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04" yWindow="-2760" windowWidth="9108" windowHeight="7740"/>
  </bookViews>
  <sheets>
    <sheet name="COS Account Input" sheetId="86" r:id="rId1"/>
    <sheet name="Revenue Input" sheetId="1" r:id="rId2"/>
    <sheet name="Expense Inputs" sheetId="2" r:id="rId3"/>
    <sheet name="Ratebase Inputs" sheetId="3" r:id="rId4"/>
    <sheet name="2017 Settle RB Adjustments" sheetId="85" r:id="rId5"/>
    <sheet name="2017 Settle IS Adjustments" sheetId="75" r:id="rId6"/>
    <sheet name="2017 Data Support===&gt;" sheetId="65" r:id="rId7"/>
    <sheet name="9-2016 AMA Ratebase" sheetId="66" r:id="rId8"/>
    <sheet name="9-2016 Income Statement" sheetId="64" r:id="rId9"/>
    <sheet name="Revenue Support===&gt;" sheetId="87" r:id="rId10"/>
    <sheet name="2017 Other Op Rev" sheetId="67" r:id="rId11"/>
    <sheet name="Adj 13.01 Rev" sheetId="68" r:id="rId12"/>
    <sheet name="Proforma Revenue" sheetId="70" r:id="rId13"/>
    <sheet name="Adj 13.02 Rev" sheetId="80" r:id="rId14"/>
    <sheet name="Adj 13.03 Rev" sheetId="69" r:id="rId15"/>
    <sheet name="Adj 21.01 Power Costs" sheetId="71" r:id="rId16"/>
    <sheet name="Expense Support===&gt;" sheetId="88" r:id="rId17"/>
    <sheet name="Amortization Exp" sheetId="72" r:id="rId18"/>
    <sheet name="Other Tax Detail" sheetId="84" r:id="rId19"/>
    <sheet name="Adj 13.06 Depreciation" sheetId="78" r:id="rId20"/>
    <sheet name="2017 Depr Det" sheetId="81" r:id="rId21"/>
    <sheet name="2017 Accretion Det" sheetId="91" r:id="rId22"/>
    <sheet name="2017 403.1 Depr Det" sheetId="90" r:id="rId23"/>
    <sheet name="2017 Common Depre" sheetId="83" r:id="rId24"/>
    <sheet name="Other Support===&gt;" sheetId="89" r:id="rId25"/>
    <sheet name="Salary &amp; Wage Adj" sheetId="73" r:id="rId26"/>
    <sheet name="Exh.A-1" sheetId="79" r:id="rId27"/>
    <sheet name="KJB-18 CF &amp; ROR " sheetId="82" r:id="rId28"/>
    <sheet name="Summary" sheetId="92" r:id="rId29"/>
  </sheets>
  <externalReferences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2" hidden="1">'Expense Inputs'!$A$5:$AP$154</definedName>
    <definedName name="_Order1">255</definedName>
    <definedName name="_Order2">255</definedName>
    <definedName name="AccessDatabase">"I:\COMTREL\FINICLE\TradeSummary.mdb"</definedName>
    <definedName name="Aurora_Prices">"Monthly Price Summary'!$C$4:$H$63"</definedName>
    <definedName name="CBWorkbookPriority">-2060790043</definedName>
    <definedName name="_xlnm.Print_Area" localSheetId="22">'2017 403.1 Depr Det'!$A$1:$J$80</definedName>
    <definedName name="_xlnm.Print_Area" localSheetId="21">'2017 Accretion Det'!$A$1:$J$81</definedName>
    <definedName name="_xlnm.Print_Area" localSheetId="23">'2017 Common Depre'!$A$1:$Q$94</definedName>
    <definedName name="_xlnm.Print_Area" localSheetId="20">'2017 Depr Det'!$A$1:$K$543</definedName>
    <definedName name="_xlnm.Print_Area" localSheetId="10">'2017 Other Op Rev'!$A$1:$C$105</definedName>
    <definedName name="_xlnm.Print_Area" localSheetId="5">'2017 Settle IS Adjustments'!$A$1:$AN$274</definedName>
    <definedName name="_xlnm.Print_Area" localSheetId="4">'2017 Settle RB Adjustments'!$A$1:$S$315</definedName>
    <definedName name="_xlnm.Print_Area" localSheetId="7">'9-2016 AMA Ratebase'!$A$1:$J$98</definedName>
    <definedName name="_xlnm.Print_Area" localSheetId="8">'9-2016 Income Statement'!$A$1:$I$320</definedName>
    <definedName name="_xlnm.Print_Area" localSheetId="11">'Adj 13.01 Rev'!$A$1:$L$48</definedName>
    <definedName name="_xlnm.Print_Area" localSheetId="13">'Adj 13.02 Rev'!$A$1:$G$52</definedName>
    <definedName name="_xlnm.Print_Area" localSheetId="14">'Adj 13.03 Rev'!$A$1:$L$50</definedName>
    <definedName name="_xlnm.Print_Area" localSheetId="19">'Adj 13.06 Depreciation'!$A$1:$E$41</definedName>
    <definedName name="_xlnm.Print_Area" localSheetId="17">'Amortization Exp'!$A$1:$J$53</definedName>
    <definedName name="_xlnm.Print_Area" localSheetId="0">'COS Account Input'!$A$1:$H$701</definedName>
    <definedName name="_xlnm.Print_Area" localSheetId="26">'Exh.A-1'!$A$1:$G$43</definedName>
    <definedName name="_xlnm.Print_Area" localSheetId="2">'Expense Inputs'!$A$1:$AP$158</definedName>
    <definedName name="_xlnm.Print_Area" localSheetId="27">'KJB-18 CF &amp; ROR '!$A$2:$E$41</definedName>
    <definedName name="_xlnm.Print_Area" localSheetId="18">'Other Tax Detail'!$A$1:$R$14</definedName>
    <definedName name="_xlnm.Print_Area" localSheetId="3">'Ratebase Inputs'!$A$1:$R$142</definedName>
    <definedName name="_xlnm.Print_Area" localSheetId="1">'Revenue Input'!$A$5:$J$60</definedName>
    <definedName name="_xlnm.Print_Area" localSheetId="25">'Salary &amp; Wage Adj'!$A$1:$E$28</definedName>
    <definedName name="_xlnm.Print_Area" localSheetId="28">Summary!$A$1:$AV$65</definedName>
    <definedName name="_xlnm.Print_Titles" localSheetId="20">'2017 Depr Det'!$1:$3</definedName>
    <definedName name="_xlnm.Print_Titles" localSheetId="10">'2017 Other Op Rev'!$1:$4</definedName>
    <definedName name="_xlnm.Print_Titles" localSheetId="5">'2017 Settle IS Adjustments'!$A:$A,'2017 Settle IS Adjustments'!$1:$5</definedName>
    <definedName name="_xlnm.Print_Titles" localSheetId="4">'2017 Settle RB Adjustments'!$A:$B,'2017 Settle RB Adjustments'!$1:$3</definedName>
    <definedName name="_xlnm.Print_Titles" localSheetId="0">'COS Account Input'!$1:$3</definedName>
    <definedName name="_xlnm.Print_Titles" localSheetId="2">'Expense Inputs'!$A:$C,'Expense Inputs'!$4:$5</definedName>
    <definedName name="_xlnm.Print_Titles" localSheetId="3">'Ratebase Inputs'!$A:$C,'Ratebase Inputs'!$4:$5</definedName>
    <definedName name="_xlnm.Print_Titles" localSheetId="1">'Revenue Input'!$4:$5</definedName>
    <definedName name="_xlnm.Print_Titles" localSheetId="28">Summary!$A:$B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F37" i="70" l="1"/>
  <c r="E37" i="70"/>
  <c r="D37" i="70"/>
  <c r="F34" i="70"/>
  <c r="E34" i="70"/>
  <c r="D34" i="70"/>
  <c r="F33" i="70"/>
  <c r="E33" i="70"/>
  <c r="D33" i="70"/>
  <c r="F30" i="70"/>
  <c r="E30" i="70"/>
  <c r="D30" i="70"/>
  <c r="F29" i="70"/>
  <c r="E29" i="70"/>
  <c r="D29" i="70"/>
  <c r="F23" i="70"/>
  <c r="E23" i="70"/>
  <c r="D23" i="70"/>
  <c r="F22" i="70"/>
  <c r="E22" i="70"/>
  <c r="D22" i="70"/>
  <c r="F21" i="70"/>
  <c r="E21" i="70"/>
  <c r="D21" i="70"/>
  <c r="F20" i="70"/>
  <c r="E20" i="70"/>
  <c r="D20" i="70"/>
  <c r="F19" i="70"/>
  <c r="E19" i="70"/>
  <c r="D19" i="70"/>
  <c r="F18" i="70"/>
  <c r="E18" i="70"/>
  <c r="D18" i="70"/>
  <c r="F17" i="70"/>
  <c r="E17" i="70"/>
  <c r="D17" i="70"/>
  <c r="F16" i="70"/>
  <c r="E16" i="70"/>
  <c r="D16" i="70"/>
  <c r="F15" i="70"/>
  <c r="E15" i="70"/>
  <c r="D15" i="70"/>
  <c r="F14" i="70"/>
  <c r="E14" i="70"/>
  <c r="D14" i="70"/>
  <c r="F13" i="70"/>
  <c r="E13" i="70"/>
  <c r="D13" i="70"/>
  <c r="F12" i="70"/>
  <c r="E12" i="70"/>
  <c r="D12" i="70"/>
  <c r="F11" i="70"/>
  <c r="E11" i="70"/>
  <c r="D11" i="70"/>
  <c r="F8" i="70"/>
  <c r="E8" i="70"/>
  <c r="D8" i="70"/>
  <c r="D97" i="3"/>
  <c r="D94" i="3"/>
  <c r="D92" i="3"/>
  <c r="D88" i="3"/>
  <c r="D86" i="3"/>
  <c r="D84" i="3"/>
  <c r="D38" i="3"/>
  <c r="D35" i="3"/>
  <c r="D33" i="3"/>
  <c r="D29" i="3"/>
  <c r="D27" i="3"/>
  <c r="D25" i="3"/>
  <c r="S315" i="85"/>
  <c r="R315" i="85"/>
  <c r="Q315" i="85"/>
  <c r="P315" i="85"/>
  <c r="O315" i="85"/>
  <c r="N315" i="85"/>
  <c r="M315" i="85"/>
  <c r="L315" i="85"/>
  <c r="K315" i="85"/>
  <c r="J315" i="85"/>
  <c r="I315" i="85"/>
  <c r="H315" i="85"/>
  <c r="G315" i="85"/>
  <c r="F315" i="85"/>
  <c r="E315" i="85"/>
  <c r="D315" i="85"/>
  <c r="C315" i="85"/>
  <c r="B315" i="85"/>
  <c r="A315" i="85"/>
  <c r="S314" i="85"/>
  <c r="R314" i="85"/>
  <c r="Q314" i="85"/>
  <c r="P314" i="85"/>
  <c r="O314" i="85"/>
  <c r="N314" i="85"/>
  <c r="M314" i="85"/>
  <c r="L314" i="85"/>
  <c r="K314" i="85"/>
  <c r="J314" i="85"/>
  <c r="I314" i="85"/>
  <c r="H314" i="85"/>
  <c r="G314" i="85"/>
  <c r="F314" i="85"/>
  <c r="E314" i="85"/>
  <c r="D314" i="85"/>
  <c r="C314" i="85"/>
  <c r="B314" i="85"/>
  <c r="A314" i="85"/>
  <c r="S313" i="85"/>
  <c r="R313" i="85"/>
  <c r="Q313" i="85"/>
  <c r="P313" i="85"/>
  <c r="O313" i="85"/>
  <c r="N313" i="85"/>
  <c r="M313" i="85"/>
  <c r="L313" i="85"/>
  <c r="K313" i="85"/>
  <c r="J313" i="85"/>
  <c r="I313" i="85"/>
  <c r="H313" i="85"/>
  <c r="G313" i="85"/>
  <c r="F313" i="85"/>
  <c r="E313" i="85"/>
  <c r="D313" i="85"/>
  <c r="C313" i="85"/>
  <c r="B313" i="85"/>
  <c r="A313" i="85"/>
  <c r="S312" i="85"/>
  <c r="R312" i="85"/>
  <c r="Q312" i="85"/>
  <c r="P312" i="85"/>
  <c r="O312" i="85"/>
  <c r="N312" i="85"/>
  <c r="M312" i="85"/>
  <c r="L312" i="85"/>
  <c r="K312" i="85"/>
  <c r="J312" i="85"/>
  <c r="I312" i="85"/>
  <c r="H312" i="85"/>
  <c r="G312" i="85"/>
  <c r="F312" i="85"/>
  <c r="E312" i="85"/>
  <c r="D312" i="85"/>
  <c r="C312" i="85"/>
  <c r="B312" i="85"/>
  <c r="A312" i="85"/>
  <c r="S311" i="85"/>
  <c r="R311" i="85"/>
  <c r="Q311" i="85"/>
  <c r="P311" i="85"/>
  <c r="O311" i="85"/>
  <c r="N311" i="85"/>
  <c r="M311" i="85"/>
  <c r="L311" i="85"/>
  <c r="K311" i="85"/>
  <c r="J311" i="85"/>
  <c r="I311" i="85"/>
  <c r="H311" i="85"/>
  <c r="G311" i="85"/>
  <c r="F311" i="85"/>
  <c r="E311" i="85"/>
  <c r="D311" i="85"/>
  <c r="C311" i="85"/>
  <c r="B311" i="85"/>
  <c r="A311" i="85"/>
  <c r="S310" i="85"/>
  <c r="R310" i="85"/>
  <c r="Q310" i="85"/>
  <c r="P310" i="85"/>
  <c r="O310" i="85"/>
  <c r="N310" i="85"/>
  <c r="M310" i="85"/>
  <c r="L310" i="85"/>
  <c r="K310" i="85"/>
  <c r="J310" i="85"/>
  <c r="I310" i="85"/>
  <c r="H310" i="85"/>
  <c r="G310" i="85"/>
  <c r="F310" i="85"/>
  <c r="E310" i="85"/>
  <c r="D310" i="85"/>
  <c r="C310" i="85"/>
  <c r="B310" i="85"/>
  <c r="A310" i="85"/>
  <c r="S309" i="85"/>
  <c r="R309" i="85"/>
  <c r="Q309" i="85"/>
  <c r="P309" i="85"/>
  <c r="O309" i="85"/>
  <c r="N309" i="85"/>
  <c r="M309" i="85"/>
  <c r="L309" i="85"/>
  <c r="K309" i="85"/>
  <c r="J309" i="85"/>
  <c r="I309" i="85"/>
  <c r="H309" i="85"/>
  <c r="G309" i="85"/>
  <c r="F309" i="85"/>
  <c r="E309" i="85"/>
  <c r="D309" i="85"/>
  <c r="C309" i="85"/>
  <c r="B309" i="85"/>
  <c r="A309" i="85"/>
  <c r="S308" i="85"/>
  <c r="R308" i="85"/>
  <c r="Q308" i="85"/>
  <c r="P308" i="85"/>
  <c r="O308" i="85"/>
  <c r="N308" i="85"/>
  <c r="M308" i="85"/>
  <c r="L308" i="85"/>
  <c r="K308" i="85"/>
  <c r="J308" i="85"/>
  <c r="I308" i="85"/>
  <c r="H308" i="85"/>
  <c r="G308" i="85"/>
  <c r="F308" i="85"/>
  <c r="E308" i="85"/>
  <c r="D308" i="85"/>
  <c r="C308" i="85"/>
  <c r="B308" i="85"/>
  <c r="A308" i="85"/>
  <c r="S307" i="85"/>
  <c r="R307" i="85"/>
  <c r="Q307" i="85"/>
  <c r="P307" i="85"/>
  <c r="O307" i="85"/>
  <c r="N307" i="85"/>
  <c r="M307" i="85"/>
  <c r="L307" i="85"/>
  <c r="K307" i="85"/>
  <c r="J307" i="85"/>
  <c r="I307" i="85"/>
  <c r="H307" i="85"/>
  <c r="G307" i="85"/>
  <c r="F307" i="85"/>
  <c r="E307" i="85"/>
  <c r="D307" i="85"/>
  <c r="C307" i="85"/>
  <c r="B307" i="85"/>
  <c r="A307" i="85"/>
  <c r="S306" i="85"/>
  <c r="R306" i="85"/>
  <c r="Q306" i="85"/>
  <c r="P306" i="85"/>
  <c r="O306" i="85"/>
  <c r="N306" i="85"/>
  <c r="M306" i="85"/>
  <c r="L306" i="85"/>
  <c r="K306" i="85"/>
  <c r="J306" i="85"/>
  <c r="I306" i="85"/>
  <c r="H306" i="85"/>
  <c r="G306" i="85"/>
  <c r="F306" i="85"/>
  <c r="E306" i="85"/>
  <c r="D306" i="85"/>
  <c r="C306" i="85"/>
  <c r="B306" i="85"/>
  <c r="A306" i="85"/>
  <c r="S305" i="85"/>
  <c r="R305" i="85"/>
  <c r="Q305" i="85"/>
  <c r="P305" i="85"/>
  <c r="O305" i="85"/>
  <c r="N305" i="85"/>
  <c r="M305" i="85"/>
  <c r="L305" i="85"/>
  <c r="K305" i="85"/>
  <c r="J305" i="85"/>
  <c r="I305" i="85"/>
  <c r="H305" i="85"/>
  <c r="G305" i="85"/>
  <c r="F305" i="85"/>
  <c r="E305" i="85"/>
  <c r="D305" i="85"/>
  <c r="C305" i="85"/>
  <c r="B305" i="85"/>
  <c r="A305" i="85"/>
  <c r="S304" i="85"/>
  <c r="R304" i="85"/>
  <c r="Q304" i="85"/>
  <c r="P304" i="85"/>
  <c r="O304" i="85"/>
  <c r="N304" i="85"/>
  <c r="M304" i="85"/>
  <c r="L304" i="85"/>
  <c r="K304" i="85"/>
  <c r="J304" i="85"/>
  <c r="I304" i="85"/>
  <c r="H304" i="85"/>
  <c r="G304" i="85"/>
  <c r="F304" i="85"/>
  <c r="E304" i="85"/>
  <c r="D304" i="85"/>
  <c r="C304" i="85"/>
  <c r="B304" i="85"/>
  <c r="A304" i="85"/>
  <c r="S303" i="85"/>
  <c r="R303" i="85"/>
  <c r="Q303" i="85"/>
  <c r="P303" i="85"/>
  <c r="O303" i="85"/>
  <c r="N303" i="85"/>
  <c r="M303" i="85"/>
  <c r="L303" i="85"/>
  <c r="K303" i="85"/>
  <c r="J303" i="85"/>
  <c r="I303" i="85"/>
  <c r="H303" i="85"/>
  <c r="G303" i="85"/>
  <c r="F303" i="85"/>
  <c r="E303" i="85"/>
  <c r="D303" i="85"/>
  <c r="C303" i="85"/>
  <c r="B303" i="85"/>
  <c r="A303" i="85"/>
  <c r="S302" i="85"/>
  <c r="R302" i="85"/>
  <c r="Q302" i="85"/>
  <c r="P302" i="85"/>
  <c r="O302" i="85"/>
  <c r="N302" i="85"/>
  <c r="M302" i="85"/>
  <c r="L302" i="85"/>
  <c r="K302" i="85"/>
  <c r="J302" i="85"/>
  <c r="I302" i="85"/>
  <c r="H302" i="85"/>
  <c r="G302" i="85"/>
  <c r="F302" i="85"/>
  <c r="E302" i="85"/>
  <c r="D302" i="85"/>
  <c r="C302" i="85"/>
  <c r="B302" i="85"/>
  <c r="A302" i="85"/>
  <c r="S301" i="85"/>
  <c r="R301" i="85"/>
  <c r="Q301" i="85"/>
  <c r="P301" i="85"/>
  <c r="O301" i="85"/>
  <c r="N301" i="85"/>
  <c r="M301" i="85"/>
  <c r="L301" i="85"/>
  <c r="K301" i="85"/>
  <c r="J301" i="85"/>
  <c r="I301" i="85"/>
  <c r="H301" i="85"/>
  <c r="G301" i="85"/>
  <c r="F301" i="85"/>
  <c r="E301" i="85"/>
  <c r="D301" i="85"/>
  <c r="C301" i="85"/>
  <c r="B301" i="85"/>
  <c r="A301" i="85"/>
  <c r="S300" i="85"/>
  <c r="R300" i="85"/>
  <c r="Q300" i="85"/>
  <c r="P300" i="85"/>
  <c r="O300" i="85"/>
  <c r="N300" i="85"/>
  <c r="M300" i="85"/>
  <c r="L300" i="85"/>
  <c r="K300" i="85"/>
  <c r="J300" i="85"/>
  <c r="I300" i="85"/>
  <c r="H300" i="85"/>
  <c r="G300" i="85"/>
  <c r="F300" i="85"/>
  <c r="E300" i="85"/>
  <c r="D300" i="85"/>
  <c r="C300" i="85"/>
  <c r="B300" i="85"/>
  <c r="A300" i="85"/>
  <c r="S299" i="85"/>
  <c r="R299" i="85"/>
  <c r="Q299" i="85"/>
  <c r="P299" i="85"/>
  <c r="O299" i="85"/>
  <c r="N299" i="85"/>
  <c r="M299" i="85"/>
  <c r="L299" i="85"/>
  <c r="K299" i="85"/>
  <c r="J299" i="85"/>
  <c r="I299" i="85"/>
  <c r="H299" i="85"/>
  <c r="G299" i="85"/>
  <c r="F299" i="85"/>
  <c r="E299" i="85"/>
  <c r="D299" i="85"/>
  <c r="C299" i="85"/>
  <c r="B299" i="85"/>
  <c r="A299" i="85"/>
  <c r="S298" i="85"/>
  <c r="R298" i="85"/>
  <c r="Q298" i="85"/>
  <c r="P298" i="85"/>
  <c r="O298" i="85"/>
  <c r="N298" i="85"/>
  <c r="M298" i="85"/>
  <c r="L298" i="85"/>
  <c r="K298" i="85"/>
  <c r="J298" i="85"/>
  <c r="I298" i="85"/>
  <c r="H298" i="85"/>
  <c r="G298" i="85"/>
  <c r="F298" i="85"/>
  <c r="E298" i="85"/>
  <c r="D298" i="85"/>
  <c r="C298" i="85"/>
  <c r="B298" i="85"/>
  <c r="A298" i="85"/>
  <c r="S297" i="85"/>
  <c r="R297" i="85"/>
  <c r="Q297" i="85"/>
  <c r="P297" i="85"/>
  <c r="O297" i="85"/>
  <c r="N297" i="85"/>
  <c r="M297" i="85"/>
  <c r="L297" i="85"/>
  <c r="K297" i="85"/>
  <c r="J297" i="85"/>
  <c r="I297" i="85"/>
  <c r="H297" i="85"/>
  <c r="G297" i="85"/>
  <c r="F297" i="85"/>
  <c r="E297" i="85"/>
  <c r="D297" i="85"/>
  <c r="C297" i="85"/>
  <c r="B297" i="85"/>
  <c r="A297" i="85"/>
  <c r="S296" i="85"/>
  <c r="R296" i="85"/>
  <c r="Q296" i="85"/>
  <c r="P296" i="85"/>
  <c r="O296" i="85"/>
  <c r="N296" i="85"/>
  <c r="M296" i="85"/>
  <c r="L296" i="85"/>
  <c r="K296" i="85"/>
  <c r="J296" i="85"/>
  <c r="I296" i="85"/>
  <c r="H296" i="85"/>
  <c r="G296" i="85"/>
  <c r="F296" i="85"/>
  <c r="E296" i="85"/>
  <c r="D296" i="85"/>
  <c r="C296" i="85"/>
  <c r="B296" i="85"/>
  <c r="A296" i="85"/>
  <c r="S295" i="85"/>
  <c r="R295" i="85"/>
  <c r="Q295" i="85"/>
  <c r="P295" i="85"/>
  <c r="O295" i="85"/>
  <c r="N295" i="85"/>
  <c r="M295" i="85"/>
  <c r="L295" i="85"/>
  <c r="K295" i="85"/>
  <c r="J295" i="85"/>
  <c r="I295" i="85"/>
  <c r="H295" i="85"/>
  <c r="G295" i="85"/>
  <c r="F295" i="85"/>
  <c r="E295" i="85"/>
  <c r="D295" i="85"/>
  <c r="C295" i="85"/>
  <c r="B295" i="85"/>
  <c r="A295" i="85"/>
  <c r="S294" i="85"/>
  <c r="R294" i="85"/>
  <c r="Q294" i="85"/>
  <c r="P294" i="85"/>
  <c r="O294" i="85"/>
  <c r="N294" i="85"/>
  <c r="M294" i="85"/>
  <c r="L294" i="85"/>
  <c r="K294" i="85"/>
  <c r="J294" i="85"/>
  <c r="I294" i="85"/>
  <c r="H294" i="85"/>
  <c r="G294" i="85"/>
  <c r="F294" i="85"/>
  <c r="E294" i="85"/>
  <c r="D294" i="85"/>
  <c r="C294" i="85"/>
  <c r="B294" i="85"/>
  <c r="A294" i="85"/>
  <c r="S293" i="85"/>
  <c r="R293" i="85"/>
  <c r="Q293" i="85"/>
  <c r="P293" i="85"/>
  <c r="O293" i="85"/>
  <c r="N293" i="85"/>
  <c r="M293" i="85"/>
  <c r="L293" i="85"/>
  <c r="K293" i="85"/>
  <c r="J293" i="85"/>
  <c r="I293" i="85"/>
  <c r="H293" i="85"/>
  <c r="G293" i="85"/>
  <c r="F293" i="85"/>
  <c r="E293" i="85"/>
  <c r="D293" i="85"/>
  <c r="C293" i="85"/>
  <c r="B293" i="85"/>
  <c r="A293" i="85"/>
  <c r="S292" i="85"/>
  <c r="R292" i="85"/>
  <c r="Q292" i="85"/>
  <c r="P292" i="85"/>
  <c r="O292" i="85"/>
  <c r="N292" i="85"/>
  <c r="M292" i="85"/>
  <c r="L292" i="85"/>
  <c r="K292" i="85"/>
  <c r="J292" i="85"/>
  <c r="I292" i="85"/>
  <c r="H292" i="85"/>
  <c r="G292" i="85"/>
  <c r="F292" i="85"/>
  <c r="E292" i="85"/>
  <c r="D292" i="85"/>
  <c r="C292" i="85"/>
  <c r="B292" i="85"/>
  <c r="A292" i="85"/>
  <c r="S291" i="85"/>
  <c r="R291" i="85"/>
  <c r="Q291" i="85"/>
  <c r="P291" i="85"/>
  <c r="O291" i="85"/>
  <c r="N291" i="85"/>
  <c r="M291" i="85"/>
  <c r="L291" i="85"/>
  <c r="K291" i="85"/>
  <c r="J291" i="85"/>
  <c r="I291" i="85"/>
  <c r="H291" i="85"/>
  <c r="G291" i="85"/>
  <c r="F291" i="85"/>
  <c r="E291" i="85"/>
  <c r="D291" i="85"/>
  <c r="C291" i="85"/>
  <c r="B291" i="85"/>
  <c r="A291" i="85"/>
  <c r="S290" i="85"/>
  <c r="R290" i="85"/>
  <c r="Q290" i="85"/>
  <c r="P290" i="85"/>
  <c r="O290" i="85"/>
  <c r="N290" i="85"/>
  <c r="M290" i="85"/>
  <c r="L290" i="85"/>
  <c r="K290" i="85"/>
  <c r="J290" i="85"/>
  <c r="I290" i="85"/>
  <c r="H290" i="85"/>
  <c r="G290" i="85"/>
  <c r="F290" i="85"/>
  <c r="E290" i="85"/>
  <c r="D290" i="85"/>
  <c r="C290" i="85"/>
  <c r="B290" i="85"/>
  <c r="A290" i="85"/>
  <c r="S289" i="85"/>
  <c r="R289" i="85"/>
  <c r="Q289" i="85"/>
  <c r="P289" i="85"/>
  <c r="O289" i="85"/>
  <c r="N289" i="85"/>
  <c r="M289" i="85"/>
  <c r="L289" i="85"/>
  <c r="K289" i="85"/>
  <c r="J289" i="85"/>
  <c r="I289" i="85"/>
  <c r="H289" i="85"/>
  <c r="G289" i="85"/>
  <c r="F289" i="85"/>
  <c r="E289" i="85"/>
  <c r="D289" i="85"/>
  <c r="C289" i="85"/>
  <c r="B289" i="85"/>
  <c r="A289" i="85"/>
  <c r="S288" i="85"/>
  <c r="R288" i="85"/>
  <c r="Q288" i="85"/>
  <c r="P288" i="85"/>
  <c r="O288" i="85"/>
  <c r="N288" i="85"/>
  <c r="M288" i="85"/>
  <c r="L288" i="85"/>
  <c r="K288" i="85"/>
  <c r="J288" i="85"/>
  <c r="I288" i="85"/>
  <c r="H288" i="85"/>
  <c r="G288" i="85"/>
  <c r="F288" i="85"/>
  <c r="E288" i="85"/>
  <c r="D288" i="85"/>
  <c r="C288" i="85"/>
  <c r="B288" i="85"/>
  <c r="A288" i="85"/>
  <c r="S287" i="85"/>
  <c r="R287" i="85"/>
  <c r="Q287" i="85"/>
  <c r="P287" i="85"/>
  <c r="O287" i="85"/>
  <c r="N287" i="85"/>
  <c r="M287" i="85"/>
  <c r="L287" i="85"/>
  <c r="K287" i="85"/>
  <c r="J287" i="85"/>
  <c r="I287" i="85"/>
  <c r="H287" i="85"/>
  <c r="G287" i="85"/>
  <c r="F287" i="85"/>
  <c r="E287" i="85"/>
  <c r="D287" i="85"/>
  <c r="C287" i="85"/>
  <c r="B287" i="85"/>
  <c r="A287" i="85"/>
  <c r="S286" i="85"/>
  <c r="R286" i="85"/>
  <c r="Q286" i="85"/>
  <c r="P286" i="85"/>
  <c r="O286" i="85"/>
  <c r="N286" i="85"/>
  <c r="M286" i="85"/>
  <c r="L286" i="85"/>
  <c r="K286" i="85"/>
  <c r="J286" i="85"/>
  <c r="I286" i="85"/>
  <c r="H286" i="85"/>
  <c r="G286" i="85"/>
  <c r="F286" i="85"/>
  <c r="E286" i="85"/>
  <c r="D286" i="85"/>
  <c r="C286" i="85"/>
  <c r="B286" i="85"/>
  <c r="A286" i="85"/>
  <c r="S285" i="85"/>
  <c r="R285" i="85"/>
  <c r="Q285" i="85"/>
  <c r="P285" i="85"/>
  <c r="O285" i="85"/>
  <c r="N285" i="85"/>
  <c r="M285" i="85"/>
  <c r="L285" i="85"/>
  <c r="K285" i="85"/>
  <c r="J285" i="85"/>
  <c r="I285" i="85"/>
  <c r="H285" i="85"/>
  <c r="G285" i="85"/>
  <c r="F285" i="85"/>
  <c r="E285" i="85"/>
  <c r="D285" i="85"/>
  <c r="C285" i="85"/>
  <c r="B285" i="85"/>
  <c r="A285" i="85"/>
  <c r="S284" i="85"/>
  <c r="R284" i="85"/>
  <c r="Q284" i="85"/>
  <c r="P284" i="85"/>
  <c r="O284" i="85"/>
  <c r="N284" i="85"/>
  <c r="M284" i="85"/>
  <c r="L284" i="85"/>
  <c r="K284" i="85"/>
  <c r="J284" i="85"/>
  <c r="I284" i="85"/>
  <c r="H284" i="85"/>
  <c r="G284" i="85"/>
  <c r="F284" i="85"/>
  <c r="E284" i="85"/>
  <c r="D284" i="85"/>
  <c r="C284" i="85"/>
  <c r="B284" i="85"/>
  <c r="A284" i="85"/>
  <c r="S283" i="85"/>
  <c r="R283" i="85"/>
  <c r="Q283" i="85"/>
  <c r="P283" i="85"/>
  <c r="O283" i="85"/>
  <c r="N283" i="85"/>
  <c r="M283" i="85"/>
  <c r="L283" i="85"/>
  <c r="K283" i="85"/>
  <c r="J283" i="85"/>
  <c r="I283" i="85"/>
  <c r="H283" i="85"/>
  <c r="G283" i="85"/>
  <c r="F283" i="85"/>
  <c r="E283" i="85"/>
  <c r="D283" i="85"/>
  <c r="C283" i="85"/>
  <c r="B283" i="85"/>
  <c r="A283" i="85"/>
  <c r="S282" i="85"/>
  <c r="R282" i="85"/>
  <c r="Q282" i="85"/>
  <c r="P282" i="85"/>
  <c r="O282" i="85"/>
  <c r="N282" i="85"/>
  <c r="M282" i="85"/>
  <c r="L282" i="85"/>
  <c r="K282" i="85"/>
  <c r="J282" i="85"/>
  <c r="I282" i="85"/>
  <c r="H282" i="85"/>
  <c r="G282" i="85"/>
  <c r="F282" i="85"/>
  <c r="E282" i="85"/>
  <c r="D282" i="85"/>
  <c r="C282" i="85"/>
  <c r="B282" i="85"/>
  <c r="A282" i="85"/>
  <c r="S281" i="85"/>
  <c r="R281" i="85"/>
  <c r="Q281" i="85"/>
  <c r="P281" i="85"/>
  <c r="O281" i="85"/>
  <c r="N281" i="85"/>
  <c r="M281" i="85"/>
  <c r="L281" i="85"/>
  <c r="K281" i="85"/>
  <c r="J281" i="85"/>
  <c r="I281" i="85"/>
  <c r="H281" i="85"/>
  <c r="G281" i="85"/>
  <c r="F281" i="85"/>
  <c r="E281" i="85"/>
  <c r="D281" i="85"/>
  <c r="C281" i="85"/>
  <c r="B281" i="85"/>
  <c r="A281" i="85"/>
  <c r="S280" i="85"/>
  <c r="R280" i="85"/>
  <c r="Q280" i="85"/>
  <c r="P280" i="85"/>
  <c r="O280" i="85"/>
  <c r="N280" i="85"/>
  <c r="M280" i="85"/>
  <c r="L280" i="85"/>
  <c r="K280" i="85"/>
  <c r="J280" i="85"/>
  <c r="I280" i="85"/>
  <c r="H280" i="85"/>
  <c r="G280" i="85"/>
  <c r="F280" i="85"/>
  <c r="E280" i="85"/>
  <c r="D280" i="85"/>
  <c r="C280" i="85"/>
  <c r="B280" i="85"/>
  <c r="A280" i="85"/>
  <c r="S279" i="85"/>
  <c r="R279" i="85"/>
  <c r="Q279" i="85"/>
  <c r="P279" i="85"/>
  <c r="O279" i="85"/>
  <c r="N279" i="85"/>
  <c r="M279" i="85"/>
  <c r="L279" i="85"/>
  <c r="K279" i="85"/>
  <c r="J279" i="85"/>
  <c r="I279" i="85"/>
  <c r="H279" i="85"/>
  <c r="G279" i="85"/>
  <c r="F279" i="85"/>
  <c r="E279" i="85"/>
  <c r="D279" i="85"/>
  <c r="C279" i="85"/>
  <c r="B279" i="85"/>
  <c r="A279" i="85"/>
  <c r="S278" i="85"/>
  <c r="R278" i="85"/>
  <c r="Q278" i="85"/>
  <c r="P278" i="85"/>
  <c r="O278" i="85"/>
  <c r="N278" i="85"/>
  <c r="M278" i="85"/>
  <c r="L278" i="85"/>
  <c r="K278" i="85"/>
  <c r="J278" i="85"/>
  <c r="I278" i="85"/>
  <c r="H278" i="85"/>
  <c r="G278" i="85"/>
  <c r="F278" i="85"/>
  <c r="E278" i="85"/>
  <c r="D278" i="85"/>
  <c r="C278" i="85"/>
  <c r="B278" i="85"/>
  <c r="A278" i="85"/>
  <c r="S277" i="85"/>
  <c r="R277" i="85"/>
  <c r="Q277" i="85"/>
  <c r="P277" i="85"/>
  <c r="O277" i="85"/>
  <c r="N277" i="85"/>
  <c r="M277" i="85"/>
  <c r="L277" i="85"/>
  <c r="K277" i="85"/>
  <c r="J277" i="85"/>
  <c r="I277" i="85"/>
  <c r="H277" i="85"/>
  <c r="G277" i="85"/>
  <c r="F277" i="85"/>
  <c r="E277" i="85"/>
  <c r="D277" i="85"/>
  <c r="C277" i="85"/>
  <c r="B277" i="85"/>
  <c r="A277" i="85"/>
  <c r="S276" i="85"/>
  <c r="R276" i="85"/>
  <c r="Q276" i="85"/>
  <c r="P276" i="85"/>
  <c r="O276" i="85"/>
  <c r="N276" i="85"/>
  <c r="M276" i="85"/>
  <c r="L276" i="85"/>
  <c r="K276" i="85"/>
  <c r="J276" i="85"/>
  <c r="I276" i="85"/>
  <c r="H276" i="85"/>
  <c r="G276" i="85"/>
  <c r="F276" i="85"/>
  <c r="E276" i="85"/>
  <c r="D276" i="85"/>
  <c r="C276" i="85"/>
  <c r="B276" i="85"/>
  <c r="A276" i="85"/>
  <c r="S275" i="85"/>
  <c r="R275" i="85"/>
  <c r="Q275" i="85"/>
  <c r="P275" i="85"/>
  <c r="O275" i="85"/>
  <c r="N275" i="85"/>
  <c r="M275" i="85"/>
  <c r="L275" i="85"/>
  <c r="K275" i="85"/>
  <c r="J275" i="85"/>
  <c r="I275" i="85"/>
  <c r="H275" i="85"/>
  <c r="G275" i="85"/>
  <c r="F275" i="85"/>
  <c r="E275" i="85"/>
  <c r="D275" i="85"/>
  <c r="C275" i="85"/>
  <c r="B275" i="85"/>
  <c r="A275" i="85"/>
  <c r="S274" i="85"/>
  <c r="R274" i="85"/>
  <c r="Q274" i="85"/>
  <c r="P274" i="85"/>
  <c r="O274" i="85"/>
  <c r="N274" i="85"/>
  <c r="M274" i="85"/>
  <c r="L274" i="85"/>
  <c r="K274" i="85"/>
  <c r="J274" i="85"/>
  <c r="I274" i="85"/>
  <c r="H274" i="85"/>
  <c r="G274" i="85"/>
  <c r="F274" i="85"/>
  <c r="E274" i="85"/>
  <c r="D274" i="85"/>
  <c r="C274" i="85"/>
  <c r="B274" i="85"/>
  <c r="A274" i="85"/>
  <c r="S273" i="85"/>
  <c r="R273" i="85"/>
  <c r="Q273" i="85"/>
  <c r="P273" i="85"/>
  <c r="O273" i="85"/>
  <c r="N273" i="85"/>
  <c r="M273" i="85"/>
  <c r="L273" i="85"/>
  <c r="K273" i="85"/>
  <c r="J273" i="85"/>
  <c r="I273" i="85"/>
  <c r="H273" i="85"/>
  <c r="G273" i="85"/>
  <c r="F273" i="85"/>
  <c r="E273" i="85"/>
  <c r="D273" i="85"/>
  <c r="C273" i="85"/>
  <c r="B273" i="85"/>
  <c r="A273" i="85"/>
  <c r="S272" i="85"/>
  <c r="R272" i="85"/>
  <c r="Q272" i="85"/>
  <c r="P272" i="85"/>
  <c r="O272" i="85"/>
  <c r="N272" i="85"/>
  <c r="M272" i="85"/>
  <c r="L272" i="85"/>
  <c r="K272" i="85"/>
  <c r="J272" i="85"/>
  <c r="I272" i="85"/>
  <c r="H272" i="85"/>
  <c r="G272" i="85"/>
  <c r="F272" i="85"/>
  <c r="E272" i="85"/>
  <c r="D272" i="85"/>
  <c r="C272" i="85"/>
  <c r="B272" i="85"/>
  <c r="A272" i="85"/>
  <c r="S271" i="85"/>
  <c r="R271" i="85"/>
  <c r="Q271" i="85"/>
  <c r="P271" i="85"/>
  <c r="O271" i="85"/>
  <c r="N271" i="85"/>
  <c r="M271" i="85"/>
  <c r="L271" i="85"/>
  <c r="K271" i="85"/>
  <c r="J271" i="85"/>
  <c r="I271" i="85"/>
  <c r="H271" i="85"/>
  <c r="G271" i="85"/>
  <c r="F271" i="85"/>
  <c r="E271" i="85"/>
  <c r="D271" i="85"/>
  <c r="C271" i="85"/>
  <c r="B271" i="85"/>
  <c r="A271" i="85"/>
  <c r="S270" i="85"/>
  <c r="R270" i="85"/>
  <c r="Q270" i="85"/>
  <c r="P270" i="85"/>
  <c r="O270" i="85"/>
  <c r="N270" i="85"/>
  <c r="M270" i="85"/>
  <c r="L270" i="85"/>
  <c r="K270" i="85"/>
  <c r="J270" i="85"/>
  <c r="I270" i="85"/>
  <c r="H270" i="85"/>
  <c r="G270" i="85"/>
  <c r="F270" i="85"/>
  <c r="E270" i="85"/>
  <c r="D270" i="85"/>
  <c r="C270" i="85"/>
  <c r="B270" i="85"/>
  <c r="A270" i="85"/>
  <c r="S269" i="85"/>
  <c r="R269" i="85"/>
  <c r="Q269" i="85"/>
  <c r="P269" i="85"/>
  <c r="O269" i="85"/>
  <c r="N269" i="85"/>
  <c r="M269" i="85"/>
  <c r="L269" i="85"/>
  <c r="K269" i="85"/>
  <c r="J269" i="85"/>
  <c r="I269" i="85"/>
  <c r="H269" i="85"/>
  <c r="G269" i="85"/>
  <c r="F269" i="85"/>
  <c r="E269" i="85"/>
  <c r="D269" i="85"/>
  <c r="C269" i="85"/>
  <c r="B269" i="85"/>
  <c r="A269" i="85"/>
  <c r="S268" i="85"/>
  <c r="R268" i="85"/>
  <c r="Q268" i="85"/>
  <c r="P268" i="85"/>
  <c r="O268" i="85"/>
  <c r="N268" i="85"/>
  <c r="M268" i="85"/>
  <c r="L268" i="85"/>
  <c r="K268" i="85"/>
  <c r="J268" i="85"/>
  <c r="I268" i="85"/>
  <c r="H268" i="85"/>
  <c r="G268" i="85"/>
  <c r="F268" i="85"/>
  <c r="E268" i="85"/>
  <c r="D268" i="85"/>
  <c r="C268" i="85"/>
  <c r="B268" i="85"/>
  <c r="A268" i="85"/>
  <c r="S267" i="85"/>
  <c r="R267" i="85"/>
  <c r="Q267" i="85"/>
  <c r="P267" i="85"/>
  <c r="O267" i="85"/>
  <c r="N267" i="85"/>
  <c r="M267" i="85"/>
  <c r="L267" i="85"/>
  <c r="K267" i="85"/>
  <c r="J267" i="85"/>
  <c r="I267" i="85"/>
  <c r="H267" i="85"/>
  <c r="G267" i="85"/>
  <c r="F267" i="85"/>
  <c r="E267" i="85"/>
  <c r="D267" i="85"/>
  <c r="C267" i="85"/>
  <c r="B267" i="85"/>
  <c r="A267" i="85"/>
  <c r="S266" i="85"/>
  <c r="R266" i="85"/>
  <c r="Q266" i="85"/>
  <c r="P266" i="85"/>
  <c r="O266" i="85"/>
  <c r="N266" i="85"/>
  <c r="M266" i="85"/>
  <c r="L266" i="85"/>
  <c r="K266" i="85"/>
  <c r="J266" i="85"/>
  <c r="I266" i="85"/>
  <c r="H266" i="85"/>
  <c r="G266" i="85"/>
  <c r="F266" i="85"/>
  <c r="E266" i="85"/>
  <c r="D266" i="85"/>
  <c r="C266" i="85"/>
  <c r="B266" i="85"/>
  <c r="A266" i="85"/>
  <c r="S265" i="85"/>
  <c r="R265" i="85"/>
  <c r="Q265" i="85"/>
  <c r="P265" i="85"/>
  <c r="O265" i="85"/>
  <c r="N265" i="85"/>
  <c r="M265" i="85"/>
  <c r="L265" i="85"/>
  <c r="K265" i="85"/>
  <c r="J265" i="85"/>
  <c r="I265" i="85"/>
  <c r="H265" i="85"/>
  <c r="G265" i="85"/>
  <c r="F265" i="85"/>
  <c r="E265" i="85"/>
  <c r="D265" i="85"/>
  <c r="C265" i="85"/>
  <c r="B265" i="85"/>
  <c r="A265" i="85"/>
  <c r="S264" i="85"/>
  <c r="R264" i="85"/>
  <c r="Q264" i="85"/>
  <c r="P264" i="85"/>
  <c r="O264" i="85"/>
  <c r="N264" i="85"/>
  <c r="M264" i="85"/>
  <c r="L264" i="85"/>
  <c r="K264" i="85"/>
  <c r="J264" i="85"/>
  <c r="I264" i="85"/>
  <c r="H264" i="85"/>
  <c r="G264" i="85"/>
  <c r="F264" i="85"/>
  <c r="E264" i="85"/>
  <c r="D264" i="85"/>
  <c r="C264" i="85"/>
  <c r="B264" i="85"/>
  <c r="A264" i="85"/>
  <c r="S263" i="85"/>
  <c r="R263" i="85"/>
  <c r="Q263" i="85"/>
  <c r="P263" i="85"/>
  <c r="O263" i="85"/>
  <c r="N263" i="85"/>
  <c r="M263" i="85"/>
  <c r="L263" i="85"/>
  <c r="K263" i="85"/>
  <c r="J263" i="85"/>
  <c r="I263" i="85"/>
  <c r="H263" i="85"/>
  <c r="G263" i="85"/>
  <c r="F263" i="85"/>
  <c r="E263" i="85"/>
  <c r="D263" i="85"/>
  <c r="C263" i="85"/>
  <c r="B263" i="85"/>
  <c r="A263" i="85"/>
  <c r="S262" i="85"/>
  <c r="R262" i="85"/>
  <c r="Q262" i="85"/>
  <c r="P262" i="85"/>
  <c r="O262" i="85"/>
  <c r="N262" i="85"/>
  <c r="M262" i="85"/>
  <c r="L262" i="85"/>
  <c r="K262" i="85"/>
  <c r="J262" i="85"/>
  <c r="I262" i="85"/>
  <c r="H262" i="85"/>
  <c r="G262" i="85"/>
  <c r="F262" i="85"/>
  <c r="E262" i="85"/>
  <c r="D262" i="85"/>
  <c r="C262" i="85"/>
  <c r="B262" i="85"/>
  <c r="A262" i="85"/>
  <c r="S261" i="85"/>
  <c r="R261" i="85"/>
  <c r="Q261" i="85"/>
  <c r="P261" i="85"/>
  <c r="O261" i="85"/>
  <c r="N261" i="85"/>
  <c r="M261" i="85"/>
  <c r="L261" i="85"/>
  <c r="K261" i="85"/>
  <c r="J261" i="85"/>
  <c r="I261" i="85"/>
  <c r="H261" i="85"/>
  <c r="G261" i="85"/>
  <c r="F261" i="85"/>
  <c r="E261" i="85"/>
  <c r="D261" i="85"/>
  <c r="C261" i="85"/>
  <c r="B261" i="85"/>
  <c r="A261" i="85"/>
  <c r="S260" i="85"/>
  <c r="R260" i="85"/>
  <c r="Q260" i="85"/>
  <c r="P260" i="85"/>
  <c r="O260" i="85"/>
  <c r="N260" i="85"/>
  <c r="M260" i="85"/>
  <c r="L260" i="85"/>
  <c r="K260" i="85"/>
  <c r="J260" i="85"/>
  <c r="I260" i="85"/>
  <c r="H260" i="85"/>
  <c r="G260" i="85"/>
  <c r="F260" i="85"/>
  <c r="E260" i="85"/>
  <c r="D260" i="85"/>
  <c r="C260" i="85"/>
  <c r="B260" i="85"/>
  <c r="A260" i="85"/>
  <c r="S259" i="85"/>
  <c r="R259" i="85"/>
  <c r="Q259" i="85"/>
  <c r="P259" i="85"/>
  <c r="O259" i="85"/>
  <c r="N259" i="85"/>
  <c r="M259" i="85"/>
  <c r="L259" i="85"/>
  <c r="K259" i="85"/>
  <c r="J259" i="85"/>
  <c r="I259" i="85"/>
  <c r="H259" i="85"/>
  <c r="G259" i="85"/>
  <c r="F259" i="85"/>
  <c r="E259" i="85"/>
  <c r="D259" i="85"/>
  <c r="C259" i="85"/>
  <c r="B259" i="85"/>
  <c r="A259" i="85"/>
  <c r="S258" i="85"/>
  <c r="R258" i="85"/>
  <c r="Q258" i="85"/>
  <c r="P258" i="85"/>
  <c r="O258" i="85"/>
  <c r="N258" i="85"/>
  <c r="M258" i="85"/>
  <c r="L258" i="85"/>
  <c r="K258" i="85"/>
  <c r="J258" i="85"/>
  <c r="I258" i="85"/>
  <c r="H258" i="85"/>
  <c r="G258" i="85"/>
  <c r="F258" i="85"/>
  <c r="E258" i="85"/>
  <c r="D258" i="85"/>
  <c r="C258" i="85"/>
  <c r="B258" i="85"/>
  <c r="A258" i="85"/>
  <c r="S257" i="85"/>
  <c r="R257" i="85"/>
  <c r="Q257" i="85"/>
  <c r="P257" i="85"/>
  <c r="O257" i="85"/>
  <c r="N257" i="85"/>
  <c r="M257" i="85"/>
  <c r="L257" i="85"/>
  <c r="K257" i="85"/>
  <c r="J257" i="85"/>
  <c r="I257" i="85"/>
  <c r="H257" i="85"/>
  <c r="G257" i="85"/>
  <c r="F257" i="85"/>
  <c r="E257" i="85"/>
  <c r="D257" i="85"/>
  <c r="C257" i="85"/>
  <c r="B257" i="85"/>
  <c r="A257" i="85"/>
  <c r="S256" i="85"/>
  <c r="R256" i="85"/>
  <c r="Q256" i="85"/>
  <c r="P256" i="85"/>
  <c r="O256" i="85"/>
  <c r="N256" i="85"/>
  <c r="M256" i="85"/>
  <c r="L256" i="85"/>
  <c r="K256" i="85"/>
  <c r="J256" i="85"/>
  <c r="I256" i="85"/>
  <c r="H256" i="85"/>
  <c r="G256" i="85"/>
  <c r="F256" i="85"/>
  <c r="E256" i="85"/>
  <c r="D256" i="85"/>
  <c r="C256" i="85"/>
  <c r="B256" i="85"/>
  <c r="A256" i="85"/>
  <c r="S255" i="85"/>
  <c r="R255" i="85"/>
  <c r="Q255" i="85"/>
  <c r="P255" i="85"/>
  <c r="O255" i="85"/>
  <c r="N255" i="85"/>
  <c r="M255" i="85"/>
  <c r="L255" i="85"/>
  <c r="K255" i="85"/>
  <c r="J255" i="85"/>
  <c r="I255" i="85"/>
  <c r="H255" i="85"/>
  <c r="G255" i="85"/>
  <c r="F255" i="85"/>
  <c r="E255" i="85"/>
  <c r="D255" i="85"/>
  <c r="C255" i="85"/>
  <c r="B255" i="85"/>
  <c r="A255" i="85"/>
  <c r="S254" i="85"/>
  <c r="R254" i="85"/>
  <c r="Q254" i="85"/>
  <c r="P254" i="85"/>
  <c r="O254" i="85"/>
  <c r="N254" i="85"/>
  <c r="M254" i="85"/>
  <c r="L254" i="85"/>
  <c r="K254" i="85"/>
  <c r="J254" i="85"/>
  <c r="I254" i="85"/>
  <c r="H254" i="85"/>
  <c r="G254" i="85"/>
  <c r="F254" i="85"/>
  <c r="E254" i="85"/>
  <c r="D254" i="85"/>
  <c r="C254" i="85"/>
  <c r="B254" i="85"/>
  <c r="A254" i="85"/>
  <c r="S253" i="85"/>
  <c r="R253" i="85"/>
  <c r="Q253" i="85"/>
  <c r="P253" i="85"/>
  <c r="O253" i="85"/>
  <c r="N253" i="85"/>
  <c r="M253" i="85"/>
  <c r="L253" i="85"/>
  <c r="K253" i="85"/>
  <c r="J253" i="85"/>
  <c r="I253" i="85"/>
  <c r="H253" i="85"/>
  <c r="G253" i="85"/>
  <c r="F253" i="85"/>
  <c r="E253" i="85"/>
  <c r="D253" i="85"/>
  <c r="C253" i="85"/>
  <c r="B253" i="85"/>
  <c r="A253" i="85"/>
  <c r="S252" i="85"/>
  <c r="R252" i="85"/>
  <c r="Q252" i="85"/>
  <c r="P252" i="85"/>
  <c r="O252" i="85"/>
  <c r="N252" i="85"/>
  <c r="M252" i="85"/>
  <c r="L252" i="85"/>
  <c r="K252" i="85"/>
  <c r="J252" i="85"/>
  <c r="I252" i="85"/>
  <c r="H252" i="85"/>
  <c r="G252" i="85"/>
  <c r="F252" i="85"/>
  <c r="E252" i="85"/>
  <c r="D252" i="85"/>
  <c r="C252" i="85"/>
  <c r="B252" i="85"/>
  <c r="A252" i="85"/>
  <c r="S251" i="85"/>
  <c r="R251" i="85"/>
  <c r="Q251" i="85"/>
  <c r="P251" i="85"/>
  <c r="O251" i="85"/>
  <c r="N251" i="85"/>
  <c r="M251" i="85"/>
  <c r="L251" i="85"/>
  <c r="K251" i="85"/>
  <c r="J251" i="85"/>
  <c r="I251" i="85"/>
  <c r="H251" i="85"/>
  <c r="G251" i="85"/>
  <c r="F251" i="85"/>
  <c r="E251" i="85"/>
  <c r="D251" i="85"/>
  <c r="C251" i="85"/>
  <c r="B251" i="85"/>
  <c r="A251" i="85"/>
  <c r="S250" i="85"/>
  <c r="R250" i="85"/>
  <c r="Q250" i="85"/>
  <c r="P250" i="85"/>
  <c r="O250" i="85"/>
  <c r="N250" i="85"/>
  <c r="M250" i="85"/>
  <c r="L250" i="85"/>
  <c r="K250" i="85"/>
  <c r="J250" i="85"/>
  <c r="I250" i="85"/>
  <c r="H250" i="85"/>
  <c r="G250" i="85"/>
  <c r="F250" i="85"/>
  <c r="E250" i="85"/>
  <c r="D250" i="85"/>
  <c r="C250" i="85"/>
  <c r="B250" i="85"/>
  <c r="A250" i="85"/>
  <c r="S249" i="85"/>
  <c r="R249" i="85"/>
  <c r="Q249" i="85"/>
  <c r="P249" i="85"/>
  <c r="O249" i="85"/>
  <c r="N249" i="85"/>
  <c r="M249" i="85"/>
  <c r="L249" i="85"/>
  <c r="K249" i="85"/>
  <c r="J249" i="85"/>
  <c r="I249" i="85"/>
  <c r="H249" i="85"/>
  <c r="G249" i="85"/>
  <c r="F249" i="85"/>
  <c r="E249" i="85"/>
  <c r="D249" i="85"/>
  <c r="C249" i="85"/>
  <c r="B249" i="85"/>
  <c r="A249" i="85"/>
  <c r="S248" i="85"/>
  <c r="R248" i="85"/>
  <c r="Q248" i="85"/>
  <c r="P248" i="85"/>
  <c r="O248" i="85"/>
  <c r="N248" i="85"/>
  <c r="M248" i="85"/>
  <c r="L248" i="85"/>
  <c r="K248" i="85"/>
  <c r="J248" i="85"/>
  <c r="I248" i="85"/>
  <c r="H248" i="85"/>
  <c r="G248" i="85"/>
  <c r="F248" i="85"/>
  <c r="E248" i="85"/>
  <c r="D248" i="85"/>
  <c r="C248" i="85"/>
  <c r="B248" i="85"/>
  <c r="A248" i="85"/>
  <c r="S247" i="85"/>
  <c r="R247" i="85"/>
  <c r="Q247" i="85"/>
  <c r="P247" i="85"/>
  <c r="O247" i="85"/>
  <c r="N247" i="85"/>
  <c r="M247" i="85"/>
  <c r="L247" i="85"/>
  <c r="K247" i="85"/>
  <c r="J247" i="85"/>
  <c r="I247" i="85"/>
  <c r="H247" i="85"/>
  <c r="G247" i="85"/>
  <c r="F247" i="85"/>
  <c r="E247" i="85"/>
  <c r="D247" i="85"/>
  <c r="C247" i="85"/>
  <c r="B247" i="85"/>
  <c r="A247" i="85"/>
  <c r="S246" i="85"/>
  <c r="R246" i="85"/>
  <c r="Q246" i="85"/>
  <c r="P246" i="85"/>
  <c r="O246" i="85"/>
  <c r="N246" i="85"/>
  <c r="M246" i="85"/>
  <c r="L246" i="85"/>
  <c r="K246" i="85"/>
  <c r="J246" i="85"/>
  <c r="I246" i="85"/>
  <c r="H246" i="85"/>
  <c r="G246" i="85"/>
  <c r="F246" i="85"/>
  <c r="E246" i="85"/>
  <c r="D246" i="85"/>
  <c r="C246" i="85"/>
  <c r="B246" i="85"/>
  <c r="A246" i="85"/>
  <c r="S245" i="85"/>
  <c r="R245" i="85"/>
  <c r="Q245" i="85"/>
  <c r="P245" i="85"/>
  <c r="O245" i="85"/>
  <c r="N245" i="85"/>
  <c r="M245" i="85"/>
  <c r="L245" i="85"/>
  <c r="K245" i="85"/>
  <c r="J245" i="85"/>
  <c r="I245" i="85"/>
  <c r="H245" i="85"/>
  <c r="G245" i="85"/>
  <c r="F245" i="85"/>
  <c r="E245" i="85"/>
  <c r="D245" i="85"/>
  <c r="C245" i="85"/>
  <c r="B245" i="85"/>
  <c r="A245" i="85"/>
  <c r="S244" i="85"/>
  <c r="R244" i="85"/>
  <c r="Q244" i="85"/>
  <c r="P244" i="85"/>
  <c r="O244" i="85"/>
  <c r="N244" i="85"/>
  <c r="M244" i="85"/>
  <c r="L244" i="85"/>
  <c r="K244" i="85"/>
  <c r="J244" i="85"/>
  <c r="I244" i="85"/>
  <c r="H244" i="85"/>
  <c r="G244" i="85"/>
  <c r="F244" i="85"/>
  <c r="E244" i="85"/>
  <c r="D244" i="85"/>
  <c r="C244" i="85"/>
  <c r="B244" i="85"/>
  <c r="A244" i="85"/>
  <c r="S243" i="85"/>
  <c r="R243" i="85"/>
  <c r="Q243" i="85"/>
  <c r="P243" i="85"/>
  <c r="O243" i="85"/>
  <c r="N243" i="85"/>
  <c r="M243" i="85"/>
  <c r="L243" i="85"/>
  <c r="K243" i="85"/>
  <c r="J243" i="85"/>
  <c r="I243" i="85"/>
  <c r="H243" i="85"/>
  <c r="G243" i="85"/>
  <c r="F243" i="85"/>
  <c r="E243" i="85"/>
  <c r="D243" i="85"/>
  <c r="C243" i="85"/>
  <c r="B243" i="85"/>
  <c r="A243" i="85"/>
  <c r="S242" i="85"/>
  <c r="R242" i="85"/>
  <c r="Q242" i="85"/>
  <c r="P242" i="85"/>
  <c r="O242" i="85"/>
  <c r="N242" i="85"/>
  <c r="M242" i="85"/>
  <c r="L242" i="85"/>
  <c r="K242" i="85"/>
  <c r="J242" i="85"/>
  <c r="I242" i="85"/>
  <c r="H242" i="85"/>
  <c r="G242" i="85"/>
  <c r="F242" i="85"/>
  <c r="E242" i="85"/>
  <c r="D242" i="85"/>
  <c r="C242" i="85"/>
  <c r="B242" i="85"/>
  <c r="A242" i="85"/>
  <c r="S241" i="85"/>
  <c r="R241" i="85"/>
  <c r="Q241" i="85"/>
  <c r="P241" i="85"/>
  <c r="O241" i="85"/>
  <c r="N241" i="85"/>
  <c r="M241" i="85"/>
  <c r="L241" i="85"/>
  <c r="K241" i="85"/>
  <c r="J241" i="85"/>
  <c r="I241" i="85"/>
  <c r="H241" i="85"/>
  <c r="G241" i="85"/>
  <c r="F241" i="85"/>
  <c r="E241" i="85"/>
  <c r="D241" i="85"/>
  <c r="C241" i="85"/>
  <c r="B241" i="85"/>
  <c r="A241" i="85"/>
  <c r="S240" i="85"/>
  <c r="R240" i="85"/>
  <c r="Q240" i="85"/>
  <c r="P240" i="85"/>
  <c r="O240" i="85"/>
  <c r="N240" i="85"/>
  <c r="M240" i="85"/>
  <c r="L240" i="85"/>
  <c r="K240" i="85"/>
  <c r="J240" i="85"/>
  <c r="I240" i="85"/>
  <c r="H240" i="85"/>
  <c r="G240" i="85"/>
  <c r="F240" i="85"/>
  <c r="E240" i="85"/>
  <c r="D240" i="85"/>
  <c r="C240" i="85"/>
  <c r="B240" i="85"/>
  <c r="A240" i="85"/>
  <c r="S239" i="85"/>
  <c r="R239" i="85"/>
  <c r="Q239" i="85"/>
  <c r="P239" i="85"/>
  <c r="O239" i="85"/>
  <c r="N239" i="85"/>
  <c r="M239" i="85"/>
  <c r="L239" i="85"/>
  <c r="K239" i="85"/>
  <c r="J239" i="85"/>
  <c r="I239" i="85"/>
  <c r="H239" i="85"/>
  <c r="G239" i="85"/>
  <c r="F239" i="85"/>
  <c r="E239" i="85"/>
  <c r="D239" i="85"/>
  <c r="C239" i="85"/>
  <c r="B239" i="85"/>
  <c r="A239" i="85"/>
  <c r="S238" i="85"/>
  <c r="R238" i="85"/>
  <c r="Q238" i="85"/>
  <c r="P238" i="85"/>
  <c r="O238" i="85"/>
  <c r="N238" i="85"/>
  <c r="M238" i="85"/>
  <c r="L238" i="85"/>
  <c r="K238" i="85"/>
  <c r="J238" i="85"/>
  <c r="I238" i="85"/>
  <c r="H238" i="85"/>
  <c r="G238" i="85"/>
  <c r="F238" i="85"/>
  <c r="E238" i="85"/>
  <c r="D238" i="85"/>
  <c r="C238" i="85"/>
  <c r="B238" i="85"/>
  <c r="A238" i="85"/>
  <c r="S237" i="85"/>
  <c r="R237" i="85"/>
  <c r="Q237" i="85"/>
  <c r="P237" i="85"/>
  <c r="O237" i="85"/>
  <c r="N237" i="85"/>
  <c r="M237" i="85"/>
  <c r="L237" i="85"/>
  <c r="K237" i="85"/>
  <c r="J237" i="85"/>
  <c r="I237" i="85"/>
  <c r="H237" i="85"/>
  <c r="G237" i="85"/>
  <c r="F237" i="85"/>
  <c r="E237" i="85"/>
  <c r="D237" i="85"/>
  <c r="C237" i="85"/>
  <c r="B237" i="85"/>
  <c r="A237" i="85"/>
  <c r="S236" i="85"/>
  <c r="R236" i="85"/>
  <c r="Q236" i="85"/>
  <c r="P236" i="85"/>
  <c r="O236" i="85"/>
  <c r="N236" i="85"/>
  <c r="M236" i="85"/>
  <c r="L236" i="85"/>
  <c r="K236" i="85"/>
  <c r="J236" i="85"/>
  <c r="I236" i="85"/>
  <c r="H236" i="85"/>
  <c r="G236" i="85"/>
  <c r="F236" i="85"/>
  <c r="E236" i="85"/>
  <c r="D236" i="85"/>
  <c r="C236" i="85"/>
  <c r="B236" i="85"/>
  <c r="A236" i="85"/>
  <c r="S235" i="85"/>
  <c r="R235" i="85"/>
  <c r="Q235" i="85"/>
  <c r="P235" i="85"/>
  <c r="O235" i="85"/>
  <c r="N235" i="85"/>
  <c r="M235" i="85"/>
  <c r="L235" i="85"/>
  <c r="K235" i="85"/>
  <c r="J235" i="85"/>
  <c r="I235" i="85"/>
  <c r="H235" i="85"/>
  <c r="G235" i="85"/>
  <c r="F235" i="85"/>
  <c r="E235" i="85"/>
  <c r="D235" i="85"/>
  <c r="C235" i="85"/>
  <c r="B235" i="85"/>
  <c r="A235" i="85"/>
  <c r="S234" i="85"/>
  <c r="R234" i="85"/>
  <c r="Q234" i="85"/>
  <c r="P234" i="85"/>
  <c r="O234" i="85"/>
  <c r="N234" i="85"/>
  <c r="M234" i="85"/>
  <c r="L234" i="85"/>
  <c r="K234" i="85"/>
  <c r="J234" i="85"/>
  <c r="I234" i="85"/>
  <c r="H234" i="85"/>
  <c r="G234" i="85"/>
  <c r="F234" i="85"/>
  <c r="E234" i="85"/>
  <c r="D234" i="85"/>
  <c r="C234" i="85"/>
  <c r="B234" i="85"/>
  <c r="A234" i="85"/>
  <c r="S233" i="85"/>
  <c r="R233" i="85"/>
  <c r="Q233" i="85"/>
  <c r="P233" i="85"/>
  <c r="O233" i="85"/>
  <c r="N233" i="85"/>
  <c r="M233" i="85"/>
  <c r="L233" i="85"/>
  <c r="K233" i="85"/>
  <c r="J233" i="85"/>
  <c r="I233" i="85"/>
  <c r="H233" i="85"/>
  <c r="G233" i="85"/>
  <c r="F233" i="85"/>
  <c r="E233" i="85"/>
  <c r="D233" i="85"/>
  <c r="C233" i="85"/>
  <c r="B233" i="85"/>
  <c r="A233" i="85"/>
  <c r="S232" i="85"/>
  <c r="R232" i="85"/>
  <c r="Q232" i="85"/>
  <c r="P232" i="85"/>
  <c r="O232" i="85"/>
  <c r="N232" i="85"/>
  <c r="M232" i="85"/>
  <c r="L232" i="85"/>
  <c r="K232" i="85"/>
  <c r="J232" i="85"/>
  <c r="I232" i="85"/>
  <c r="H232" i="85"/>
  <c r="G232" i="85"/>
  <c r="F232" i="85"/>
  <c r="E232" i="85"/>
  <c r="D232" i="85"/>
  <c r="C232" i="85"/>
  <c r="B232" i="85"/>
  <c r="A232" i="85"/>
  <c r="S231" i="85"/>
  <c r="R231" i="85"/>
  <c r="Q231" i="85"/>
  <c r="P231" i="85"/>
  <c r="O231" i="85"/>
  <c r="N231" i="85"/>
  <c r="M231" i="85"/>
  <c r="L231" i="85"/>
  <c r="K231" i="85"/>
  <c r="J231" i="85"/>
  <c r="I231" i="85"/>
  <c r="H231" i="85"/>
  <c r="G231" i="85"/>
  <c r="F231" i="85"/>
  <c r="E231" i="85"/>
  <c r="D231" i="85"/>
  <c r="C231" i="85"/>
  <c r="B231" i="85"/>
  <c r="A231" i="85"/>
  <c r="S230" i="85"/>
  <c r="R230" i="85"/>
  <c r="Q230" i="85"/>
  <c r="P230" i="85"/>
  <c r="O230" i="85"/>
  <c r="N230" i="85"/>
  <c r="M230" i="85"/>
  <c r="L230" i="85"/>
  <c r="K230" i="85"/>
  <c r="J230" i="85"/>
  <c r="I230" i="85"/>
  <c r="H230" i="85"/>
  <c r="G230" i="85"/>
  <c r="F230" i="85"/>
  <c r="E230" i="85"/>
  <c r="D230" i="85"/>
  <c r="C230" i="85"/>
  <c r="B230" i="85"/>
  <c r="A230" i="85"/>
  <c r="S229" i="85"/>
  <c r="R229" i="85"/>
  <c r="Q229" i="85"/>
  <c r="P229" i="85"/>
  <c r="O229" i="85"/>
  <c r="N229" i="85"/>
  <c r="M229" i="85"/>
  <c r="L229" i="85"/>
  <c r="K229" i="85"/>
  <c r="J229" i="85"/>
  <c r="I229" i="85"/>
  <c r="H229" i="85"/>
  <c r="G229" i="85"/>
  <c r="F229" i="85"/>
  <c r="E229" i="85"/>
  <c r="D229" i="85"/>
  <c r="C229" i="85"/>
  <c r="B229" i="85"/>
  <c r="A229" i="85"/>
  <c r="S228" i="85"/>
  <c r="R228" i="85"/>
  <c r="Q228" i="85"/>
  <c r="P228" i="85"/>
  <c r="O228" i="85"/>
  <c r="N228" i="85"/>
  <c r="M228" i="85"/>
  <c r="L228" i="85"/>
  <c r="K228" i="85"/>
  <c r="J228" i="85"/>
  <c r="I228" i="85"/>
  <c r="H228" i="85"/>
  <c r="G228" i="85"/>
  <c r="F228" i="85"/>
  <c r="E228" i="85"/>
  <c r="D228" i="85"/>
  <c r="C228" i="85"/>
  <c r="B228" i="85"/>
  <c r="A228" i="85"/>
  <c r="S227" i="85"/>
  <c r="R227" i="85"/>
  <c r="Q227" i="85"/>
  <c r="P227" i="85"/>
  <c r="O227" i="85"/>
  <c r="N227" i="85"/>
  <c r="M227" i="85"/>
  <c r="L227" i="85"/>
  <c r="K227" i="85"/>
  <c r="J227" i="85"/>
  <c r="I227" i="85"/>
  <c r="H227" i="85"/>
  <c r="G227" i="85"/>
  <c r="F227" i="85"/>
  <c r="E227" i="85"/>
  <c r="D227" i="85"/>
  <c r="C227" i="85"/>
  <c r="B227" i="85"/>
  <c r="A227" i="85"/>
  <c r="S226" i="85"/>
  <c r="R226" i="85"/>
  <c r="Q226" i="85"/>
  <c r="P226" i="85"/>
  <c r="O226" i="85"/>
  <c r="N226" i="85"/>
  <c r="M226" i="85"/>
  <c r="L226" i="85"/>
  <c r="K226" i="85"/>
  <c r="J226" i="85"/>
  <c r="I226" i="85"/>
  <c r="H226" i="85"/>
  <c r="G226" i="85"/>
  <c r="F226" i="85"/>
  <c r="E226" i="85"/>
  <c r="D226" i="85"/>
  <c r="C226" i="85"/>
  <c r="B226" i="85"/>
  <c r="A226" i="85"/>
  <c r="S225" i="85"/>
  <c r="R225" i="85"/>
  <c r="Q225" i="85"/>
  <c r="P225" i="85"/>
  <c r="O225" i="85"/>
  <c r="N225" i="85"/>
  <c r="M225" i="85"/>
  <c r="L225" i="85"/>
  <c r="K225" i="85"/>
  <c r="J225" i="85"/>
  <c r="I225" i="85"/>
  <c r="H225" i="85"/>
  <c r="G225" i="85"/>
  <c r="F225" i="85"/>
  <c r="E225" i="85"/>
  <c r="D225" i="85"/>
  <c r="C225" i="85"/>
  <c r="B225" i="85"/>
  <c r="A225" i="85"/>
  <c r="S224" i="85"/>
  <c r="R224" i="85"/>
  <c r="Q224" i="85"/>
  <c r="P224" i="85"/>
  <c r="O224" i="85"/>
  <c r="N224" i="85"/>
  <c r="M224" i="85"/>
  <c r="L224" i="85"/>
  <c r="K224" i="85"/>
  <c r="J224" i="85"/>
  <c r="I224" i="85"/>
  <c r="H224" i="85"/>
  <c r="G224" i="85"/>
  <c r="F224" i="85"/>
  <c r="E224" i="85"/>
  <c r="D224" i="85"/>
  <c r="C224" i="85"/>
  <c r="B224" i="85"/>
  <c r="A224" i="85"/>
  <c r="S223" i="85"/>
  <c r="R223" i="85"/>
  <c r="Q223" i="85"/>
  <c r="P223" i="85"/>
  <c r="O223" i="85"/>
  <c r="N223" i="85"/>
  <c r="M223" i="85"/>
  <c r="L223" i="85"/>
  <c r="K223" i="85"/>
  <c r="J223" i="85"/>
  <c r="I223" i="85"/>
  <c r="H223" i="85"/>
  <c r="G223" i="85"/>
  <c r="F223" i="85"/>
  <c r="E223" i="85"/>
  <c r="D223" i="85"/>
  <c r="C223" i="85"/>
  <c r="B223" i="85"/>
  <c r="A223" i="85"/>
  <c r="S222" i="85"/>
  <c r="R222" i="85"/>
  <c r="Q222" i="85"/>
  <c r="P222" i="85"/>
  <c r="O222" i="85"/>
  <c r="N222" i="85"/>
  <c r="M222" i="85"/>
  <c r="L222" i="85"/>
  <c r="K222" i="85"/>
  <c r="J222" i="85"/>
  <c r="I222" i="85"/>
  <c r="H222" i="85"/>
  <c r="G222" i="85"/>
  <c r="F222" i="85"/>
  <c r="E222" i="85"/>
  <c r="D222" i="85"/>
  <c r="C222" i="85"/>
  <c r="B222" i="85"/>
  <c r="A222" i="85"/>
  <c r="S221" i="85"/>
  <c r="R221" i="85"/>
  <c r="Q221" i="85"/>
  <c r="P221" i="85"/>
  <c r="O221" i="85"/>
  <c r="N221" i="85"/>
  <c r="M221" i="85"/>
  <c r="L221" i="85"/>
  <c r="K221" i="85"/>
  <c r="J221" i="85"/>
  <c r="I221" i="85"/>
  <c r="H221" i="85"/>
  <c r="G221" i="85"/>
  <c r="F221" i="85"/>
  <c r="E221" i="85"/>
  <c r="D221" i="85"/>
  <c r="C221" i="85"/>
  <c r="B221" i="85"/>
  <c r="A221" i="85"/>
  <c r="S220" i="85"/>
  <c r="R220" i="85"/>
  <c r="Q220" i="85"/>
  <c r="P220" i="85"/>
  <c r="O220" i="85"/>
  <c r="N220" i="85"/>
  <c r="M220" i="85"/>
  <c r="L220" i="85"/>
  <c r="K220" i="85"/>
  <c r="J220" i="85"/>
  <c r="I220" i="85"/>
  <c r="H220" i="85"/>
  <c r="G220" i="85"/>
  <c r="F220" i="85"/>
  <c r="E220" i="85"/>
  <c r="D220" i="85"/>
  <c r="C220" i="85"/>
  <c r="B220" i="85"/>
  <c r="A220" i="85"/>
  <c r="S219" i="85"/>
  <c r="R219" i="85"/>
  <c r="Q219" i="85"/>
  <c r="P219" i="85"/>
  <c r="O219" i="85"/>
  <c r="N219" i="85"/>
  <c r="M219" i="85"/>
  <c r="L219" i="85"/>
  <c r="K219" i="85"/>
  <c r="J219" i="85"/>
  <c r="I219" i="85"/>
  <c r="H219" i="85"/>
  <c r="G219" i="85"/>
  <c r="F219" i="85"/>
  <c r="E219" i="85"/>
  <c r="D219" i="85"/>
  <c r="C219" i="85"/>
  <c r="B219" i="85"/>
  <c r="A219" i="85"/>
  <c r="S218" i="85"/>
  <c r="R218" i="85"/>
  <c r="Q218" i="85"/>
  <c r="P218" i="85"/>
  <c r="O218" i="85"/>
  <c r="N218" i="85"/>
  <c r="M218" i="85"/>
  <c r="L218" i="85"/>
  <c r="K218" i="85"/>
  <c r="J218" i="85"/>
  <c r="I218" i="85"/>
  <c r="H218" i="85"/>
  <c r="G218" i="85"/>
  <c r="F218" i="85"/>
  <c r="E218" i="85"/>
  <c r="D218" i="85"/>
  <c r="C218" i="85"/>
  <c r="B218" i="85"/>
  <c r="A218" i="85"/>
  <c r="S217" i="85"/>
  <c r="R217" i="85"/>
  <c r="Q217" i="85"/>
  <c r="P217" i="85"/>
  <c r="O217" i="85"/>
  <c r="N217" i="85"/>
  <c r="M217" i="85"/>
  <c r="L217" i="85"/>
  <c r="K217" i="85"/>
  <c r="J217" i="85"/>
  <c r="I217" i="85"/>
  <c r="H217" i="85"/>
  <c r="G217" i="85"/>
  <c r="F217" i="85"/>
  <c r="E217" i="85"/>
  <c r="D217" i="85"/>
  <c r="C217" i="85"/>
  <c r="B217" i="85"/>
  <c r="A217" i="85"/>
  <c r="S216" i="85"/>
  <c r="R216" i="85"/>
  <c r="Q216" i="85"/>
  <c r="P216" i="85"/>
  <c r="O216" i="85"/>
  <c r="N216" i="85"/>
  <c r="M216" i="85"/>
  <c r="L216" i="85"/>
  <c r="K216" i="85"/>
  <c r="J216" i="85"/>
  <c r="I216" i="85"/>
  <c r="H216" i="85"/>
  <c r="G216" i="85"/>
  <c r="F216" i="85"/>
  <c r="E216" i="85"/>
  <c r="D216" i="85"/>
  <c r="C216" i="85"/>
  <c r="B216" i="85"/>
  <c r="A216" i="85"/>
  <c r="S215" i="85"/>
  <c r="R215" i="85"/>
  <c r="Q215" i="85"/>
  <c r="P215" i="85"/>
  <c r="O215" i="85"/>
  <c r="N215" i="85"/>
  <c r="M215" i="85"/>
  <c r="L215" i="85"/>
  <c r="K215" i="85"/>
  <c r="J215" i="85"/>
  <c r="I215" i="85"/>
  <c r="H215" i="85"/>
  <c r="G215" i="85"/>
  <c r="F215" i="85"/>
  <c r="E215" i="85"/>
  <c r="D215" i="85"/>
  <c r="C215" i="85"/>
  <c r="B215" i="85"/>
  <c r="A215" i="85"/>
  <c r="S214" i="85"/>
  <c r="R214" i="85"/>
  <c r="Q214" i="85"/>
  <c r="P214" i="85"/>
  <c r="O214" i="85"/>
  <c r="N214" i="85"/>
  <c r="M214" i="85"/>
  <c r="L214" i="85"/>
  <c r="K214" i="85"/>
  <c r="J214" i="85"/>
  <c r="I214" i="85"/>
  <c r="H214" i="85"/>
  <c r="G214" i="85"/>
  <c r="F214" i="85"/>
  <c r="E214" i="85"/>
  <c r="D214" i="85"/>
  <c r="C214" i="85"/>
  <c r="B214" i="85"/>
  <c r="A214" i="85"/>
  <c r="S213" i="85"/>
  <c r="R213" i="85"/>
  <c r="Q213" i="85"/>
  <c r="P213" i="85"/>
  <c r="O213" i="85"/>
  <c r="N213" i="85"/>
  <c r="M213" i="85"/>
  <c r="L213" i="85"/>
  <c r="K213" i="85"/>
  <c r="J213" i="85"/>
  <c r="I213" i="85"/>
  <c r="H213" i="85"/>
  <c r="G213" i="85"/>
  <c r="F213" i="85"/>
  <c r="E213" i="85"/>
  <c r="D213" i="85"/>
  <c r="C213" i="85"/>
  <c r="B213" i="85"/>
  <c r="A213" i="85"/>
  <c r="S212" i="85"/>
  <c r="R212" i="85"/>
  <c r="Q212" i="85"/>
  <c r="P212" i="85"/>
  <c r="O212" i="85"/>
  <c r="N212" i="85"/>
  <c r="M212" i="85"/>
  <c r="L212" i="85"/>
  <c r="K212" i="85"/>
  <c r="J212" i="85"/>
  <c r="I212" i="85"/>
  <c r="H212" i="85"/>
  <c r="G212" i="85"/>
  <c r="F212" i="85"/>
  <c r="E212" i="85"/>
  <c r="D212" i="85"/>
  <c r="C212" i="85"/>
  <c r="B212" i="85"/>
  <c r="A212" i="85"/>
  <c r="S211" i="85"/>
  <c r="R211" i="85"/>
  <c r="Q211" i="85"/>
  <c r="P211" i="85"/>
  <c r="O211" i="85"/>
  <c r="N211" i="85"/>
  <c r="M211" i="85"/>
  <c r="L211" i="85"/>
  <c r="K211" i="85"/>
  <c r="J211" i="85"/>
  <c r="I211" i="85"/>
  <c r="H211" i="85"/>
  <c r="G211" i="85"/>
  <c r="F211" i="85"/>
  <c r="E211" i="85"/>
  <c r="D211" i="85"/>
  <c r="C211" i="85"/>
  <c r="B211" i="85"/>
  <c r="A211" i="85"/>
  <c r="S210" i="85"/>
  <c r="R210" i="85"/>
  <c r="Q210" i="85"/>
  <c r="P210" i="85"/>
  <c r="O210" i="85"/>
  <c r="N210" i="85"/>
  <c r="M210" i="85"/>
  <c r="L210" i="85"/>
  <c r="K210" i="85"/>
  <c r="J210" i="85"/>
  <c r="I210" i="85"/>
  <c r="H210" i="85"/>
  <c r="G210" i="85"/>
  <c r="F210" i="85"/>
  <c r="E210" i="85"/>
  <c r="D210" i="85"/>
  <c r="C210" i="85"/>
  <c r="B210" i="85"/>
  <c r="A210" i="85"/>
  <c r="S209" i="85"/>
  <c r="R209" i="85"/>
  <c r="Q209" i="85"/>
  <c r="P209" i="85"/>
  <c r="O209" i="85"/>
  <c r="N209" i="85"/>
  <c r="M209" i="85"/>
  <c r="L209" i="85"/>
  <c r="K209" i="85"/>
  <c r="J209" i="85"/>
  <c r="I209" i="85"/>
  <c r="H209" i="85"/>
  <c r="G209" i="85"/>
  <c r="F209" i="85"/>
  <c r="E209" i="85"/>
  <c r="D209" i="85"/>
  <c r="C209" i="85"/>
  <c r="B209" i="85"/>
  <c r="A209" i="85"/>
  <c r="S208" i="85"/>
  <c r="R208" i="85"/>
  <c r="Q208" i="85"/>
  <c r="P208" i="85"/>
  <c r="O208" i="85"/>
  <c r="N208" i="85"/>
  <c r="M208" i="85"/>
  <c r="L208" i="85"/>
  <c r="K208" i="85"/>
  <c r="J208" i="85"/>
  <c r="I208" i="85"/>
  <c r="H208" i="85"/>
  <c r="G208" i="85"/>
  <c r="F208" i="85"/>
  <c r="E208" i="85"/>
  <c r="D208" i="85"/>
  <c r="C208" i="85"/>
  <c r="B208" i="85"/>
  <c r="A208" i="85"/>
  <c r="S207" i="85"/>
  <c r="R207" i="85"/>
  <c r="Q207" i="85"/>
  <c r="P207" i="85"/>
  <c r="O207" i="85"/>
  <c r="N207" i="85"/>
  <c r="M207" i="85"/>
  <c r="L207" i="85"/>
  <c r="K207" i="85"/>
  <c r="J207" i="85"/>
  <c r="I207" i="85"/>
  <c r="H207" i="85"/>
  <c r="G207" i="85"/>
  <c r="F207" i="85"/>
  <c r="E207" i="85"/>
  <c r="D207" i="85"/>
  <c r="C207" i="85"/>
  <c r="B207" i="85"/>
  <c r="A207" i="85"/>
  <c r="S206" i="85"/>
  <c r="R206" i="85"/>
  <c r="Q206" i="85"/>
  <c r="P206" i="85"/>
  <c r="O206" i="85"/>
  <c r="N206" i="85"/>
  <c r="M206" i="85"/>
  <c r="L206" i="85"/>
  <c r="K206" i="85"/>
  <c r="J206" i="85"/>
  <c r="I206" i="85"/>
  <c r="H206" i="85"/>
  <c r="G206" i="85"/>
  <c r="F206" i="85"/>
  <c r="E206" i="85"/>
  <c r="D206" i="85"/>
  <c r="C206" i="85"/>
  <c r="B206" i="85"/>
  <c r="A206" i="85"/>
  <c r="S205" i="85"/>
  <c r="R205" i="85"/>
  <c r="Q205" i="85"/>
  <c r="P205" i="85"/>
  <c r="O205" i="85"/>
  <c r="N205" i="85"/>
  <c r="M205" i="85"/>
  <c r="L205" i="85"/>
  <c r="K205" i="85"/>
  <c r="J205" i="85"/>
  <c r="I205" i="85"/>
  <c r="H205" i="85"/>
  <c r="G205" i="85"/>
  <c r="F205" i="85"/>
  <c r="E205" i="85"/>
  <c r="D205" i="85"/>
  <c r="C205" i="85"/>
  <c r="B205" i="85"/>
  <c r="A205" i="85"/>
  <c r="S204" i="85"/>
  <c r="R204" i="85"/>
  <c r="Q204" i="85"/>
  <c r="P204" i="85"/>
  <c r="O204" i="85"/>
  <c r="N204" i="85"/>
  <c r="M204" i="85"/>
  <c r="L204" i="85"/>
  <c r="K204" i="85"/>
  <c r="J204" i="85"/>
  <c r="I204" i="85"/>
  <c r="H204" i="85"/>
  <c r="G204" i="85"/>
  <c r="F204" i="85"/>
  <c r="E204" i="85"/>
  <c r="D204" i="85"/>
  <c r="C204" i="85"/>
  <c r="B204" i="85"/>
  <c r="A204" i="85"/>
  <c r="S203" i="85"/>
  <c r="R203" i="85"/>
  <c r="Q203" i="85"/>
  <c r="P203" i="85"/>
  <c r="O203" i="85"/>
  <c r="N203" i="85"/>
  <c r="M203" i="85"/>
  <c r="L203" i="85"/>
  <c r="K203" i="85"/>
  <c r="J203" i="85"/>
  <c r="I203" i="85"/>
  <c r="H203" i="85"/>
  <c r="G203" i="85"/>
  <c r="F203" i="85"/>
  <c r="E203" i="85"/>
  <c r="D203" i="85"/>
  <c r="C203" i="85"/>
  <c r="B203" i="85"/>
  <c r="A203" i="85"/>
  <c r="S202" i="85"/>
  <c r="R202" i="85"/>
  <c r="Q202" i="85"/>
  <c r="P202" i="85"/>
  <c r="O202" i="85"/>
  <c r="N202" i="85"/>
  <c r="M202" i="85"/>
  <c r="L202" i="85"/>
  <c r="K202" i="85"/>
  <c r="J202" i="85"/>
  <c r="I202" i="85"/>
  <c r="H202" i="85"/>
  <c r="G202" i="85"/>
  <c r="F202" i="85"/>
  <c r="E202" i="85"/>
  <c r="D202" i="85"/>
  <c r="C202" i="85"/>
  <c r="B202" i="85"/>
  <c r="A202" i="85"/>
  <c r="S201" i="85"/>
  <c r="R201" i="85"/>
  <c r="Q201" i="85"/>
  <c r="P201" i="85"/>
  <c r="O201" i="85"/>
  <c r="N201" i="85"/>
  <c r="M201" i="85"/>
  <c r="L201" i="85"/>
  <c r="K201" i="85"/>
  <c r="J201" i="85"/>
  <c r="I201" i="85"/>
  <c r="H201" i="85"/>
  <c r="G201" i="85"/>
  <c r="F201" i="85"/>
  <c r="E201" i="85"/>
  <c r="D201" i="85"/>
  <c r="C201" i="85"/>
  <c r="B201" i="85"/>
  <c r="A201" i="85"/>
  <c r="S200" i="85"/>
  <c r="R200" i="85"/>
  <c r="Q200" i="85"/>
  <c r="P200" i="85"/>
  <c r="O200" i="85"/>
  <c r="N200" i="85"/>
  <c r="M200" i="85"/>
  <c r="L200" i="85"/>
  <c r="K200" i="85"/>
  <c r="J200" i="85"/>
  <c r="I200" i="85"/>
  <c r="H200" i="85"/>
  <c r="G200" i="85"/>
  <c r="F200" i="85"/>
  <c r="E200" i="85"/>
  <c r="D200" i="85"/>
  <c r="C200" i="85"/>
  <c r="B200" i="85"/>
  <c r="A200" i="85"/>
  <c r="S199" i="85"/>
  <c r="R199" i="85"/>
  <c r="Q199" i="85"/>
  <c r="P199" i="85"/>
  <c r="O199" i="85"/>
  <c r="N199" i="85"/>
  <c r="M199" i="85"/>
  <c r="L199" i="85"/>
  <c r="K199" i="85"/>
  <c r="J199" i="85"/>
  <c r="I199" i="85"/>
  <c r="H199" i="85"/>
  <c r="G199" i="85"/>
  <c r="F199" i="85"/>
  <c r="E199" i="85"/>
  <c r="D199" i="85"/>
  <c r="C199" i="85"/>
  <c r="B199" i="85"/>
  <c r="A199" i="85"/>
  <c r="S198" i="85"/>
  <c r="R198" i="85"/>
  <c r="Q198" i="85"/>
  <c r="P198" i="85"/>
  <c r="O198" i="85"/>
  <c r="N198" i="85"/>
  <c r="M198" i="85"/>
  <c r="L198" i="85"/>
  <c r="K198" i="85"/>
  <c r="J198" i="85"/>
  <c r="I198" i="85"/>
  <c r="H198" i="85"/>
  <c r="G198" i="85"/>
  <c r="F198" i="85"/>
  <c r="E198" i="85"/>
  <c r="D198" i="85"/>
  <c r="C198" i="85"/>
  <c r="B198" i="85"/>
  <c r="A198" i="85"/>
  <c r="S197" i="85"/>
  <c r="R197" i="85"/>
  <c r="Q197" i="85"/>
  <c r="P197" i="85"/>
  <c r="O197" i="85"/>
  <c r="N197" i="85"/>
  <c r="M197" i="85"/>
  <c r="L197" i="85"/>
  <c r="K197" i="85"/>
  <c r="J197" i="85"/>
  <c r="I197" i="85"/>
  <c r="H197" i="85"/>
  <c r="G197" i="85"/>
  <c r="F197" i="85"/>
  <c r="E197" i="85"/>
  <c r="D197" i="85"/>
  <c r="C197" i="85"/>
  <c r="B197" i="85"/>
  <c r="A197" i="85"/>
  <c r="S196" i="85"/>
  <c r="R196" i="85"/>
  <c r="Q196" i="85"/>
  <c r="P196" i="85"/>
  <c r="O196" i="85"/>
  <c r="N196" i="85"/>
  <c r="M196" i="85"/>
  <c r="L196" i="85"/>
  <c r="K196" i="85"/>
  <c r="J196" i="85"/>
  <c r="I196" i="85"/>
  <c r="H196" i="85"/>
  <c r="G196" i="85"/>
  <c r="F196" i="85"/>
  <c r="E196" i="85"/>
  <c r="D196" i="85"/>
  <c r="C196" i="85"/>
  <c r="B196" i="85"/>
  <c r="A196" i="85"/>
  <c r="S195" i="85"/>
  <c r="R195" i="85"/>
  <c r="Q195" i="85"/>
  <c r="P195" i="85"/>
  <c r="O195" i="85"/>
  <c r="N195" i="85"/>
  <c r="M195" i="85"/>
  <c r="L195" i="85"/>
  <c r="K195" i="85"/>
  <c r="J195" i="85"/>
  <c r="I195" i="85"/>
  <c r="H195" i="85"/>
  <c r="G195" i="85"/>
  <c r="F195" i="85"/>
  <c r="E195" i="85"/>
  <c r="D195" i="85"/>
  <c r="C195" i="85"/>
  <c r="B195" i="85"/>
  <c r="A195" i="85"/>
  <c r="S194" i="85"/>
  <c r="R194" i="85"/>
  <c r="Q194" i="85"/>
  <c r="P194" i="85"/>
  <c r="O194" i="85"/>
  <c r="N194" i="85"/>
  <c r="M194" i="85"/>
  <c r="L194" i="85"/>
  <c r="K194" i="85"/>
  <c r="J194" i="85"/>
  <c r="I194" i="85"/>
  <c r="H194" i="85"/>
  <c r="G194" i="85"/>
  <c r="F194" i="85"/>
  <c r="E194" i="85"/>
  <c r="D194" i="85"/>
  <c r="C194" i="85"/>
  <c r="B194" i="85"/>
  <c r="A194" i="85"/>
  <c r="S193" i="85"/>
  <c r="R193" i="85"/>
  <c r="Q193" i="85"/>
  <c r="P193" i="85"/>
  <c r="O193" i="85"/>
  <c r="N193" i="85"/>
  <c r="M193" i="85"/>
  <c r="L193" i="85"/>
  <c r="K193" i="85"/>
  <c r="J193" i="85"/>
  <c r="I193" i="85"/>
  <c r="H193" i="85"/>
  <c r="G193" i="85"/>
  <c r="F193" i="85"/>
  <c r="E193" i="85"/>
  <c r="D193" i="85"/>
  <c r="C193" i="85"/>
  <c r="B193" i="85"/>
  <c r="A193" i="85"/>
  <c r="S192" i="85"/>
  <c r="R192" i="85"/>
  <c r="Q192" i="85"/>
  <c r="P192" i="85"/>
  <c r="O192" i="85"/>
  <c r="N192" i="85"/>
  <c r="M192" i="85"/>
  <c r="L192" i="85"/>
  <c r="K192" i="85"/>
  <c r="J192" i="85"/>
  <c r="I192" i="85"/>
  <c r="H192" i="85"/>
  <c r="G192" i="85"/>
  <c r="F192" i="85"/>
  <c r="E192" i="85"/>
  <c r="D192" i="85"/>
  <c r="C192" i="85"/>
  <c r="B192" i="85"/>
  <c r="A192" i="85"/>
  <c r="S191" i="85"/>
  <c r="R191" i="85"/>
  <c r="Q191" i="85"/>
  <c r="P191" i="85"/>
  <c r="O191" i="85"/>
  <c r="N191" i="85"/>
  <c r="M191" i="85"/>
  <c r="L191" i="85"/>
  <c r="K191" i="85"/>
  <c r="J191" i="85"/>
  <c r="I191" i="85"/>
  <c r="H191" i="85"/>
  <c r="G191" i="85"/>
  <c r="F191" i="85"/>
  <c r="E191" i="85"/>
  <c r="D191" i="85"/>
  <c r="C191" i="85"/>
  <c r="B191" i="85"/>
  <c r="A191" i="85"/>
  <c r="S190" i="85"/>
  <c r="R190" i="85"/>
  <c r="Q190" i="85"/>
  <c r="P190" i="85"/>
  <c r="O190" i="85"/>
  <c r="N190" i="85"/>
  <c r="M190" i="85"/>
  <c r="L190" i="85"/>
  <c r="K190" i="85"/>
  <c r="J190" i="85"/>
  <c r="I190" i="85"/>
  <c r="H190" i="85"/>
  <c r="G190" i="85"/>
  <c r="F190" i="85"/>
  <c r="E190" i="85"/>
  <c r="D190" i="85"/>
  <c r="C190" i="85"/>
  <c r="B190" i="85"/>
  <c r="A190" i="85"/>
  <c r="S189" i="85"/>
  <c r="R189" i="85"/>
  <c r="Q189" i="85"/>
  <c r="P189" i="85"/>
  <c r="O189" i="85"/>
  <c r="N189" i="85"/>
  <c r="M189" i="85"/>
  <c r="L189" i="85"/>
  <c r="K189" i="85"/>
  <c r="J189" i="85"/>
  <c r="I189" i="85"/>
  <c r="H189" i="85"/>
  <c r="G189" i="85"/>
  <c r="F189" i="85"/>
  <c r="E189" i="85"/>
  <c r="D189" i="85"/>
  <c r="C189" i="85"/>
  <c r="B189" i="85"/>
  <c r="A189" i="85"/>
  <c r="S188" i="85"/>
  <c r="R188" i="85"/>
  <c r="Q188" i="85"/>
  <c r="P188" i="85"/>
  <c r="O188" i="85"/>
  <c r="N188" i="85"/>
  <c r="M188" i="85"/>
  <c r="L188" i="85"/>
  <c r="K188" i="85"/>
  <c r="J188" i="85"/>
  <c r="I188" i="85"/>
  <c r="H188" i="85"/>
  <c r="G188" i="85"/>
  <c r="F188" i="85"/>
  <c r="E188" i="85"/>
  <c r="D188" i="85"/>
  <c r="C188" i="85"/>
  <c r="B188" i="85"/>
  <c r="A188" i="85"/>
  <c r="S187" i="85"/>
  <c r="R187" i="85"/>
  <c r="Q187" i="85"/>
  <c r="P187" i="85"/>
  <c r="O187" i="85"/>
  <c r="N187" i="85"/>
  <c r="M187" i="85"/>
  <c r="L187" i="85"/>
  <c r="K187" i="85"/>
  <c r="J187" i="85"/>
  <c r="I187" i="85"/>
  <c r="H187" i="85"/>
  <c r="G187" i="85"/>
  <c r="F187" i="85"/>
  <c r="E187" i="85"/>
  <c r="D187" i="85"/>
  <c r="C187" i="85"/>
  <c r="B187" i="85"/>
  <c r="A187" i="85"/>
  <c r="S186" i="85"/>
  <c r="R186" i="85"/>
  <c r="Q186" i="85"/>
  <c r="P186" i="85"/>
  <c r="O186" i="85"/>
  <c r="N186" i="85"/>
  <c r="M186" i="85"/>
  <c r="L186" i="85"/>
  <c r="K186" i="85"/>
  <c r="J186" i="85"/>
  <c r="I186" i="85"/>
  <c r="H186" i="85"/>
  <c r="G186" i="85"/>
  <c r="F186" i="85"/>
  <c r="E186" i="85"/>
  <c r="D186" i="85"/>
  <c r="C186" i="85"/>
  <c r="B186" i="85"/>
  <c r="A186" i="85"/>
  <c r="S185" i="85"/>
  <c r="R185" i="85"/>
  <c r="Q185" i="85"/>
  <c r="P185" i="85"/>
  <c r="O185" i="85"/>
  <c r="N185" i="85"/>
  <c r="M185" i="85"/>
  <c r="L185" i="85"/>
  <c r="K185" i="85"/>
  <c r="J185" i="85"/>
  <c r="I185" i="85"/>
  <c r="H185" i="85"/>
  <c r="G185" i="85"/>
  <c r="F185" i="85"/>
  <c r="E185" i="85"/>
  <c r="D185" i="85"/>
  <c r="C185" i="85"/>
  <c r="B185" i="85"/>
  <c r="A185" i="85"/>
  <c r="S184" i="85"/>
  <c r="R184" i="85"/>
  <c r="Q184" i="85"/>
  <c r="P184" i="85"/>
  <c r="O184" i="85"/>
  <c r="N184" i="85"/>
  <c r="M184" i="85"/>
  <c r="L184" i="85"/>
  <c r="K184" i="85"/>
  <c r="J184" i="85"/>
  <c r="I184" i="85"/>
  <c r="H184" i="85"/>
  <c r="G184" i="85"/>
  <c r="F184" i="85"/>
  <c r="E184" i="85"/>
  <c r="D184" i="85"/>
  <c r="C184" i="85"/>
  <c r="B184" i="85"/>
  <c r="A184" i="85"/>
  <c r="S183" i="85"/>
  <c r="R183" i="85"/>
  <c r="Q183" i="85"/>
  <c r="P183" i="85"/>
  <c r="O183" i="85"/>
  <c r="N183" i="85"/>
  <c r="M183" i="85"/>
  <c r="L183" i="85"/>
  <c r="K183" i="85"/>
  <c r="J183" i="85"/>
  <c r="I183" i="85"/>
  <c r="H183" i="85"/>
  <c r="G183" i="85"/>
  <c r="F183" i="85"/>
  <c r="E183" i="85"/>
  <c r="D183" i="85"/>
  <c r="C183" i="85"/>
  <c r="B183" i="85"/>
  <c r="A183" i="85"/>
  <c r="S182" i="85"/>
  <c r="R182" i="85"/>
  <c r="Q182" i="85"/>
  <c r="P182" i="85"/>
  <c r="O182" i="85"/>
  <c r="N182" i="85"/>
  <c r="M182" i="85"/>
  <c r="L182" i="85"/>
  <c r="K182" i="85"/>
  <c r="J182" i="85"/>
  <c r="I182" i="85"/>
  <c r="H182" i="85"/>
  <c r="G182" i="85"/>
  <c r="F182" i="85"/>
  <c r="E182" i="85"/>
  <c r="D182" i="85"/>
  <c r="C182" i="85"/>
  <c r="B182" i="85"/>
  <c r="A182" i="85"/>
  <c r="S181" i="85"/>
  <c r="R181" i="85"/>
  <c r="Q181" i="85"/>
  <c r="P181" i="85"/>
  <c r="O181" i="85"/>
  <c r="N181" i="85"/>
  <c r="M181" i="85"/>
  <c r="L181" i="85"/>
  <c r="K181" i="85"/>
  <c r="J181" i="85"/>
  <c r="I181" i="85"/>
  <c r="H181" i="85"/>
  <c r="G181" i="85"/>
  <c r="F181" i="85"/>
  <c r="E181" i="85"/>
  <c r="D181" i="85"/>
  <c r="C181" i="85"/>
  <c r="B181" i="85"/>
  <c r="A181" i="85"/>
  <c r="S180" i="85"/>
  <c r="R180" i="85"/>
  <c r="Q180" i="85"/>
  <c r="P180" i="85"/>
  <c r="O180" i="85"/>
  <c r="N180" i="85"/>
  <c r="M180" i="85"/>
  <c r="L180" i="85"/>
  <c r="K180" i="85"/>
  <c r="J180" i="85"/>
  <c r="I180" i="85"/>
  <c r="H180" i="85"/>
  <c r="G180" i="85"/>
  <c r="F180" i="85"/>
  <c r="E180" i="85"/>
  <c r="D180" i="85"/>
  <c r="C180" i="85"/>
  <c r="B180" i="85"/>
  <c r="A180" i="85"/>
  <c r="S179" i="85"/>
  <c r="R179" i="85"/>
  <c r="Q179" i="85"/>
  <c r="P179" i="85"/>
  <c r="O179" i="85"/>
  <c r="N179" i="85"/>
  <c r="M179" i="85"/>
  <c r="L179" i="85"/>
  <c r="K179" i="85"/>
  <c r="J179" i="85"/>
  <c r="I179" i="85"/>
  <c r="H179" i="85"/>
  <c r="G179" i="85"/>
  <c r="F179" i="85"/>
  <c r="E179" i="85"/>
  <c r="D179" i="85"/>
  <c r="C179" i="85"/>
  <c r="B179" i="85"/>
  <c r="A179" i="85"/>
  <c r="S178" i="85"/>
  <c r="R178" i="85"/>
  <c r="Q178" i="85"/>
  <c r="P178" i="85"/>
  <c r="O178" i="85"/>
  <c r="N178" i="85"/>
  <c r="M178" i="85"/>
  <c r="L178" i="85"/>
  <c r="K178" i="85"/>
  <c r="J178" i="85"/>
  <c r="I178" i="85"/>
  <c r="H178" i="85"/>
  <c r="G178" i="85"/>
  <c r="F178" i="85"/>
  <c r="E178" i="85"/>
  <c r="D178" i="85"/>
  <c r="C178" i="85"/>
  <c r="B178" i="85"/>
  <c r="A178" i="85"/>
  <c r="S177" i="85"/>
  <c r="R177" i="85"/>
  <c r="Q177" i="85"/>
  <c r="P177" i="85"/>
  <c r="O177" i="85"/>
  <c r="N177" i="85"/>
  <c r="M177" i="85"/>
  <c r="L177" i="85"/>
  <c r="K177" i="85"/>
  <c r="J177" i="85"/>
  <c r="I177" i="85"/>
  <c r="H177" i="85"/>
  <c r="G177" i="85"/>
  <c r="F177" i="85"/>
  <c r="E177" i="85"/>
  <c r="D177" i="85"/>
  <c r="C177" i="85"/>
  <c r="B177" i="85"/>
  <c r="A177" i="85"/>
  <c r="S176" i="85"/>
  <c r="R176" i="85"/>
  <c r="Q176" i="85"/>
  <c r="P176" i="85"/>
  <c r="O176" i="85"/>
  <c r="N176" i="85"/>
  <c r="M176" i="85"/>
  <c r="L176" i="85"/>
  <c r="K176" i="85"/>
  <c r="J176" i="85"/>
  <c r="I176" i="85"/>
  <c r="H176" i="85"/>
  <c r="G176" i="85"/>
  <c r="F176" i="85"/>
  <c r="E176" i="85"/>
  <c r="D176" i="85"/>
  <c r="C176" i="85"/>
  <c r="B176" i="85"/>
  <c r="A176" i="85"/>
  <c r="S175" i="85"/>
  <c r="R175" i="85"/>
  <c r="Q175" i="85"/>
  <c r="P175" i="85"/>
  <c r="O175" i="85"/>
  <c r="N175" i="85"/>
  <c r="M175" i="85"/>
  <c r="L175" i="85"/>
  <c r="K175" i="85"/>
  <c r="J175" i="85"/>
  <c r="I175" i="85"/>
  <c r="H175" i="85"/>
  <c r="G175" i="85"/>
  <c r="F175" i="85"/>
  <c r="E175" i="85"/>
  <c r="D175" i="85"/>
  <c r="C175" i="85"/>
  <c r="B175" i="85"/>
  <c r="A175" i="85"/>
  <c r="S174" i="85"/>
  <c r="R174" i="85"/>
  <c r="Q174" i="85"/>
  <c r="P174" i="85"/>
  <c r="O174" i="85"/>
  <c r="N174" i="85"/>
  <c r="M174" i="85"/>
  <c r="L174" i="85"/>
  <c r="K174" i="85"/>
  <c r="J174" i="85"/>
  <c r="I174" i="85"/>
  <c r="H174" i="85"/>
  <c r="G174" i="85"/>
  <c r="F174" i="85"/>
  <c r="E174" i="85"/>
  <c r="D174" i="85"/>
  <c r="C174" i="85"/>
  <c r="B174" i="85"/>
  <c r="A174" i="85"/>
  <c r="S173" i="85"/>
  <c r="R173" i="85"/>
  <c r="Q173" i="85"/>
  <c r="P173" i="85"/>
  <c r="O173" i="85"/>
  <c r="N173" i="85"/>
  <c r="M173" i="85"/>
  <c r="L173" i="85"/>
  <c r="K173" i="85"/>
  <c r="J173" i="85"/>
  <c r="I173" i="85"/>
  <c r="H173" i="85"/>
  <c r="G173" i="85"/>
  <c r="F173" i="85"/>
  <c r="E173" i="85"/>
  <c r="D173" i="85"/>
  <c r="C173" i="85"/>
  <c r="B173" i="85"/>
  <c r="A173" i="85"/>
  <c r="S172" i="85"/>
  <c r="R172" i="85"/>
  <c r="Q172" i="85"/>
  <c r="P172" i="85"/>
  <c r="O172" i="85"/>
  <c r="N172" i="85"/>
  <c r="M172" i="85"/>
  <c r="L172" i="85"/>
  <c r="K172" i="85"/>
  <c r="J172" i="85"/>
  <c r="I172" i="85"/>
  <c r="H172" i="85"/>
  <c r="G172" i="85"/>
  <c r="F172" i="85"/>
  <c r="E172" i="85"/>
  <c r="D172" i="85"/>
  <c r="C172" i="85"/>
  <c r="B172" i="85"/>
  <c r="A172" i="85"/>
  <c r="S171" i="85"/>
  <c r="R171" i="85"/>
  <c r="Q171" i="85"/>
  <c r="P171" i="85"/>
  <c r="O171" i="85"/>
  <c r="N171" i="85"/>
  <c r="M171" i="85"/>
  <c r="L171" i="85"/>
  <c r="K171" i="85"/>
  <c r="J171" i="85"/>
  <c r="I171" i="85"/>
  <c r="H171" i="85"/>
  <c r="G171" i="85"/>
  <c r="F171" i="85"/>
  <c r="E171" i="85"/>
  <c r="D171" i="85"/>
  <c r="C171" i="85"/>
  <c r="B171" i="85"/>
  <c r="A171" i="85"/>
  <c r="S170" i="85"/>
  <c r="R170" i="85"/>
  <c r="Q170" i="85"/>
  <c r="P170" i="85"/>
  <c r="O170" i="85"/>
  <c r="N170" i="85"/>
  <c r="M170" i="85"/>
  <c r="L170" i="85"/>
  <c r="K170" i="85"/>
  <c r="J170" i="85"/>
  <c r="I170" i="85"/>
  <c r="H170" i="85"/>
  <c r="G170" i="85"/>
  <c r="F170" i="85"/>
  <c r="E170" i="85"/>
  <c r="D170" i="85"/>
  <c r="C170" i="85"/>
  <c r="B170" i="85"/>
  <c r="A170" i="85"/>
  <c r="S169" i="85"/>
  <c r="R169" i="85"/>
  <c r="Q169" i="85"/>
  <c r="P169" i="85"/>
  <c r="O169" i="85"/>
  <c r="N169" i="85"/>
  <c r="M169" i="85"/>
  <c r="L169" i="85"/>
  <c r="K169" i="85"/>
  <c r="J169" i="85"/>
  <c r="I169" i="85"/>
  <c r="H169" i="85"/>
  <c r="G169" i="85"/>
  <c r="F169" i="85"/>
  <c r="E169" i="85"/>
  <c r="D169" i="85"/>
  <c r="C169" i="85"/>
  <c r="B169" i="85"/>
  <c r="A169" i="85"/>
  <c r="S168" i="85"/>
  <c r="R168" i="85"/>
  <c r="Q168" i="85"/>
  <c r="P168" i="85"/>
  <c r="O168" i="85"/>
  <c r="N168" i="85"/>
  <c r="M168" i="85"/>
  <c r="L168" i="85"/>
  <c r="K168" i="85"/>
  <c r="J168" i="85"/>
  <c r="I168" i="85"/>
  <c r="H168" i="85"/>
  <c r="G168" i="85"/>
  <c r="F168" i="85"/>
  <c r="E168" i="85"/>
  <c r="D168" i="85"/>
  <c r="C168" i="85"/>
  <c r="B168" i="85"/>
  <c r="A168" i="85"/>
  <c r="S167" i="85"/>
  <c r="R167" i="85"/>
  <c r="Q167" i="85"/>
  <c r="P167" i="85"/>
  <c r="O167" i="85"/>
  <c r="N167" i="85"/>
  <c r="M167" i="85"/>
  <c r="L167" i="85"/>
  <c r="K167" i="85"/>
  <c r="J167" i="85"/>
  <c r="I167" i="85"/>
  <c r="H167" i="85"/>
  <c r="G167" i="85"/>
  <c r="F167" i="85"/>
  <c r="E167" i="85"/>
  <c r="D167" i="85"/>
  <c r="C167" i="85"/>
  <c r="B167" i="85"/>
  <c r="A167" i="85"/>
  <c r="S166" i="85"/>
  <c r="R166" i="85"/>
  <c r="Q166" i="85"/>
  <c r="P166" i="85"/>
  <c r="O166" i="85"/>
  <c r="N166" i="85"/>
  <c r="M166" i="85"/>
  <c r="L166" i="85"/>
  <c r="K166" i="85"/>
  <c r="J166" i="85"/>
  <c r="I166" i="85"/>
  <c r="H166" i="85"/>
  <c r="G166" i="85"/>
  <c r="F166" i="85"/>
  <c r="E166" i="85"/>
  <c r="D166" i="85"/>
  <c r="C166" i="85"/>
  <c r="B166" i="85"/>
  <c r="A166" i="85"/>
  <c r="S165" i="85"/>
  <c r="R165" i="85"/>
  <c r="Q165" i="85"/>
  <c r="P165" i="85"/>
  <c r="O165" i="85"/>
  <c r="N165" i="85"/>
  <c r="M165" i="85"/>
  <c r="L165" i="85"/>
  <c r="K165" i="85"/>
  <c r="J165" i="85"/>
  <c r="I165" i="85"/>
  <c r="H165" i="85"/>
  <c r="G165" i="85"/>
  <c r="F165" i="85"/>
  <c r="E165" i="85"/>
  <c r="D165" i="85"/>
  <c r="C165" i="85"/>
  <c r="B165" i="85"/>
  <c r="A165" i="85"/>
  <c r="S164" i="85"/>
  <c r="R164" i="85"/>
  <c r="Q164" i="85"/>
  <c r="P164" i="85"/>
  <c r="O164" i="85"/>
  <c r="N164" i="85"/>
  <c r="M164" i="85"/>
  <c r="L164" i="85"/>
  <c r="K164" i="85"/>
  <c r="J164" i="85"/>
  <c r="I164" i="85"/>
  <c r="H164" i="85"/>
  <c r="G164" i="85"/>
  <c r="F164" i="85"/>
  <c r="E164" i="85"/>
  <c r="D164" i="85"/>
  <c r="C164" i="85"/>
  <c r="B164" i="85"/>
  <c r="A164" i="85"/>
  <c r="S163" i="85"/>
  <c r="R163" i="85"/>
  <c r="Q163" i="85"/>
  <c r="P163" i="85"/>
  <c r="O163" i="85"/>
  <c r="N163" i="85"/>
  <c r="M163" i="85"/>
  <c r="L163" i="85"/>
  <c r="K163" i="85"/>
  <c r="J163" i="85"/>
  <c r="I163" i="85"/>
  <c r="H163" i="85"/>
  <c r="G163" i="85"/>
  <c r="F163" i="85"/>
  <c r="E163" i="85"/>
  <c r="D163" i="85"/>
  <c r="C163" i="85"/>
  <c r="B163" i="85"/>
  <c r="A163" i="85"/>
  <c r="S162" i="85"/>
  <c r="R162" i="85"/>
  <c r="Q162" i="85"/>
  <c r="P162" i="85"/>
  <c r="O162" i="85"/>
  <c r="N162" i="85"/>
  <c r="M162" i="85"/>
  <c r="L162" i="85"/>
  <c r="K162" i="85"/>
  <c r="J162" i="85"/>
  <c r="I162" i="85"/>
  <c r="H162" i="85"/>
  <c r="G162" i="85"/>
  <c r="F162" i="85"/>
  <c r="E162" i="85"/>
  <c r="D162" i="85"/>
  <c r="C162" i="85"/>
  <c r="B162" i="85"/>
  <c r="A162" i="85"/>
  <c r="S161" i="85"/>
  <c r="R161" i="85"/>
  <c r="Q161" i="85"/>
  <c r="P161" i="85"/>
  <c r="O161" i="85"/>
  <c r="N161" i="85"/>
  <c r="M161" i="85"/>
  <c r="L161" i="85"/>
  <c r="K161" i="85"/>
  <c r="J161" i="85"/>
  <c r="I161" i="85"/>
  <c r="H161" i="85"/>
  <c r="G161" i="85"/>
  <c r="F161" i="85"/>
  <c r="E161" i="85"/>
  <c r="D161" i="85"/>
  <c r="C161" i="85"/>
  <c r="B161" i="85"/>
  <c r="A161" i="85"/>
  <c r="S160" i="85"/>
  <c r="R160" i="85"/>
  <c r="Q160" i="85"/>
  <c r="P160" i="85"/>
  <c r="O160" i="85"/>
  <c r="N160" i="85"/>
  <c r="M160" i="85"/>
  <c r="L160" i="85"/>
  <c r="K160" i="85"/>
  <c r="J160" i="85"/>
  <c r="I160" i="85"/>
  <c r="H160" i="85"/>
  <c r="G160" i="85"/>
  <c r="F160" i="85"/>
  <c r="E160" i="85"/>
  <c r="D160" i="85"/>
  <c r="C160" i="85"/>
  <c r="B160" i="85"/>
  <c r="A160" i="85"/>
  <c r="S159" i="85"/>
  <c r="R159" i="85"/>
  <c r="Q159" i="85"/>
  <c r="P159" i="85"/>
  <c r="O159" i="85"/>
  <c r="N159" i="85"/>
  <c r="M159" i="85"/>
  <c r="L159" i="85"/>
  <c r="K159" i="85"/>
  <c r="J159" i="85"/>
  <c r="I159" i="85"/>
  <c r="H159" i="85"/>
  <c r="G159" i="85"/>
  <c r="F159" i="85"/>
  <c r="E159" i="85"/>
  <c r="D159" i="85"/>
  <c r="C159" i="85"/>
  <c r="B159" i="85"/>
  <c r="A159" i="85"/>
  <c r="S158" i="85"/>
  <c r="R158" i="85"/>
  <c r="Q158" i="85"/>
  <c r="P158" i="85"/>
  <c r="O158" i="85"/>
  <c r="N158" i="85"/>
  <c r="M158" i="85"/>
  <c r="L158" i="85"/>
  <c r="K158" i="85"/>
  <c r="J158" i="85"/>
  <c r="I158" i="85"/>
  <c r="H158" i="85"/>
  <c r="G158" i="85"/>
  <c r="F158" i="85"/>
  <c r="E158" i="85"/>
  <c r="D158" i="85"/>
  <c r="C158" i="85"/>
  <c r="B158" i="85"/>
  <c r="A158" i="85"/>
  <c r="S157" i="85"/>
  <c r="R157" i="85"/>
  <c r="Q157" i="85"/>
  <c r="P157" i="85"/>
  <c r="O157" i="85"/>
  <c r="N157" i="85"/>
  <c r="M157" i="85"/>
  <c r="L157" i="85"/>
  <c r="K157" i="85"/>
  <c r="J157" i="85"/>
  <c r="I157" i="85"/>
  <c r="H157" i="85"/>
  <c r="G157" i="85"/>
  <c r="F157" i="85"/>
  <c r="E157" i="85"/>
  <c r="D157" i="85"/>
  <c r="C157" i="85"/>
  <c r="B157" i="85"/>
  <c r="A157" i="85"/>
  <c r="S156" i="85"/>
  <c r="R156" i="85"/>
  <c r="Q156" i="85"/>
  <c r="P156" i="85"/>
  <c r="O156" i="85"/>
  <c r="N156" i="85"/>
  <c r="M156" i="85"/>
  <c r="L156" i="85"/>
  <c r="K156" i="85"/>
  <c r="J156" i="85"/>
  <c r="I156" i="85"/>
  <c r="H156" i="85"/>
  <c r="G156" i="85"/>
  <c r="F156" i="85"/>
  <c r="E156" i="85"/>
  <c r="D156" i="85"/>
  <c r="C156" i="85"/>
  <c r="B156" i="85"/>
  <c r="A156" i="85"/>
  <c r="S155" i="85"/>
  <c r="R155" i="85"/>
  <c r="Q155" i="85"/>
  <c r="P155" i="85"/>
  <c r="O155" i="85"/>
  <c r="N155" i="85"/>
  <c r="M155" i="85"/>
  <c r="L155" i="85"/>
  <c r="K155" i="85"/>
  <c r="J155" i="85"/>
  <c r="I155" i="85"/>
  <c r="H155" i="85"/>
  <c r="G155" i="85"/>
  <c r="F155" i="85"/>
  <c r="E155" i="85"/>
  <c r="D155" i="85"/>
  <c r="C155" i="85"/>
  <c r="B155" i="85"/>
  <c r="A155" i="85"/>
  <c r="S154" i="85"/>
  <c r="R154" i="85"/>
  <c r="Q154" i="85"/>
  <c r="P154" i="85"/>
  <c r="O154" i="85"/>
  <c r="N154" i="85"/>
  <c r="M154" i="85"/>
  <c r="L154" i="85"/>
  <c r="K154" i="85"/>
  <c r="J154" i="85"/>
  <c r="I154" i="85"/>
  <c r="H154" i="85"/>
  <c r="G154" i="85"/>
  <c r="F154" i="85"/>
  <c r="E154" i="85"/>
  <c r="D154" i="85"/>
  <c r="C154" i="85"/>
  <c r="B154" i="85"/>
  <c r="A154" i="85"/>
  <c r="S153" i="85"/>
  <c r="R153" i="85"/>
  <c r="Q153" i="85"/>
  <c r="P153" i="85"/>
  <c r="O153" i="85"/>
  <c r="N153" i="85"/>
  <c r="M153" i="85"/>
  <c r="L153" i="85"/>
  <c r="K153" i="85"/>
  <c r="J153" i="85"/>
  <c r="I153" i="85"/>
  <c r="H153" i="85"/>
  <c r="G153" i="85"/>
  <c r="F153" i="85"/>
  <c r="E153" i="85"/>
  <c r="D153" i="85"/>
  <c r="C153" i="85"/>
  <c r="B153" i="85"/>
  <c r="A153" i="85"/>
  <c r="S152" i="85"/>
  <c r="R152" i="85"/>
  <c r="Q152" i="85"/>
  <c r="P152" i="85"/>
  <c r="O152" i="85"/>
  <c r="N152" i="85"/>
  <c r="M152" i="85"/>
  <c r="L152" i="85"/>
  <c r="K152" i="85"/>
  <c r="J152" i="85"/>
  <c r="I152" i="85"/>
  <c r="H152" i="85"/>
  <c r="G152" i="85"/>
  <c r="F152" i="85"/>
  <c r="E152" i="85"/>
  <c r="D152" i="85"/>
  <c r="C152" i="85"/>
  <c r="B152" i="85"/>
  <c r="A152" i="85"/>
  <c r="S151" i="85"/>
  <c r="R151" i="85"/>
  <c r="Q151" i="85"/>
  <c r="P151" i="85"/>
  <c r="O151" i="85"/>
  <c r="N151" i="85"/>
  <c r="M151" i="85"/>
  <c r="L151" i="85"/>
  <c r="K151" i="85"/>
  <c r="J151" i="85"/>
  <c r="I151" i="85"/>
  <c r="H151" i="85"/>
  <c r="G151" i="85"/>
  <c r="F151" i="85"/>
  <c r="E151" i="85"/>
  <c r="D151" i="85"/>
  <c r="C151" i="85"/>
  <c r="B151" i="85"/>
  <c r="A151" i="85"/>
  <c r="S150" i="85"/>
  <c r="R150" i="85"/>
  <c r="Q150" i="85"/>
  <c r="P150" i="85"/>
  <c r="O150" i="85"/>
  <c r="N150" i="85"/>
  <c r="M150" i="85"/>
  <c r="L150" i="85"/>
  <c r="K150" i="85"/>
  <c r="J150" i="85"/>
  <c r="I150" i="85"/>
  <c r="H150" i="85"/>
  <c r="G150" i="85"/>
  <c r="F150" i="85"/>
  <c r="E150" i="85"/>
  <c r="D150" i="85"/>
  <c r="C150" i="85"/>
  <c r="B150" i="85"/>
  <c r="A150" i="85"/>
  <c r="S149" i="85"/>
  <c r="R149" i="85"/>
  <c r="Q149" i="85"/>
  <c r="P149" i="85"/>
  <c r="O149" i="85"/>
  <c r="N149" i="85"/>
  <c r="M149" i="85"/>
  <c r="L149" i="85"/>
  <c r="K149" i="85"/>
  <c r="J149" i="85"/>
  <c r="I149" i="85"/>
  <c r="H149" i="85"/>
  <c r="G149" i="85"/>
  <c r="F149" i="85"/>
  <c r="E149" i="85"/>
  <c r="D149" i="85"/>
  <c r="C149" i="85"/>
  <c r="B149" i="85"/>
  <c r="A149" i="85"/>
  <c r="S148" i="85"/>
  <c r="R148" i="85"/>
  <c r="Q148" i="85"/>
  <c r="P148" i="85"/>
  <c r="O148" i="85"/>
  <c r="N148" i="85"/>
  <c r="M148" i="85"/>
  <c r="L148" i="85"/>
  <c r="K148" i="85"/>
  <c r="J148" i="85"/>
  <c r="I148" i="85"/>
  <c r="H148" i="85"/>
  <c r="G148" i="85"/>
  <c r="F148" i="85"/>
  <c r="E148" i="85"/>
  <c r="D148" i="85"/>
  <c r="C148" i="85"/>
  <c r="B148" i="85"/>
  <c r="A148" i="85"/>
  <c r="S147" i="85"/>
  <c r="R147" i="85"/>
  <c r="Q147" i="85"/>
  <c r="P147" i="85"/>
  <c r="O147" i="85"/>
  <c r="N147" i="85"/>
  <c r="M147" i="85"/>
  <c r="L147" i="85"/>
  <c r="K147" i="85"/>
  <c r="J147" i="85"/>
  <c r="I147" i="85"/>
  <c r="H147" i="85"/>
  <c r="G147" i="85"/>
  <c r="F147" i="85"/>
  <c r="E147" i="85"/>
  <c r="D147" i="85"/>
  <c r="C147" i="85"/>
  <c r="B147" i="85"/>
  <c r="A147" i="85"/>
  <c r="S146" i="85"/>
  <c r="R146" i="85"/>
  <c r="Q146" i="85"/>
  <c r="P146" i="85"/>
  <c r="O146" i="85"/>
  <c r="N146" i="85"/>
  <c r="M146" i="85"/>
  <c r="L146" i="85"/>
  <c r="K146" i="85"/>
  <c r="J146" i="85"/>
  <c r="I146" i="85"/>
  <c r="H146" i="85"/>
  <c r="G146" i="85"/>
  <c r="F146" i="85"/>
  <c r="E146" i="85"/>
  <c r="D146" i="85"/>
  <c r="C146" i="85"/>
  <c r="B146" i="85"/>
  <c r="A146" i="85"/>
  <c r="S145" i="85"/>
  <c r="R145" i="85"/>
  <c r="Q145" i="85"/>
  <c r="P145" i="85"/>
  <c r="O145" i="85"/>
  <c r="N145" i="85"/>
  <c r="M145" i="85"/>
  <c r="L145" i="85"/>
  <c r="K145" i="85"/>
  <c r="J145" i="85"/>
  <c r="I145" i="85"/>
  <c r="H145" i="85"/>
  <c r="G145" i="85"/>
  <c r="F145" i="85"/>
  <c r="E145" i="85"/>
  <c r="D145" i="85"/>
  <c r="C145" i="85"/>
  <c r="B145" i="85"/>
  <c r="A145" i="85"/>
  <c r="S144" i="85"/>
  <c r="R144" i="85"/>
  <c r="Q144" i="85"/>
  <c r="P144" i="85"/>
  <c r="O144" i="85"/>
  <c r="N144" i="85"/>
  <c r="M144" i="85"/>
  <c r="L144" i="85"/>
  <c r="K144" i="85"/>
  <c r="J144" i="85"/>
  <c r="I144" i="85"/>
  <c r="H144" i="85"/>
  <c r="G144" i="85"/>
  <c r="F144" i="85"/>
  <c r="E144" i="85"/>
  <c r="D144" i="85"/>
  <c r="C144" i="85"/>
  <c r="B144" i="85"/>
  <c r="A144" i="85"/>
  <c r="S143" i="85"/>
  <c r="R143" i="85"/>
  <c r="Q143" i="85"/>
  <c r="P143" i="85"/>
  <c r="O143" i="85"/>
  <c r="N143" i="85"/>
  <c r="M143" i="85"/>
  <c r="L143" i="85"/>
  <c r="K143" i="85"/>
  <c r="J143" i="85"/>
  <c r="I143" i="85"/>
  <c r="H143" i="85"/>
  <c r="G143" i="85"/>
  <c r="F143" i="85"/>
  <c r="E143" i="85"/>
  <c r="D143" i="85"/>
  <c r="C143" i="85"/>
  <c r="B143" i="85"/>
  <c r="A143" i="85"/>
  <c r="S142" i="85"/>
  <c r="R142" i="85"/>
  <c r="Q142" i="85"/>
  <c r="P142" i="85"/>
  <c r="O142" i="85"/>
  <c r="N142" i="85"/>
  <c r="M142" i="85"/>
  <c r="L142" i="85"/>
  <c r="K142" i="85"/>
  <c r="J142" i="85"/>
  <c r="I142" i="85"/>
  <c r="H142" i="85"/>
  <c r="G142" i="85"/>
  <c r="F142" i="85"/>
  <c r="E142" i="85"/>
  <c r="D142" i="85"/>
  <c r="C142" i="85"/>
  <c r="B142" i="85"/>
  <c r="A142" i="85"/>
  <c r="S141" i="85"/>
  <c r="R141" i="85"/>
  <c r="Q141" i="85"/>
  <c r="P141" i="85"/>
  <c r="O141" i="85"/>
  <c r="N141" i="85"/>
  <c r="M141" i="85"/>
  <c r="L141" i="85"/>
  <c r="K141" i="85"/>
  <c r="J141" i="85"/>
  <c r="I141" i="85"/>
  <c r="H141" i="85"/>
  <c r="G141" i="85"/>
  <c r="F141" i="85"/>
  <c r="E141" i="85"/>
  <c r="D141" i="85"/>
  <c r="C141" i="85"/>
  <c r="B141" i="85"/>
  <c r="A141" i="85"/>
  <c r="S140" i="85"/>
  <c r="R140" i="85"/>
  <c r="Q140" i="85"/>
  <c r="P140" i="85"/>
  <c r="O140" i="85"/>
  <c r="N140" i="85"/>
  <c r="M140" i="85"/>
  <c r="L140" i="85"/>
  <c r="K140" i="85"/>
  <c r="J140" i="85"/>
  <c r="I140" i="85"/>
  <c r="H140" i="85"/>
  <c r="G140" i="85"/>
  <c r="F140" i="85"/>
  <c r="E140" i="85"/>
  <c r="D140" i="85"/>
  <c r="C140" i="85"/>
  <c r="B140" i="85"/>
  <c r="A140" i="85"/>
  <c r="S139" i="85"/>
  <c r="R139" i="85"/>
  <c r="Q139" i="85"/>
  <c r="P139" i="85"/>
  <c r="O139" i="85"/>
  <c r="N139" i="85"/>
  <c r="M139" i="85"/>
  <c r="L139" i="85"/>
  <c r="K139" i="85"/>
  <c r="J139" i="85"/>
  <c r="I139" i="85"/>
  <c r="H139" i="85"/>
  <c r="G139" i="85"/>
  <c r="F139" i="85"/>
  <c r="E139" i="85"/>
  <c r="D139" i="85"/>
  <c r="C139" i="85"/>
  <c r="B139" i="85"/>
  <c r="A139" i="85"/>
  <c r="S138" i="85"/>
  <c r="R138" i="85"/>
  <c r="Q138" i="85"/>
  <c r="P138" i="85"/>
  <c r="O138" i="85"/>
  <c r="N138" i="85"/>
  <c r="M138" i="85"/>
  <c r="L138" i="85"/>
  <c r="K138" i="85"/>
  <c r="J138" i="85"/>
  <c r="I138" i="85"/>
  <c r="H138" i="85"/>
  <c r="G138" i="85"/>
  <c r="F138" i="85"/>
  <c r="E138" i="85"/>
  <c r="D138" i="85"/>
  <c r="C138" i="85"/>
  <c r="B138" i="85"/>
  <c r="A138" i="85"/>
  <c r="S137" i="85"/>
  <c r="R137" i="85"/>
  <c r="Q137" i="85"/>
  <c r="P137" i="85"/>
  <c r="O137" i="85"/>
  <c r="N137" i="85"/>
  <c r="M137" i="85"/>
  <c r="L137" i="85"/>
  <c r="K137" i="85"/>
  <c r="J137" i="85"/>
  <c r="I137" i="85"/>
  <c r="H137" i="85"/>
  <c r="G137" i="85"/>
  <c r="F137" i="85"/>
  <c r="E137" i="85"/>
  <c r="D137" i="85"/>
  <c r="C137" i="85"/>
  <c r="B137" i="85"/>
  <c r="A137" i="85"/>
  <c r="S136" i="85"/>
  <c r="R136" i="85"/>
  <c r="Q136" i="85"/>
  <c r="P136" i="85"/>
  <c r="O136" i="85"/>
  <c r="N136" i="85"/>
  <c r="M136" i="85"/>
  <c r="L136" i="85"/>
  <c r="K136" i="85"/>
  <c r="J136" i="85"/>
  <c r="I136" i="85"/>
  <c r="H136" i="85"/>
  <c r="G136" i="85"/>
  <c r="F136" i="85"/>
  <c r="E136" i="85"/>
  <c r="D136" i="85"/>
  <c r="C136" i="85"/>
  <c r="B136" i="85"/>
  <c r="A136" i="85"/>
  <c r="S135" i="85"/>
  <c r="R135" i="85"/>
  <c r="Q135" i="85"/>
  <c r="P135" i="85"/>
  <c r="O135" i="85"/>
  <c r="N135" i="85"/>
  <c r="M135" i="85"/>
  <c r="L135" i="85"/>
  <c r="K135" i="85"/>
  <c r="J135" i="85"/>
  <c r="I135" i="85"/>
  <c r="H135" i="85"/>
  <c r="G135" i="85"/>
  <c r="F135" i="85"/>
  <c r="E135" i="85"/>
  <c r="D135" i="85"/>
  <c r="C135" i="85"/>
  <c r="B135" i="85"/>
  <c r="A135" i="85"/>
  <c r="S134" i="85"/>
  <c r="R134" i="85"/>
  <c r="Q134" i="85"/>
  <c r="P134" i="85"/>
  <c r="O134" i="85"/>
  <c r="N134" i="85"/>
  <c r="M134" i="85"/>
  <c r="L134" i="85"/>
  <c r="K134" i="85"/>
  <c r="J134" i="85"/>
  <c r="I134" i="85"/>
  <c r="H134" i="85"/>
  <c r="G134" i="85"/>
  <c r="F134" i="85"/>
  <c r="E134" i="85"/>
  <c r="D134" i="85"/>
  <c r="C134" i="85"/>
  <c r="B134" i="85"/>
  <c r="A134" i="85"/>
  <c r="S133" i="85"/>
  <c r="R133" i="85"/>
  <c r="Q133" i="85"/>
  <c r="P133" i="85"/>
  <c r="O133" i="85"/>
  <c r="N133" i="85"/>
  <c r="M133" i="85"/>
  <c r="L133" i="85"/>
  <c r="K133" i="85"/>
  <c r="J133" i="85"/>
  <c r="I133" i="85"/>
  <c r="H133" i="85"/>
  <c r="G133" i="85"/>
  <c r="F133" i="85"/>
  <c r="E133" i="85"/>
  <c r="D133" i="85"/>
  <c r="C133" i="85"/>
  <c r="B133" i="85"/>
  <c r="A133" i="85"/>
  <c r="S132" i="85"/>
  <c r="R132" i="85"/>
  <c r="Q132" i="85"/>
  <c r="P132" i="85"/>
  <c r="O132" i="85"/>
  <c r="N132" i="85"/>
  <c r="M132" i="85"/>
  <c r="L132" i="85"/>
  <c r="K132" i="85"/>
  <c r="J132" i="85"/>
  <c r="I132" i="85"/>
  <c r="H132" i="85"/>
  <c r="G132" i="85"/>
  <c r="F132" i="85"/>
  <c r="E132" i="85"/>
  <c r="D132" i="85"/>
  <c r="C132" i="85"/>
  <c r="B132" i="85"/>
  <c r="A132" i="85"/>
  <c r="S131" i="85"/>
  <c r="R131" i="85"/>
  <c r="Q131" i="85"/>
  <c r="P131" i="85"/>
  <c r="O131" i="85"/>
  <c r="N131" i="85"/>
  <c r="M131" i="85"/>
  <c r="L131" i="85"/>
  <c r="K131" i="85"/>
  <c r="J131" i="85"/>
  <c r="I131" i="85"/>
  <c r="H131" i="85"/>
  <c r="G131" i="85"/>
  <c r="F131" i="85"/>
  <c r="E131" i="85"/>
  <c r="D131" i="85"/>
  <c r="C131" i="85"/>
  <c r="B131" i="85"/>
  <c r="A131" i="85"/>
  <c r="S130" i="85"/>
  <c r="R130" i="85"/>
  <c r="Q130" i="85"/>
  <c r="P130" i="85"/>
  <c r="O130" i="85"/>
  <c r="N130" i="85"/>
  <c r="M130" i="85"/>
  <c r="L130" i="85"/>
  <c r="K130" i="85"/>
  <c r="J130" i="85"/>
  <c r="I130" i="85"/>
  <c r="H130" i="85"/>
  <c r="G130" i="85"/>
  <c r="F130" i="85"/>
  <c r="E130" i="85"/>
  <c r="D130" i="85"/>
  <c r="C130" i="85"/>
  <c r="B130" i="85"/>
  <c r="A130" i="85"/>
  <c r="S129" i="85"/>
  <c r="R129" i="85"/>
  <c r="Q129" i="85"/>
  <c r="P129" i="85"/>
  <c r="O129" i="85"/>
  <c r="N129" i="85"/>
  <c r="M129" i="85"/>
  <c r="L129" i="85"/>
  <c r="K129" i="85"/>
  <c r="J129" i="85"/>
  <c r="I129" i="85"/>
  <c r="H129" i="85"/>
  <c r="G129" i="85"/>
  <c r="F129" i="85"/>
  <c r="E129" i="85"/>
  <c r="D129" i="85"/>
  <c r="C129" i="85"/>
  <c r="B129" i="85"/>
  <c r="A129" i="85"/>
  <c r="S128" i="85"/>
  <c r="R128" i="85"/>
  <c r="Q128" i="85"/>
  <c r="P128" i="85"/>
  <c r="O128" i="85"/>
  <c r="N128" i="85"/>
  <c r="M128" i="85"/>
  <c r="L128" i="85"/>
  <c r="K128" i="85"/>
  <c r="J128" i="85"/>
  <c r="I128" i="85"/>
  <c r="H128" i="85"/>
  <c r="G128" i="85"/>
  <c r="F128" i="85"/>
  <c r="E128" i="85"/>
  <c r="D128" i="85"/>
  <c r="C128" i="85"/>
  <c r="B128" i="85"/>
  <c r="A128" i="85"/>
  <c r="S127" i="85"/>
  <c r="R127" i="85"/>
  <c r="Q127" i="85"/>
  <c r="P127" i="85"/>
  <c r="O127" i="85"/>
  <c r="N127" i="85"/>
  <c r="M127" i="85"/>
  <c r="L127" i="85"/>
  <c r="K127" i="85"/>
  <c r="J127" i="85"/>
  <c r="I127" i="85"/>
  <c r="H127" i="85"/>
  <c r="G127" i="85"/>
  <c r="F127" i="85"/>
  <c r="E127" i="85"/>
  <c r="D127" i="85"/>
  <c r="C127" i="85"/>
  <c r="B127" i="85"/>
  <c r="A127" i="85"/>
  <c r="S126" i="85"/>
  <c r="R126" i="85"/>
  <c r="Q126" i="85"/>
  <c r="P126" i="85"/>
  <c r="O126" i="85"/>
  <c r="N126" i="85"/>
  <c r="M126" i="85"/>
  <c r="L126" i="85"/>
  <c r="K126" i="85"/>
  <c r="J126" i="85"/>
  <c r="I126" i="85"/>
  <c r="H126" i="85"/>
  <c r="G126" i="85"/>
  <c r="F126" i="85"/>
  <c r="E126" i="85"/>
  <c r="D126" i="85"/>
  <c r="C126" i="85"/>
  <c r="B126" i="85"/>
  <c r="A126" i="85"/>
  <c r="S125" i="85"/>
  <c r="R125" i="85"/>
  <c r="Q125" i="85"/>
  <c r="P125" i="85"/>
  <c r="O125" i="85"/>
  <c r="N125" i="85"/>
  <c r="M125" i="85"/>
  <c r="L125" i="85"/>
  <c r="K125" i="85"/>
  <c r="J125" i="85"/>
  <c r="I125" i="85"/>
  <c r="H125" i="85"/>
  <c r="G125" i="85"/>
  <c r="F125" i="85"/>
  <c r="E125" i="85"/>
  <c r="D125" i="85"/>
  <c r="C125" i="85"/>
  <c r="B125" i="85"/>
  <c r="A125" i="85"/>
  <c r="S124" i="85"/>
  <c r="R124" i="85"/>
  <c r="Q124" i="85"/>
  <c r="P124" i="85"/>
  <c r="O124" i="85"/>
  <c r="N124" i="85"/>
  <c r="M124" i="85"/>
  <c r="L124" i="85"/>
  <c r="K124" i="85"/>
  <c r="J124" i="85"/>
  <c r="I124" i="85"/>
  <c r="H124" i="85"/>
  <c r="G124" i="85"/>
  <c r="F124" i="85"/>
  <c r="E124" i="85"/>
  <c r="D124" i="85"/>
  <c r="C124" i="85"/>
  <c r="B124" i="85"/>
  <c r="A124" i="85"/>
  <c r="S123" i="85"/>
  <c r="R123" i="85"/>
  <c r="Q123" i="85"/>
  <c r="P123" i="85"/>
  <c r="O123" i="85"/>
  <c r="N123" i="85"/>
  <c r="M123" i="85"/>
  <c r="L123" i="85"/>
  <c r="K123" i="85"/>
  <c r="J123" i="85"/>
  <c r="I123" i="85"/>
  <c r="H123" i="85"/>
  <c r="G123" i="85"/>
  <c r="F123" i="85"/>
  <c r="E123" i="85"/>
  <c r="D123" i="85"/>
  <c r="C123" i="85"/>
  <c r="B123" i="85"/>
  <c r="A123" i="85"/>
  <c r="S122" i="85"/>
  <c r="R122" i="85"/>
  <c r="Q122" i="85"/>
  <c r="P122" i="85"/>
  <c r="O122" i="85"/>
  <c r="N122" i="85"/>
  <c r="M122" i="85"/>
  <c r="L122" i="85"/>
  <c r="K122" i="85"/>
  <c r="J122" i="85"/>
  <c r="I122" i="85"/>
  <c r="H122" i="85"/>
  <c r="G122" i="85"/>
  <c r="F122" i="85"/>
  <c r="E122" i="85"/>
  <c r="D122" i="85"/>
  <c r="C122" i="85"/>
  <c r="B122" i="85"/>
  <c r="A122" i="85"/>
  <c r="S121" i="85"/>
  <c r="R121" i="85"/>
  <c r="Q121" i="85"/>
  <c r="P121" i="85"/>
  <c r="O121" i="85"/>
  <c r="N121" i="85"/>
  <c r="M121" i="85"/>
  <c r="L121" i="85"/>
  <c r="K121" i="85"/>
  <c r="J121" i="85"/>
  <c r="I121" i="85"/>
  <c r="H121" i="85"/>
  <c r="G121" i="85"/>
  <c r="F121" i="85"/>
  <c r="E121" i="85"/>
  <c r="D121" i="85"/>
  <c r="C121" i="85"/>
  <c r="B121" i="85"/>
  <c r="A121" i="85"/>
  <c r="S120" i="85"/>
  <c r="R120" i="85"/>
  <c r="Q120" i="85"/>
  <c r="P120" i="85"/>
  <c r="O120" i="85"/>
  <c r="N120" i="85"/>
  <c r="M120" i="85"/>
  <c r="L120" i="85"/>
  <c r="K120" i="85"/>
  <c r="J120" i="85"/>
  <c r="I120" i="85"/>
  <c r="H120" i="85"/>
  <c r="G120" i="85"/>
  <c r="F120" i="85"/>
  <c r="E120" i="85"/>
  <c r="D120" i="85"/>
  <c r="C120" i="85"/>
  <c r="B120" i="85"/>
  <c r="A120" i="85"/>
  <c r="S119" i="85"/>
  <c r="R119" i="85"/>
  <c r="Q119" i="85"/>
  <c r="P119" i="85"/>
  <c r="O119" i="85"/>
  <c r="N119" i="85"/>
  <c r="M119" i="85"/>
  <c r="L119" i="85"/>
  <c r="K119" i="85"/>
  <c r="J119" i="85"/>
  <c r="I119" i="85"/>
  <c r="H119" i="85"/>
  <c r="G119" i="85"/>
  <c r="F119" i="85"/>
  <c r="E119" i="85"/>
  <c r="D119" i="85"/>
  <c r="C119" i="85"/>
  <c r="B119" i="85"/>
  <c r="A119" i="85"/>
  <c r="S118" i="85"/>
  <c r="R118" i="85"/>
  <c r="Q118" i="85"/>
  <c r="P118" i="85"/>
  <c r="O118" i="85"/>
  <c r="N118" i="85"/>
  <c r="M118" i="85"/>
  <c r="L118" i="85"/>
  <c r="K118" i="85"/>
  <c r="J118" i="85"/>
  <c r="I118" i="85"/>
  <c r="H118" i="85"/>
  <c r="G118" i="85"/>
  <c r="F118" i="85"/>
  <c r="E118" i="85"/>
  <c r="D118" i="85"/>
  <c r="C118" i="85"/>
  <c r="B118" i="85"/>
  <c r="A118" i="85"/>
  <c r="S117" i="85"/>
  <c r="R117" i="85"/>
  <c r="Q117" i="85"/>
  <c r="P117" i="85"/>
  <c r="O117" i="85"/>
  <c r="N117" i="85"/>
  <c r="M117" i="85"/>
  <c r="L117" i="85"/>
  <c r="K117" i="85"/>
  <c r="J117" i="85"/>
  <c r="I117" i="85"/>
  <c r="H117" i="85"/>
  <c r="G117" i="85"/>
  <c r="F117" i="85"/>
  <c r="E117" i="85"/>
  <c r="D117" i="85"/>
  <c r="C117" i="85"/>
  <c r="B117" i="85"/>
  <c r="A117" i="85"/>
  <c r="S116" i="85"/>
  <c r="R116" i="85"/>
  <c r="Q116" i="85"/>
  <c r="P116" i="85"/>
  <c r="O116" i="85"/>
  <c r="N116" i="85"/>
  <c r="M116" i="85"/>
  <c r="L116" i="85"/>
  <c r="K116" i="85"/>
  <c r="J116" i="85"/>
  <c r="I116" i="85"/>
  <c r="H116" i="85"/>
  <c r="G116" i="85"/>
  <c r="F116" i="85"/>
  <c r="E116" i="85"/>
  <c r="D116" i="85"/>
  <c r="C116" i="85"/>
  <c r="B116" i="85"/>
  <c r="A116" i="85"/>
  <c r="S115" i="85"/>
  <c r="R115" i="85"/>
  <c r="Q115" i="85"/>
  <c r="P115" i="85"/>
  <c r="O115" i="85"/>
  <c r="N115" i="85"/>
  <c r="M115" i="85"/>
  <c r="L115" i="85"/>
  <c r="K115" i="85"/>
  <c r="J115" i="85"/>
  <c r="I115" i="85"/>
  <c r="H115" i="85"/>
  <c r="G115" i="85"/>
  <c r="F115" i="85"/>
  <c r="E115" i="85"/>
  <c r="D115" i="85"/>
  <c r="C115" i="85"/>
  <c r="B115" i="85"/>
  <c r="A115" i="85"/>
  <c r="S114" i="85"/>
  <c r="R114" i="85"/>
  <c r="Q114" i="85"/>
  <c r="P114" i="85"/>
  <c r="O114" i="85"/>
  <c r="N114" i="85"/>
  <c r="M114" i="85"/>
  <c r="L114" i="85"/>
  <c r="K114" i="85"/>
  <c r="J114" i="85"/>
  <c r="I114" i="85"/>
  <c r="H114" i="85"/>
  <c r="G114" i="85"/>
  <c r="F114" i="85"/>
  <c r="E114" i="85"/>
  <c r="D114" i="85"/>
  <c r="C114" i="85"/>
  <c r="B114" i="85"/>
  <c r="A114" i="85"/>
  <c r="S113" i="85"/>
  <c r="R113" i="85"/>
  <c r="Q113" i="85"/>
  <c r="P113" i="85"/>
  <c r="O113" i="85"/>
  <c r="N113" i="85"/>
  <c r="M113" i="85"/>
  <c r="L113" i="85"/>
  <c r="K113" i="85"/>
  <c r="J113" i="85"/>
  <c r="I113" i="85"/>
  <c r="H113" i="85"/>
  <c r="G113" i="85"/>
  <c r="F113" i="85"/>
  <c r="E113" i="85"/>
  <c r="D113" i="85"/>
  <c r="C113" i="85"/>
  <c r="B113" i="85"/>
  <c r="A113" i="85"/>
  <c r="S112" i="85"/>
  <c r="R112" i="85"/>
  <c r="Q112" i="85"/>
  <c r="P112" i="85"/>
  <c r="O112" i="85"/>
  <c r="N112" i="85"/>
  <c r="M112" i="85"/>
  <c r="L112" i="85"/>
  <c r="K112" i="85"/>
  <c r="J112" i="85"/>
  <c r="I112" i="85"/>
  <c r="H112" i="85"/>
  <c r="G112" i="85"/>
  <c r="F112" i="85"/>
  <c r="E112" i="85"/>
  <c r="D112" i="85"/>
  <c r="C112" i="85"/>
  <c r="B112" i="85"/>
  <c r="A112" i="85"/>
  <c r="S111" i="85"/>
  <c r="R111" i="85"/>
  <c r="Q111" i="85"/>
  <c r="P111" i="85"/>
  <c r="O111" i="85"/>
  <c r="N111" i="85"/>
  <c r="M111" i="85"/>
  <c r="L111" i="85"/>
  <c r="K111" i="85"/>
  <c r="J111" i="85"/>
  <c r="I111" i="85"/>
  <c r="H111" i="85"/>
  <c r="G111" i="85"/>
  <c r="F111" i="85"/>
  <c r="E111" i="85"/>
  <c r="D111" i="85"/>
  <c r="C111" i="85"/>
  <c r="B111" i="85"/>
  <c r="A111" i="85"/>
  <c r="S110" i="85"/>
  <c r="R110" i="85"/>
  <c r="Q110" i="85"/>
  <c r="P110" i="85"/>
  <c r="O110" i="85"/>
  <c r="N110" i="85"/>
  <c r="M110" i="85"/>
  <c r="L110" i="85"/>
  <c r="K110" i="85"/>
  <c r="J110" i="85"/>
  <c r="I110" i="85"/>
  <c r="H110" i="85"/>
  <c r="G110" i="85"/>
  <c r="F110" i="85"/>
  <c r="E110" i="85"/>
  <c r="D110" i="85"/>
  <c r="C110" i="85"/>
  <c r="B110" i="85"/>
  <c r="A110" i="85"/>
  <c r="S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A109" i="85"/>
  <c r="S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A108" i="85"/>
  <c r="S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A107" i="85"/>
  <c r="S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A106" i="85"/>
  <c r="S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A105" i="85"/>
  <c r="S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A104" i="85"/>
  <c r="S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A103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A102" i="85"/>
  <c r="S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A101" i="85"/>
  <c r="S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A100" i="85"/>
  <c r="S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A99" i="85"/>
  <c r="S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A98" i="85"/>
  <c r="S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A97" i="85"/>
  <c r="S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A96" i="85"/>
  <c r="S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A95" i="85"/>
  <c r="S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A94" i="85"/>
  <c r="S93" i="85"/>
  <c r="R93" i="85"/>
  <c r="Q93" i="85"/>
  <c r="P93" i="85"/>
  <c r="O93" i="85"/>
  <c r="N93" i="85"/>
  <c r="M93" i="85"/>
  <c r="L93" i="85"/>
  <c r="K93" i="85"/>
  <c r="J93" i="85"/>
  <c r="I93" i="85"/>
  <c r="H93" i="85"/>
  <c r="G93" i="85"/>
  <c r="F93" i="85"/>
  <c r="E93" i="85"/>
  <c r="D93" i="85"/>
  <c r="C93" i="85"/>
  <c r="B93" i="85"/>
  <c r="A93" i="85"/>
  <c r="S92" i="85"/>
  <c r="R92" i="85"/>
  <c r="Q92" i="85"/>
  <c r="P92" i="85"/>
  <c r="O92" i="85"/>
  <c r="N92" i="85"/>
  <c r="M92" i="85"/>
  <c r="L92" i="85"/>
  <c r="K92" i="85"/>
  <c r="J92" i="85"/>
  <c r="I92" i="85"/>
  <c r="H92" i="85"/>
  <c r="G92" i="85"/>
  <c r="F92" i="85"/>
  <c r="E92" i="85"/>
  <c r="D92" i="85"/>
  <c r="C92" i="85"/>
  <c r="B92" i="85"/>
  <c r="A92" i="85"/>
  <c r="S91" i="85"/>
  <c r="R91" i="85"/>
  <c r="Q91" i="85"/>
  <c r="P91" i="85"/>
  <c r="O91" i="85"/>
  <c r="N91" i="85"/>
  <c r="M91" i="85"/>
  <c r="L91" i="85"/>
  <c r="K91" i="85"/>
  <c r="J91" i="85"/>
  <c r="I91" i="85"/>
  <c r="H91" i="85"/>
  <c r="G91" i="85"/>
  <c r="F91" i="85"/>
  <c r="E91" i="85"/>
  <c r="D91" i="85"/>
  <c r="C91" i="85"/>
  <c r="B91" i="85"/>
  <c r="A91" i="85"/>
  <c r="S90" i="85"/>
  <c r="R90" i="85"/>
  <c r="Q90" i="85"/>
  <c r="P90" i="85"/>
  <c r="O90" i="85"/>
  <c r="N90" i="85"/>
  <c r="M90" i="85"/>
  <c r="L90" i="85"/>
  <c r="K90" i="85"/>
  <c r="J90" i="85"/>
  <c r="I90" i="85"/>
  <c r="H90" i="85"/>
  <c r="G90" i="85"/>
  <c r="F90" i="85"/>
  <c r="E90" i="85"/>
  <c r="D90" i="85"/>
  <c r="C90" i="85"/>
  <c r="B90" i="85"/>
  <c r="A90" i="85"/>
  <c r="S89" i="85"/>
  <c r="R89" i="85"/>
  <c r="Q89" i="85"/>
  <c r="P89" i="85"/>
  <c r="O89" i="85"/>
  <c r="N89" i="85"/>
  <c r="M89" i="85"/>
  <c r="L89" i="85"/>
  <c r="K89" i="85"/>
  <c r="J89" i="85"/>
  <c r="I89" i="85"/>
  <c r="H89" i="85"/>
  <c r="G89" i="85"/>
  <c r="F89" i="85"/>
  <c r="E89" i="85"/>
  <c r="D89" i="85"/>
  <c r="C89" i="85"/>
  <c r="B89" i="85"/>
  <c r="A89" i="85"/>
  <c r="S88" i="85"/>
  <c r="R88" i="85"/>
  <c r="Q88" i="85"/>
  <c r="P88" i="85"/>
  <c r="O88" i="85"/>
  <c r="N88" i="85"/>
  <c r="M88" i="85"/>
  <c r="L88" i="85"/>
  <c r="K88" i="85"/>
  <c r="J88" i="85"/>
  <c r="I88" i="85"/>
  <c r="H88" i="85"/>
  <c r="G88" i="85"/>
  <c r="F88" i="85"/>
  <c r="E88" i="85"/>
  <c r="D88" i="85"/>
  <c r="C88" i="85"/>
  <c r="B88" i="85"/>
  <c r="A88" i="85"/>
  <c r="S87" i="85"/>
  <c r="R87" i="85"/>
  <c r="Q87" i="85"/>
  <c r="P87" i="85"/>
  <c r="O87" i="85"/>
  <c r="N87" i="85"/>
  <c r="M87" i="85"/>
  <c r="L87" i="85"/>
  <c r="K87" i="85"/>
  <c r="J87" i="85"/>
  <c r="I87" i="85"/>
  <c r="H87" i="85"/>
  <c r="G87" i="85"/>
  <c r="F87" i="85"/>
  <c r="E87" i="85"/>
  <c r="D87" i="85"/>
  <c r="C87" i="85"/>
  <c r="B87" i="85"/>
  <c r="A87" i="85"/>
  <c r="S86" i="85"/>
  <c r="R86" i="85"/>
  <c r="Q86" i="85"/>
  <c r="P86" i="85"/>
  <c r="O86" i="85"/>
  <c r="N86" i="85"/>
  <c r="M86" i="85"/>
  <c r="L86" i="85"/>
  <c r="K86" i="85"/>
  <c r="J86" i="85"/>
  <c r="I86" i="85"/>
  <c r="H86" i="85"/>
  <c r="G86" i="85"/>
  <c r="F86" i="85"/>
  <c r="E86" i="85"/>
  <c r="D86" i="85"/>
  <c r="C86" i="85"/>
  <c r="B86" i="85"/>
  <c r="A86" i="85"/>
  <c r="S85" i="85"/>
  <c r="R85" i="85"/>
  <c r="Q85" i="85"/>
  <c r="P85" i="85"/>
  <c r="O85" i="85"/>
  <c r="N85" i="85"/>
  <c r="M85" i="85"/>
  <c r="L85" i="85"/>
  <c r="K85" i="85"/>
  <c r="J85" i="85"/>
  <c r="I85" i="85"/>
  <c r="H85" i="85"/>
  <c r="G85" i="85"/>
  <c r="F85" i="85"/>
  <c r="E85" i="85"/>
  <c r="D85" i="85"/>
  <c r="C85" i="85"/>
  <c r="B85" i="85"/>
  <c r="A85" i="85"/>
  <c r="S84" i="85"/>
  <c r="R84" i="85"/>
  <c r="Q84" i="85"/>
  <c r="P84" i="85"/>
  <c r="O84" i="85"/>
  <c r="N84" i="85"/>
  <c r="M84" i="85"/>
  <c r="L84" i="85"/>
  <c r="K84" i="85"/>
  <c r="J84" i="85"/>
  <c r="I84" i="85"/>
  <c r="H84" i="85"/>
  <c r="G84" i="85"/>
  <c r="F84" i="85"/>
  <c r="E84" i="85"/>
  <c r="D84" i="85"/>
  <c r="C84" i="85"/>
  <c r="B84" i="85"/>
  <c r="A84" i="85"/>
  <c r="S83" i="85"/>
  <c r="R83" i="85"/>
  <c r="Q83" i="85"/>
  <c r="P83" i="85"/>
  <c r="O83" i="85"/>
  <c r="N83" i="85"/>
  <c r="M83" i="85"/>
  <c r="L83" i="85"/>
  <c r="K83" i="85"/>
  <c r="J83" i="85"/>
  <c r="I83" i="85"/>
  <c r="H83" i="85"/>
  <c r="G83" i="85"/>
  <c r="F83" i="85"/>
  <c r="E83" i="85"/>
  <c r="D83" i="85"/>
  <c r="C83" i="85"/>
  <c r="B83" i="85"/>
  <c r="A83" i="85"/>
  <c r="S82" i="85"/>
  <c r="R82" i="85"/>
  <c r="Q82" i="85"/>
  <c r="P82" i="85"/>
  <c r="O82" i="85"/>
  <c r="N82" i="85"/>
  <c r="M82" i="85"/>
  <c r="L82" i="85"/>
  <c r="K82" i="85"/>
  <c r="J82" i="85"/>
  <c r="I82" i="85"/>
  <c r="H82" i="85"/>
  <c r="G82" i="85"/>
  <c r="F82" i="85"/>
  <c r="E82" i="85"/>
  <c r="D82" i="85"/>
  <c r="C82" i="85"/>
  <c r="B82" i="85"/>
  <c r="A82" i="85"/>
  <c r="S81" i="85"/>
  <c r="R81" i="85"/>
  <c r="Q81" i="85"/>
  <c r="P81" i="85"/>
  <c r="O81" i="85"/>
  <c r="N81" i="85"/>
  <c r="M81" i="85"/>
  <c r="L81" i="85"/>
  <c r="K81" i="85"/>
  <c r="J81" i="85"/>
  <c r="I81" i="85"/>
  <c r="H81" i="85"/>
  <c r="G81" i="85"/>
  <c r="F81" i="85"/>
  <c r="E81" i="85"/>
  <c r="D81" i="85"/>
  <c r="C81" i="85"/>
  <c r="B81" i="85"/>
  <c r="A81" i="85"/>
  <c r="S80" i="85"/>
  <c r="R80" i="85"/>
  <c r="Q80" i="85"/>
  <c r="P80" i="85"/>
  <c r="O80" i="85"/>
  <c r="N80" i="85"/>
  <c r="M80" i="85"/>
  <c r="L80" i="85"/>
  <c r="K80" i="85"/>
  <c r="J80" i="85"/>
  <c r="I80" i="85"/>
  <c r="H80" i="85"/>
  <c r="G80" i="85"/>
  <c r="F80" i="85"/>
  <c r="E80" i="85"/>
  <c r="D80" i="85"/>
  <c r="C80" i="85"/>
  <c r="B80" i="85"/>
  <c r="A80" i="85"/>
  <c r="S79" i="85"/>
  <c r="R79" i="85"/>
  <c r="Q79" i="85"/>
  <c r="P79" i="85"/>
  <c r="O79" i="85"/>
  <c r="N79" i="85"/>
  <c r="M79" i="85"/>
  <c r="L79" i="85"/>
  <c r="K79" i="85"/>
  <c r="J79" i="85"/>
  <c r="I79" i="85"/>
  <c r="H79" i="85"/>
  <c r="G79" i="85"/>
  <c r="F79" i="85"/>
  <c r="E79" i="85"/>
  <c r="D79" i="85"/>
  <c r="C79" i="85"/>
  <c r="B79" i="85"/>
  <c r="A79" i="85"/>
  <c r="S78" i="85"/>
  <c r="R78" i="85"/>
  <c r="Q78" i="85"/>
  <c r="P78" i="85"/>
  <c r="O78" i="85"/>
  <c r="N78" i="85"/>
  <c r="M78" i="85"/>
  <c r="L78" i="85"/>
  <c r="K78" i="85"/>
  <c r="J78" i="85"/>
  <c r="I78" i="85"/>
  <c r="H78" i="85"/>
  <c r="G78" i="85"/>
  <c r="F78" i="85"/>
  <c r="E78" i="85"/>
  <c r="D78" i="85"/>
  <c r="C78" i="85"/>
  <c r="B78" i="85"/>
  <c r="A78" i="85"/>
  <c r="S77" i="85"/>
  <c r="R77" i="85"/>
  <c r="Q77" i="85"/>
  <c r="P77" i="85"/>
  <c r="O77" i="85"/>
  <c r="N77" i="85"/>
  <c r="M77" i="85"/>
  <c r="L77" i="85"/>
  <c r="K77" i="85"/>
  <c r="J77" i="85"/>
  <c r="I77" i="85"/>
  <c r="H77" i="85"/>
  <c r="G77" i="85"/>
  <c r="F77" i="85"/>
  <c r="E77" i="85"/>
  <c r="D77" i="85"/>
  <c r="C77" i="85"/>
  <c r="B77" i="85"/>
  <c r="A77" i="85"/>
  <c r="S76" i="85"/>
  <c r="R76" i="85"/>
  <c r="Q76" i="85"/>
  <c r="P76" i="85"/>
  <c r="O76" i="85"/>
  <c r="N76" i="85"/>
  <c r="M76" i="85"/>
  <c r="L76" i="85"/>
  <c r="K76" i="85"/>
  <c r="J76" i="85"/>
  <c r="I76" i="85"/>
  <c r="H76" i="85"/>
  <c r="G76" i="85"/>
  <c r="F76" i="85"/>
  <c r="E76" i="85"/>
  <c r="D76" i="85"/>
  <c r="C76" i="85"/>
  <c r="B76" i="85"/>
  <c r="A76" i="85"/>
  <c r="S75" i="85"/>
  <c r="R75" i="85"/>
  <c r="Q75" i="85"/>
  <c r="P75" i="85"/>
  <c r="O75" i="85"/>
  <c r="N75" i="85"/>
  <c r="M75" i="85"/>
  <c r="L75" i="85"/>
  <c r="K75" i="85"/>
  <c r="J75" i="85"/>
  <c r="I75" i="85"/>
  <c r="H75" i="85"/>
  <c r="G75" i="85"/>
  <c r="F75" i="85"/>
  <c r="E75" i="85"/>
  <c r="D75" i="85"/>
  <c r="C75" i="85"/>
  <c r="B75" i="85"/>
  <c r="A75" i="85"/>
  <c r="S74" i="85"/>
  <c r="R74" i="85"/>
  <c r="Q74" i="85"/>
  <c r="P74" i="85"/>
  <c r="O74" i="85"/>
  <c r="N74" i="85"/>
  <c r="M74" i="85"/>
  <c r="L74" i="85"/>
  <c r="K74" i="85"/>
  <c r="J74" i="85"/>
  <c r="I74" i="85"/>
  <c r="H74" i="85"/>
  <c r="G74" i="85"/>
  <c r="F74" i="85"/>
  <c r="E74" i="85"/>
  <c r="D74" i="85"/>
  <c r="C74" i="85"/>
  <c r="B74" i="85"/>
  <c r="A74" i="85"/>
  <c r="S73" i="85"/>
  <c r="R73" i="85"/>
  <c r="Q73" i="85"/>
  <c r="P73" i="85"/>
  <c r="O73" i="85"/>
  <c r="N73" i="85"/>
  <c r="M73" i="85"/>
  <c r="L73" i="85"/>
  <c r="K73" i="85"/>
  <c r="J73" i="85"/>
  <c r="I73" i="85"/>
  <c r="H73" i="85"/>
  <c r="G73" i="85"/>
  <c r="F73" i="85"/>
  <c r="E73" i="85"/>
  <c r="D73" i="85"/>
  <c r="C73" i="85"/>
  <c r="B73" i="85"/>
  <c r="A73" i="85"/>
  <c r="S72" i="85"/>
  <c r="R72" i="85"/>
  <c r="Q72" i="85"/>
  <c r="P72" i="85"/>
  <c r="O72" i="85"/>
  <c r="N72" i="85"/>
  <c r="M72" i="85"/>
  <c r="L72" i="85"/>
  <c r="K72" i="85"/>
  <c r="J72" i="85"/>
  <c r="I72" i="85"/>
  <c r="H72" i="85"/>
  <c r="G72" i="85"/>
  <c r="F72" i="85"/>
  <c r="E72" i="85"/>
  <c r="D72" i="85"/>
  <c r="C72" i="85"/>
  <c r="B72" i="85"/>
  <c r="A72" i="85"/>
  <c r="S71" i="85"/>
  <c r="R71" i="85"/>
  <c r="Q71" i="85"/>
  <c r="P71" i="85"/>
  <c r="O71" i="85"/>
  <c r="N71" i="85"/>
  <c r="M71" i="85"/>
  <c r="L71" i="85"/>
  <c r="K71" i="85"/>
  <c r="J71" i="85"/>
  <c r="I71" i="85"/>
  <c r="H71" i="85"/>
  <c r="G71" i="85"/>
  <c r="F71" i="85"/>
  <c r="E71" i="85"/>
  <c r="D71" i="85"/>
  <c r="C71" i="85"/>
  <c r="B71" i="85"/>
  <c r="A71" i="85"/>
  <c r="S70" i="85"/>
  <c r="R70" i="85"/>
  <c r="Q70" i="85"/>
  <c r="P70" i="85"/>
  <c r="O70" i="85"/>
  <c r="N70" i="85"/>
  <c r="M70" i="85"/>
  <c r="L70" i="85"/>
  <c r="K70" i="85"/>
  <c r="J70" i="85"/>
  <c r="I70" i="85"/>
  <c r="H70" i="85"/>
  <c r="G70" i="85"/>
  <c r="F70" i="85"/>
  <c r="E70" i="85"/>
  <c r="D70" i="85"/>
  <c r="C70" i="85"/>
  <c r="B70" i="85"/>
  <c r="A70" i="85"/>
  <c r="S69" i="85"/>
  <c r="R69" i="85"/>
  <c r="Q69" i="85"/>
  <c r="P69" i="85"/>
  <c r="O69" i="85"/>
  <c r="N69" i="85"/>
  <c r="M69" i="85"/>
  <c r="L69" i="85"/>
  <c r="K69" i="85"/>
  <c r="J69" i="85"/>
  <c r="I69" i="85"/>
  <c r="H69" i="85"/>
  <c r="G69" i="85"/>
  <c r="F69" i="85"/>
  <c r="E69" i="85"/>
  <c r="D69" i="85"/>
  <c r="C69" i="85"/>
  <c r="B69" i="85"/>
  <c r="A69" i="85"/>
  <c r="S68" i="85"/>
  <c r="R68" i="85"/>
  <c r="Q68" i="85"/>
  <c r="P68" i="85"/>
  <c r="O68" i="85"/>
  <c r="N68" i="85"/>
  <c r="M68" i="85"/>
  <c r="L68" i="85"/>
  <c r="K68" i="85"/>
  <c r="J68" i="85"/>
  <c r="I68" i="85"/>
  <c r="H68" i="85"/>
  <c r="G68" i="85"/>
  <c r="F68" i="85"/>
  <c r="E68" i="85"/>
  <c r="D68" i="85"/>
  <c r="C68" i="85"/>
  <c r="B68" i="85"/>
  <c r="A68" i="85"/>
  <c r="S67" i="85"/>
  <c r="R67" i="85"/>
  <c r="Q67" i="85"/>
  <c r="P67" i="85"/>
  <c r="O67" i="85"/>
  <c r="N67" i="85"/>
  <c r="M67" i="85"/>
  <c r="L67" i="85"/>
  <c r="K67" i="85"/>
  <c r="J67" i="85"/>
  <c r="I67" i="85"/>
  <c r="H67" i="85"/>
  <c r="G67" i="85"/>
  <c r="F67" i="85"/>
  <c r="E67" i="85"/>
  <c r="D67" i="85"/>
  <c r="C67" i="85"/>
  <c r="B67" i="85"/>
  <c r="A67" i="85"/>
  <c r="S66" i="85"/>
  <c r="R66" i="85"/>
  <c r="Q66" i="85"/>
  <c r="P66" i="85"/>
  <c r="O66" i="85"/>
  <c r="N66" i="85"/>
  <c r="M66" i="85"/>
  <c r="L66" i="85"/>
  <c r="K66" i="85"/>
  <c r="J66" i="85"/>
  <c r="I66" i="85"/>
  <c r="H66" i="85"/>
  <c r="G66" i="85"/>
  <c r="F66" i="85"/>
  <c r="E66" i="85"/>
  <c r="D66" i="85"/>
  <c r="C66" i="85"/>
  <c r="B66" i="85"/>
  <c r="A66" i="85"/>
  <c r="S65" i="85"/>
  <c r="R65" i="85"/>
  <c r="Q65" i="85"/>
  <c r="P65" i="85"/>
  <c r="O65" i="85"/>
  <c r="N65" i="85"/>
  <c r="M65" i="85"/>
  <c r="L65" i="85"/>
  <c r="K65" i="85"/>
  <c r="J65" i="85"/>
  <c r="I65" i="85"/>
  <c r="H65" i="85"/>
  <c r="G65" i="85"/>
  <c r="F65" i="85"/>
  <c r="E65" i="85"/>
  <c r="D65" i="85"/>
  <c r="C65" i="85"/>
  <c r="B65" i="85"/>
  <c r="A65" i="85"/>
  <c r="S64" i="85"/>
  <c r="R64" i="85"/>
  <c r="Q64" i="85"/>
  <c r="P64" i="85"/>
  <c r="O64" i="85"/>
  <c r="N64" i="85"/>
  <c r="M64" i="85"/>
  <c r="L64" i="85"/>
  <c r="K64" i="85"/>
  <c r="J64" i="85"/>
  <c r="I64" i="85"/>
  <c r="H64" i="85"/>
  <c r="G64" i="85"/>
  <c r="F64" i="85"/>
  <c r="E64" i="85"/>
  <c r="D64" i="85"/>
  <c r="C64" i="85"/>
  <c r="B64" i="85"/>
  <c r="A64" i="85"/>
  <c r="S63" i="85"/>
  <c r="R63" i="85"/>
  <c r="Q63" i="85"/>
  <c r="P63" i="85"/>
  <c r="O63" i="85"/>
  <c r="N63" i="85"/>
  <c r="M63" i="85"/>
  <c r="L63" i="85"/>
  <c r="K63" i="85"/>
  <c r="J63" i="85"/>
  <c r="I63" i="85"/>
  <c r="H63" i="85"/>
  <c r="G63" i="85"/>
  <c r="F63" i="85"/>
  <c r="E63" i="85"/>
  <c r="D63" i="85"/>
  <c r="C63" i="85"/>
  <c r="B63" i="85"/>
  <c r="A63" i="85"/>
  <c r="S62" i="85"/>
  <c r="R62" i="85"/>
  <c r="Q62" i="85"/>
  <c r="P62" i="85"/>
  <c r="O62" i="85"/>
  <c r="N62" i="85"/>
  <c r="M62" i="85"/>
  <c r="L62" i="85"/>
  <c r="K62" i="85"/>
  <c r="J62" i="85"/>
  <c r="I62" i="85"/>
  <c r="H62" i="85"/>
  <c r="G62" i="85"/>
  <c r="F62" i="85"/>
  <c r="E62" i="85"/>
  <c r="D62" i="85"/>
  <c r="C62" i="85"/>
  <c r="B62" i="85"/>
  <c r="A62" i="85"/>
  <c r="S61" i="85"/>
  <c r="R61" i="85"/>
  <c r="Q61" i="85"/>
  <c r="P61" i="85"/>
  <c r="O61" i="85"/>
  <c r="N61" i="85"/>
  <c r="M61" i="85"/>
  <c r="L61" i="85"/>
  <c r="K61" i="85"/>
  <c r="J61" i="85"/>
  <c r="I61" i="85"/>
  <c r="H61" i="85"/>
  <c r="G61" i="85"/>
  <c r="F61" i="85"/>
  <c r="E61" i="85"/>
  <c r="D61" i="85"/>
  <c r="C61" i="85"/>
  <c r="B61" i="85"/>
  <c r="A61" i="85"/>
  <c r="S60" i="85"/>
  <c r="R60" i="85"/>
  <c r="Q60" i="85"/>
  <c r="P60" i="85"/>
  <c r="O60" i="85"/>
  <c r="N60" i="85"/>
  <c r="M60" i="85"/>
  <c r="L60" i="85"/>
  <c r="K60" i="85"/>
  <c r="J60" i="85"/>
  <c r="I60" i="85"/>
  <c r="H60" i="85"/>
  <c r="G60" i="85"/>
  <c r="F60" i="85"/>
  <c r="E60" i="85"/>
  <c r="D60" i="85"/>
  <c r="C60" i="85"/>
  <c r="B60" i="85"/>
  <c r="A60" i="85"/>
  <c r="S59" i="85"/>
  <c r="R59" i="85"/>
  <c r="Q59" i="85"/>
  <c r="P59" i="85"/>
  <c r="O59" i="85"/>
  <c r="N59" i="85"/>
  <c r="M59" i="85"/>
  <c r="L59" i="85"/>
  <c r="K59" i="85"/>
  <c r="J59" i="85"/>
  <c r="I59" i="85"/>
  <c r="H59" i="85"/>
  <c r="G59" i="85"/>
  <c r="F59" i="85"/>
  <c r="E59" i="85"/>
  <c r="D59" i="85"/>
  <c r="C59" i="85"/>
  <c r="B59" i="85"/>
  <c r="A59" i="85"/>
  <c r="S58" i="85"/>
  <c r="R58" i="85"/>
  <c r="Q58" i="85"/>
  <c r="P58" i="85"/>
  <c r="O58" i="85"/>
  <c r="N58" i="85"/>
  <c r="M58" i="85"/>
  <c r="L58" i="85"/>
  <c r="K58" i="85"/>
  <c r="J58" i="85"/>
  <c r="I58" i="85"/>
  <c r="H58" i="85"/>
  <c r="G58" i="85"/>
  <c r="F58" i="85"/>
  <c r="E58" i="85"/>
  <c r="D58" i="85"/>
  <c r="C58" i="85"/>
  <c r="B58" i="85"/>
  <c r="A58" i="85"/>
  <c r="S57" i="85"/>
  <c r="R57" i="85"/>
  <c r="Q57" i="85"/>
  <c r="P57" i="85"/>
  <c r="O57" i="85"/>
  <c r="N57" i="85"/>
  <c r="M57" i="85"/>
  <c r="L57" i="85"/>
  <c r="K57" i="85"/>
  <c r="J57" i="85"/>
  <c r="I57" i="85"/>
  <c r="H57" i="85"/>
  <c r="G57" i="85"/>
  <c r="F57" i="85"/>
  <c r="E57" i="85"/>
  <c r="D57" i="85"/>
  <c r="C57" i="85"/>
  <c r="B57" i="85"/>
  <c r="A57" i="85"/>
  <c r="S56" i="85"/>
  <c r="R56" i="85"/>
  <c r="Q56" i="85"/>
  <c r="P56" i="85"/>
  <c r="O56" i="85"/>
  <c r="N56" i="85"/>
  <c r="M56" i="85"/>
  <c r="L56" i="85"/>
  <c r="K56" i="85"/>
  <c r="J56" i="85"/>
  <c r="I56" i="85"/>
  <c r="H56" i="85"/>
  <c r="G56" i="85"/>
  <c r="F56" i="85"/>
  <c r="E56" i="85"/>
  <c r="D56" i="85"/>
  <c r="C56" i="85"/>
  <c r="B56" i="85"/>
  <c r="A56" i="85"/>
  <c r="S55" i="85"/>
  <c r="R55" i="85"/>
  <c r="Q55" i="85"/>
  <c r="P55" i="85"/>
  <c r="O55" i="85"/>
  <c r="N55" i="85"/>
  <c r="M55" i="85"/>
  <c r="L55" i="85"/>
  <c r="K55" i="85"/>
  <c r="J55" i="85"/>
  <c r="I55" i="85"/>
  <c r="H55" i="85"/>
  <c r="G55" i="85"/>
  <c r="F55" i="85"/>
  <c r="E55" i="85"/>
  <c r="D55" i="85"/>
  <c r="C55" i="85"/>
  <c r="B55" i="85"/>
  <c r="A55" i="85"/>
  <c r="S54" i="85"/>
  <c r="R54" i="85"/>
  <c r="Q54" i="85"/>
  <c r="P54" i="85"/>
  <c r="O54" i="85"/>
  <c r="N54" i="85"/>
  <c r="M54" i="85"/>
  <c r="L54" i="85"/>
  <c r="K54" i="85"/>
  <c r="J54" i="85"/>
  <c r="I54" i="85"/>
  <c r="H54" i="85"/>
  <c r="G54" i="85"/>
  <c r="F54" i="85"/>
  <c r="E54" i="85"/>
  <c r="D54" i="85"/>
  <c r="C54" i="85"/>
  <c r="B54" i="85"/>
  <c r="A54" i="85"/>
  <c r="S53" i="85"/>
  <c r="R53" i="85"/>
  <c r="Q53" i="85"/>
  <c r="P53" i="85"/>
  <c r="O53" i="85"/>
  <c r="N53" i="85"/>
  <c r="M53" i="85"/>
  <c r="L53" i="85"/>
  <c r="K53" i="85"/>
  <c r="J53" i="85"/>
  <c r="I53" i="85"/>
  <c r="H53" i="85"/>
  <c r="G53" i="85"/>
  <c r="F53" i="85"/>
  <c r="E53" i="85"/>
  <c r="D53" i="85"/>
  <c r="C53" i="85"/>
  <c r="B53" i="85"/>
  <c r="A53" i="85"/>
  <c r="S52" i="85"/>
  <c r="R52" i="85"/>
  <c r="Q52" i="85"/>
  <c r="P52" i="85"/>
  <c r="O52" i="85"/>
  <c r="N52" i="85"/>
  <c r="M52" i="85"/>
  <c r="L52" i="85"/>
  <c r="K52" i="85"/>
  <c r="J52" i="85"/>
  <c r="I52" i="85"/>
  <c r="H52" i="85"/>
  <c r="G52" i="85"/>
  <c r="F52" i="85"/>
  <c r="E52" i="85"/>
  <c r="D52" i="85"/>
  <c r="C52" i="85"/>
  <c r="B52" i="85"/>
  <c r="A52" i="85"/>
  <c r="S51" i="85"/>
  <c r="R51" i="85"/>
  <c r="Q51" i="85"/>
  <c r="P51" i="85"/>
  <c r="O51" i="85"/>
  <c r="N51" i="85"/>
  <c r="M51" i="85"/>
  <c r="L51" i="85"/>
  <c r="K51" i="85"/>
  <c r="J51" i="85"/>
  <c r="I51" i="85"/>
  <c r="H51" i="85"/>
  <c r="G51" i="85"/>
  <c r="F51" i="85"/>
  <c r="E51" i="85"/>
  <c r="D51" i="85"/>
  <c r="C51" i="85"/>
  <c r="B51" i="85"/>
  <c r="A51" i="85"/>
  <c r="S50" i="85"/>
  <c r="R50" i="85"/>
  <c r="Q50" i="85"/>
  <c r="P50" i="85"/>
  <c r="O50" i="85"/>
  <c r="N50" i="85"/>
  <c r="M50" i="85"/>
  <c r="L50" i="85"/>
  <c r="K50" i="85"/>
  <c r="J50" i="85"/>
  <c r="I50" i="85"/>
  <c r="H50" i="85"/>
  <c r="G50" i="85"/>
  <c r="F50" i="85"/>
  <c r="E50" i="85"/>
  <c r="D50" i="85"/>
  <c r="C50" i="85"/>
  <c r="B50" i="85"/>
  <c r="A50" i="85"/>
  <c r="S49" i="85"/>
  <c r="R49" i="85"/>
  <c r="Q49" i="85"/>
  <c r="P49" i="85"/>
  <c r="O49" i="85"/>
  <c r="N49" i="85"/>
  <c r="M49" i="85"/>
  <c r="L49" i="85"/>
  <c r="K49" i="85"/>
  <c r="J49" i="85"/>
  <c r="I49" i="85"/>
  <c r="H49" i="85"/>
  <c r="G49" i="85"/>
  <c r="F49" i="85"/>
  <c r="E49" i="85"/>
  <c r="D49" i="85"/>
  <c r="C49" i="85"/>
  <c r="B49" i="85"/>
  <c r="A49" i="85"/>
  <c r="S48" i="85"/>
  <c r="R48" i="85"/>
  <c r="Q48" i="85"/>
  <c r="P48" i="85"/>
  <c r="O48" i="85"/>
  <c r="N48" i="85"/>
  <c r="M48" i="85"/>
  <c r="L48" i="85"/>
  <c r="K48" i="85"/>
  <c r="J48" i="85"/>
  <c r="I48" i="85"/>
  <c r="H48" i="85"/>
  <c r="G48" i="85"/>
  <c r="F48" i="85"/>
  <c r="E48" i="85"/>
  <c r="D48" i="85"/>
  <c r="C48" i="85"/>
  <c r="B48" i="85"/>
  <c r="A48" i="85"/>
  <c r="S47" i="85"/>
  <c r="R47" i="85"/>
  <c r="Q47" i="85"/>
  <c r="P47" i="85"/>
  <c r="O47" i="85"/>
  <c r="N47" i="85"/>
  <c r="M47" i="85"/>
  <c r="L47" i="85"/>
  <c r="K47" i="85"/>
  <c r="J47" i="85"/>
  <c r="I47" i="85"/>
  <c r="H47" i="85"/>
  <c r="G47" i="85"/>
  <c r="F47" i="85"/>
  <c r="E47" i="85"/>
  <c r="D47" i="85"/>
  <c r="C47" i="85"/>
  <c r="B47" i="85"/>
  <c r="A47" i="85"/>
  <c r="S46" i="85"/>
  <c r="R46" i="85"/>
  <c r="Q46" i="85"/>
  <c r="P46" i="85"/>
  <c r="O46" i="85"/>
  <c r="N46" i="85"/>
  <c r="M46" i="85"/>
  <c r="L46" i="85"/>
  <c r="K46" i="85"/>
  <c r="J46" i="85"/>
  <c r="I46" i="85"/>
  <c r="H46" i="85"/>
  <c r="G46" i="85"/>
  <c r="F46" i="85"/>
  <c r="E46" i="85"/>
  <c r="D46" i="85"/>
  <c r="C46" i="85"/>
  <c r="B46" i="85"/>
  <c r="A46" i="85"/>
  <c r="S45" i="85"/>
  <c r="R45" i="85"/>
  <c r="Q45" i="85"/>
  <c r="P45" i="85"/>
  <c r="O45" i="85"/>
  <c r="N45" i="85"/>
  <c r="M45" i="85"/>
  <c r="L45" i="85"/>
  <c r="K45" i="85"/>
  <c r="J45" i="85"/>
  <c r="I45" i="85"/>
  <c r="H45" i="85"/>
  <c r="G45" i="85"/>
  <c r="F45" i="85"/>
  <c r="E45" i="85"/>
  <c r="D45" i="85"/>
  <c r="C45" i="85"/>
  <c r="B45" i="85"/>
  <c r="A45" i="85"/>
  <c r="S44" i="85"/>
  <c r="R44" i="85"/>
  <c r="Q44" i="85"/>
  <c r="P44" i="85"/>
  <c r="O44" i="85"/>
  <c r="N44" i="85"/>
  <c r="M44" i="85"/>
  <c r="L44" i="85"/>
  <c r="K44" i="85"/>
  <c r="J44" i="85"/>
  <c r="I44" i="85"/>
  <c r="H44" i="85"/>
  <c r="G44" i="85"/>
  <c r="F44" i="85"/>
  <c r="E44" i="85"/>
  <c r="D44" i="85"/>
  <c r="C44" i="85"/>
  <c r="B44" i="85"/>
  <c r="A44" i="85"/>
  <c r="S43" i="85"/>
  <c r="R43" i="85"/>
  <c r="Q43" i="85"/>
  <c r="P43" i="85"/>
  <c r="O43" i="85"/>
  <c r="N43" i="85"/>
  <c r="M43" i="85"/>
  <c r="L43" i="85"/>
  <c r="K43" i="85"/>
  <c r="J43" i="85"/>
  <c r="I43" i="85"/>
  <c r="H43" i="85"/>
  <c r="G43" i="85"/>
  <c r="F43" i="85"/>
  <c r="E43" i="85"/>
  <c r="D43" i="85"/>
  <c r="C43" i="85"/>
  <c r="B43" i="85"/>
  <c r="A43" i="85"/>
  <c r="S42" i="85"/>
  <c r="R42" i="85"/>
  <c r="Q42" i="85"/>
  <c r="P42" i="85"/>
  <c r="O42" i="85"/>
  <c r="N42" i="85"/>
  <c r="M42" i="85"/>
  <c r="L42" i="85"/>
  <c r="K42" i="85"/>
  <c r="J42" i="85"/>
  <c r="I42" i="85"/>
  <c r="H42" i="85"/>
  <c r="G42" i="85"/>
  <c r="F42" i="85"/>
  <c r="E42" i="85"/>
  <c r="D42" i="85"/>
  <c r="C42" i="85"/>
  <c r="B42" i="85"/>
  <c r="A42" i="85"/>
  <c r="S41" i="85"/>
  <c r="R41" i="85"/>
  <c r="Q41" i="85"/>
  <c r="P41" i="85"/>
  <c r="O41" i="85"/>
  <c r="N41" i="85"/>
  <c r="M41" i="85"/>
  <c r="L41" i="85"/>
  <c r="K41" i="85"/>
  <c r="J41" i="85"/>
  <c r="I41" i="85"/>
  <c r="H41" i="85"/>
  <c r="G41" i="85"/>
  <c r="F41" i="85"/>
  <c r="E41" i="85"/>
  <c r="D41" i="85"/>
  <c r="C41" i="85"/>
  <c r="B41" i="85"/>
  <c r="A41" i="85"/>
  <c r="S40" i="85"/>
  <c r="R40" i="85"/>
  <c r="Q40" i="85"/>
  <c r="P40" i="85"/>
  <c r="O40" i="85"/>
  <c r="N40" i="85"/>
  <c r="M40" i="85"/>
  <c r="L40" i="85"/>
  <c r="K40" i="85"/>
  <c r="J40" i="85"/>
  <c r="I40" i="85"/>
  <c r="H40" i="85"/>
  <c r="G40" i="85"/>
  <c r="F40" i="85"/>
  <c r="E40" i="85"/>
  <c r="D40" i="85"/>
  <c r="C40" i="85"/>
  <c r="B40" i="85"/>
  <c r="A40" i="85"/>
  <c r="S39" i="85"/>
  <c r="R39" i="85"/>
  <c r="Q39" i="85"/>
  <c r="P39" i="85"/>
  <c r="O39" i="85"/>
  <c r="N39" i="85"/>
  <c r="M39" i="85"/>
  <c r="L39" i="85"/>
  <c r="K39" i="85"/>
  <c r="J39" i="85"/>
  <c r="I39" i="85"/>
  <c r="H39" i="85"/>
  <c r="G39" i="85"/>
  <c r="F39" i="85"/>
  <c r="E39" i="85"/>
  <c r="D39" i="85"/>
  <c r="C39" i="85"/>
  <c r="B39" i="85"/>
  <c r="A39" i="85"/>
  <c r="S38" i="85"/>
  <c r="R38" i="85"/>
  <c r="Q38" i="85"/>
  <c r="P38" i="85"/>
  <c r="O38" i="85"/>
  <c r="N38" i="85"/>
  <c r="M38" i="85"/>
  <c r="L38" i="85"/>
  <c r="K38" i="85"/>
  <c r="J38" i="85"/>
  <c r="I38" i="85"/>
  <c r="H38" i="85"/>
  <c r="G38" i="85"/>
  <c r="F38" i="85"/>
  <c r="E38" i="85"/>
  <c r="D38" i="85"/>
  <c r="C38" i="85"/>
  <c r="B38" i="85"/>
  <c r="A38" i="85"/>
  <c r="S37" i="85"/>
  <c r="R37" i="85"/>
  <c r="Q37" i="85"/>
  <c r="P37" i="85"/>
  <c r="O37" i="85"/>
  <c r="N37" i="85"/>
  <c r="M37" i="85"/>
  <c r="L37" i="85"/>
  <c r="K37" i="85"/>
  <c r="J37" i="85"/>
  <c r="I37" i="85"/>
  <c r="H37" i="85"/>
  <c r="G37" i="85"/>
  <c r="F37" i="85"/>
  <c r="E37" i="85"/>
  <c r="D37" i="85"/>
  <c r="C37" i="85"/>
  <c r="B37" i="85"/>
  <c r="A37" i="85"/>
  <c r="S36" i="85"/>
  <c r="R36" i="85"/>
  <c r="Q36" i="85"/>
  <c r="P36" i="85"/>
  <c r="O36" i="85"/>
  <c r="N36" i="85"/>
  <c r="M36" i="85"/>
  <c r="L36" i="85"/>
  <c r="K36" i="85"/>
  <c r="J36" i="85"/>
  <c r="I36" i="85"/>
  <c r="H36" i="85"/>
  <c r="G36" i="85"/>
  <c r="F36" i="85"/>
  <c r="E36" i="85"/>
  <c r="D36" i="85"/>
  <c r="C36" i="85"/>
  <c r="B36" i="85"/>
  <c r="A36" i="85"/>
  <c r="S35" i="85"/>
  <c r="R35" i="85"/>
  <c r="Q35" i="85"/>
  <c r="P35" i="85"/>
  <c r="O35" i="85"/>
  <c r="N35" i="85"/>
  <c r="M35" i="85"/>
  <c r="L35" i="85"/>
  <c r="K35" i="85"/>
  <c r="J35" i="85"/>
  <c r="I35" i="85"/>
  <c r="H35" i="85"/>
  <c r="G35" i="85"/>
  <c r="F35" i="85"/>
  <c r="E35" i="85"/>
  <c r="D35" i="85"/>
  <c r="C35" i="85"/>
  <c r="B35" i="85"/>
  <c r="A35" i="85"/>
  <c r="S34" i="85"/>
  <c r="R34" i="85"/>
  <c r="Q34" i="85"/>
  <c r="P34" i="85"/>
  <c r="O34" i="85"/>
  <c r="N34" i="85"/>
  <c r="M34" i="85"/>
  <c r="L34" i="85"/>
  <c r="K34" i="85"/>
  <c r="J34" i="85"/>
  <c r="I34" i="85"/>
  <c r="H34" i="85"/>
  <c r="G34" i="85"/>
  <c r="F34" i="85"/>
  <c r="E34" i="85"/>
  <c r="D34" i="85"/>
  <c r="C34" i="85"/>
  <c r="B34" i="85"/>
  <c r="A34" i="85"/>
  <c r="S33" i="85"/>
  <c r="R33" i="85"/>
  <c r="Q33" i="85"/>
  <c r="P33" i="85"/>
  <c r="O33" i="85"/>
  <c r="N33" i="85"/>
  <c r="M33" i="85"/>
  <c r="L33" i="85"/>
  <c r="K33" i="85"/>
  <c r="J33" i="85"/>
  <c r="I33" i="85"/>
  <c r="H33" i="85"/>
  <c r="G33" i="85"/>
  <c r="F33" i="85"/>
  <c r="E33" i="85"/>
  <c r="D33" i="85"/>
  <c r="C33" i="85"/>
  <c r="B33" i="85"/>
  <c r="A33" i="85"/>
  <c r="S32" i="85"/>
  <c r="R32" i="85"/>
  <c r="Q32" i="85"/>
  <c r="P32" i="85"/>
  <c r="O32" i="85"/>
  <c r="N32" i="85"/>
  <c r="M32" i="85"/>
  <c r="L32" i="85"/>
  <c r="K32" i="85"/>
  <c r="J32" i="85"/>
  <c r="I32" i="85"/>
  <c r="H32" i="85"/>
  <c r="G32" i="85"/>
  <c r="F32" i="85"/>
  <c r="E32" i="85"/>
  <c r="D32" i="85"/>
  <c r="C32" i="85"/>
  <c r="B32" i="85"/>
  <c r="A32" i="85"/>
  <c r="S31" i="85"/>
  <c r="R31" i="85"/>
  <c r="Q31" i="85"/>
  <c r="P31" i="85"/>
  <c r="O31" i="85"/>
  <c r="N31" i="85"/>
  <c r="M31" i="85"/>
  <c r="L31" i="85"/>
  <c r="K31" i="85"/>
  <c r="J31" i="85"/>
  <c r="I31" i="85"/>
  <c r="H31" i="85"/>
  <c r="G31" i="85"/>
  <c r="F31" i="85"/>
  <c r="E31" i="85"/>
  <c r="D31" i="85"/>
  <c r="C31" i="85"/>
  <c r="B31" i="85"/>
  <c r="A31" i="85"/>
  <c r="S30" i="85"/>
  <c r="R30" i="85"/>
  <c r="Q30" i="85"/>
  <c r="P30" i="85"/>
  <c r="O30" i="85"/>
  <c r="N30" i="85"/>
  <c r="M30" i="85"/>
  <c r="L30" i="85"/>
  <c r="K30" i="85"/>
  <c r="J30" i="85"/>
  <c r="I30" i="85"/>
  <c r="H30" i="85"/>
  <c r="G30" i="85"/>
  <c r="F30" i="85"/>
  <c r="E30" i="85"/>
  <c r="D30" i="85"/>
  <c r="C30" i="85"/>
  <c r="B30" i="85"/>
  <c r="A30" i="85"/>
  <c r="S29" i="85"/>
  <c r="R29" i="85"/>
  <c r="Q29" i="85"/>
  <c r="P29" i="85"/>
  <c r="O29" i="85"/>
  <c r="N29" i="85"/>
  <c r="M29" i="85"/>
  <c r="L29" i="85"/>
  <c r="K29" i="85"/>
  <c r="J29" i="85"/>
  <c r="I29" i="85"/>
  <c r="H29" i="85"/>
  <c r="G29" i="85"/>
  <c r="F29" i="85"/>
  <c r="E29" i="85"/>
  <c r="D29" i="85"/>
  <c r="C29" i="85"/>
  <c r="B29" i="85"/>
  <c r="A29" i="85"/>
  <c r="S28" i="85"/>
  <c r="R28" i="85"/>
  <c r="Q28" i="85"/>
  <c r="P28" i="85"/>
  <c r="O28" i="85"/>
  <c r="N28" i="85"/>
  <c r="M28" i="85"/>
  <c r="L28" i="85"/>
  <c r="K28" i="85"/>
  <c r="J28" i="85"/>
  <c r="I28" i="85"/>
  <c r="H28" i="85"/>
  <c r="G28" i="85"/>
  <c r="F28" i="85"/>
  <c r="E28" i="85"/>
  <c r="D28" i="85"/>
  <c r="C28" i="85"/>
  <c r="B28" i="85"/>
  <c r="A28" i="85"/>
  <c r="S27" i="85"/>
  <c r="R27" i="85"/>
  <c r="Q27" i="85"/>
  <c r="P27" i="85"/>
  <c r="O27" i="85"/>
  <c r="N27" i="85"/>
  <c r="M27" i="85"/>
  <c r="L27" i="85"/>
  <c r="K27" i="85"/>
  <c r="J27" i="85"/>
  <c r="I27" i="85"/>
  <c r="H27" i="85"/>
  <c r="G27" i="85"/>
  <c r="F27" i="85"/>
  <c r="E27" i="85"/>
  <c r="D27" i="85"/>
  <c r="C27" i="85"/>
  <c r="B27" i="85"/>
  <c r="A27" i="85"/>
  <c r="S26" i="85"/>
  <c r="R26" i="85"/>
  <c r="Q26" i="85"/>
  <c r="P26" i="85"/>
  <c r="O26" i="85"/>
  <c r="N26" i="85"/>
  <c r="M26" i="85"/>
  <c r="L26" i="85"/>
  <c r="K26" i="85"/>
  <c r="J26" i="85"/>
  <c r="I26" i="85"/>
  <c r="H26" i="85"/>
  <c r="G26" i="85"/>
  <c r="F26" i="85"/>
  <c r="E26" i="85"/>
  <c r="D26" i="85"/>
  <c r="C26" i="85"/>
  <c r="B26" i="85"/>
  <c r="A26" i="85"/>
  <c r="S25" i="85"/>
  <c r="R25" i="85"/>
  <c r="Q25" i="85"/>
  <c r="P25" i="85"/>
  <c r="O25" i="85"/>
  <c r="N25" i="85"/>
  <c r="M25" i="85"/>
  <c r="L25" i="85"/>
  <c r="K25" i="85"/>
  <c r="J25" i="85"/>
  <c r="I25" i="85"/>
  <c r="H25" i="85"/>
  <c r="G25" i="85"/>
  <c r="F25" i="85"/>
  <c r="E25" i="85"/>
  <c r="D25" i="85"/>
  <c r="C25" i="85"/>
  <c r="B25" i="85"/>
  <c r="A25" i="85"/>
  <c r="S24" i="85"/>
  <c r="R24" i="85"/>
  <c r="Q24" i="85"/>
  <c r="P24" i="85"/>
  <c r="O24" i="85"/>
  <c r="N24" i="85"/>
  <c r="M24" i="85"/>
  <c r="L24" i="85"/>
  <c r="K24" i="85"/>
  <c r="J24" i="85"/>
  <c r="I24" i="85"/>
  <c r="H24" i="85"/>
  <c r="G24" i="85"/>
  <c r="F24" i="85"/>
  <c r="E24" i="85"/>
  <c r="D24" i="85"/>
  <c r="C24" i="85"/>
  <c r="B24" i="85"/>
  <c r="A24" i="85"/>
  <c r="S23" i="85"/>
  <c r="R23" i="85"/>
  <c r="Q23" i="85"/>
  <c r="P23" i="85"/>
  <c r="O23" i="85"/>
  <c r="N23" i="85"/>
  <c r="M23" i="85"/>
  <c r="L23" i="85"/>
  <c r="K23" i="85"/>
  <c r="J23" i="85"/>
  <c r="I23" i="85"/>
  <c r="H23" i="85"/>
  <c r="G23" i="85"/>
  <c r="F23" i="85"/>
  <c r="E23" i="85"/>
  <c r="D23" i="85"/>
  <c r="C23" i="85"/>
  <c r="B23" i="85"/>
  <c r="A23" i="85"/>
  <c r="S22" i="85"/>
  <c r="R22" i="85"/>
  <c r="Q22" i="85"/>
  <c r="P22" i="85"/>
  <c r="O22" i="85"/>
  <c r="N22" i="85"/>
  <c r="M22" i="85"/>
  <c r="L22" i="85"/>
  <c r="K22" i="85"/>
  <c r="J22" i="85"/>
  <c r="I22" i="85"/>
  <c r="H22" i="85"/>
  <c r="G22" i="85"/>
  <c r="F22" i="85"/>
  <c r="E22" i="85"/>
  <c r="D22" i="85"/>
  <c r="C22" i="85"/>
  <c r="B22" i="85"/>
  <c r="A22" i="85"/>
  <c r="S21" i="85"/>
  <c r="R21" i="85"/>
  <c r="Q21" i="85"/>
  <c r="P21" i="85"/>
  <c r="O21" i="85"/>
  <c r="N21" i="85"/>
  <c r="M21" i="85"/>
  <c r="L21" i="85"/>
  <c r="K21" i="85"/>
  <c r="J21" i="85"/>
  <c r="I21" i="85"/>
  <c r="H21" i="85"/>
  <c r="G21" i="85"/>
  <c r="F21" i="85"/>
  <c r="E21" i="85"/>
  <c r="D21" i="85"/>
  <c r="C21" i="85"/>
  <c r="B21" i="85"/>
  <c r="A21" i="85"/>
  <c r="S20" i="85"/>
  <c r="R20" i="85"/>
  <c r="Q20" i="85"/>
  <c r="P20" i="85"/>
  <c r="O20" i="85"/>
  <c r="N20" i="85"/>
  <c r="M20" i="85"/>
  <c r="L20" i="85"/>
  <c r="K20" i="85"/>
  <c r="J20" i="85"/>
  <c r="I20" i="85"/>
  <c r="H20" i="85"/>
  <c r="G20" i="85"/>
  <c r="F20" i="85"/>
  <c r="E20" i="85"/>
  <c r="D20" i="85"/>
  <c r="C20" i="85"/>
  <c r="B20" i="85"/>
  <c r="A20" i="85"/>
  <c r="S19" i="85"/>
  <c r="R19" i="85"/>
  <c r="Q19" i="85"/>
  <c r="P19" i="85"/>
  <c r="O19" i="85"/>
  <c r="N19" i="85"/>
  <c r="M19" i="85"/>
  <c r="L19" i="85"/>
  <c r="K19" i="85"/>
  <c r="J19" i="85"/>
  <c r="I19" i="85"/>
  <c r="H19" i="85"/>
  <c r="G19" i="85"/>
  <c r="F19" i="85"/>
  <c r="E19" i="85"/>
  <c r="D19" i="85"/>
  <c r="C19" i="85"/>
  <c r="B19" i="85"/>
  <c r="A19" i="85"/>
  <c r="S18" i="85"/>
  <c r="R18" i="85"/>
  <c r="Q18" i="85"/>
  <c r="P18" i="85"/>
  <c r="O18" i="85"/>
  <c r="N18" i="85"/>
  <c r="M18" i="85"/>
  <c r="L18" i="85"/>
  <c r="K18" i="85"/>
  <c r="J18" i="85"/>
  <c r="I18" i="85"/>
  <c r="H18" i="85"/>
  <c r="G18" i="85"/>
  <c r="F18" i="85"/>
  <c r="E18" i="85"/>
  <c r="D18" i="85"/>
  <c r="C18" i="85"/>
  <c r="B18" i="85"/>
  <c r="A18" i="85"/>
  <c r="S17" i="85"/>
  <c r="R17" i="85"/>
  <c r="Q17" i="85"/>
  <c r="P17" i="85"/>
  <c r="O17" i="85"/>
  <c r="N17" i="85"/>
  <c r="M17" i="85"/>
  <c r="L17" i="85"/>
  <c r="K17" i="85"/>
  <c r="J17" i="85"/>
  <c r="I17" i="85"/>
  <c r="H17" i="85"/>
  <c r="G17" i="85"/>
  <c r="F17" i="85"/>
  <c r="E17" i="85"/>
  <c r="D17" i="85"/>
  <c r="C17" i="85"/>
  <c r="B17" i="85"/>
  <c r="A17" i="85"/>
  <c r="S16" i="85"/>
  <c r="R16" i="85"/>
  <c r="Q16" i="85"/>
  <c r="P16" i="85"/>
  <c r="O16" i="85"/>
  <c r="N16" i="85"/>
  <c r="M16" i="85"/>
  <c r="L16" i="85"/>
  <c r="K16" i="85"/>
  <c r="J16" i="85"/>
  <c r="I16" i="85"/>
  <c r="H16" i="85"/>
  <c r="G16" i="85"/>
  <c r="F16" i="85"/>
  <c r="E16" i="85"/>
  <c r="D16" i="85"/>
  <c r="C16" i="85"/>
  <c r="B16" i="85"/>
  <c r="A16" i="85"/>
  <c r="S15" i="85"/>
  <c r="R15" i="85"/>
  <c r="Q15" i="85"/>
  <c r="P15" i="85"/>
  <c r="O15" i="85"/>
  <c r="N15" i="85"/>
  <c r="M15" i="85"/>
  <c r="L15" i="85"/>
  <c r="K15" i="85"/>
  <c r="J15" i="85"/>
  <c r="I15" i="85"/>
  <c r="H15" i="85"/>
  <c r="G15" i="85"/>
  <c r="F15" i="85"/>
  <c r="E15" i="85"/>
  <c r="D15" i="85"/>
  <c r="C15" i="85"/>
  <c r="B15" i="85"/>
  <c r="A15" i="85"/>
  <c r="S14" i="85"/>
  <c r="R14" i="85"/>
  <c r="Q14" i="85"/>
  <c r="P14" i="85"/>
  <c r="O14" i="85"/>
  <c r="N14" i="85"/>
  <c r="M14" i="85"/>
  <c r="L14" i="85"/>
  <c r="K14" i="85"/>
  <c r="J14" i="85"/>
  <c r="I14" i="85"/>
  <c r="H14" i="85"/>
  <c r="G14" i="85"/>
  <c r="F14" i="85"/>
  <c r="E14" i="85"/>
  <c r="D14" i="85"/>
  <c r="C14" i="85"/>
  <c r="B14" i="85"/>
  <c r="A14" i="85"/>
  <c r="S13" i="85"/>
  <c r="R13" i="85"/>
  <c r="Q13" i="85"/>
  <c r="P13" i="85"/>
  <c r="O13" i="85"/>
  <c r="N13" i="85"/>
  <c r="M13" i="85"/>
  <c r="L13" i="85"/>
  <c r="K13" i="85"/>
  <c r="J13" i="85"/>
  <c r="I13" i="85"/>
  <c r="H13" i="85"/>
  <c r="G13" i="85"/>
  <c r="F13" i="85"/>
  <c r="E13" i="85"/>
  <c r="D13" i="85"/>
  <c r="C13" i="85"/>
  <c r="B13" i="85"/>
  <c r="A13" i="85"/>
  <c r="S12" i="85"/>
  <c r="R12" i="85"/>
  <c r="Q12" i="85"/>
  <c r="P12" i="85"/>
  <c r="O12" i="85"/>
  <c r="N12" i="85"/>
  <c r="M12" i="85"/>
  <c r="L12" i="85"/>
  <c r="K12" i="85"/>
  <c r="J12" i="85"/>
  <c r="I12" i="85"/>
  <c r="H12" i="85"/>
  <c r="G12" i="85"/>
  <c r="F12" i="85"/>
  <c r="E12" i="85"/>
  <c r="D12" i="85"/>
  <c r="C12" i="85"/>
  <c r="B12" i="85"/>
  <c r="A12" i="85"/>
  <c r="S11" i="85"/>
  <c r="R11" i="85"/>
  <c r="Q11" i="85"/>
  <c r="P11" i="85"/>
  <c r="O11" i="85"/>
  <c r="N11" i="85"/>
  <c r="M11" i="85"/>
  <c r="L11" i="85"/>
  <c r="K11" i="85"/>
  <c r="J11" i="85"/>
  <c r="I11" i="85"/>
  <c r="H11" i="85"/>
  <c r="G11" i="85"/>
  <c r="F11" i="85"/>
  <c r="E11" i="85"/>
  <c r="D11" i="85"/>
  <c r="C11" i="85"/>
  <c r="B11" i="85"/>
  <c r="A11" i="85"/>
  <c r="S10" i="85"/>
  <c r="R10" i="85"/>
  <c r="Q10" i="85"/>
  <c r="P10" i="85"/>
  <c r="O10" i="85"/>
  <c r="N10" i="85"/>
  <c r="M10" i="85"/>
  <c r="L10" i="85"/>
  <c r="K10" i="85"/>
  <c r="J10" i="85"/>
  <c r="I10" i="85"/>
  <c r="H10" i="85"/>
  <c r="G10" i="85"/>
  <c r="F10" i="85"/>
  <c r="E10" i="85"/>
  <c r="D10" i="85"/>
  <c r="C10" i="85"/>
  <c r="B10" i="85"/>
  <c r="A10" i="85"/>
  <c r="S9" i="85"/>
  <c r="R9" i="85"/>
  <c r="Q9" i="85"/>
  <c r="P9" i="85"/>
  <c r="O9" i="85"/>
  <c r="N9" i="85"/>
  <c r="M9" i="85"/>
  <c r="L9" i="85"/>
  <c r="K9" i="85"/>
  <c r="J9" i="85"/>
  <c r="I9" i="85"/>
  <c r="H9" i="85"/>
  <c r="G9" i="85"/>
  <c r="F9" i="85"/>
  <c r="E9" i="85"/>
  <c r="D9" i="85"/>
  <c r="C9" i="85"/>
  <c r="B9" i="85"/>
  <c r="A9" i="85"/>
  <c r="S8" i="85"/>
  <c r="R8" i="85"/>
  <c r="Q8" i="85"/>
  <c r="P8" i="85"/>
  <c r="O8" i="85"/>
  <c r="N8" i="85"/>
  <c r="M8" i="85"/>
  <c r="L8" i="85"/>
  <c r="K8" i="85"/>
  <c r="J8" i="85"/>
  <c r="I8" i="85"/>
  <c r="H8" i="85"/>
  <c r="G8" i="85"/>
  <c r="F8" i="85"/>
  <c r="E8" i="85"/>
  <c r="D8" i="85"/>
  <c r="C8" i="85"/>
  <c r="B8" i="85"/>
  <c r="A8" i="85"/>
  <c r="S7" i="85"/>
  <c r="R7" i="85"/>
  <c r="Q7" i="85"/>
  <c r="P7" i="85"/>
  <c r="O7" i="85"/>
  <c r="N7" i="85"/>
  <c r="M7" i="85"/>
  <c r="L7" i="85"/>
  <c r="K7" i="85"/>
  <c r="J7" i="85"/>
  <c r="I7" i="85"/>
  <c r="H7" i="85"/>
  <c r="G7" i="85"/>
  <c r="F7" i="85"/>
  <c r="E7" i="85"/>
  <c r="D7" i="85"/>
  <c r="C7" i="85"/>
  <c r="B7" i="85"/>
  <c r="A7" i="85"/>
  <c r="S6" i="85"/>
  <c r="R6" i="85"/>
  <c r="Q6" i="85"/>
  <c r="P6" i="85"/>
  <c r="O6" i="85"/>
  <c r="N6" i="85"/>
  <c r="M6" i="85"/>
  <c r="L6" i="85"/>
  <c r="K6" i="85"/>
  <c r="J6" i="85"/>
  <c r="I6" i="85"/>
  <c r="H6" i="85"/>
  <c r="G6" i="85"/>
  <c r="F6" i="85"/>
  <c r="E6" i="85"/>
  <c r="D6" i="85"/>
  <c r="C6" i="85"/>
  <c r="B6" i="85"/>
  <c r="A6" i="85"/>
  <c r="S5" i="85"/>
  <c r="R5" i="85"/>
  <c r="Q5" i="85"/>
  <c r="P5" i="85"/>
  <c r="O5" i="85"/>
  <c r="N5" i="85"/>
  <c r="M5" i="85"/>
  <c r="L5" i="85"/>
  <c r="K5" i="85"/>
  <c r="J5" i="85"/>
  <c r="I5" i="85"/>
  <c r="H5" i="85"/>
  <c r="G5" i="85"/>
  <c r="F5" i="85"/>
  <c r="E5" i="85"/>
  <c r="D5" i="85"/>
  <c r="C5" i="85"/>
  <c r="B5" i="85"/>
  <c r="A5" i="85"/>
  <c r="S4" i="85"/>
  <c r="R4" i="85"/>
  <c r="Q4" i="85"/>
  <c r="P4" i="85"/>
  <c r="O4" i="85"/>
  <c r="N4" i="85"/>
  <c r="M4" i="85"/>
  <c r="L4" i="85"/>
  <c r="K4" i="85"/>
  <c r="J4" i="85"/>
  <c r="I4" i="85"/>
  <c r="H4" i="85"/>
  <c r="G4" i="85"/>
  <c r="F4" i="85"/>
  <c r="E4" i="85"/>
  <c r="D4" i="85"/>
  <c r="C4" i="85"/>
  <c r="B4" i="85"/>
  <c r="A4" i="85"/>
  <c r="S3" i="85"/>
  <c r="R3" i="85"/>
  <c r="Q3" i="85"/>
  <c r="P3" i="85"/>
  <c r="O3" i="85"/>
  <c r="N3" i="85"/>
  <c r="M3" i="85"/>
  <c r="L3" i="85"/>
  <c r="K3" i="85"/>
  <c r="J3" i="85"/>
  <c r="I3" i="85"/>
  <c r="H3" i="85"/>
  <c r="G3" i="85"/>
  <c r="F3" i="85"/>
  <c r="E3" i="85"/>
  <c r="D3" i="85"/>
  <c r="C3" i="85"/>
  <c r="B3" i="85"/>
  <c r="A3" i="85"/>
  <c r="S2" i="85"/>
  <c r="R2" i="85"/>
  <c r="Q2" i="85"/>
  <c r="P2" i="85"/>
  <c r="O2" i="85"/>
  <c r="N2" i="85"/>
  <c r="M2" i="85"/>
  <c r="L2" i="85"/>
  <c r="K2" i="85"/>
  <c r="J2" i="85"/>
  <c r="I2" i="85"/>
  <c r="H2" i="85"/>
  <c r="G2" i="85"/>
  <c r="F2" i="85"/>
  <c r="E2" i="85"/>
  <c r="D2" i="85"/>
  <c r="C2" i="85"/>
  <c r="B2" i="85"/>
  <c r="A2" i="85"/>
  <c r="S1" i="85"/>
  <c r="R1" i="85"/>
  <c r="Q1" i="85"/>
  <c r="P1" i="85"/>
  <c r="O1" i="85"/>
  <c r="N1" i="85"/>
  <c r="M1" i="85"/>
  <c r="L1" i="85"/>
  <c r="K1" i="85"/>
  <c r="J1" i="85"/>
  <c r="I1" i="85"/>
  <c r="H1" i="85"/>
  <c r="G1" i="85"/>
  <c r="F1" i="85"/>
  <c r="E1" i="85"/>
  <c r="D1" i="85"/>
  <c r="C1" i="85"/>
  <c r="B1" i="85"/>
  <c r="A1" i="85"/>
  <c r="AN274" i="75"/>
  <c r="AM274" i="75"/>
  <c r="AL274" i="75"/>
  <c r="AK274" i="75"/>
  <c r="AJ274" i="75"/>
  <c r="AI274" i="75"/>
  <c r="AH274" i="75"/>
  <c r="AG274" i="75"/>
  <c r="AF274" i="75"/>
  <c r="AE274" i="75"/>
  <c r="AD274" i="75"/>
  <c r="AC274" i="75"/>
  <c r="AB274" i="75"/>
  <c r="AA274" i="75"/>
  <c r="Z274" i="75"/>
  <c r="Y274" i="75"/>
  <c r="X274" i="75"/>
  <c r="W274" i="75"/>
  <c r="V274" i="75"/>
  <c r="U274" i="75"/>
  <c r="T274" i="75"/>
  <c r="S274" i="75"/>
  <c r="R274" i="75"/>
  <c r="Q274" i="75"/>
  <c r="P274" i="75"/>
  <c r="O274" i="75"/>
  <c r="N274" i="75"/>
  <c r="M274" i="75"/>
  <c r="L274" i="75"/>
  <c r="K274" i="75"/>
  <c r="J274" i="75"/>
  <c r="I274" i="75"/>
  <c r="H274" i="75"/>
  <c r="G274" i="75"/>
  <c r="F274" i="75"/>
  <c r="E274" i="75"/>
  <c r="D274" i="75"/>
  <c r="C274" i="75"/>
  <c r="B274" i="75"/>
  <c r="A274" i="75"/>
  <c r="AN273" i="75"/>
  <c r="AM273" i="75"/>
  <c r="AL273" i="75"/>
  <c r="AK273" i="75"/>
  <c r="AJ273" i="75"/>
  <c r="AI273" i="75"/>
  <c r="AH273" i="75"/>
  <c r="AG273" i="75"/>
  <c r="AF273" i="75"/>
  <c r="AE273" i="75"/>
  <c r="AD273" i="75"/>
  <c r="AC273" i="75"/>
  <c r="AB273" i="75"/>
  <c r="AA273" i="75"/>
  <c r="Z273" i="75"/>
  <c r="Y273" i="75"/>
  <c r="X273" i="75"/>
  <c r="W273" i="75"/>
  <c r="V273" i="75"/>
  <c r="U273" i="75"/>
  <c r="T273" i="75"/>
  <c r="S273" i="75"/>
  <c r="R273" i="75"/>
  <c r="Q273" i="75"/>
  <c r="P273" i="75"/>
  <c r="O273" i="75"/>
  <c r="N273" i="75"/>
  <c r="M273" i="75"/>
  <c r="L273" i="75"/>
  <c r="K273" i="75"/>
  <c r="J273" i="75"/>
  <c r="I273" i="75"/>
  <c r="H273" i="75"/>
  <c r="G273" i="75"/>
  <c r="F273" i="75"/>
  <c r="E273" i="75"/>
  <c r="D273" i="75"/>
  <c r="C273" i="75"/>
  <c r="B273" i="75"/>
  <c r="A273" i="75"/>
  <c r="AN272" i="75"/>
  <c r="AM272" i="75"/>
  <c r="AL272" i="75"/>
  <c r="AK272" i="75"/>
  <c r="AJ272" i="75"/>
  <c r="AI272" i="75"/>
  <c r="AH272" i="75"/>
  <c r="AG272" i="75"/>
  <c r="AF272" i="75"/>
  <c r="AE272" i="75"/>
  <c r="AD272" i="75"/>
  <c r="AC272" i="75"/>
  <c r="AB272" i="75"/>
  <c r="AA272" i="75"/>
  <c r="Z272" i="75"/>
  <c r="Y272" i="75"/>
  <c r="X272" i="75"/>
  <c r="W272" i="75"/>
  <c r="V272" i="75"/>
  <c r="U272" i="75"/>
  <c r="T272" i="75"/>
  <c r="S272" i="75"/>
  <c r="R272" i="75"/>
  <c r="Q272" i="75"/>
  <c r="P272" i="75"/>
  <c r="O272" i="75"/>
  <c r="N272" i="75"/>
  <c r="M272" i="75"/>
  <c r="L272" i="75"/>
  <c r="K272" i="75"/>
  <c r="J272" i="75"/>
  <c r="I272" i="75"/>
  <c r="H272" i="75"/>
  <c r="G272" i="75"/>
  <c r="F272" i="75"/>
  <c r="E272" i="75"/>
  <c r="D272" i="75"/>
  <c r="C272" i="75"/>
  <c r="B272" i="75"/>
  <c r="A272" i="75"/>
  <c r="AN271" i="75"/>
  <c r="AM271" i="75"/>
  <c r="AL271" i="75"/>
  <c r="AK271" i="75"/>
  <c r="AJ271" i="75"/>
  <c r="AI271" i="75"/>
  <c r="AH271" i="75"/>
  <c r="AG271" i="75"/>
  <c r="AF271" i="75"/>
  <c r="AE271" i="75"/>
  <c r="AD271" i="75"/>
  <c r="AC271" i="75"/>
  <c r="AB271" i="75"/>
  <c r="AA271" i="75"/>
  <c r="Z271" i="75"/>
  <c r="Y271" i="75"/>
  <c r="X271" i="75"/>
  <c r="W271" i="75"/>
  <c r="V271" i="75"/>
  <c r="U271" i="75"/>
  <c r="T271" i="75"/>
  <c r="S271" i="75"/>
  <c r="R271" i="75"/>
  <c r="Q271" i="75"/>
  <c r="P271" i="75"/>
  <c r="O271" i="75"/>
  <c r="N271" i="75"/>
  <c r="M271" i="75"/>
  <c r="L271" i="75"/>
  <c r="K271" i="75"/>
  <c r="J271" i="75"/>
  <c r="I271" i="75"/>
  <c r="H271" i="75"/>
  <c r="G271" i="75"/>
  <c r="F271" i="75"/>
  <c r="E271" i="75"/>
  <c r="D271" i="75"/>
  <c r="C271" i="75"/>
  <c r="B271" i="75"/>
  <c r="A271" i="75"/>
  <c r="AN270" i="75"/>
  <c r="AM270" i="75"/>
  <c r="AL270" i="75"/>
  <c r="AK270" i="75"/>
  <c r="AJ270" i="75"/>
  <c r="AI270" i="75"/>
  <c r="AH270" i="75"/>
  <c r="AG270" i="75"/>
  <c r="AF270" i="75"/>
  <c r="AE270" i="75"/>
  <c r="AD270" i="75"/>
  <c r="AC270" i="75"/>
  <c r="AB270" i="75"/>
  <c r="AA270" i="75"/>
  <c r="Z270" i="75"/>
  <c r="Y270" i="75"/>
  <c r="X270" i="75"/>
  <c r="W270" i="75"/>
  <c r="V270" i="75"/>
  <c r="U270" i="75"/>
  <c r="T270" i="75"/>
  <c r="S270" i="75"/>
  <c r="R270" i="75"/>
  <c r="Q270" i="75"/>
  <c r="P270" i="75"/>
  <c r="O270" i="75"/>
  <c r="N270" i="75"/>
  <c r="M270" i="75"/>
  <c r="L270" i="75"/>
  <c r="K270" i="75"/>
  <c r="J270" i="75"/>
  <c r="I270" i="75"/>
  <c r="H270" i="75"/>
  <c r="G270" i="75"/>
  <c r="F270" i="75"/>
  <c r="E270" i="75"/>
  <c r="D270" i="75"/>
  <c r="C270" i="75"/>
  <c r="B270" i="75"/>
  <c r="A270" i="75"/>
  <c r="AN269" i="75"/>
  <c r="AM269" i="75"/>
  <c r="AL269" i="75"/>
  <c r="AK269" i="75"/>
  <c r="AJ269" i="75"/>
  <c r="AI269" i="75"/>
  <c r="AH269" i="75"/>
  <c r="AG269" i="75"/>
  <c r="AF269" i="75"/>
  <c r="AE269" i="75"/>
  <c r="AD269" i="75"/>
  <c r="AC269" i="75"/>
  <c r="AB269" i="75"/>
  <c r="AA269" i="75"/>
  <c r="Z269" i="75"/>
  <c r="Y269" i="75"/>
  <c r="X269" i="75"/>
  <c r="W269" i="75"/>
  <c r="V269" i="75"/>
  <c r="U269" i="75"/>
  <c r="T269" i="75"/>
  <c r="S269" i="75"/>
  <c r="R269" i="75"/>
  <c r="Q269" i="75"/>
  <c r="P269" i="75"/>
  <c r="O269" i="75"/>
  <c r="N269" i="75"/>
  <c r="M269" i="75"/>
  <c r="L269" i="75"/>
  <c r="K269" i="75"/>
  <c r="J269" i="75"/>
  <c r="I269" i="75"/>
  <c r="H269" i="75"/>
  <c r="G269" i="75"/>
  <c r="F269" i="75"/>
  <c r="E269" i="75"/>
  <c r="D269" i="75"/>
  <c r="C269" i="75"/>
  <c r="B269" i="75"/>
  <c r="A269" i="75"/>
  <c r="AN268" i="75"/>
  <c r="AM268" i="75"/>
  <c r="AL268" i="75"/>
  <c r="AK268" i="75"/>
  <c r="AJ268" i="75"/>
  <c r="AI268" i="75"/>
  <c r="AH268" i="75"/>
  <c r="AG268" i="75"/>
  <c r="AF268" i="75"/>
  <c r="AE268" i="75"/>
  <c r="AD268" i="75"/>
  <c r="AC268" i="75"/>
  <c r="AB268" i="75"/>
  <c r="AA268" i="75"/>
  <c r="Z268" i="75"/>
  <c r="Y268" i="75"/>
  <c r="X268" i="75"/>
  <c r="W268" i="75"/>
  <c r="V268" i="75"/>
  <c r="U268" i="75"/>
  <c r="T268" i="75"/>
  <c r="S268" i="75"/>
  <c r="R268" i="75"/>
  <c r="Q268" i="75"/>
  <c r="P268" i="75"/>
  <c r="O268" i="75"/>
  <c r="N268" i="75"/>
  <c r="M268" i="75"/>
  <c r="L268" i="75"/>
  <c r="K268" i="75"/>
  <c r="J268" i="75"/>
  <c r="I268" i="75"/>
  <c r="H268" i="75"/>
  <c r="G268" i="75"/>
  <c r="F268" i="75"/>
  <c r="E268" i="75"/>
  <c r="D268" i="75"/>
  <c r="C268" i="75"/>
  <c r="B268" i="75"/>
  <c r="A268" i="75"/>
  <c r="AN267" i="75"/>
  <c r="AM267" i="75"/>
  <c r="AL267" i="75"/>
  <c r="AK267" i="75"/>
  <c r="AJ267" i="75"/>
  <c r="AI267" i="75"/>
  <c r="AH267" i="75"/>
  <c r="AG267" i="75"/>
  <c r="AF267" i="75"/>
  <c r="AE267" i="75"/>
  <c r="AD267" i="75"/>
  <c r="AC267" i="75"/>
  <c r="AB267" i="75"/>
  <c r="AA267" i="75"/>
  <c r="Z267" i="75"/>
  <c r="Y267" i="75"/>
  <c r="X267" i="75"/>
  <c r="W267" i="75"/>
  <c r="V267" i="75"/>
  <c r="U267" i="75"/>
  <c r="T267" i="75"/>
  <c r="S267" i="75"/>
  <c r="R267" i="75"/>
  <c r="Q267" i="75"/>
  <c r="P267" i="75"/>
  <c r="O267" i="75"/>
  <c r="N267" i="75"/>
  <c r="M267" i="75"/>
  <c r="L267" i="75"/>
  <c r="K267" i="75"/>
  <c r="J267" i="75"/>
  <c r="I267" i="75"/>
  <c r="H267" i="75"/>
  <c r="G267" i="75"/>
  <c r="F267" i="75"/>
  <c r="E267" i="75"/>
  <c r="D267" i="75"/>
  <c r="C267" i="75"/>
  <c r="B267" i="75"/>
  <c r="A267" i="75"/>
  <c r="AN266" i="75"/>
  <c r="AM266" i="75"/>
  <c r="AL266" i="75"/>
  <c r="AK266" i="75"/>
  <c r="AJ266" i="75"/>
  <c r="AI266" i="75"/>
  <c r="AH266" i="75"/>
  <c r="AG266" i="75"/>
  <c r="AF266" i="75"/>
  <c r="AE266" i="75"/>
  <c r="AD266" i="75"/>
  <c r="AC266" i="75"/>
  <c r="AB266" i="75"/>
  <c r="AA266" i="75"/>
  <c r="Z266" i="75"/>
  <c r="Y266" i="75"/>
  <c r="X266" i="75"/>
  <c r="W266" i="75"/>
  <c r="V266" i="75"/>
  <c r="U266" i="75"/>
  <c r="T266" i="75"/>
  <c r="S266" i="75"/>
  <c r="R266" i="75"/>
  <c r="Q266" i="75"/>
  <c r="P266" i="75"/>
  <c r="O266" i="75"/>
  <c r="N266" i="75"/>
  <c r="M266" i="75"/>
  <c r="L266" i="75"/>
  <c r="K266" i="75"/>
  <c r="J266" i="75"/>
  <c r="I266" i="75"/>
  <c r="H266" i="75"/>
  <c r="G266" i="75"/>
  <c r="F266" i="75"/>
  <c r="E266" i="75"/>
  <c r="D266" i="75"/>
  <c r="C266" i="75"/>
  <c r="B266" i="75"/>
  <c r="A266" i="75"/>
  <c r="AN265" i="75"/>
  <c r="AM265" i="75"/>
  <c r="AL265" i="75"/>
  <c r="AK265" i="75"/>
  <c r="AJ265" i="75"/>
  <c r="AI265" i="75"/>
  <c r="AH265" i="75"/>
  <c r="AG265" i="75"/>
  <c r="AF265" i="75"/>
  <c r="AE265" i="75"/>
  <c r="AD265" i="75"/>
  <c r="AC265" i="75"/>
  <c r="AB265" i="75"/>
  <c r="AA265" i="75"/>
  <c r="Z265" i="75"/>
  <c r="Y265" i="75"/>
  <c r="X265" i="75"/>
  <c r="W265" i="75"/>
  <c r="V265" i="75"/>
  <c r="U265" i="75"/>
  <c r="T265" i="75"/>
  <c r="S265" i="75"/>
  <c r="R265" i="75"/>
  <c r="Q265" i="75"/>
  <c r="P265" i="75"/>
  <c r="O265" i="75"/>
  <c r="N265" i="75"/>
  <c r="M265" i="75"/>
  <c r="L265" i="75"/>
  <c r="K265" i="75"/>
  <c r="J265" i="75"/>
  <c r="I265" i="75"/>
  <c r="H265" i="75"/>
  <c r="G265" i="75"/>
  <c r="F265" i="75"/>
  <c r="E265" i="75"/>
  <c r="D265" i="75"/>
  <c r="C265" i="75"/>
  <c r="B265" i="75"/>
  <c r="A265" i="75"/>
  <c r="AN264" i="75"/>
  <c r="AM264" i="75"/>
  <c r="AL264" i="75"/>
  <c r="AK264" i="75"/>
  <c r="AJ264" i="75"/>
  <c r="AI264" i="75"/>
  <c r="AH264" i="75"/>
  <c r="AG264" i="75"/>
  <c r="AF264" i="75"/>
  <c r="AE264" i="75"/>
  <c r="AD264" i="75"/>
  <c r="AC264" i="75"/>
  <c r="AB264" i="75"/>
  <c r="AA264" i="75"/>
  <c r="Z264" i="75"/>
  <c r="Y264" i="75"/>
  <c r="X264" i="75"/>
  <c r="W264" i="75"/>
  <c r="V264" i="75"/>
  <c r="U264" i="75"/>
  <c r="T264" i="75"/>
  <c r="S264" i="75"/>
  <c r="R264" i="75"/>
  <c r="Q264" i="75"/>
  <c r="P264" i="75"/>
  <c r="O264" i="75"/>
  <c r="N264" i="75"/>
  <c r="M264" i="75"/>
  <c r="L264" i="75"/>
  <c r="K264" i="75"/>
  <c r="J264" i="75"/>
  <c r="I264" i="75"/>
  <c r="H264" i="75"/>
  <c r="G264" i="75"/>
  <c r="F264" i="75"/>
  <c r="E264" i="75"/>
  <c r="D264" i="75"/>
  <c r="C264" i="75"/>
  <c r="B264" i="75"/>
  <c r="A264" i="75"/>
  <c r="AN263" i="75"/>
  <c r="AM263" i="75"/>
  <c r="AL263" i="75"/>
  <c r="AK263" i="75"/>
  <c r="AJ263" i="75"/>
  <c r="AI263" i="75"/>
  <c r="AH263" i="75"/>
  <c r="AG263" i="75"/>
  <c r="AF263" i="75"/>
  <c r="AE263" i="75"/>
  <c r="AD263" i="75"/>
  <c r="AC263" i="75"/>
  <c r="AB263" i="75"/>
  <c r="AA263" i="75"/>
  <c r="Z263" i="75"/>
  <c r="Y263" i="75"/>
  <c r="X263" i="75"/>
  <c r="W263" i="75"/>
  <c r="V263" i="75"/>
  <c r="U263" i="75"/>
  <c r="T263" i="75"/>
  <c r="S263" i="75"/>
  <c r="R263" i="75"/>
  <c r="Q263" i="75"/>
  <c r="P263" i="75"/>
  <c r="O263" i="75"/>
  <c r="N263" i="75"/>
  <c r="M263" i="75"/>
  <c r="L263" i="75"/>
  <c r="K263" i="75"/>
  <c r="J263" i="75"/>
  <c r="I263" i="75"/>
  <c r="H263" i="75"/>
  <c r="G263" i="75"/>
  <c r="F263" i="75"/>
  <c r="E263" i="75"/>
  <c r="D263" i="75"/>
  <c r="C263" i="75"/>
  <c r="B263" i="75"/>
  <c r="A263" i="75"/>
  <c r="AN262" i="75"/>
  <c r="AM262" i="75"/>
  <c r="AL262" i="75"/>
  <c r="AK262" i="75"/>
  <c r="AJ262" i="75"/>
  <c r="AI262" i="75"/>
  <c r="AH262" i="75"/>
  <c r="AG262" i="75"/>
  <c r="AF262" i="75"/>
  <c r="AE262" i="75"/>
  <c r="AD262" i="75"/>
  <c r="AC262" i="75"/>
  <c r="AB262" i="75"/>
  <c r="AA262" i="75"/>
  <c r="Z262" i="75"/>
  <c r="Y262" i="75"/>
  <c r="X262" i="75"/>
  <c r="W262" i="75"/>
  <c r="V262" i="75"/>
  <c r="U262" i="75"/>
  <c r="T262" i="75"/>
  <c r="S262" i="75"/>
  <c r="R262" i="75"/>
  <c r="Q262" i="75"/>
  <c r="P262" i="75"/>
  <c r="O262" i="75"/>
  <c r="N262" i="75"/>
  <c r="M262" i="75"/>
  <c r="L262" i="75"/>
  <c r="K262" i="75"/>
  <c r="J262" i="75"/>
  <c r="I262" i="75"/>
  <c r="H262" i="75"/>
  <c r="G262" i="75"/>
  <c r="F262" i="75"/>
  <c r="E262" i="75"/>
  <c r="D262" i="75"/>
  <c r="C262" i="75"/>
  <c r="B262" i="75"/>
  <c r="A262" i="75"/>
  <c r="AN261" i="75"/>
  <c r="AM261" i="75"/>
  <c r="AL261" i="75"/>
  <c r="AK261" i="75"/>
  <c r="AJ261" i="75"/>
  <c r="AI261" i="75"/>
  <c r="AH261" i="75"/>
  <c r="AG261" i="75"/>
  <c r="AF261" i="75"/>
  <c r="AE261" i="75"/>
  <c r="AD261" i="75"/>
  <c r="AC261" i="75"/>
  <c r="AB261" i="75"/>
  <c r="AA261" i="75"/>
  <c r="Z261" i="75"/>
  <c r="Y261" i="75"/>
  <c r="X261" i="75"/>
  <c r="W261" i="75"/>
  <c r="V261" i="75"/>
  <c r="U261" i="75"/>
  <c r="T261" i="75"/>
  <c r="S261" i="75"/>
  <c r="R261" i="75"/>
  <c r="Q261" i="75"/>
  <c r="P261" i="75"/>
  <c r="O261" i="75"/>
  <c r="N261" i="75"/>
  <c r="M261" i="75"/>
  <c r="L261" i="75"/>
  <c r="K261" i="75"/>
  <c r="J261" i="75"/>
  <c r="I261" i="75"/>
  <c r="H261" i="75"/>
  <c r="G261" i="75"/>
  <c r="F261" i="75"/>
  <c r="E261" i="75"/>
  <c r="D261" i="75"/>
  <c r="C261" i="75"/>
  <c r="B261" i="75"/>
  <c r="A261" i="75"/>
  <c r="AN260" i="75"/>
  <c r="AM260" i="75"/>
  <c r="AL260" i="75"/>
  <c r="AK260" i="75"/>
  <c r="AJ260" i="75"/>
  <c r="AI260" i="75"/>
  <c r="AH260" i="75"/>
  <c r="AG260" i="75"/>
  <c r="AF260" i="75"/>
  <c r="AE260" i="75"/>
  <c r="AD260" i="75"/>
  <c r="AC260" i="75"/>
  <c r="AB260" i="75"/>
  <c r="AA260" i="75"/>
  <c r="Z260" i="75"/>
  <c r="Y260" i="75"/>
  <c r="X260" i="75"/>
  <c r="W260" i="75"/>
  <c r="V260" i="75"/>
  <c r="U260" i="75"/>
  <c r="T260" i="75"/>
  <c r="S260" i="75"/>
  <c r="R260" i="75"/>
  <c r="Q260" i="75"/>
  <c r="P260" i="75"/>
  <c r="O260" i="75"/>
  <c r="N260" i="75"/>
  <c r="M260" i="75"/>
  <c r="L260" i="75"/>
  <c r="K260" i="75"/>
  <c r="J260" i="75"/>
  <c r="I260" i="75"/>
  <c r="H260" i="75"/>
  <c r="G260" i="75"/>
  <c r="F260" i="75"/>
  <c r="E260" i="75"/>
  <c r="D260" i="75"/>
  <c r="C260" i="75"/>
  <c r="B260" i="75"/>
  <c r="A260" i="75"/>
  <c r="AN259" i="75"/>
  <c r="AM259" i="75"/>
  <c r="AL259" i="75"/>
  <c r="AK259" i="75"/>
  <c r="AJ259" i="75"/>
  <c r="AI259" i="75"/>
  <c r="AH259" i="75"/>
  <c r="AG259" i="75"/>
  <c r="AF259" i="75"/>
  <c r="AE259" i="75"/>
  <c r="AD259" i="75"/>
  <c r="AC259" i="75"/>
  <c r="AB259" i="75"/>
  <c r="AA259" i="75"/>
  <c r="Z259" i="75"/>
  <c r="Y259" i="75"/>
  <c r="X259" i="75"/>
  <c r="W259" i="75"/>
  <c r="V259" i="75"/>
  <c r="U259" i="75"/>
  <c r="T259" i="75"/>
  <c r="S259" i="75"/>
  <c r="R259" i="75"/>
  <c r="Q259" i="75"/>
  <c r="P259" i="75"/>
  <c r="O259" i="75"/>
  <c r="N259" i="75"/>
  <c r="M259" i="75"/>
  <c r="L259" i="75"/>
  <c r="K259" i="75"/>
  <c r="J259" i="75"/>
  <c r="I259" i="75"/>
  <c r="H259" i="75"/>
  <c r="G259" i="75"/>
  <c r="F259" i="75"/>
  <c r="E259" i="75"/>
  <c r="D259" i="75"/>
  <c r="C259" i="75"/>
  <c r="B259" i="75"/>
  <c r="A259" i="75"/>
  <c r="AN258" i="75"/>
  <c r="AM258" i="75"/>
  <c r="AL258" i="75"/>
  <c r="AK258" i="75"/>
  <c r="AJ258" i="75"/>
  <c r="AI258" i="75"/>
  <c r="AH258" i="75"/>
  <c r="AG258" i="75"/>
  <c r="AF258" i="75"/>
  <c r="AE258" i="75"/>
  <c r="AD258" i="75"/>
  <c r="AC258" i="75"/>
  <c r="AB258" i="75"/>
  <c r="AA258" i="75"/>
  <c r="Z258" i="75"/>
  <c r="Y258" i="75"/>
  <c r="X258" i="75"/>
  <c r="W258" i="75"/>
  <c r="V258" i="75"/>
  <c r="U258" i="75"/>
  <c r="T258" i="75"/>
  <c r="S258" i="75"/>
  <c r="R258" i="75"/>
  <c r="Q258" i="75"/>
  <c r="P258" i="75"/>
  <c r="O258" i="75"/>
  <c r="N258" i="75"/>
  <c r="M258" i="75"/>
  <c r="L258" i="75"/>
  <c r="K258" i="75"/>
  <c r="J258" i="75"/>
  <c r="I258" i="75"/>
  <c r="H258" i="75"/>
  <c r="G258" i="75"/>
  <c r="F258" i="75"/>
  <c r="E258" i="75"/>
  <c r="D258" i="75"/>
  <c r="C258" i="75"/>
  <c r="B258" i="75"/>
  <c r="A258" i="75"/>
  <c r="AN257" i="75"/>
  <c r="AM257" i="75"/>
  <c r="AL257" i="75"/>
  <c r="AK257" i="75"/>
  <c r="AJ257" i="75"/>
  <c r="AI257" i="75"/>
  <c r="AH257" i="75"/>
  <c r="AG257" i="75"/>
  <c r="AF257" i="75"/>
  <c r="AE257" i="75"/>
  <c r="AD257" i="75"/>
  <c r="AC257" i="75"/>
  <c r="AB257" i="75"/>
  <c r="AA257" i="75"/>
  <c r="Z257" i="75"/>
  <c r="Y257" i="75"/>
  <c r="X257" i="75"/>
  <c r="W257" i="75"/>
  <c r="V257" i="75"/>
  <c r="U257" i="75"/>
  <c r="T257" i="75"/>
  <c r="S257" i="75"/>
  <c r="R257" i="75"/>
  <c r="Q257" i="75"/>
  <c r="P257" i="75"/>
  <c r="O257" i="75"/>
  <c r="N257" i="75"/>
  <c r="M257" i="75"/>
  <c r="L257" i="75"/>
  <c r="K257" i="75"/>
  <c r="J257" i="75"/>
  <c r="I257" i="75"/>
  <c r="H257" i="75"/>
  <c r="G257" i="75"/>
  <c r="F257" i="75"/>
  <c r="E257" i="75"/>
  <c r="D257" i="75"/>
  <c r="C257" i="75"/>
  <c r="B257" i="75"/>
  <c r="A257" i="75"/>
  <c r="AN256" i="75"/>
  <c r="AM256" i="75"/>
  <c r="AL256" i="75"/>
  <c r="AK256" i="75"/>
  <c r="AJ256" i="75"/>
  <c r="AI256" i="75"/>
  <c r="AH256" i="75"/>
  <c r="AG256" i="75"/>
  <c r="AF256" i="75"/>
  <c r="AE256" i="75"/>
  <c r="AD256" i="75"/>
  <c r="AC256" i="75"/>
  <c r="AB256" i="75"/>
  <c r="AA256" i="75"/>
  <c r="Z256" i="75"/>
  <c r="Y256" i="75"/>
  <c r="X256" i="75"/>
  <c r="W256" i="75"/>
  <c r="V256" i="75"/>
  <c r="U256" i="75"/>
  <c r="T256" i="75"/>
  <c r="S256" i="75"/>
  <c r="R256" i="75"/>
  <c r="Q256" i="75"/>
  <c r="P256" i="75"/>
  <c r="O256" i="75"/>
  <c r="N256" i="75"/>
  <c r="M256" i="75"/>
  <c r="L256" i="75"/>
  <c r="K256" i="75"/>
  <c r="J256" i="75"/>
  <c r="I256" i="75"/>
  <c r="H256" i="75"/>
  <c r="G256" i="75"/>
  <c r="F256" i="75"/>
  <c r="E256" i="75"/>
  <c r="D256" i="75"/>
  <c r="C256" i="75"/>
  <c r="B256" i="75"/>
  <c r="A256" i="75"/>
  <c r="AN255" i="75"/>
  <c r="AM255" i="75"/>
  <c r="AL255" i="75"/>
  <c r="AK255" i="75"/>
  <c r="AJ255" i="75"/>
  <c r="AI255" i="75"/>
  <c r="AH255" i="75"/>
  <c r="AG255" i="75"/>
  <c r="AF255" i="75"/>
  <c r="AE255" i="75"/>
  <c r="AD255" i="75"/>
  <c r="AC255" i="75"/>
  <c r="AB255" i="75"/>
  <c r="AA255" i="75"/>
  <c r="Z255" i="75"/>
  <c r="Y255" i="75"/>
  <c r="X255" i="75"/>
  <c r="W255" i="75"/>
  <c r="V255" i="75"/>
  <c r="U255" i="75"/>
  <c r="T255" i="75"/>
  <c r="S255" i="75"/>
  <c r="R255" i="75"/>
  <c r="Q255" i="75"/>
  <c r="P255" i="75"/>
  <c r="O255" i="75"/>
  <c r="N255" i="75"/>
  <c r="M255" i="75"/>
  <c r="L255" i="75"/>
  <c r="K255" i="75"/>
  <c r="J255" i="75"/>
  <c r="I255" i="75"/>
  <c r="H255" i="75"/>
  <c r="G255" i="75"/>
  <c r="F255" i="75"/>
  <c r="E255" i="75"/>
  <c r="D255" i="75"/>
  <c r="C255" i="75"/>
  <c r="B255" i="75"/>
  <c r="A255" i="75"/>
  <c r="AN254" i="75"/>
  <c r="AM254" i="75"/>
  <c r="AL254" i="75"/>
  <c r="AK254" i="75"/>
  <c r="AJ254" i="75"/>
  <c r="AI254" i="75"/>
  <c r="AH254" i="75"/>
  <c r="AG254" i="75"/>
  <c r="AF254" i="75"/>
  <c r="AE254" i="75"/>
  <c r="AD254" i="75"/>
  <c r="AC254" i="75"/>
  <c r="AB254" i="75"/>
  <c r="AA254" i="75"/>
  <c r="Z254" i="75"/>
  <c r="Y254" i="75"/>
  <c r="X254" i="75"/>
  <c r="W254" i="75"/>
  <c r="V254" i="75"/>
  <c r="U254" i="75"/>
  <c r="T254" i="75"/>
  <c r="S254" i="75"/>
  <c r="R254" i="75"/>
  <c r="Q254" i="75"/>
  <c r="P254" i="75"/>
  <c r="O254" i="75"/>
  <c r="N254" i="75"/>
  <c r="M254" i="75"/>
  <c r="L254" i="75"/>
  <c r="K254" i="75"/>
  <c r="J254" i="75"/>
  <c r="I254" i="75"/>
  <c r="H254" i="75"/>
  <c r="G254" i="75"/>
  <c r="F254" i="75"/>
  <c r="E254" i="75"/>
  <c r="D254" i="75"/>
  <c r="C254" i="75"/>
  <c r="B254" i="75"/>
  <c r="A254" i="75"/>
  <c r="AN253" i="75"/>
  <c r="AM253" i="75"/>
  <c r="AL253" i="75"/>
  <c r="AK253" i="75"/>
  <c r="AJ253" i="75"/>
  <c r="AI253" i="75"/>
  <c r="AH253" i="75"/>
  <c r="AG253" i="75"/>
  <c r="AF253" i="75"/>
  <c r="AE253" i="75"/>
  <c r="AD253" i="75"/>
  <c r="AC253" i="75"/>
  <c r="AB253" i="75"/>
  <c r="AA253" i="75"/>
  <c r="Z253" i="75"/>
  <c r="Y253" i="75"/>
  <c r="X253" i="75"/>
  <c r="W253" i="75"/>
  <c r="V253" i="75"/>
  <c r="U253" i="75"/>
  <c r="T253" i="75"/>
  <c r="S253" i="75"/>
  <c r="R253" i="75"/>
  <c r="Q253" i="75"/>
  <c r="P253" i="75"/>
  <c r="O253" i="75"/>
  <c r="N253" i="75"/>
  <c r="M253" i="75"/>
  <c r="L253" i="75"/>
  <c r="K253" i="75"/>
  <c r="J253" i="75"/>
  <c r="I253" i="75"/>
  <c r="H253" i="75"/>
  <c r="G253" i="75"/>
  <c r="F253" i="75"/>
  <c r="E253" i="75"/>
  <c r="D253" i="75"/>
  <c r="C253" i="75"/>
  <c r="B253" i="75"/>
  <c r="A253" i="75"/>
  <c r="AN252" i="75"/>
  <c r="AM252" i="75"/>
  <c r="AL252" i="75"/>
  <c r="AK252" i="75"/>
  <c r="AJ252" i="75"/>
  <c r="AI252" i="75"/>
  <c r="AH252" i="75"/>
  <c r="AG252" i="75"/>
  <c r="AF252" i="75"/>
  <c r="AE252" i="75"/>
  <c r="AD252" i="75"/>
  <c r="AC252" i="75"/>
  <c r="AB252" i="75"/>
  <c r="AA252" i="75"/>
  <c r="Z252" i="75"/>
  <c r="Y252" i="75"/>
  <c r="X252" i="75"/>
  <c r="W252" i="75"/>
  <c r="V252" i="75"/>
  <c r="U252" i="75"/>
  <c r="T252" i="75"/>
  <c r="S252" i="75"/>
  <c r="R252" i="75"/>
  <c r="Q252" i="75"/>
  <c r="P252" i="75"/>
  <c r="O252" i="75"/>
  <c r="N252" i="75"/>
  <c r="M252" i="75"/>
  <c r="L252" i="75"/>
  <c r="K252" i="75"/>
  <c r="J252" i="75"/>
  <c r="I252" i="75"/>
  <c r="H252" i="75"/>
  <c r="G252" i="75"/>
  <c r="F252" i="75"/>
  <c r="E252" i="75"/>
  <c r="D252" i="75"/>
  <c r="C252" i="75"/>
  <c r="B252" i="75"/>
  <c r="A252" i="75"/>
  <c r="AN251" i="75"/>
  <c r="AM251" i="75"/>
  <c r="AL251" i="75"/>
  <c r="AK251" i="75"/>
  <c r="AJ251" i="75"/>
  <c r="AI251" i="75"/>
  <c r="AH251" i="75"/>
  <c r="AG251" i="75"/>
  <c r="AF251" i="75"/>
  <c r="AE251" i="75"/>
  <c r="AD251" i="75"/>
  <c r="AC251" i="75"/>
  <c r="AB251" i="75"/>
  <c r="AA251" i="75"/>
  <c r="Z251" i="75"/>
  <c r="Y251" i="75"/>
  <c r="X251" i="75"/>
  <c r="W251" i="75"/>
  <c r="V251" i="75"/>
  <c r="U251" i="75"/>
  <c r="T251" i="75"/>
  <c r="S251" i="75"/>
  <c r="R251" i="75"/>
  <c r="Q251" i="75"/>
  <c r="P251" i="75"/>
  <c r="O251" i="75"/>
  <c r="N251" i="75"/>
  <c r="M251" i="75"/>
  <c r="L251" i="75"/>
  <c r="K251" i="75"/>
  <c r="J251" i="75"/>
  <c r="I251" i="75"/>
  <c r="H251" i="75"/>
  <c r="G251" i="75"/>
  <c r="F251" i="75"/>
  <c r="E251" i="75"/>
  <c r="D251" i="75"/>
  <c r="C251" i="75"/>
  <c r="B251" i="75"/>
  <c r="A251" i="75"/>
  <c r="AN250" i="75"/>
  <c r="AM250" i="75"/>
  <c r="AL250" i="75"/>
  <c r="AK250" i="75"/>
  <c r="AJ250" i="75"/>
  <c r="AI250" i="75"/>
  <c r="AH250" i="75"/>
  <c r="AG250" i="75"/>
  <c r="AF250" i="75"/>
  <c r="AE250" i="75"/>
  <c r="AD250" i="75"/>
  <c r="AC250" i="75"/>
  <c r="AB250" i="75"/>
  <c r="AA250" i="75"/>
  <c r="Z250" i="75"/>
  <c r="Y250" i="75"/>
  <c r="X250" i="75"/>
  <c r="W250" i="75"/>
  <c r="V250" i="75"/>
  <c r="U250" i="75"/>
  <c r="T250" i="75"/>
  <c r="S250" i="75"/>
  <c r="R250" i="75"/>
  <c r="Q250" i="75"/>
  <c r="P250" i="75"/>
  <c r="O250" i="75"/>
  <c r="N250" i="75"/>
  <c r="M250" i="75"/>
  <c r="L250" i="75"/>
  <c r="K250" i="75"/>
  <c r="J250" i="75"/>
  <c r="I250" i="75"/>
  <c r="H250" i="75"/>
  <c r="G250" i="75"/>
  <c r="F250" i="75"/>
  <c r="E250" i="75"/>
  <c r="D250" i="75"/>
  <c r="C250" i="75"/>
  <c r="B250" i="75"/>
  <c r="A250" i="75"/>
  <c r="AN249" i="75"/>
  <c r="AM249" i="75"/>
  <c r="AL249" i="75"/>
  <c r="AK249" i="75"/>
  <c r="AJ249" i="75"/>
  <c r="AI249" i="75"/>
  <c r="AH249" i="75"/>
  <c r="AG249" i="75"/>
  <c r="AF249" i="75"/>
  <c r="AE249" i="75"/>
  <c r="AD249" i="75"/>
  <c r="AC249" i="75"/>
  <c r="AB249" i="75"/>
  <c r="AA249" i="75"/>
  <c r="Z249" i="75"/>
  <c r="Y249" i="75"/>
  <c r="X249" i="75"/>
  <c r="W249" i="75"/>
  <c r="V249" i="75"/>
  <c r="U249" i="75"/>
  <c r="T249" i="75"/>
  <c r="S249" i="75"/>
  <c r="R249" i="75"/>
  <c r="Q249" i="75"/>
  <c r="P249" i="75"/>
  <c r="O249" i="75"/>
  <c r="N249" i="75"/>
  <c r="M249" i="75"/>
  <c r="L249" i="75"/>
  <c r="K249" i="75"/>
  <c r="J249" i="75"/>
  <c r="I249" i="75"/>
  <c r="H249" i="75"/>
  <c r="G249" i="75"/>
  <c r="F249" i="75"/>
  <c r="E249" i="75"/>
  <c r="D249" i="75"/>
  <c r="C249" i="75"/>
  <c r="B249" i="75"/>
  <c r="A249" i="75"/>
  <c r="AN248" i="75"/>
  <c r="AM248" i="75"/>
  <c r="AL248" i="75"/>
  <c r="AK248" i="75"/>
  <c r="AJ248" i="75"/>
  <c r="AI248" i="75"/>
  <c r="AH248" i="75"/>
  <c r="AG248" i="75"/>
  <c r="AF248" i="75"/>
  <c r="AE248" i="75"/>
  <c r="AD248" i="75"/>
  <c r="AC248" i="75"/>
  <c r="AB248" i="75"/>
  <c r="AA248" i="75"/>
  <c r="Z248" i="75"/>
  <c r="Y248" i="75"/>
  <c r="X248" i="75"/>
  <c r="W248" i="75"/>
  <c r="V248" i="75"/>
  <c r="U248" i="75"/>
  <c r="T248" i="75"/>
  <c r="S248" i="75"/>
  <c r="R248" i="75"/>
  <c r="Q248" i="75"/>
  <c r="P248" i="75"/>
  <c r="O248" i="75"/>
  <c r="N248" i="75"/>
  <c r="M248" i="75"/>
  <c r="L248" i="75"/>
  <c r="K248" i="75"/>
  <c r="J248" i="75"/>
  <c r="I248" i="75"/>
  <c r="H248" i="75"/>
  <c r="G248" i="75"/>
  <c r="F248" i="75"/>
  <c r="E248" i="75"/>
  <c r="D248" i="75"/>
  <c r="C248" i="75"/>
  <c r="B248" i="75"/>
  <c r="A248" i="75"/>
  <c r="AN247" i="75"/>
  <c r="AM247" i="75"/>
  <c r="AL247" i="75"/>
  <c r="AK247" i="75"/>
  <c r="AJ247" i="75"/>
  <c r="AI247" i="75"/>
  <c r="AH247" i="75"/>
  <c r="AG247" i="75"/>
  <c r="AF247" i="75"/>
  <c r="AE247" i="75"/>
  <c r="AD247" i="75"/>
  <c r="AC247" i="75"/>
  <c r="AB247" i="75"/>
  <c r="AA247" i="75"/>
  <c r="Z247" i="75"/>
  <c r="Y247" i="75"/>
  <c r="X247" i="75"/>
  <c r="W247" i="75"/>
  <c r="V247" i="75"/>
  <c r="U247" i="75"/>
  <c r="T247" i="75"/>
  <c r="S247" i="75"/>
  <c r="R247" i="75"/>
  <c r="Q247" i="75"/>
  <c r="P247" i="75"/>
  <c r="O247" i="75"/>
  <c r="N247" i="75"/>
  <c r="M247" i="75"/>
  <c r="L247" i="75"/>
  <c r="K247" i="75"/>
  <c r="J247" i="75"/>
  <c r="I247" i="75"/>
  <c r="H247" i="75"/>
  <c r="G247" i="75"/>
  <c r="F247" i="75"/>
  <c r="E247" i="75"/>
  <c r="D247" i="75"/>
  <c r="C247" i="75"/>
  <c r="B247" i="75"/>
  <c r="A247" i="75"/>
  <c r="AN246" i="75"/>
  <c r="AM246" i="75"/>
  <c r="AL246" i="75"/>
  <c r="AK246" i="75"/>
  <c r="AJ246" i="75"/>
  <c r="AI246" i="75"/>
  <c r="AH246" i="75"/>
  <c r="AG246" i="75"/>
  <c r="AF246" i="75"/>
  <c r="AE246" i="75"/>
  <c r="AD246" i="75"/>
  <c r="AC246" i="75"/>
  <c r="AB246" i="75"/>
  <c r="AA246" i="75"/>
  <c r="Z246" i="75"/>
  <c r="Y246" i="75"/>
  <c r="X246" i="75"/>
  <c r="W246" i="75"/>
  <c r="V246" i="75"/>
  <c r="U246" i="75"/>
  <c r="T246" i="75"/>
  <c r="S246" i="75"/>
  <c r="R246" i="75"/>
  <c r="Q246" i="75"/>
  <c r="P246" i="75"/>
  <c r="O246" i="75"/>
  <c r="N246" i="75"/>
  <c r="M246" i="75"/>
  <c r="L246" i="75"/>
  <c r="K246" i="75"/>
  <c r="J246" i="75"/>
  <c r="I246" i="75"/>
  <c r="H246" i="75"/>
  <c r="G246" i="75"/>
  <c r="F246" i="75"/>
  <c r="E246" i="75"/>
  <c r="D246" i="75"/>
  <c r="C246" i="75"/>
  <c r="B246" i="75"/>
  <c r="A246" i="75"/>
  <c r="AN245" i="75"/>
  <c r="AM245" i="75"/>
  <c r="AL245" i="75"/>
  <c r="AK245" i="75"/>
  <c r="AJ245" i="75"/>
  <c r="AI245" i="75"/>
  <c r="AH245" i="75"/>
  <c r="AG245" i="75"/>
  <c r="AF245" i="75"/>
  <c r="AE245" i="75"/>
  <c r="AD245" i="75"/>
  <c r="AC245" i="75"/>
  <c r="AB245" i="75"/>
  <c r="AA245" i="75"/>
  <c r="Z245" i="75"/>
  <c r="Y245" i="75"/>
  <c r="X245" i="75"/>
  <c r="W245" i="75"/>
  <c r="V245" i="75"/>
  <c r="U245" i="75"/>
  <c r="T245" i="75"/>
  <c r="S245" i="75"/>
  <c r="R245" i="75"/>
  <c r="Q245" i="75"/>
  <c r="P245" i="75"/>
  <c r="O245" i="75"/>
  <c r="N245" i="75"/>
  <c r="M245" i="75"/>
  <c r="L245" i="75"/>
  <c r="K245" i="75"/>
  <c r="J245" i="75"/>
  <c r="I245" i="75"/>
  <c r="H245" i="75"/>
  <c r="G245" i="75"/>
  <c r="F245" i="75"/>
  <c r="E245" i="75"/>
  <c r="D245" i="75"/>
  <c r="C245" i="75"/>
  <c r="B245" i="75"/>
  <c r="A245" i="75"/>
  <c r="AN244" i="75"/>
  <c r="AM244" i="75"/>
  <c r="AL244" i="75"/>
  <c r="AK244" i="75"/>
  <c r="AJ244" i="75"/>
  <c r="AI244" i="75"/>
  <c r="AH244" i="75"/>
  <c r="AG244" i="75"/>
  <c r="AF244" i="75"/>
  <c r="AE244" i="75"/>
  <c r="AD244" i="75"/>
  <c r="AC244" i="75"/>
  <c r="AB244" i="75"/>
  <c r="AA244" i="75"/>
  <c r="Z244" i="75"/>
  <c r="Y244" i="75"/>
  <c r="X244" i="75"/>
  <c r="W244" i="75"/>
  <c r="V244" i="75"/>
  <c r="U244" i="75"/>
  <c r="T244" i="75"/>
  <c r="S244" i="75"/>
  <c r="R244" i="75"/>
  <c r="Q244" i="75"/>
  <c r="P244" i="75"/>
  <c r="O244" i="75"/>
  <c r="N244" i="75"/>
  <c r="M244" i="75"/>
  <c r="L244" i="75"/>
  <c r="K244" i="75"/>
  <c r="J244" i="75"/>
  <c r="I244" i="75"/>
  <c r="H244" i="75"/>
  <c r="G244" i="75"/>
  <c r="F244" i="75"/>
  <c r="E244" i="75"/>
  <c r="D244" i="75"/>
  <c r="C244" i="75"/>
  <c r="B244" i="75"/>
  <c r="A244" i="75"/>
  <c r="AN243" i="75"/>
  <c r="AM243" i="75"/>
  <c r="AL243" i="75"/>
  <c r="AK243" i="75"/>
  <c r="AJ243" i="75"/>
  <c r="AI243" i="75"/>
  <c r="AH243" i="75"/>
  <c r="AG243" i="75"/>
  <c r="AF243" i="75"/>
  <c r="AE243" i="75"/>
  <c r="AD243" i="75"/>
  <c r="AC243" i="75"/>
  <c r="AB243" i="75"/>
  <c r="AA243" i="75"/>
  <c r="Z243" i="75"/>
  <c r="Y243" i="75"/>
  <c r="X243" i="75"/>
  <c r="W243" i="75"/>
  <c r="V243" i="75"/>
  <c r="U243" i="75"/>
  <c r="T243" i="75"/>
  <c r="S243" i="75"/>
  <c r="R243" i="75"/>
  <c r="Q243" i="75"/>
  <c r="P243" i="75"/>
  <c r="O243" i="75"/>
  <c r="N243" i="75"/>
  <c r="M243" i="75"/>
  <c r="L243" i="75"/>
  <c r="K243" i="75"/>
  <c r="J243" i="75"/>
  <c r="I243" i="75"/>
  <c r="H243" i="75"/>
  <c r="G243" i="75"/>
  <c r="F243" i="75"/>
  <c r="E243" i="75"/>
  <c r="D243" i="75"/>
  <c r="C243" i="75"/>
  <c r="B243" i="75"/>
  <c r="A243" i="75"/>
  <c r="AN242" i="75"/>
  <c r="AM242" i="75"/>
  <c r="AL242" i="75"/>
  <c r="AK242" i="75"/>
  <c r="AJ242" i="75"/>
  <c r="AI242" i="75"/>
  <c r="AH242" i="75"/>
  <c r="AG242" i="75"/>
  <c r="AF242" i="75"/>
  <c r="AE242" i="75"/>
  <c r="AD242" i="75"/>
  <c r="AC242" i="75"/>
  <c r="AB242" i="75"/>
  <c r="AA242" i="75"/>
  <c r="Z242" i="75"/>
  <c r="Y242" i="75"/>
  <c r="X242" i="75"/>
  <c r="W242" i="75"/>
  <c r="V242" i="75"/>
  <c r="U242" i="75"/>
  <c r="T242" i="75"/>
  <c r="S242" i="75"/>
  <c r="R242" i="75"/>
  <c r="Q242" i="75"/>
  <c r="P242" i="75"/>
  <c r="O242" i="75"/>
  <c r="N242" i="75"/>
  <c r="M242" i="75"/>
  <c r="L242" i="75"/>
  <c r="K242" i="75"/>
  <c r="J242" i="75"/>
  <c r="I242" i="75"/>
  <c r="H242" i="75"/>
  <c r="G242" i="75"/>
  <c r="F242" i="75"/>
  <c r="E242" i="75"/>
  <c r="D242" i="75"/>
  <c r="C242" i="75"/>
  <c r="B242" i="75"/>
  <c r="A242" i="75"/>
  <c r="AN241" i="75"/>
  <c r="AM241" i="75"/>
  <c r="AL241" i="75"/>
  <c r="AK241" i="75"/>
  <c r="AJ241" i="75"/>
  <c r="AI241" i="75"/>
  <c r="AH241" i="75"/>
  <c r="AG241" i="75"/>
  <c r="AF241" i="75"/>
  <c r="AE241" i="75"/>
  <c r="AD241" i="75"/>
  <c r="AC241" i="75"/>
  <c r="AB241" i="75"/>
  <c r="AA241" i="75"/>
  <c r="Z241" i="75"/>
  <c r="Y241" i="75"/>
  <c r="X241" i="75"/>
  <c r="W241" i="75"/>
  <c r="V241" i="75"/>
  <c r="U241" i="75"/>
  <c r="T241" i="75"/>
  <c r="S241" i="75"/>
  <c r="R241" i="75"/>
  <c r="Q241" i="75"/>
  <c r="P241" i="75"/>
  <c r="O241" i="75"/>
  <c r="N241" i="75"/>
  <c r="M241" i="75"/>
  <c r="L241" i="75"/>
  <c r="K241" i="75"/>
  <c r="J241" i="75"/>
  <c r="I241" i="75"/>
  <c r="H241" i="75"/>
  <c r="G241" i="75"/>
  <c r="F241" i="75"/>
  <c r="E241" i="75"/>
  <c r="D241" i="75"/>
  <c r="C241" i="75"/>
  <c r="B241" i="75"/>
  <c r="A241" i="75"/>
  <c r="AN240" i="75"/>
  <c r="AM240" i="75"/>
  <c r="AL240" i="75"/>
  <c r="AK240" i="75"/>
  <c r="AJ240" i="75"/>
  <c r="AI240" i="75"/>
  <c r="AH240" i="75"/>
  <c r="AG240" i="75"/>
  <c r="AF240" i="75"/>
  <c r="AE240" i="75"/>
  <c r="AD240" i="75"/>
  <c r="AC240" i="75"/>
  <c r="AB240" i="75"/>
  <c r="AA240" i="75"/>
  <c r="Z240" i="75"/>
  <c r="Y240" i="75"/>
  <c r="X240" i="75"/>
  <c r="W240" i="75"/>
  <c r="V240" i="75"/>
  <c r="U240" i="75"/>
  <c r="T240" i="75"/>
  <c r="S240" i="75"/>
  <c r="R240" i="75"/>
  <c r="Q240" i="75"/>
  <c r="P240" i="75"/>
  <c r="O240" i="75"/>
  <c r="N240" i="75"/>
  <c r="M240" i="75"/>
  <c r="L240" i="75"/>
  <c r="K240" i="75"/>
  <c r="J240" i="75"/>
  <c r="I240" i="75"/>
  <c r="H240" i="75"/>
  <c r="G240" i="75"/>
  <c r="F240" i="75"/>
  <c r="E240" i="75"/>
  <c r="D240" i="75"/>
  <c r="C240" i="75"/>
  <c r="B240" i="75"/>
  <c r="A240" i="75"/>
  <c r="AN239" i="75"/>
  <c r="AM239" i="75"/>
  <c r="AL239" i="75"/>
  <c r="AK239" i="75"/>
  <c r="AJ239" i="75"/>
  <c r="AI239" i="75"/>
  <c r="AH239" i="75"/>
  <c r="AG239" i="75"/>
  <c r="AF239" i="75"/>
  <c r="AE239" i="75"/>
  <c r="AD239" i="75"/>
  <c r="AC239" i="75"/>
  <c r="AB239" i="75"/>
  <c r="AA239" i="75"/>
  <c r="Z239" i="75"/>
  <c r="Y239" i="75"/>
  <c r="X239" i="75"/>
  <c r="W239" i="75"/>
  <c r="V239" i="75"/>
  <c r="U239" i="75"/>
  <c r="T239" i="75"/>
  <c r="S239" i="75"/>
  <c r="R239" i="75"/>
  <c r="Q239" i="75"/>
  <c r="P239" i="75"/>
  <c r="O239" i="75"/>
  <c r="N239" i="75"/>
  <c r="M239" i="75"/>
  <c r="L239" i="75"/>
  <c r="K239" i="75"/>
  <c r="J239" i="75"/>
  <c r="I239" i="75"/>
  <c r="H239" i="75"/>
  <c r="G239" i="75"/>
  <c r="F239" i="75"/>
  <c r="E239" i="75"/>
  <c r="D239" i="75"/>
  <c r="C239" i="75"/>
  <c r="B239" i="75"/>
  <c r="A239" i="75"/>
  <c r="AN238" i="75"/>
  <c r="AM238" i="75"/>
  <c r="AL238" i="75"/>
  <c r="AK238" i="75"/>
  <c r="AJ238" i="75"/>
  <c r="AI238" i="75"/>
  <c r="AH238" i="75"/>
  <c r="AG238" i="75"/>
  <c r="AF238" i="75"/>
  <c r="AE238" i="75"/>
  <c r="AD238" i="75"/>
  <c r="AC238" i="75"/>
  <c r="AB238" i="75"/>
  <c r="AA238" i="75"/>
  <c r="Z238" i="75"/>
  <c r="Y238" i="75"/>
  <c r="X238" i="75"/>
  <c r="W238" i="75"/>
  <c r="V238" i="75"/>
  <c r="U238" i="75"/>
  <c r="T238" i="75"/>
  <c r="S238" i="75"/>
  <c r="R238" i="75"/>
  <c r="Q238" i="75"/>
  <c r="P238" i="75"/>
  <c r="O238" i="75"/>
  <c r="N238" i="75"/>
  <c r="M238" i="75"/>
  <c r="L238" i="75"/>
  <c r="K238" i="75"/>
  <c r="J238" i="75"/>
  <c r="I238" i="75"/>
  <c r="H238" i="75"/>
  <c r="G238" i="75"/>
  <c r="F238" i="75"/>
  <c r="E238" i="75"/>
  <c r="D238" i="75"/>
  <c r="C238" i="75"/>
  <c r="B238" i="75"/>
  <c r="A238" i="75"/>
  <c r="AN237" i="75"/>
  <c r="AM237" i="75"/>
  <c r="AL237" i="75"/>
  <c r="AK237" i="75"/>
  <c r="AJ237" i="75"/>
  <c r="AI237" i="75"/>
  <c r="AH237" i="75"/>
  <c r="AG237" i="75"/>
  <c r="AF237" i="75"/>
  <c r="AE237" i="75"/>
  <c r="AD237" i="75"/>
  <c r="AC237" i="75"/>
  <c r="AB237" i="75"/>
  <c r="AA237" i="75"/>
  <c r="Z237" i="75"/>
  <c r="Y237" i="75"/>
  <c r="X237" i="75"/>
  <c r="W237" i="75"/>
  <c r="V237" i="75"/>
  <c r="U237" i="75"/>
  <c r="T237" i="75"/>
  <c r="S237" i="75"/>
  <c r="R237" i="75"/>
  <c r="Q237" i="75"/>
  <c r="P237" i="75"/>
  <c r="O237" i="75"/>
  <c r="N237" i="75"/>
  <c r="M237" i="75"/>
  <c r="L237" i="75"/>
  <c r="K237" i="75"/>
  <c r="J237" i="75"/>
  <c r="I237" i="75"/>
  <c r="H237" i="75"/>
  <c r="G237" i="75"/>
  <c r="F237" i="75"/>
  <c r="E237" i="75"/>
  <c r="D237" i="75"/>
  <c r="C237" i="75"/>
  <c r="B237" i="75"/>
  <c r="A237" i="75"/>
  <c r="AN236" i="75"/>
  <c r="AM236" i="75"/>
  <c r="AL236" i="75"/>
  <c r="AK236" i="75"/>
  <c r="AJ236" i="75"/>
  <c r="AI236" i="75"/>
  <c r="AH236" i="75"/>
  <c r="AG236" i="75"/>
  <c r="AF236" i="75"/>
  <c r="AE236" i="75"/>
  <c r="AD236" i="75"/>
  <c r="AC236" i="75"/>
  <c r="AB236" i="75"/>
  <c r="AA236" i="75"/>
  <c r="Z236" i="75"/>
  <c r="Y236" i="75"/>
  <c r="X236" i="75"/>
  <c r="W236" i="75"/>
  <c r="V236" i="75"/>
  <c r="U236" i="75"/>
  <c r="T236" i="75"/>
  <c r="S236" i="75"/>
  <c r="R236" i="75"/>
  <c r="Q236" i="75"/>
  <c r="P236" i="75"/>
  <c r="O236" i="75"/>
  <c r="N236" i="75"/>
  <c r="M236" i="75"/>
  <c r="L236" i="75"/>
  <c r="K236" i="75"/>
  <c r="J236" i="75"/>
  <c r="I236" i="75"/>
  <c r="H236" i="75"/>
  <c r="G236" i="75"/>
  <c r="F236" i="75"/>
  <c r="E236" i="75"/>
  <c r="D236" i="75"/>
  <c r="C236" i="75"/>
  <c r="B236" i="75"/>
  <c r="A236" i="75"/>
  <c r="AN235" i="75"/>
  <c r="AM235" i="75"/>
  <c r="AL235" i="75"/>
  <c r="AK235" i="75"/>
  <c r="AJ235" i="75"/>
  <c r="AI235" i="75"/>
  <c r="AH235" i="75"/>
  <c r="AG235" i="75"/>
  <c r="AF235" i="75"/>
  <c r="AE235" i="75"/>
  <c r="AD235" i="75"/>
  <c r="AC235" i="75"/>
  <c r="AB235" i="75"/>
  <c r="AA235" i="75"/>
  <c r="Z235" i="75"/>
  <c r="Y235" i="75"/>
  <c r="X235" i="75"/>
  <c r="W235" i="75"/>
  <c r="V235" i="75"/>
  <c r="U235" i="75"/>
  <c r="T235" i="75"/>
  <c r="S235" i="75"/>
  <c r="R235" i="75"/>
  <c r="Q235" i="75"/>
  <c r="P235" i="75"/>
  <c r="O235" i="75"/>
  <c r="N235" i="75"/>
  <c r="M235" i="75"/>
  <c r="L235" i="75"/>
  <c r="K235" i="75"/>
  <c r="J235" i="75"/>
  <c r="I235" i="75"/>
  <c r="H235" i="75"/>
  <c r="G235" i="75"/>
  <c r="F235" i="75"/>
  <c r="E235" i="75"/>
  <c r="D235" i="75"/>
  <c r="C235" i="75"/>
  <c r="B235" i="75"/>
  <c r="A235" i="75"/>
  <c r="AN234" i="75"/>
  <c r="AM234" i="75"/>
  <c r="AL234" i="75"/>
  <c r="AK234" i="75"/>
  <c r="AJ234" i="75"/>
  <c r="AI234" i="75"/>
  <c r="AH234" i="75"/>
  <c r="AG234" i="75"/>
  <c r="AF234" i="75"/>
  <c r="AE234" i="75"/>
  <c r="AD234" i="75"/>
  <c r="AC234" i="75"/>
  <c r="AB234" i="75"/>
  <c r="AA234" i="75"/>
  <c r="Z234" i="75"/>
  <c r="Y234" i="75"/>
  <c r="X234" i="75"/>
  <c r="W234" i="75"/>
  <c r="V234" i="75"/>
  <c r="U234" i="75"/>
  <c r="T234" i="75"/>
  <c r="S234" i="75"/>
  <c r="R234" i="75"/>
  <c r="Q234" i="75"/>
  <c r="P234" i="75"/>
  <c r="O234" i="75"/>
  <c r="N234" i="75"/>
  <c r="M234" i="75"/>
  <c r="L234" i="75"/>
  <c r="K234" i="75"/>
  <c r="J234" i="75"/>
  <c r="I234" i="75"/>
  <c r="H234" i="75"/>
  <c r="G234" i="75"/>
  <c r="F234" i="75"/>
  <c r="E234" i="75"/>
  <c r="D234" i="75"/>
  <c r="C234" i="75"/>
  <c r="B234" i="75"/>
  <c r="A234" i="75"/>
  <c r="AN233" i="75"/>
  <c r="AM233" i="75"/>
  <c r="AL233" i="75"/>
  <c r="AK233" i="75"/>
  <c r="AJ233" i="75"/>
  <c r="AI233" i="75"/>
  <c r="AH233" i="75"/>
  <c r="AG233" i="75"/>
  <c r="AF233" i="75"/>
  <c r="AE233" i="75"/>
  <c r="AD233" i="75"/>
  <c r="AC233" i="75"/>
  <c r="AB233" i="75"/>
  <c r="AA233" i="75"/>
  <c r="Z233" i="75"/>
  <c r="Y233" i="75"/>
  <c r="X233" i="75"/>
  <c r="W233" i="75"/>
  <c r="V233" i="75"/>
  <c r="U233" i="75"/>
  <c r="T233" i="75"/>
  <c r="S233" i="75"/>
  <c r="R233" i="75"/>
  <c r="Q233" i="75"/>
  <c r="P233" i="75"/>
  <c r="O233" i="75"/>
  <c r="N233" i="75"/>
  <c r="M233" i="75"/>
  <c r="L233" i="75"/>
  <c r="K233" i="75"/>
  <c r="J233" i="75"/>
  <c r="I233" i="75"/>
  <c r="H233" i="75"/>
  <c r="G233" i="75"/>
  <c r="F233" i="75"/>
  <c r="E233" i="75"/>
  <c r="D233" i="75"/>
  <c r="C233" i="75"/>
  <c r="B233" i="75"/>
  <c r="A233" i="75"/>
  <c r="AN232" i="75"/>
  <c r="AM232" i="75"/>
  <c r="AL232" i="75"/>
  <c r="AK232" i="75"/>
  <c r="AJ232" i="75"/>
  <c r="AI232" i="75"/>
  <c r="AH232" i="75"/>
  <c r="AG232" i="75"/>
  <c r="AF232" i="75"/>
  <c r="AE232" i="75"/>
  <c r="AD232" i="75"/>
  <c r="AC232" i="75"/>
  <c r="AB232" i="75"/>
  <c r="AA232" i="75"/>
  <c r="Z232" i="75"/>
  <c r="Y232" i="75"/>
  <c r="X232" i="75"/>
  <c r="W232" i="75"/>
  <c r="V232" i="75"/>
  <c r="U232" i="75"/>
  <c r="T232" i="75"/>
  <c r="S232" i="75"/>
  <c r="R232" i="75"/>
  <c r="Q232" i="75"/>
  <c r="P232" i="75"/>
  <c r="O232" i="75"/>
  <c r="N232" i="75"/>
  <c r="M232" i="75"/>
  <c r="L232" i="75"/>
  <c r="K232" i="75"/>
  <c r="J232" i="75"/>
  <c r="I232" i="75"/>
  <c r="H232" i="75"/>
  <c r="G232" i="75"/>
  <c r="F232" i="75"/>
  <c r="E232" i="75"/>
  <c r="D232" i="75"/>
  <c r="C232" i="75"/>
  <c r="B232" i="75"/>
  <c r="A232" i="75"/>
  <c r="AN231" i="75"/>
  <c r="AM231" i="75"/>
  <c r="AL231" i="75"/>
  <c r="AK231" i="75"/>
  <c r="AJ231" i="75"/>
  <c r="AI231" i="75"/>
  <c r="AH231" i="75"/>
  <c r="AG231" i="75"/>
  <c r="AF231" i="75"/>
  <c r="AE231" i="75"/>
  <c r="AD231" i="75"/>
  <c r="AC231" i="75"/>
  <c r="AB231" i="75"/>
  <c r="AA231" i="75"/>
  <c r="Z231" i="75"/>
  <c r="Y231" i="75"/>
  <c r="X231" i="75"/>
  <c r="W231" i="75"/>
  <c r="V231" i="75"/>
  <c r="U231" i="75"/>
  <c r="T231" i="75"/>
  <c r="S231" i="75"/>
  <c r="R231" i="75"/>
  <c r="Q231" i="75"/>
  <c r="P231" i="75"/>
  <c r="O231" i="75"/>
  <c r="N231" i="75"/>
  <c r="M231" i="75"/>
  <c r="L231" i="75"/>
  <c r="K231" i="75"/>
  <c r="J231" i="75"/>
  <c r="I231" i="75"/>
  <c r="H231" i="75"/>
  <c r="G231" i="75"/>
  <c r="F231" i="75"/>
  <c r="E231" i="75"/>
  <c r="D231" i="75"/>
  <c r="C231" i="75"/>
  <c r="B231" i="75"/>
  <c r="A231" i="75"/>
  <c r="AN230" i="75"/>
  <c r="AM230" i="75"/>
  <c r="AL230" i="75"/>
  <c r="AK230" i="75"/>
  <c r="AJ230" i="75"/>
  <c r="AI230" i="75"/>
  <c r="AH230" i="75"/>
  <c r="AG230" i="75"/>
  <c r="AF230" i="75"/>
  <c r="AE230" i="75"/>
  <c r="AD230" i="75"/>
  <c r="AC230" i="75"/>
  <c r="AB230" i="75"/>
  <c r="AA230" i="75"/>
  <c r="Z230" i="75"/>
  <c r="Y230" i="75"/>
  <c r="X230" i="75"/>
  <c r="W230" i="75"/>
  <c r="V230" i="75"/>
  <c r="U230" i="75"/>
  <c r="T230" i="75"/>
  <c r="S230" i="75"/>
  <c r="R230" i="75"/>
  <c r="Q230" i="75"/>
  <c r="P230" i="75"/>
  <c r="O230" i="75"/>
  <c r="N230" i="75"/>
  <c r="M230" i="75"/>
  <c r="L230" i="75"/>
  <c r="K230" i="75"/>
  <c r="J230" i="75"/>
  <c r="I230" i="75"/>
  <c r="H230" i="75"/>
  <c r="G230" i="75"/>
  <c r="F230" i="75"/>
  <c r="E230" i="75"/>
  <c r="D230" i="75"/>
  <c r="C230" i="75"/>
  <c r="B230" i="75"/>
  <c r="A230" i="75"/>
  <c r="AN229" i="75"/>
  <c r="AM229" i="75"/>
  <c r="AL229" i="75"/>
  <c r="AK229" i="75"/>
  <c r="AJ229" i="75"/>
  <c r="AI229" i="75"/>
  <c r="AH229" i="75"/>
  <c r="AG229" i="75"/>
  <c r="AF229" i="75"/>
  <c r="AE229" i="75"/>
  <c r="AD229" i="75"/>
  <c r="AC229" i="75"/>
  <c r="AB229" i="75"/>
  <c r="AA229" i="75"/>
  <c r="Z229" i="75"/>
  <c r="Y229" i="75"/>
  <c r="X229" i="75"/>
  <c r="W229" i="75"/>
  <c r="V229" i="75"/>
  <c r="U229" i="75"/>
  <c r="T229" i="75"/>
  <c r="S229" i="75"/>
  <c r="R229" i="75"/>
  <c r="Q229" i="75"/>
  <c r="P229" i="75"/>
  <c r="O229" i="75"/>
  <c r="N229" i="75"/>
  <c r="M229" i="75"/>
  <c r="L229" i="75"/>
  <c r="K229" i="75"/>
  <c r="J229" i="75"/>
  <c r="I229" i="75"/>
  <c r="H229" i="75"/>
  <c r="G229" i="75"/>
  <c r="F229" i="75"/>
  <c r="E229" i="75"/>
  <c r="D229" i="75"/>
  <c r="C229" i="75"/>
  <c r="B229" i="75"/>
  <c r="A229" i="75"/>
  <c r="AN228" i="75"/>
  <c r="AM228" i="75"/>
  <c r="AL228" i="75"/>
  <c r="AK228" i="75"/>
  <c r="AJ228" i="75"/>
  <c r="AI228" i="75"/>
  <c r="AH228" i="75"/>
  <c r="AG228" i="75"/>
  <c r="AF228" i="75"/>
  <c r="AE228" i="75"/>
  <c r="AD228" i="75"/>
  <c r="AC228" i="75"/>
  <c r="AB228" i="75"/>
  <c r="AA228" i="75"/>
  <c r="Z228" i="75"/>
  <c r="Y228" i="75"/>
  <c r="X228" i="75"/>
  <c r="W228" i="75"/>
  <c r="V228" i="75"/>
  <c r="U228" i="75"/>
  <c r="T228" i="75"/>
  <c r="S228" i="75"/>
  <c r="R228" i="75"/>
  <c r="Q228" i="75"/>
  <c r="P228" i="75"/>
  <c r="O228" i="75"/>
  <c r="N228" i="75"/>
  <c r="M228" i="75"/>
  <c r="L228" i="75"/>
  <c r="K228" i="75"/>
  <c r="J228" i="75"/>
  <c r="I228" i="75"/>
  <c r="H228" i="75"/>
  <c r="G228" i="75"/>
  <c r="F228" i="75"/>
  <c r="E228" i="75"/>
  <c r="D228" i="75"/>
  <c r="C228" i="75"/>
  <c r="B228" i="75"/>
  <c r="A228" i="75"/>
  <c r="AN227" i="75"/>
  <c r="AM227" i="75"/>
  <c r="AL227" i="75"/>
  <c r="AK227" i="75"/>
  <c r="AJ227" i="75"/>
  <c r="AI227" i="75"/>
  <c r="AH227" i="75"/>
  <c r="AG227" i="75"/>
  <c r="AF227" i="75"/>
  <c r="AE227" i="75"/>
  <c r="AD227" i="75"/>
  <c r="AC227" i="75"/>
  <c r="AB227" i="75"/>
  <c r="AA227" i="75"/>
  <c r="Z227" i="75"/>
  <c r="Y227" i="75"/>
  <c r="X227" i="75"/>
  <c r="W227" i="75"/>
  <c r="V227" i="75"/>
  <c r="U227" i="75"/>
  <c r="T227" i="75"/>
  <c r="S227" i="75"/>
  <c r="R227" i="75"/>
  <c r="Q227" i="75"/>
  <c r="P227" i="75"/>
  <c r="O227" i="75"/>
  <c r="N227" i="75"/>
  <c r="M227" i="75"/>
  <c r="L227" i="75"/>
  <c r="K227" i="75"/>
  <c r="J227" i="75"/>
  <c r="I227" i="75"/>
  <c r="H227" i="75"/>
  <c r="G227" i="75"/>
  <c r="F227" i="75"/>
  <c r="E227" i="75"/>
  <c r="D227" i="75"/>
  <c r="C227" i="75"/>
  <c r="B227" i="75"/>
  <c r="A227" i="75"/>
  <c r="AN226" i="75"/>
  <c r="AM226" i="75"/>
  <c r="AL226" i="75"/>
  <c r="AK226" i="75"/>
  <c r="AJ226" i="75"/>
  <c r="AI226" i="75"/>
  <c r="AH226" i="75"/>
  <c r="AG226" i="75"/>
  <c r="AF226" i="75"/>
  <c r="AE226" i="75"/>
  <c r="AD226" i="75"/>
  <c r="AC226" i="75"/>
  <c r="AB226" i="75"/>
  <c r="AA226" i="75"/>
  <c r="Z226" i="75"/>
  <c r="Y226" i="75"/>
  <c r="X226" i="75"/>
  <c r="W226" i="75"/>
  <c r="V226" i="75"/>
  <c r="U226" i="75"/>
  <c r="T226" i="75"/>
  <c r="S226" i="75"/>
  <c r="R226" i="75"/>
  <c r="Q226" i="75"/>
  <c r="P226" i="75"/>
  <c r="O226" i="75"/>
  <c r="N226" i="75"/>
  <c r="M226" i="75"/>
  <c r="L226" i="75"/>
  <c r="K226" i="75"/>
  <c r="J226" i="75"/>
  <c r="I226" i="75"/>
  <c r="H226" i="75"/>
  <c r="G226" i="75"/>
  <c r="F226" i="75"/>
  <c r="E226" i="75"/>
  <c r="D226" i="75"/>
  <c r="C226" i="75"/>
  <c r="B226" i="75"/>
  <c r="A226" i="75"/>
  <c r="AN225" i="75"/>
  <c r="AM225" i="75"/>
  <c r="AL225" i="75"/>
  <c r="AK225" i="75"/>
  <c r="AJ225" i="75"/>
  <c r="AI225" i="75"/>
  <c r="AH225" i="75"/>
  <c r="AG225" i="75"/>
  <c r="AF225" i="75"/>
  <c r="AE225" i="75"/>
  <c r="AD225" i="75"/>
  <c r="AC225" i="75"/>
  <c r="AB225" i="75"/>
  <c r="AA225" i="75"/>
  <c r="Z225" i="75"/>
  <c r="Y225" i="75"/>
  <c r="X225" i="75"/>
  <c r="W225" i="75"/>
  <c r="V225" i="75"/>
  <c r="U225" i="75"/>
  <c r="T225" i="75"/>
  <c r="S225" i="75"/>
  <c r="R225" i="75"/>
  <c r="Q225" i="75"/>
  <c r="P225" i="75"/>
  <c r="O225" i="75"/>
  <c r="N225" i="75"/>
  <c r="M225" i="75"/>
  <c r="L225" i="75"/>
  <c r="K225" i="75"/>
  <c r="J225" i="75"/>
  <c r="I225" i="75"/>
  <c r="H225" i="75"/>
  <c r="G225" i="75"/>
  <c r="F225" i="75"/>
  <c r="E225" i="75"/>
  <c r="D225" i="75"/>
  <c r="C225" i="75"/>
  <c r="B225" i="75"/>
  <c r="A225" i="75"/>
  <c r="AN224" i="75"/>
  <c r="AM224" i="75"/>
  <c r="AL224" i="75"/>
  <c r="AK224" i="75"/>
  <c r="AJ224" i="75"/>
  <c r="AI224" i="75"/>
  <c r="AH224" i="75"/>
  <c r="AG224" i="75"/>
  <c r="AF224" i="75"/>
  <c r="AE224" i="75"/>
  <c r="AD224" i="75"/>
  <c r="AC224" i="75"/>
  <c r="AB224" i="75"/>
  <c r="AA224" i="75"/>
  <c r="Z224" i="75"/>
  <c r="Y224" i="75"/>
  <c r="X224" i="75"/>
  <c r="W224" i="75"/>
  <c r="V224" i="75"/>
  <c r="U224" i="75"/>
  <c r="T224" i="75"/>
  <c r="S224" i="75"/>
  <c r="R224" i="75"/>
  <c r="Q224" i="75"/>
  <c r="P224" i="75"/>
  <c r="O224" i="75"/>
  <c r="N224" i="75"/>
  <c r="M224" i="75"/>
  <c r="L224" i="75"/>
  <c r="K224" i="75"/>
  <c r="J224" i="75"/>
  <c r="I224" i="75"/>
  <c r="H224" i="75"/>
  <c r="G224" i="75"/>
  <c r="F224" i="75"/>
  <c r="E224" i="75"/>
  <c r="D224" i="75"/>
  <c r="C224" i="75"/>
  <c r="B224" i="75"/>
  <c r="A224" i="75"/>
  <c r="AN223" i="75"/>
  <c r="AM223" i="75"/>
  <c r="AL223" i="75"/>
  <c r="AK223" i="75"/>
  <c r="AJ223" i="75"/>
  <c r="AI223" i="75"/>
  <c r="AH223" i="75"/>
  <c r="AG223" i="75"/>
  <c r="AF223" i="75"/>
  <c r="AE223" i="75"/>
  <c r="AD223" i="75"/>
  <c r="AC223" i="75"/>
  <c r="AB223" i="75"/>
  <c r="AA223" i="75"/>
  <c r="Z223" i="75"/>
  <c r="Y223" i="75"/>
  <c r="X223" i="75"/>
  <c r="W223" i="75"/>
  <c r="V223" i="75"/>
  <c r="U223" i="75"/>
  <c r="T223" i="75"/>
  <c r="S223" i="75"/>
  <c r="R223" i="75"/>
  <c r="Q223" i="75"/>
  <c r="P223" i="75"/>
  <c r="O223" i="75"/>
  <c r="N223" i="75"/>
  <c r="M223" i="75"/>
  <c r="L223" i="75"/>
  <c r="K223" i="75"/>
  <c r="J223" i="75"/>
  <c r="I223" i="75"/>
  <c r="H223" i="75"/>
  <c r="G223" i="75"/>
  <c r="F223" i="75"/>
  <c r="E223" i="75"/>
  <c r="D223" i="75"/>
  <c r="C223" i="75"/>
  <c r="B223" i="75"/>
  <c r="A223" i="75"/>
  <c r="AN222" i="75"/>
  <c r="AM222" i="75"/>
  <c r="AL222" i="75"/>
  <c r="AK222" i="75"/>
  <c r="AJ222" i="75"/>
  <c r="AI222" i="75"/>
  <c r="AH222" i="75"/>
  <c r="AG222" i="75"/>
  <c r="AF222" i="75"/>
  <c r="AE222" i="75"/>
  <c r="AD222" i="75"/>
  <c r="AC222" i="75"/>
  <c r="AB222" i="75"/>
  <c r="AA222" i="75"/>
  <c r="Z222" i="75"/>
  <c r="Y222" i="75"/>
  <c r="X222" i="75"/>
  <c r="W222" i="75"/>
  <c r="V222" i="75"/>
  <c r="U222" i="75"/>
  <c r="T222" i="75"/>
  <c r="S222" i="75"/>
  <c r="R222" i="75"/>
  <c r="Q222" i="75"/>
  <c r="P222" i="75"/>
  <c r="O222" i="75"/>
  <c r="N222" i="75"/>
  <c r="M222" i="75"/>
  <c r="L222" i="75"/>
  <c r="K222" i="75"/>
  <c r="J222" i="75"/>
  <c r="I222" i="75"/>
  <c r="H222" i="75"/>
  <c r="G222" i="75"/>
  <c r="F222" i="75"/>
  <c r="E222" i="75"/>
  <c r="D222" i="75"/>
  <c r="C222" i="75"/>
  <c r="B222" i="75"/>
  <c r="A222" i="75"/>
  <c r="AN221" i="75"/>
  <c r="AM221" i="75"/>
  <c r="AL221" i="75"/>
  <c r="AK221" i="75"/>
  <c r="AJ221" i="75"/>
  <c r="AI221" i="75"/>
  <c r="AH221" i="75"/>
  <c r="AG221" i="75"/>
  <c r="AF221" i="75"/>
  <c r="AE221" i="75"/>
  <c r="AD221" i="75"/>
  <c r="AC221" i="75"/>
  <c r="AB221" i="75"/>
  <c r="AA221" i="75"/>
  <c r="Z221" i="75"/>
  <c r="Y221" i="75"/>
  <c r="X221" i="75"/>
  <c r="W221" i="75"/>
  <c r="V221" i="75"/>
  <c r="U221" i="75"/>
  <c r="T221" i="75"/>
  <c r="S221" i="75"/>
  <c r="R221" i="75"/>
  <c r="Q221" i="75"/>
  <c r="P221" i="75"/>
  <c r="O221" i="75"/>
  <c r="N221" i="75"/>
  <c r="M221" i="75"/>
  <c r="L221" i="75"/>
  <c r="K221" i="75"/>
  <c r="J221" i="75"/>
  <c r="I221" i="75"/>
  <c r="H221" i="75"/>
  <c r="G221" i="75"/>
  <c r="F221" i="75"/>
  <c r="E221" i="75"/>
  <c r="D221" i="75"/>
  <c r="C221" i="75"/>
  <c r="B221" i="75"/>
  <c r="A221" i="75"/>
  <c r="AN220" i="75"/>
  <c r="AM220" i="75"/>
  <c r="AL220" i="75"/>
  <c r="AK220" i="75"/>
  <c r="AJ220" i="75"/>
  <c r="AI220" i="75"/>
  <c r="AH220" i="75"/>
  <c r="AG220" i="75"/>
  <c r="AF220" i="75"/>
  <c r="AE220" i="75"/>
  <c r="AD220" i="75"/>
  <c r="AC220" i="75"/>
  <c r="AB220" i="75"/>
  <c r="AA220" i="75"/>
  <c r="Z220" i="75"/>
  <c r="Y220" i="75"/>
  <c r="X220" i="75"/>
  <c r="W220" i="75"/>
  <c r="V220" i="75"/>
  <c r="U220" i="75"/>
  <c r="T220" i="75"/>
  <c r="S220" i="75"/>
  <c r="R220" i="75"/>
  <c r="Q220" i="75"/>
  <c r="P220" i="75"/>
  <c r="O220" i="75"/>
  <c r="N220" i="75"/>
  <c r="M220" i="75"/>
  <c r="L220" i="75"/>
  <c r="K220" i="75"/>
  <c r="J220" i="75"/>
  <c r="I220" i="75"/>
  <c r="H220" i="75"/>
  <c r="G220" i="75"/>
  <c r="F220" i="75"/>
  <c r="E220" i="75"/>
  <c r="D220" i="75"/>
  <c r="C220" i="75"/>
  <c r="B220" i="75"/>
  <c r="A220" i="75"/>
  <c r="AN219" i="75"/>
  <c r="AM219" i="75"/>
  <c r="AL219" i="75"/>
  <c r="AK219" i="75"/>
  <c r="AJ219" i="75"/>
  <c r="AI219" i="75"/>
  <c r="AH219" i="75"/>
  <c r="AG219" i="75"/>
  <c r="AF219" i="75"/>
  <c r="AE219" i="75"/>
  <c r="AD219" i="75"/>
  <c r="AC219" i="75"/>
  <c r="AB219" i="75"/>
  <c r="AA219" i="75"/>
  <c r="Z219" i="75"/>
  <c r="Y219" i="75"/>
  <c r="X219" i="75"/>
  <c r="W219" i="75"/>
  <c r="V219" i="75"/>
  <c r="U219" i="75"/>
  <c r="T219" i="75"/>
  <c r="S219" i="75"/>
  <c r="R219" i="75"/>
  <c r="Q219" i="75"/>
  <c r="P219" i="75"/>
  <c r="O219" i="75"/>
  <c r="N219" i="75"/>
  <c r="M219" i="75"/>
  <c r="L219" i="75"/>
  <c r="K219" i="75"/>
  <c r="J219" i="75"/>
  <c r="I219" i="75"/>
  <c r="H219" i="75"/>
  <c r="G219" i="75"/>
  <c r="F219" i="75"/>
  <c r="E219" i="75"/>
  <c r="D219" i="75"/>
  <c r="C219" i="75"/>
  <c r="B219" i="75"/>
  <c r="A219" i="75"/>
  <c r="AN218" i="75"/>
  <c r="AM218" i="75"/>
  <c r="AL218" i="75"/>
  <c r="AK218" i="75"/>
  <c r="AJ218" i="75"/>
  <c r="AI218" i="75"/>
  <c r="AH218" i="75"/>
  <c r="AG218" i="75"/>
  <c r="AF218" i="75"/>
  <c r="AE218" i="75"/>
  <c r="AD218" i="75"/>
  <c r="AC218" i="75"/>
  <c r="AB218" i="75"/>
  <c r="AA218" i="75"/>
  <c r="Z218" i="75"/>
  <c r="Y218" i="75"/>
  <c r="X218" i="75"/>
  <c r="W218" i="75"/>
  <c r="V218" i="75"/>
  <c r="U218" i="75"/>
  <c r="T218" i="75"/>
  <c r="S218" i="75"/>
  <c r="R218" i="75"/>
  <c r="Q218" i="75"/>
  <c r="P218" i="75"/>
  <c r="O218" i="75"/>
  <c r="N218" i="75"/>
  <c r="M218" i="75"/>
  <c r="L218" i="75"/>
  <c r="K218" i="75"/>
  <c r="J218" i="75"/>
  <c r="I218" i="75"/>
  <c r="H218" i="75"/>
  <c r="G218" i="75"/>
  <c r="F218" i="75"/>
  <c r="E218" i="75"/>
  <c r="D218" i="75"/>
  <c r="C218" i="75"/>
  <c r="B218" i="75"/>
  <c r="A218" i="75"/>
  <c r="AN217" i="75"/>
  <c r="AM217" i="75"/>
  <c r="AL217" i="75"/>
  <c r="AK217" i="75"/>
  <c r="AJ217" i="75"/>
  <c r="AI217" i="75"/>
  <c r="AH217" i="75"/>
  <c r="AG217" i="75"/>
  <c r="AF217" i="75"/>
  <c r="AE217" i="75"/>
  <c r="AD217" i="75"/>
  <c r="AC217" i="75"/>
  <c r="AB217" i="75"/>
  <c r="AA217" i="75"/>
  <c r="Z217" i="75"/>
  <c r="Y217" i="75"/>
  <c r="X217" i="75"/>
  <c r="W217" i="75"/>
  <c r="V217" i="75"/>
  <c r="U217" i="75"/>
  <c r="T217" i="75"/>
  <c r="S217" i="75"/>
  <c r="R217" i="75"/>
  <c r="Q217" i="75"/>
  <c r="P217" i="75"/>
  <c r="O217" i="75"/>
  <c r="N217" i="75"/>
  <c r="M217" i="75"/>
  <c r="L217" i="75"/>
  <c r="K217" i="75"/>
  <c r="J217" i="75"/>
  <c r="I217" i="75"/>
  <c r="H217" i="75"/>
  <c r="G217" i="75"/>
  <c r="F217" i="75"/>
  <c r="E217" i="75"/>
  <c r="D217" i="75"/>
  <c r="C217" i="75"/>
  <c r="B217" i="75"/>
  <c r="A217" i="75"/>
  <c r="AN216" i="75"/>
  <c r="AM216" i="75"/>
  <c r="AL216" i="75"/>
  <c r="AK216" i="75"/>
  <c r="AJ216" i="75"/>
  <c r="AI216" i="75"/>
  <c r="AH216" i="75"/>
  <c r="AG216" i="75"/>
  <c r="AF216" i="75"/>
  <c r="AE216" i="75"/>
  <c r="AD216" i="75"/>
  <c r="AC216" i="75"/>
  <c r="AB216" i="75"/>
  <c r="AA216" i="75"/>
  <c r="Z216" i="75"/>
  <c r="Y216" i="75"/>
  <c r="X216" i="75"/>
  <c r="W216" i="75"/>
  <c r="V216" i="75"/>
  <c r="U216" i="75"/>
  <c r="T216" i="75"/>
  <c r="S216" i="75"/>
  <c r="R216" i="75"/>
  <c r="Q216" i="75"/>
  <c r="P216" i="75"/>
  <c r="O216" i="75"/>
  <c r="N216" i="75"/>
  <c r="M216" i="75"/>
  <c r="L216" i="75"/>
  <c r="K216" i="75"/>
  <c r="J216" i="75"/>
  <c r="I216" i="75"/>
  <c r="H216" i="75"/>
  <c r="G216" i="75"/>
  <c r="F216" i="75"/>
  <c r="E216" i="75"/>
  <c r="D216" i="75"/>
  <c r="C216" i="75"/>
  <c r="B216" i="75"/>
  <c r="A216" i="75"/>
  <c r="AN215" i="75"/>
  <c r="AM215" i="75"/>
  <c r="AL215" i="75"/>
  <c r="AK215" i="75"/>
  <c r="AJ215" i="75"/>
  <c r="AI215" i="75"/>
  <c r="AH215" i="75"/>
  <c r="AG215" i="75"/>
  <c r="AF215" i="75"/>
  <c r="AE215" i="75"/>
  <c r="AD215" i="75"/>
  <c r="AC215" i="75"/>
  <c r="AB215" i="75"/>
  <c r="AA215" i="75"/>
  <c r="Z215" i="75"/>
  <c r="Y215" i="75"/>
  <c r="X215" i="75"/>
  <c r="W215" i="75"/>
  <c r="V215" i="75"/>
  <c r="U215" i="75"/>
  <c r="T215" i="75"/>
  <c r="S215" i="75"/>
  <c r="R215" i="75"/>
  <c r="Q215" i="75"/>
  <c r="P215" i="75"/>
  <c r="O215" i="75"/>
  <c r="N215" i="75"/>
  <c r="M215" i="75"/>
  <c r="L215" i="75"/>
  <c r="K215" i="75"/>
  <c r="J215" i="75"/>
  <c r="I215" i="75"/>
  <c r="H215" i="75"/>
  <c r="G215" i="75"/>
  <c r="F215" i="75"/>
  <c r="E215" i="75"/>
  <c r="D215" i="75"/>
  <c r="C215" i="75"/>
  <c r="B215" i="75"/>
  <c r="A215" i="75"/>
  <c r="AN214" i="75"/>
  <c r="AM214" i="75"/>
  <c r="AL214" i="75"/>
  <c r="AK214" i="75"/>
  <c r="AJ214" i="75"/>
  <c r="AI214" i="75"/>
  <c r="AH214" i="75"/>
  <c r="AG214" i="75"/>
  <c r="AF214" i="75"/>
  <c r="AE214" i="75"/>
  <c r="AD214" i="75"/>
  <c r="AC214" i="75"/>
  <c r="AB214" i="75"/>
  <c r="AA214" i="75"/>
  <c r="Z214" i="75"/>
  <c r="Y214" i="75"/>
  <c r="X214" i="75"/>
  <c r="W214" i="75"/>
  <c r="V214" i="75"/>
  <c r="U214" i="75"/>
  <c r="T214" i="75"/>
  <c r="S214" i="75"/>
  <c r="R214" i="75"/>
  <c r="Q214" i="75"/>
  <c r="P214" i="75"/>
  <c r="O214" i="75"/>
  <c r="N214" i="75"/>
  <c r="M214" i="75"/>
  <c r="L214" i="75"/>
  <c r="K214" i="75"/>
  <c r="J214" i="75"/>
  <c r="I214" i="75"/>
  <c r="H214" i="75"/>
  <c r="G214" i="75"/>
  <c r="F214" i="75"/>
  <c r="E214" i="75"/>
  <c r="D214" i="75"/>
  <c r="C214" i="75"/>
  <c r="B214" i="75"/>
  <c r="A214" i="75"/>
  <c r="AN213" i="75"/>
  <c r="AM213" i="75"/>
  <c r="AL213" i="75"/>
  <c r="AK213" i="75"/>
  <c r="AJ213" i="75"/>
  <c r="AI213" i="75"/>
  <c r="AH213" i="75"/>
  <c r="AG213" i="75"/>
  <c r="AF213" i="75"/>
  <c r="AE213" i="75"/>
  <c r="AD213" i="75"/>
  <c r="AC213" i="75"/>
  <c r="AB213" i="75"/>
  <c r="AA213" i="75"/>
  <c r="Z213" i="75"/>
  <c r="Y213" i="75"/>
  <c r="X213" i="75"/>
  <c r="W213" i="75"/>
  <c r="V213" i="75"/>
  <c r="U213" i="75"/>
  <c r="T213" i="75"/>
  <c r="S213" i="75"/>
  <c r="R213" i="75"/>
  <c r="Q213" i="75"/>
  <c r="P213" i="75"/>
  <c r="O213" i="75"/>
  <c r="N213" i="75"/>
  <c r="M213" i="75"/>
  <c r="L213" i="75"/>
  <c r="K213" i="75"/>
  <c r="J213" i="75"/>
  <c r="I213" i="75"/>
  <c r="H213" i="75"/>
  <c r="G213" i="75"/>
  <c r="F213" i="75"/>
  <c r="E213" i="75"/>
  <c r="D213" i="75"/>
  <c r="C213" i="75"/>
  <c r="B213" i="75"/>
  <c r="A213" i="75"/>
  <c r="AN212" i="75"/>
  <c r="AM212" i="75"/>
  <c r="AL212" i="75"/>
  <c r="AK212" i="75"/>
  <c r="AJ212" i="75"/>
  <c r="AI212" i="75"/>
  <c r="AH212" i="75"/>
  <c r="AG212" i="75"/>
  <c r="AF212" i="75"/>
  <c r="AE212" i="75"/>
  <c r="AD212" i="75"/>
  <c r="AC212" i="75"/>
  <c r="AB212" i="75"/>
  <c r="AA212" i="75"/>
  <c r="Z212" i="75"/>
  <c r="Y212" i="75"/>
  <c r="X212" i="75"/>
  <c r="W212" i="75"/>
  <c r="V212" i="75"/>
  <c r="U212" i="75"/>
  <c r="T212" i="75"/>
  <c r="S212" i="75"/>
  <c r="R212" i="75"/>
  <c r="Q212" i="75"/>
  <c r="P212" i="75"/>
  <c r="O212" i="75"/>
  <c r="N212" i="75"/>
  <c r="M212" i="75"/>
  <c r="L212" i="75"/>
  <c r="K212" i="75"/>
  <c r="J212" i="75"/>
  <c r="I212" i="75"/>
  <c r="H212" i="75"/>
  <c r="G212" i="75"/>
  <c r="F212" i="75"/>
  <c r="E212" i="75"/>
  <c r="D212" i="75"/>
  <c r="C212" i="75"/>
  <c r="B212" i="75"/>
  <c r="A212" i="75"/>
  <c r="AN211" i="75"/>
  <c r="AM211" i="75"/>
  <c r="AL211" i="75"/>
  <c r="AK211" i="75"/>
  <c r="AJ211" i="75"/>
  <c r="AI211" i="75"/>
  <c r="AH211" i="75"/>
  <c r="AG211" i="75"/>
  <c r="AF211" i="75"/>
  <c r="AE211" i="75"/>
  <c r="AD211" i="75"/>
  <c r="AC211" i="75"/>
  <c r="AB211" i="75"/>
  <c r="AA211" i="75"/>
  <c r="Z211" i="75"/>
  <c r="Y211" i="75"/>
  <c r="X211" i="75"/>
  <c r="W211" i="75"/>
  <c r="V211" i="75"/>
  <c r="U211" i="75"/>
  <c r="T211" i="75"/>
  <c r="S211" i="75"/>
  <c r="R211" i="75"/>
  <c r="Q211" i="75"/>
  <c r="P211" i="75"/>
  <c r="O211" i="75"/>
  <c r="N211" i="75"/>
  <c r="M211" i="75"/>
  <c r="L211" i="75"/>
  <c r="K211" i="75"/>
  <c r="J211" i="75"/>
  <c r="I211" i="75"/>
  <c r="H211" i="75"/>
  <c r="G211" i="75"/>
  <c r="F211" i="75"/>
  <c r="E211" i="75"/>
  <c r="D211" i="75"/>
  <c r="C211" i="75"/>
  <c r="B211" i="75"/>
  <c r="A211" i="75"/>
  <c r="AN210" i="75"/>
  <c r="AM210" i="75"/>
  <c r="AL210" i="75"/>
  <c r="AK210" i="75"/>
  <c r="AJ210" i="75"/>
  <c r="AI210" i="75"/>
  <c r="AH210" i="75"/>
  <c r="AG210" i="75"/>
  <c r="AF210" i="75"/>
  <c r="AE210" i="75"/>
  <c r="AD210" i="75"/>
  <c r="AC210" i="75"/>
  <c r="AB210" i="75"/>
  <c r="AA210" i="75"/>
  <c r="Z210" i="75"/>
  <c r="Y210" i="75"/>
  <c r="X210" i="75"/>
  <c r="W210" i="75"/>
  <c r="V210" i="75"/>
  <c r="U210" i="75"/>
  <c r="T210" i="75"/>
  <c r="S210" i="75"/>
  <c r="R210" i="75"/>
  <c r="Q210" i="75"/>
  <c r="P210" i="75"/>
  <c r="O210" i="75"/>
  <c r="N210" i="75"/>
  <c r="M210" i="75"/>
  <c r="L210" i="75"/>
  <c r="K210" i="75"/>
  <c r="J210" i="75"/>
  <c r="I210" i="75"/>
  <c r="H210" i="75"/>
  <c r="G210" i="75"/>
  <c r="F210" i="75"/>
  <c r="E210" i="75"/>
  <c r="D210" i="75"/>
  <c r="C210" i="75"/>
  <c r="B210" i="75"/>
  <c r="A210" i="75"/>
  <c r="AN209" i="75"/>
  <c r="AM209" i="75"/>
  <c r="AL209" i="75"/>
  <c r="AK209" i="75"/>
  <c r="AJ209" i="75"/>
  <c r="AI209" i="75"/>
  <c r="AH209" i="75"/>
  <c r="AG209" i="75"/>
  <c r="AF209" i="75"/>
  <c r="AE209" i="75"/>
  <c r="AD209" i="75"/>
  <c r="AC209" i="75"/>
  <c r="AB209" i="75"/>
  <c r="AA209" i="75"/>
  <c r="Z209" i="75"/>
  <c r="Y209" i="75"/>
  <c r="X209" i="75"/>
  <c r="W209" i="75"/>
  <c r="V209" i="75"/>
  <c r="U209" i="75"/>
  <c r="T209" i="75"/>
  <c r="S209" i="75"/>
  <c r="R209" i="75"/>
  <c r="Q209" i="75"/>
  <c r="P209" i="75"/>
  <c r="O209" i="75"/>
  <c r="N209" i="75"/>
  <c r="M209" i="75"/>
  <c r="L209" i="75"/>
  <c r="K209" i="75"/>
  <c r="J209" i="75"/>
  <c r="I209" i="75"/>
  <c r="H209" i="75"/>
  <c r="G209" i="75"/>
  <c r="F209" i="75"/>
  <c r="E209" i="75"/>
  <c r="D209" i="75"/>
  <c r="C209" i="75"/>
  <c r="B209" i="75"/>
  <c r="A209" i="75"/>
  <c r="AN208" i="75"/>
  <c r="AM208" i="75"/>
  <c r="AL208" i="75"/>
  <c r="AK208" i="75"/>
  <c r="AJ208" i="75"/>
  <c r="AI208" i="75"/>
  <c r="AH208" i="75"/>
  <c r="AG208" i="75"/>
  <c r="AF208" i="75"/>
  <c r="AE208" i="75"/>
  <c r="AD208" i="75"/>
  <c r="AC208" i="75"/>
  <c r="AB208" i="75"/>
  <c r="AA208" i="75"/>
  <c r="Z208" i="75"/>
  <c r="Y208" i="75"/>
  <c r="X208" i="75"/>
  <c r="W208" i="75"/>
  <c r="V208" i="75"/>
  <c r="U208" i="75"/>
  <c r="T208" i="75"/>
  <c r="S208" i="75"/>
  <c r="R208" i="75"/>
  <c r="Q208" i="75"/>
  <c r="P208" i="75"/>
  <c r="O208" i="75"/>
  <c r="N208" i="75"/>
  <c r="M208" i="75"/>
  <c r="L208" i="75"/>
  <c r="K208" i="75"/>
  <c r="J208" i="75"/>
  <c r="I208" i="75"/>
  <c r="H208" i="75"/>
  <c r="G208" i="75"/>
  <c r="F208" i="75"/>
  <c r="E208" i="75"/>
  <c r="D208" i="75"/>
  <c r="C208" i="75"/>
  <c r="B208" i="75"/>
  <c r="A208" i="75"/>
  <c r="AN207" i="75"/>
  <c r="AM207" i="75"/>
  <c r="AL207" i="75"/>
  <c r="AK207" i="75"/>
  <c r="AJ207" i="75"/>
  <c r="AI207" i="75"/>
  <c r="AH207" i="75"/>
  <c r="AG207" i="75"/>
  <c r="AF207" i="75"/>
  <c r="AE207" i="75"/>
  <c r="AD207" i="75"/>
  <c r="AC207" i="75"/>
  <c r="AB207" i="75"/>
  <c r="AA207" i="75"/>
  <c r="Z207" i="75"/>
  <c r="Y207" i="75"/>
  <c r="X207" i="75"/>
  <c r="W207" i="75"/>
  <c r="V207" i="75"/>
  <c r="U207" i="75"/>
  <c r="T207" i="75"/>
  <c r="S207" i="75"/>
  <c r="R207" i="75"/>
  <c r="Q207" i="75"/>
  <c r="P207" i="75"/>
  <c r="O207" i="75"/>
  <c r="N207" i="75"/>
  <c r="M207" i="75"/>
  <c r="L207" i="75"/>
  <c r="K207" i="75"/>
  <c r="J207" i="75"/>
  <c r="I207" i="75"/>
  <c r="H207" i="75"/>
  <c r="G207" i="75"/>
  <c r="F207" i="75"/>
  <c r="E207" i="75"/>
  <c r="D207" i="75"/>
  <c r="C207" i="75"/>
  <c r="B207" i="75"/>
  <c r="A207" i="75"/>
  <c r="AN206" i="75"/>
  <c r="AM206" i="75"/>
  <c r="AL206" i="75"/>
  <c r="AK206" i="75"/>
  <c r="AJ206" i="75"/>
  <c r="AI206" i="75"/>
  <c r="AH206" i="75"/>
  <c r="AG206" i="75"/>
  <c r="AF206" i="75"/>
  <c r="AE206" i="75"/>
  <c r="AD206" i="75"/>
  <c r="AC206" i="75"/>
  <c r="AB206" i="75"/>
  <c r="AA206" i="75"/>
  <c r="Z206" i="75"/>
  <c r="Y206" i="75"/>
  <c r="X206" i="75"/>
  <c r="W206" i="75"/>
  <c r="V206" i="75"/>
  <c r="U206" i="75"/>
  <c r="T206" i="75"/>
  <c r="S206" i="75"/>
  <c r="R206" i="75"/>
  <c r="Q206" i="75"/>
  <c r="P206" i="75"/>
  <c r="O206" i="75"/>
  <c r="N206" i="75"/>
  <c r="M206" i="75"/>
  <c r="L206" i="75"/>
  <c r="K206" i="75"/>
  <c r="J206" i="75"/>
  <c r="I206" i="75"/>
  <c r="H206" i="75"/>
  <c r="G206" i="75"/>
  <c r="F206" i="75"/>
  <c r="E206" i="75"/>
  <c r="D206" i="75"/>
  <c r="C206" i="75"/>
  <c r="B206" i="75"/>
  <c r="A206" i="75"/>
  <c r="AN205" i="75"/>
  <c r="AM205" i="75"/>
  <c r="AL205" i="75"/>
  <c r="AK205" i="75"/>
  <c r="AJ205" i="75"/>
  <c r="AI205" i="75"/>
  <c r="AH205" i="75"/>
  <c r="AG205" i="75"/>
  <c r="AF205" i="75"/>
  <c r="AE205" i="75"/>
  <c r="AD205" i="75"/>
  <c r="AC205" i="75"/>
  <c r="AB205" i="75"/>
  <c r="AA205" i="75"/>
  <c r="Z205" i="75"/>
  <c r="Y205" i="75"/>
  <c r="X205" i="75"/>
  <c r="W205" i="75"/>
  <c r="V205" i="75"/>
  <c r="U205" i="75"/>
  <c r="T205" i="75"/>
  <c r="S205" i="75"/>
  <c r="R205" i="75"/>
  <c r="Q205" i="75"/>
  <c r="P205" i="75"/>
  <c r="O205" i="75"/>
  <c r="N205" i="75"/>
  <c r="M205" i="75"/>
  <c r="L205" i="75"/>
  <c r="K205" i="75"/>
  <c r="J205" i="75"/>
  <c r="I205" i="75"/>
  <c r="H205" i="75"/>
  <c r="G205" i="75"/>
  <c r="F205" i="75"/>
  <c r="E205" i="75"/>
  <c r="D205" i="75"/>
  <c r="C205" i="75"/>
  <c r="B205" i="75"/>
  <c r="A205" i="75"/>
  <c r="AN204" i="75"/>
  <c r="AM204" i="75"/>
  <c r="AL204" i="75"/>
  <c r="AK204" i="75"/>
  <c r="AJ204" i="75"/>
  <c r="AI204" i="75"/>
  <c r="AH204" i="75"/>
  <c r="AG204" i="75"/>
  <c r="AF204" i="75"/>
  <c r="AE204" i="75"/>
  <c r="AD204" i="75"/>
  <c r="AC204" i="75"/>
  <c r="AB204" i="75"/>
  <c r="AA204" i="75"/>
  <c r="Z204" i="75"/>
  <c r="Y204" i="75"/>
  <c r="X204" i="75"/>
  <c r="W204" i="75"/>
  <c r="V204" i="75"/>
  <c r="U204" i="75"/>
  <c r="T204" i="75"/>
  <c r="S204" i="75"/>
  <c r="R204" i="75"/>
  <c r="Q204" i="75"/>
  <c r="P204" i="75"/>
  <c r="O204" i="75"/>
  <c r="N204" i="75"/>
  <c r="M204" i="75"/>
  <c r="L204" i="75"/>
  <c r="K204" i="75"/>
  <c r="J204" i="75"/>
  <c r="I204" i="75"/>
  <c r="H204" i="75"/>
  <c r="G204" i="75"/>
  <c r="F204" i="75"/>
  <c r="E204" i="75"/>
  <c r="D204" i="75"/>
  <c r="C204" i="75"/>
  <c r="B204" i="75"/>
  <c r="A204" i="75"/>
  <c r="AN203" i="75"/>
  <c r="AM203" i="75"/>
  <c r="AL203" i="75"/>
  <c r="AK203" i="75"/>
  <c r="AJ203" i="75"/>
  <c r="AI203" i="75"/>
  <c r="AH203" i="75"/>
  <c r="AG203" i="75"/>
  <c r="AF203" i="75"/>
  <c r="AE203" i="75"/>
  <c r="AD203" i="75"/>
  <c r="AC203" i="75"/>
  <c r="AB203" i="75"/>
  <c r="AA203" i="75"/>
  <c r="Z203" i="75"/>
  <c r="Y203" i="75"/>
  <c r="X203" i="75"/>
  <c r="W203" i="75"/>
  <c r="V203" i="75"/>
  <c r="U203" i="75"/>
  <c r="T203" i="75"/>
  <c r="S203" i="75"/>
  <c r="R203" i="75"/>
  <c r="Q203" i="75"/>
  <c r="P203" i="75"/>
  <c r="O203" i="75"/>
  <c r="N203" i="75"/>
  <c r="M203" i="75"/>
  <c r="L203" i="75"/>
  <c r="K203" i="75"/>
  <c r="J203" i="75"/>
  <c r="I203" i="75"/>
  <c r="H203" i="75"/>
  <c r="G203" i="75"/>
  <c r="F203" i="75"/>
  <c r="E203" i="75"/>
  <c r="D203" i="75"/>
  <c r="C203" i="75"/>
  <c r="B203" i="75"/>
  <c r="A203" i="75"/>
  <c r="AN202" i="75"/>
  <c r="AM202" i="75"/>
  <c r="AL202" i="75"/>
  <c r="AK202" i="75"/>
  <c r="AJ202" i="75"/>
  <c r="AI202" i="75"/>
  <c r="AH202" i="75"/>
  <c r="AG202" i="75"/>
  <c r="AF202" i="75"/>
  <c r="AE202" i="75"/>
  <c r="AD202" i="75"/>
  <c r="AC202" i="75"/>
  <c r="AB202" i="75"/>
  <c r="AA202" i="75"/>
  <c r="Z202" i="75"/>
  <c r="Y202" i="75"/>
  <c r="X202" i="75"/>
  <c r="W202" i="75"/>
  <c r="V202" i="75"/>
  <c r="U202" i="75"/>
  <c r="T202" i="75"/>
  <c r="S202" i="75"/>
  <c r="R202" i="75"/>
  <c r="Q202" i="75"/>
  <c r="P202" i="75"/>
  <c r="O202" i="75"/>
  <c r="N202" i="75"/>
  <c r="M202" i="75"/>
  <c r="L202" i="75"/>
  <c r="K202" i="75"/>
  <c r="J202" i="75"/>
  <c r="I202" i="75"/>
  <c r="H202" i="75"/>
  <c r="G202" i="75"/>
  <c r="F202" i="75"/>
  <c r="E202" i="75"/>
  <c r="D202" i="75"/>
  <c r="C202" i="75"/>
  <c r="B202" i="75"/>
  <c r="A202" i="75"/>
  <c r="AN201" i="75"/>
  <c r="AM201" i="75"/>
  <c r="AL201" i="75"/>
  <c r="AK201" i="75"/>
  <c r="AJ201" i="75"/>
  <c r="AI201" i="75"/>
  <c r="AH201" i="75"/>
  <c r="AG201" i="75"/>
  <c r="AF201" i="75"/>
  <c r="AE201" i="75"/>
  <c r="AD201" i="75"/>
  <c r="AC201" i="75"/>
  <c r="AB201" i="75"/>
  <c r="AA201" i="75"/>
  <c r="Z201" i="75"/>
  <c r="Y201" i="75"/>
  <c r="X201" i="75"/>
  <c r="W201" i="75"/>
  <c r="V201" i="75"/>
  <c r="U201" i="75"/>
  <c r="T201" i="75"/>
  <c r="S201" i="75"/>
  <c r="R201" i="75"/>
  <c r="Q201" i="75"/>
  <c r="P201" i="75"/>
  <c r="O201" i="75"/>
  <c r="N201" i="75"/>
  <c r="M201" i="75"/>
  <c r="L201" i="75"/>
  <c r="K201" i="75"/>
  <c r="J201" i="75"/>
  <c r="I201" i="75"/>
  <c r="H201" i="75"/>
  <c r="G201" i="75"/>
  <c r="F201" i="75"/>
  <c r="E201" i="75"/>
  <c r="D201" i="75"/>
  <c r="C201" i="75"/>
  <c r="B201" i="75"/>
  <c r="A201" i="75"/>
  <c r="AN200" i="75"/>
  <c r="AM200" i="75"/>
  <c r="AL200" i="75"/>
  <c r="AK200" i="75"/>
  <c r="AJ200" i="75"/>
  <c r="AI200" i="75"/>
  <c r="AH200" i="75"/>
  <c r="AG200" i="75"/>
  <c r="AF200" i="75"/>
  <c r="AE200" i="75"/>
  <c r="AD200" i="75"/>
  <c r="AC200" i="75"/>
  <c r="AB200" i="75"/>
  <c r="AA200" i="75"/>
  <c r="Z200" i="75"/>
  <c r="Y200" i="75"/>
  <c r="X200" i="75"/>
  <c r="W200" i="75"/>
  <c r="V200" i="75"/>
  <c r="U200" i="75"/>
  <c r="T200" i="75"/>
  <c r="S200" i="75"/>
  <c r="R200" i="75"/>
  <c r="Q200" i="75"/>
  <c r="P200" i="75"/>
  <c r="O200" i="75"/>
  <c r="N200" i="75"/>
  <c r="M200" i="75"/>
  <c r="L200" i="75"/>
  <c r="K200" i="75"/>
  <c r="J200" i="75"/>
  <c r="I200" i="75"/>
  <c r="H200" i="75"/>
  <c r="G200" i="75"/>
  <c r="F200" i="75"/>
  <c r="E200" i="75"/>
  <c r="D200" i="75"/>
  <c r="C200" i="75"/>
  <c r="B200" i="75"/>
  <c r="A200" i="75"/>
  <c r="AN199" i="75"/>
  <c r="AM199" i="75"/>
  <c r="AL199" i="75"/>
  <c r="AK199" i="75"/>
  <c r="AJ199" i="75"/>
  <c r="AI199" i="75"/>
  <c r="AH199" i="75"/>
  <c r="AG199" i="75"/>
  <c r="AF199" i="75"/>
  <c r="AE199" i="75"/>
  <c r="AD199" i="75"/>
  <c r="AC199" i="75"/>
  <c r="AB199" i="75"/>
  <c r="AA199" i="75"/>
  <c r="Z199" i="75"/>
  <c r="Y199" i="75"/>
  <c r="X199" i="75"/>
  <c r="W199" i="75"/>
  <c r="V199" i="75"/>
  <c r="U199" i="75"/>
  <c r="T199" i="75"/>
  <c r="S199" i="75"/>
  <c r="R199" i="75"/>
  <c r="Q199" i="75"/>
  <c r="P199" i="75"/>
  <c r="O199" i="75"/>
  <c r="N199" i="75"/>
  <c r="M199" i="75"/>
  <c r="L199" i="75"/>
  <c r="K199" i="75"/>
  <c r="J199" i="75"/>
  <c r="I199" i="75"/>
  <c r="H199" i="75"/>
  <c r="G199" i="75"/>
  <c r="F199" i="75"/>
  <c r="E199" i="75"/>
  <c r="D199" i="75"/>
  <c r="C199" i="75"/>
  <c r="B199" i="75"/>
  <c r="A199" i="75"/>
  <c r="AN198" i="75"/>
  <c r="AM198" i="75"/>
  <c r="AL198" i="75"/>
  <c r="AK198" i="75"/>
  <c r="AJ198" i="75"/>
  <c r="AI198" i="75"/>
  <c r="AH198" i="75"/>
  <c r="AG198" i="75"/>
  <c r="AF198" i="75"/>
  <c r="AE198" i="75"/>
  <c r="AD198" i="75"/>
  <c r="AC198" i="75"/>
  <c r="AB198" i="75"/>
  <c r="AA198" i="75"/>
  <c r="Z198" i="75"/>
  <c r="Y198" i="75"/>
  <c r="X198" i="75"/>
  <c r="W198" i="75"/>
  <c r="V198" i="75"/>
  <c r="U198" i="75"/>
  <c r="T198" i="75"/>
  <c r="S198" i="75"/>
  <c r="R198" i="75"/>
  <c r="Q198" i="75"/>
  <c r="P198" i="75"/>
  <c r="O198" i="75"/>
  <c r="N198" i="75"/>
  <c r="M198" i="75"/>
  <c r="L198" i="75"/>
  <c r="K198" i="75"/>
  <c r="J198" i="75"/>
  <c r="I198" i="75"/>
  <c r="H198" i="75"/>
  <c r="G198" i="75"/>
  <c r="F198" i="75"/>
  <c r="E198" i="75"/>
  <c r="D198" i="75"/>
  <c r="C198" i="75"/>
  <c r="B198" i="75"/>
  <c r="A198" i="75"/>
  <c r="AN197" i="75"/>
  <c r="AM197" i="75"/>
  <c r="AL197" i="75"/>
  <c r="AK197" i="75"/>
  <c r="AJ197" i="75"/>
  <c r="AI197" i="75"/>
  <c r="AH197" i="75"/>
  <c r="AG197" i="75"/>
  <c r="AF197" i="75"/>
  <c r="AE197" i="75"/>
  <c r="AD197" i="75"/>
  <c r="AC197" i="75"/>
  <c r="AB197" i="75"/>
  <c r="AA197" i="75"/>
  <c r="Z197" i="75"/>
  <c r="Y197" i="75"/>
  <c r="X197" i="75"/>
  <c r="W197" i="75"/>
  <c r="V197" i="75"/>
  <c r="U197" i="75"/>
  <c r="T197" i="75"/>
  <c r="S197" i="75"/>
  <c r="R197" i="75"/>
  <c r="Q197" i="75"/>
  <c r="P197" i="75"/>
  <c r="O197" i="75"/>
  <c r="N197" i="75"/>
  <c r="M197" i="75"/>
  <c r="L197" i="75"/>
  <c r="K197" i="75"/>
  <c r="J197" i="75"/>
  <c r="I197" i="75"/>
  <c r="H197" i="75"/>
  <c r="G197" i="75"/>
  <c r="F197" i="75"/>
  <c r="E197" i="75"/>
  <c r="D197" i="75"/>
  <c r="C197" i="75"/>
  <c r="B197" i="75"/>
  <c r="A197" i="75"/>
  <c r="AN196" i="75"/>
  <c r="AM196" i="75"/>
  <c r="AL196" i="75"/>
  <c r="AK196" i="75"/>
  <c r="AJ196" i="75"/>
  <c r="AI196" i="75"/>
  <c r="AH196" i="75"/>
  <c r="AG196" i="75"/>
  <c r="AF196" i="75"/>
  <c r="AE196" i="75"/>
  <c r="AD196" i="75"/>
  <c r="AC196" i="75"/>
  <c r="AB196" i="75"/>
  <c r="AA196" i="75"/>
  <c r="Z196" i="75"/>
  <c r="Y196" i="75"/>
  <c r="X196" i="75"/>
  <c r="W196" i="75"/>
  <c r="V196" i="75"/>
  <c r="U196" i="75"/>
  <c r="T196" i="75"/>
  <c r="S196" i="75"/>
  <c r="R196" i="75"/>
  <c r="Q196" i="75"/>
  <c r="P196" i="75"/>
  <c r="O196" i="75"/>
  <c r="N196" i="75"/>
  <c r="M196" i="75"/>
  <c r="L196" i="75"/>
  <c r="K196" i="75"/>
  <c r="J196" i="75"/>
  <c r="I196" i="75"/>
  <c r="H196" i="75"/>
  <c r="G196" i="75"/>
  <c r="F196" i="75"/>
  <c r="E196" i="75"/>
  <c r="D196" i="75"/>
  <c r="C196" i="75"/>
  <c r="B196" i="75"/>
  <c r="A196" i="75"/>
  <c r="AN195" i="75"/>
  <c r="AM195" i="75"/>
  <c r="AL195" i="75"/>
  <c r="AK195" i="75"/>
  <c r="AJ195" i="75"/>
  <c r="AI195" i="75"/>
  <c r="AH195" i="75"/>
  <c r="AG195" i="75"/>
  <c r="AF195" i="75"/>
  <c r="AE195" i="75"/>
  <c r="AD195" i="75"/>
  <c r="AC195" i="75"/>
  <c r="AB195" i="75"/>
  <c r="AA195" i="75"/>
  <c r="Z195" i="75"/>
  <c r="Y195" i="75"/>
  <c r="X195" i="75"/>
  <c r="W195" i="75"/>
  <c r="V195" i="75"/>
  <c r="U195" i="75"/>
  <c r="T195" i="75"/>
  <c r="S195" i="75"/>
  <c r="R195" i="75"/>
  <c r="Q195" i="75"/>
  <c r="P195" i="75"/>
  <c r="O195" i="75"/>
  <c r="N195" i="75"/>
  <c r="M195" i="75"/>
  <c r="L195" i="75"/>
  <c r="K195" i="75"/>
  <c r="J195" i="75"/>
  <c r="I195" i="75"/>
  <c r="H195" i="75"/>
  <c r="G195" i="75"/>
  <c r="F195" i="75"/>
  <c r="E195" i="75"/>
  <c r="D195" i="75"/>
  <c r="C195" i="75"/>
  <c r="B195" i="75"/>
  <c r="A195" i="75"/>
  <c r="AN194" i="75"/>
  <c r="AM194" i="75"/>
  <c r="AL194" i="75"/>
  <c r="AK194" i="75"/>
  <c r="AJ194" i="75"/>
  <c r="AI194" i="75"/>
  <c r="AH194" i="75"/>
  <c r="AG194" i="75"/>
  <c r="AF194" i="75"/>
  <c r="AE194" i="75"/>
  <c r="AD194" i="75"/>
  <c r="AC194" i="75"/>
  <c r="AB194" i="75"/>
  <c r="AA194" i="75"/>
  <c r="Z194" i="75"/>
  <c r="Y194" i="75"/>
  <c r="X194" i="75"/>
  <c r="W194" i="75"/>
  <c r="V194" i="75"/>
  <c r="U194" i="75"/>
  <c r="T194" i="75"/>
  <c r="S194" i="75"/>
  <c r="R194" i="75"/>
  <c r="Q194" i="75"/>
  <c r="P194" i="75"/>
  <c r="O194" i="75"/>
  <c r="N194" i="75"/>
  <c r="M194" i="75"/>
  <c r="L194" i="75"/>
  <c r="K194" i="75"/>
  <c r="J194" i="75"/>
  <c r="I194" i="75"/>
  <c r="H194" i="75"/>
  <c r="G194" i="75"/>
  <c r="F194" i="75"/>
  <c r="E194" i="75"/>
  <c r="D194" i="75"/>
  <c r="C194" i="75"/>
  <c r="B194" i="75"/>
  <c r="A194" i="75"/>
  <c r="AN193" i="75"/>
  <c r="AM193" i="75"/>
  <c r="AL193" i="75"/>
  <c r="AK193" i="75"/>
  <c r="AJ193" i="75"/>
  <c r="AI193" i="75"/>
  <c r="AH193" i="75"/>
  <c r="AG193" i="75"/>
  <c r="AF193" i="75"/>
  <c r="AE193" i="75"/>
  <c r="AD193" i="75"/>
  <c r="AC193" i="75"/>
  <c r="AB193" i="75"/>
  <c r="AA193" i="75"/>
  <c r="Z193" i="75"/>
  <c r="Y193" i="75"/>
  <c r="X193" i="75"/>
  <c r="W193" i="75"/>
  <c r="V193" i="75"/>
  <c r="U193" i="75"/>
  <c r="T193" i="75"/>
  <c r="S193" i="75"/>
  <c r="R193" i="75"/>
  <c r="Q193" i="75"/>
  <c r="P193" i="75"/>
  <c r="O193" i="75"/>
  <c r="N193" i="75"/>
  <c r="M193" i="75"/>
  <c r="L193" i="75"/>
  <c r="K193" i="75"/>
  <c r="J193" i="75"/>
  <c r="I193" i="75"/>
  <c r="H193" i="75"/>
  <c r="G193" i="75"/>
  <c r="F193" i="75"/>
  <c r="E193" i="75"/>
  <c r="D193" i="75"/>
  <c r="C193" i="75"/>
  <c r="B193" i="75"/>
  <c r="A193" i="75"/>
  <c r="AN192" i="75"/>
  <c r="AM192" i="75"/>
  <c r="AL192" i="75"/>
  <c r="AK192" i="75"/>
  <c r="AJ192" i="75"/>
  <c r="AI192" i="75"/>
  <c r="AH192" i="75"/>
  <c r="AG192" i="75"/>
  <c r="AF192" i="75"/>
  <c r="AE192" i="75"/>
  <c r="AD192" i="75"/>
  <c r="AC192" i="75"/>
  <c r="AB192" i="75"/>
  <c r="AA192" i="75"/>
  <c r="Z192" i="75"/>
  <c r="Y192" i="75"/>
  <c r="X192" i="75"/>
  <c r="W192" i="75"/>
  <c r="V192" i="75"/>
  <c r="U192" i="75"/>
  <c r="T192" i="75"/>
  <c r="S192" i="75"/>
  <c r="R192" i="75"/>
  <c r="Q192" i="75"/>
  <c r="P192" i="75"/>
  <c r="O192" i="75"/>
  <c r="N192" i="75"/>
  <c r="M192" i="75"/>
  <c r="L192" i="75"/>
  <c r="K192" i="75"/>
  <c r="J192" i="75"/>
  <c r="I192" i="75"/>
  <c r="H192" i="75"/>
  <c r="G192" i="75"/>
  <c r="F192" i="75"/>
  <c r="E192" i="75"/>
  <c r="D192" i="75"/>
  <c r="C192" i="75"/>
  <c r="B192" i="75"/>
  <c r="A192" i="75"/>
  <c r="AN191" i="75"/>
  <c r="AM191" i="75"/>
  <c r="AL191" i="75"/>
  <c r="AK191" i="75"/>
  <c r="AJ191" i="75"/>
  <c r="AI191" i="75"/>
  <c r="AH191" i="75"/>
  <c r="AG191" i="75"/>
  <c r="AF191" i="75"/>
  <c r="AE191" i="75"/>
  <c r="AD191" i="75"/>
  <c r="AC191" i="75"/>
  <c r="AB191" i="75"/>
  <c r="AA191" i="75"/>
  <c r="Z191" i="75"/>
  <c r="Y191" i="75"/>
  <c r="X191" i="75"/>
  <c r="W191" i="75"/>
  <c r="V191" i="75"/>
  <c r="U191" i="75"/>
  <c r="T191" i="75"/>
  <c r="S191" i="75"/>
  <c r="R191" i="75"/>
  <c r="Q191" i="75"/>
  <c r="P191" i="75"/>
  <c r="O191" i="75"/>
  <c r="N191" i="75"/>
  <c r="M191" i="75"/>
  <c r="L191" i="75"/>
  <c r="K191" i="75"/>
  <c r="J191" i="75"/>
  <c r="I191" i="75"/>
  <c r="H191" i="75"/>
  <c r="G191" i="75"/>
  <c r="F191" i="75"/>
  <c r="E191" i="75"/>
  <c r="D191" i="75"/>
  <c r="C191" i="75"/>
  <c r="B191" i="75"/>
  <c r="A191" i="75"/>
  <c r="AN190" i="75"/>
  <c r="AM190" i="75"/>
  <c r="AL190" i="75"/>
  <c r="AK190" i="75"/>
  <c r="AJ190" i="75"/>
  <c r="AI190" i="75"/>
  <c r="AH190" i="75"/>
  <c r="AG190" i="75"/>
  <c r="AF190" i="75"/>
  <c r="AE190" i="75"/>
  <c r="AD190" i="75"/>
  <c r="AC190" i="75"/>
  <c r="AB190" i="75"/>
  <c r="AA190" i="75"/>
  <c r="Z190" i="75"/>
  <c r="Y190" i="75"/>
  <c r="X190" i="75"/>
  <c r="W190" i="75"/>
  <c r="V190" i="75"/>
  <c r="U190" i="75"/>
  <c r="T190" i="75"/>
  <c r="S190" i="75"/>
  <c r="R190" i="75"/>
  <c r="Q190" i="75"/>
  <c r="P190" i="75"/>
  <c r="O190" i="75"/>
  <c r="N190" i="75"/>
  <c r="M190" i="75"/>
  <c r="L190" i="75"/>
  <c r="K190" i="75"/>
  <c r="J190" i="75"/>
  <c r="I190" i="75"/>
  <c r="H190" i="75"/>
  <c r="G190" i="75"/>
  <c r="F190" i="75"/>
  <c r="E190" i="75"/>
  <c r="D190" i="75"/>
  <c r="C190" i="75"/>
  <c r="B190" i="75"/>
  <c r="A190" i="75"/>
  <c r="AN189" i="75"/>
  <c r="AM189" i="75"/>
  <c r="AL189" i="75"/>
  <c r="AK189" i="75"/>
  <c r="AJ189" i="75"/>
  <c r="AI189" i="75"/>
  <c r="AH189" i="75"/>
  <c r="AG189" i="75"/>
  <c r="AF189" i="75"/>
  <c r="AE189" i="75"/>
  <c r="AD189" i="75"/>
  <c r="AC189" i="75"/>
  <c r="AB189" i="75"/>
  <c r="AA189" i="75"/>
  <c r="Z189" i="75"/>
  <c r="Y189" i="75"/>
  <c r="X189" i="75"/>
  <c r="W189" i="75"/>
  <c r="V189" i="75"/>
  <c r="U189" i="75"/>
  <c r="T189" i="75"/>
  <c r="S189" i="75"/>
  <c r="R189" i="75"/>
  <c r="Q189" i="75"/>
  <c r="P189" i="75"/>
  <c r="O189" i="75"/>
  <c r="N189" i="75"/>
  <c r="M189" i="75"/>
  <c r="L189" i="75"/>
  <c r="K189" i="75"/>
  <c r="J189" i="75"/>
  <c r="I189" i="75"/>
  <c r="H189" i="75"/>
  <c r="G189" i="75"/>
  <c r="F189" i="75"/>
  <c r="E189" i="75"/>
  <c r="D189" i="75"/>
  <c r="C189" i="75"/>
  <c r="B189" i="75"/>
  <c r="A189" i="75"/>
  <c r="AN188" i="75"/>
  <c r="AM188" i="75"/>
  <c r="AL188" i="75"/>
  <c r="AK188" i="75"/>
  <c r="AJ188" i="75"/>
  <c r="AI188" i="75"/>
  <c r="AH188" i="75"/>
  <c r="AG188" i="75"/>
  <c r="AF188" i="75"/>
  <c r="AE188" i="75"/>
  <c r="AD188" i="75"/>
  <c r="AC188" i="75"/>
  <c r="AB188" i="75"/>
  <c r="AA188" i="75"/>
  <c r="Z188" i="75"/>
  <c r="Y188" i="75"/>
  <c r="X188" i="75"/>
  <c r="W188" i="75"/>
  <c r="V188" i="75"/>
  <c r="U188" i="75"/>
  <c r="T188" i="75"/>
  <c r="S188" i="75"/>
  <c r="R188" i="75"/>
  <c r="Q188" i="75"/>
  <c r="P188" i="75"/>
  <c r="O188" i="75"/>
  <c r="N188" i="75"/>
  <c r="M188" i="75"/>
  <c r="L188" i="75"/>
  <c r="K188" i="75"/>
  <c r="J188" i="75"/>
  <c r="I188" i="75"/>
  <c r="H188" i="75"/>
  <c r="G188" i="75"/>
  <c r="F188" i="75"/>
  <c r="E188" i="75"/>
  <c r="D188" i="75"/>
  <c r="C188" i="75"/>
  <c r="B188" i="75"/>
  <c r="A188" i="75"/>
  <c r="AN187" i="75"/>
  <c r="AM187" i="75"/>
  <c r="AL187" i="75"/>
  <c r="AK187" i="75"/>
  <c r="AJ187" i="75"/>
  <c r="AI187" i="75"/>
  <c r="AH187" i="75"/>
  <c r="AG187" i="75"/>
  <c r="AF187" i="75"/>
  <c r="AE187" i="75"/>
  <c r="AD187" i="75"/>
  <c r="AC187" i="75"/>
  <c r="AB187" i="75"/>
  <c r="AA187" i="75"/>
  <c r="Z187" i="75"/>
  <c r="Y187" i="75"/>
  <c r="X187" i="75"/>
  <c r="W187" i="75"/>
  <c r="V187" i="75"/>
  <c r="U187" i="75"/>
  <c r="T187" i="75"/>
  <c r="S187" i="75"/>
  <c r="R187" i="75"/>
  <c r="Q187" i="75"/>
  <c r="P187" i="75"/>
  <c r="O187" i="75"/>
  <c r="N187" i="75"/>
  <c r="M187" i="75"/>
  <c r="L187" i="75"/>
  <c r="K187" i="75"/>
  <c r="J187" i="75"/>
  <c r="I187" i="75"/>
  <c r="H187" i="75"/>
  <c r="G187" i="75"/>
  <c r="F187" i="75"/>
  <c r="E187" i="75"/>
  <c r="D187" i="75"/>
  <c r="C187" i="75"/>
  <c r="B187" i="75"/>
  <c r="A187" i="75"/>
  <c r="AN186" i="75"/>
  <c r="AM186" i="75"/>
  <c r="AL186" i="75"/>
  <c r="AK186" i="75"/>
  <c r="AJ186" i="75"/>
  <c r="AI186" i="75"/>
  <c r="AH186" i="75"/>
  <c r="AG186" i="75"/>
  <c r="AF186" i="75"/>
  <c r="AE186" i="75"/>
  <c r="AD186" i="75"/>
  <c r="AC186" i="75"/>
  <c r="AB186" i="75"/>
  <c r="AA186" i="75"/>
  <c r="Z186" i="75"/>
  <c r="Y186" i="75"/>
  <c r="X186" i="75"/>
  <c r="W186" i="75"/>
  <c r="V186" i="75"/>
  <c r="U186" i="75"/>
  <c r="T186" i="75"/>
  <c r="S186" i="75"/>
  <c r="R186" i="75"/>
  <c r="Q186" i="75"/>
  <c r="P186" i="75"/>
  <c r="O186" i="75"/>
  <c r="N186" i="75"/>
  <c r="M186" i="75"/>
  <c r="L186" i="75"/>
  <c r="K186" i="75"/>
  <c r="J186" i="75"/>
  <c r="I186" i="75"/>
  <c r="H186" i="75"/>
  <c r="G186" i="75"/>
  <c r="F186" i="75"/>
  <c r="E186" i="75"/>
  <c r="D186" i="75"/>
  <c r="C186" i="75"/>
  <c r="B186" i="75"/>
  <c r="A186" i="75"/>
  <c r="AN185" i="75"/>
  <c r="AM185" i="75"/>
  <c r="AL185" i="75"/>
  <c r="AK185" i="75"/>
  <c r="AJ185" i="75"/>
  <c r="AI185" i="75"/>
  <c r="AH185" i="75"/>
  <c r="AG185" i="75"/>
  <c r="AF185" i="75"/>
  <c r="AE185" i="75"/>
  <c r="AD185" i="75"/>
  <c r="AC185" i="75"/>
  <c r="AB185" i="75"/>
  <c r="AA185" i="75"/>
  <c r="Z185" i="75"/>
  <c r="Y185" i="75"/>
  <c r="X185" i="75"/>
  <c r="W185" i="75"/>
  <c r="V185" i="75"/>
  <c r="U185" i="75"/>
  <c r="T185" i="75"/>
  <c r="S185" i="75"/>
  <c r="R185" i="75"/>
  <c r="Q185" i="75"/>
  <c r="P185" i="75"/>
  <c r="O185" i="75"/>
  <c r="N185" i="75"/>
  <c r="M185" i="75"/>
  <c r="L185" i="75"/>
  <c r="K185" i="75"/>
  <c r="J185" i="75"/>
  <c r="I185" i="75"/>
  <c r="H185" i="75"/>
  <c r="G185" i="75"/>
  <c r="F185" i="75"/>
  <c r="E185" i="75"/>
  <c r="D185" i="75"/>
  <c r="C185" i="75"/>
  <c r="B185" i="75"/>
  <c r="A185" i="75"/>
  <c r="AN184" i="75"/>
  <c r="AM184" i="75"/>
  <c r="AL184" i="75"/>
  <c r="AK184" i="75"/>
  <c r="AJ184" i="75"/>
  <c r="AI184" i="75"/>
  <c r="AH184" i="75"/>
  <c r="AG184" i="75"/>
  <c r="AF184" i="75"/>
  <c r="AE184" i="75"/>
  <c r="AD184" i="75"/>
  <c r="AC184" i="75"/>
  <c r="AB184" i="75"/>
  <c r="AA184" i="75"/>
  <c r="Z184" i="75"/>
  <c r="Y184" i="75"/>
  <c r="X184" i="75"/>
  <c r="W184" i="75"/>
  <c r="V184" i="75"/>
  <c r="U184" i="75"/>
  <c r="T184" i="75"/>
  <c r="S184" i="75"/>
  <c r="R184" i="75"/>
  <c r="Q184" i="75"/>
  <c r="P184" i="75"/>
  <c r="O184" i="75"/>
  <c r="N184" i="75"/>
  <c r="M184" i="75"/>
  <c r="L184" i="75"/>
  <c r="K184" i="75"/>
  <c r="J184" i="75"/>
  <c r="I184" i="75"/>
  <c r="H184" i="75"/>
  <c r="G184" i="75"/>
  <c r="F184" i="75"/>
  <c r="E184" i="75"/>
  <c r="D184" i="75"/>
  <c r="C184" i="75"/>
  <c r="B184" i="75"/>
  <c r="A184" i="75"/>
  <c r="AN183" i="75"/>
  <c r="AM183" i="75"/>
  <c r="AL183" i="75"/>
  <c r="AK183" i="75"/>
  <c r="AJ183" i="75"/>
  <c r="AI183" i="75"/>
  <c r="AH183" i="75"/>
  <c r="AG183" i="75"/>
  <c r="AF183" i="75"/>
  <c r="AE183" i="75"/>
  <c r="AD183" i="75"/>
  <c r="AC183" i="75"/>
  <c r="AB183" i="75"/>
  <c r="AA183" i="75"/>
  <c r="Z183" i="75"/>
  <c r="Y183" i="75"/>
  <c r="X183" i="75"/>
  <c r="W183" i="75"/>
  <c r="V183" i="75"/>
  <c r="U183" i="75"/>
  <c r="T183" i="75"/>
  <c r="S183" i="75"/>
  <c r="R183" i="75"/>
  <c r="Q183" i="75"/>
  <c r="P183" i="75"/>
  <c r="O183" i="75"/>
  <c r="N183" i="75"/>
  <c r="M183" i="75"/>
  <c r="L183" i="75"/>
  <c r="K183" i="75"/>
  <c r="J183" i="75"/>
  <c r="I183" i="75"/>
  <c r="H183" i="75"/>
  <c r="G183" i="75"/>
  <c r="F183" i="75"/>
  <c r="E183" i="75"/>
  <c r="D183" i="75"/>
  <c r="C183" i="75"/>
  <c r="B183" i="75"/>
  <c r="A183" i="75"/>
  <c r="AN182" i="75"/>
  <c r="AM182" i="75"/>
  <c r="AL182" i="75"/>
  <c r="AK182" i="75"/>
  <c r="AJ182" i="75"/>
  <c r="AI182" i="75"/>
  <c r="AH182" i="75"/>
  <c r="AG182" i="75"/>
  <c r="AF182" i="75"/>
  <c r="AE182" i="75"/>
  <c r="AD182" i="75"/>
  <c r="AC182" i="75"/>
  <c r="AB182" i="75"/>
  <c r="AA182" i="75"/>
  <c r="Z182" i="75"/>
  <c r="Y182" i="75"/>
  <c r="X182" i="75"/>
  <c r="W182" i="75"/>
  <c r="V182" i="75"/>
  <c r="U182" i="75"/>
  <c r="T182" i="75"/>
  <c r="S182" i="75"/>
  <c r="R182" i="75"/>
  <c r="Q182" i="75"/>
  <c r="P182" i="75"/>
  <c r="O182" i="75"/>
  <c r="N182" i="75"/>
  <c r="M182" i="75"/>
  <c r="L182" i="75"/>
  <c r="K182" i="75"/>
  <c r="J182" i="75"/>
  <c r="I182" i="75"/>
  <c r="H182" i="75"/>
  <c r="G182" i="75"/>
  <c r="F182" i="75"/>
  <c r="E182" i="75"/>
  <c r="D182" i="75"/>
  <c r="C182" i="75"/>
  <c r="B182" i="75"/>
  <c r="A182" i="75"/>
  <c r="AN181" i="75"/>
  <c r="AM181" i="75"/>
  <c r="AL181" i="75"/>
  <c r="AK181" i="75"/>
  <c r="AJ181" i="75"/>
  <c r="AI181" i="75"/>
  <c r="AH181" i="75"/>
  <c r="AG181" i="75"/>
  <c r="AF181" i="75"/>
  <c r="AE181" i="75"/>
  <c r="AD181" i="75"/>
  <c r="AC181" i="75"/>
  <c r="AB181" i="75"/>
  <c r="AA181" i="75"/>
  <c r="Z181" i="75"/>
  <c r="Y181" i="75"/>
  <c r="X181" i="75"/>
  <c r="W181" i="75"/>
  <c r="V181" i="75"/>
  <c r="U181" i="75"/>
  <c r="T181" i="75"/>
  <c r="S181" i="75"/>
  <c r="R181" i="75"/>
  <c r="Q181" i="75"/>
  <c r="P181" i="75"/>
  <c r="O181" i="75"/>
  <c r="N181" i="75"/>
  <c r="M181" i="75"/>
  <c r="L181" i="75"/>
  <c r="K181" i="75"/>
  <c r="J181" i="75"/>
  <c r="I181" i="75"/>
  <c r="H181" i="75"/>
  <c r="G181" i="75"/>
  <c r="F181" i="75"/>
  <c r="E181" i="75"/>
  <c r="D181" i="75"/>
  <c r="C181" i="75"/>
  <c r="B181" i="75"/>
  <c r="A181" i="75"/>
  <c r="AN180" i="75"/>
  <c r="AM180" i="75"/>
  <c r="AL180" i="75"/>
  <c r="AK180" i="75"/>
  <c r="AJ180" i="75"/>
  <c r="AI180" i="75"/>
  <c r="AH180" i="75"/>
  <c r="AG180" i="75"/>
  <c r="AF180" i="75"/>
  <c r="AE180" i="75"/>
  <c r="AD180" i="75"/>
  <c r="AC180" i="75"/>
  <c r="AB180" i="75"/>
  <c r="AA180" i="75"/>
  <c r="Z180" i="75"/>
  <c r="Y180" i="75"/>
  <c r="X180" i="75"/>
  <c r="W180" i="75"/>
  <c r="V180" i="75"/>
  <c r="U180" i="75"/>
  <c r="T180" i="75"/>
  <c r="S180" i="75"/>
  <c r="R180" i="75"/>
  <c r="Q180" i="75"/>
  <c r="P180" i="75"/>
  <c r="O180" i="75"/>
  <c r="N180" i="75"/>
  <c r="M180" i="75"/>
  <c r="L180" i="75"/>
  <c r="K180" i="75"/>
  <c r="J180" i="75"/>
  <c r="I180" i="75"/>
  <c r="H180" i="75"/>
  <c r="G180" i="75"/>
  <c r="F180" i="75"/>
  <c r="E180" i="75"/>
  <c r="D180" i="75"/>
  <c r="C180" i="75"/>
  <c r="B180" i="75"/>
  <c r="A180" i="75"/>
  <c r="AN179" i="75"/>
  <c r="AM179" i="75"/>
  <c r="AL179" i="75"/>
  <c r="AK179" i="75"/>
  <c r="AJ179" i="75"/>
  <c r="AI179" i="75"/>
  <c r="AH179" i="75"/>
  <c r="AG179" i="75"/>
  <c r="AF179" i="75"/>
  <c r="AE179" i="75"/>
  <c r="AD179" i="75"/>
  <c r="AC179" i="75"/>
  <c r="AB179" i="75"/>
  <c r="AA179" i="75"/>
  <c r="Z179" i="75"/>
  <c r="Y179" i="75"/>
  <c r="X179" i="75"/>
  <c r="W179" i="75"/>
  <c r="V179" i="75"/>
  <c r="U179" i="75"/>
  <c r="T179" i="75"/>
  <c r="S179" i="75"/>
  <c r="R179" i="75"/>
  <c r="Q179" i="75"/>
  <c r="P179" i="75"/>
  <c r="O179" i="75"/>
  <c r="N179" i="75"/>
  <c r="M179" i="75"/>
  <c r="L179" i="75"/>
  <c r="K179" i="75"/>
  <c r="J179" i="75"/>
  <c r="I179" i="75"/>
  <c r="H179" i="75"/>
  <c r="G179" i="75"/>
  <c r="F179" i="75"/>
  <c r="E179" i="75"/>
  <c r="D179" i="75"/>
  <c r="C179" i="75"/>
  <c r="B179" i="75"/>
  <c r="A179" i="75"/>
  <c r="AN178" i="75"/>
  <c r="AM178" i="75"/>
  <c r="AL178" i="75"/>
  <c r="AK178" i="75"/>
  <c r="AJ178" i="75"/>
  <c r="AI178" i="75"/>
  <c r="AH178" i="75"/>
  <c r="AG178" i="75"/>
  <c r="AF178" i="75"/>
  <c r="AE178" i="75"/>
  <c r="AD178" i="75"/>
  <c r="AC178" i="75"/>
  <c r="AB178" i="75"/>
  <c r="AA178" i="75"/>
  <c r="Z178" i="75"/>
  <c r="Y178" i="75"/>
  <c r="X178" i="75"/>
  <c r="W178" i="75"/>
  <c r="V178" i="75"/>
  <c r="U178" i="75"/>
  <c r="T178" i="75"/>
  <c r="S178" i="75"/>
  <c r="R178" i="75"/>
  <c r="Q178" i="75"/>
  <c r="P178" i="75"/>
  <c r="O178" i="75"/>
  <c r="N178" i="75"/>
  <c r="M178" i="75"/>
  <c r="L178" i="75"/>
  <c r="K178" i="75"/>
  <c r="J178" i="75"/>
  <c r="I178" i="75"/>
  <c r="H178" i="75"/>
  <c r="G178" i="75"/>
  <c r="F178" i="75"/>
  <c r="E178" i="75"/>
  <c r="D178" i="75"/>
  <c r="C178" i="75"/>
  <c r="B178" i="75"/>
  <c r="A178" i="75"/>
  <c r="AN177" i="75"/>
  <c r="AM177" i="75"/>
  <c r="AL177" i="75"/>
  <c r="AK177" i="75"/>
  <c r="AJ177" i="75"/>
  <c r="AI177" i="75"/>
  <c r="AH177" i="75"/>
  <c r="AG177" i="75"/>
  <c r="AF177" i="75"/>
  <c r="AE177" i="75"/>
  <c r="AD177" i="75"/>
  <c r="AC177" i="75"/>
  <c r="AB177" i="75"/>
  <c r="AA177" i="75"/>
  <c r="Z177" i="75"/>
  <c r="Y177" i="75"/>
  <c r="X177" i="75"/>
  <c r="W177" i="75"/>
  <c r="V177" i="75"/>
  <c r="U177" i="75"/>
  <c r="T177" i="75"/>
  <c r="S177" i="75"/>
  <c r="R177" i="75"/>
  <c r="Q177" i="75"/>
  <c r="P177" i="75"/>
  <c r="O177" i="75"/>
  <c r="N177" i="75"/>
  <c r="M177" i="75"/>
  <c r="L177" i="75"/>
  <c r="K177" i="75"/>
  <c r="J177" i="75"/>
  <c r="I177" i="75"/>
  <c r="H177" i="75"/>
  <c r="G177" i="75"/>
  <c r="F177" i="75"/>
  <c r="E177" i="75"/>
  <c r="D177" i="75"/>
  <c r="C177" i="75"/>
  <c r="B177" i="75"/>
  <c r="A177" i="75"/>
  <c r="AN176" i="75"/>
  <c r="AM176" i="75"/>
  <c r="AL176" i="75"/>
  <c r="AK176" i="75"/>
  <c r="AJ176" i="75"/>
  <c r="AI176" i="75"/>
  <c r="AH176" i="75"/>
  <c r="AG176" i="75"/>
  <c r="AF176" i="75"/>
  <c r="AE176" i="75"/>
  <c r="AD176" i="75"/>
  <c r="AC176" i="75"/>
  <c r="AB176" i="75"/>
  <c r="AA176" i="75"/>
  <c r="Z176" i="75"/>
  <c r="Y176" i="75"/>
  <c r="X176" i="75"/>
  <c r="W176" i="75"/>
  <c r="V176" i="75"/>
  <c r="U176" i="75"/>
  <c r="T176" i="75"/>
  <c r="S176" i="75"/>
  <c r="R176" i="75"/>
  <c r="Q176" i="75"/>
  <c r="P176" i="75"/>
  <c r="O176" i="75"/>
  <c r="N176" i="75"/>
  <c r="M176" i="75"/>
  <c r="L176" i="75"/>
  <c r="K176" i="75"/>
  <c r="J176" i="75"/>
  <c r="I176" i="75"/>
  <c r="H176" i="75"/>
  <c r="G176" i="75"/>
  <c r="F176" i="75"/>
  <c r="E176" i="75"/>
  <c r="D176" i="75"/>
  <c r="C176" i="75"/>
  <c r="B176" i="75"/>
  <c r="A176" i="75"/>
  <c r="AN175" i="75"/>
  <c r="AM175" i="75"/>
  <c r="AL175" i="75"/>
  <c r="AK175" i="75"/>
  <c r="AJ175" i="75"/>
  <c r="AI175" i="75"/>
  <c r="AH175" i="75"/>
  <c r="AG175" i="75"/>
  <c r="AF175" i="75"/>
  <c r="AE175" i="75"/>
  <c r="AD175" i="75"/>
  <c r="AC175" i="75"/>
  <c r="AB175" i="75"/>
  <c r="AA175" i="75"/>
  <c r="Z175" i="75"/>
  <c r="Y175" i="75"/>
  <c r="X175" i="75"/>
  <c r="W175" i="75"/>
  <c r="V175" i="75"/>
  <c r="U175" i="75"/>
  <c r="T175" i="75"/>
  <c r="S175" i="75"/>
  <c r="R175" i="75"/>
  <c r="Q175" i="75"/>
  <c r="P175" i="75"/>
  <c r="O175" i="75"/>
  <c r="N175" i="75"/>
  <c r="M175" i="75"/>
  <c r="L175" i="75"/>
  <c r="K175" i="75"/>
  <c r="J175" i="75"/>
  <c r="I175" i="75"/>
  <c r="H175" i="75"/>
  <c r="G175" i="75"/>
  <c r="F175" i="75"/>
  <c r="E175" i="75"/>
  <c r="D175" i="75"/>
  <c r="C175" i="75"/>
  <c r="B175" i="75"/>
  <c r="A175" i="75"/>
  <c r="AN174" i="75"/>
  <c r="AM174" i="75"/>
  <c r="AL174" i="75"/>
  <c r="AK174" i="75"/>
  <c r="AJ174" i="75"/>
  <c r="AI174" i="75"/>
  <c r="AH174" i="75"/>
  <c r="AG174" i="75"/>
  <c r="AF174" i="75"/>
  <c r="AE174" i="75"/>
  <c r="AD174" i="75"/>
  <c r="AC174" i="75"/>
  <c r="AB174" i="75"/>
  <c r="AA174" i="75"/>
  <c r="Z174" i="75"/>
  <c r="Y174" i="75"/>
  <c r="X174" i="75"/>
  <c r="W174" i="75"/>
  <c r="V174" i="75"/>
  <c r="U174" i="75"/>
  <c r="T174" i="75"/>
  <c r="S174" i="75"/>
  <c r="R174" i="75"/>
  <c r="Q174" i="75"/>
  <c r="P174" i="75"/>
  <c r="O174" i="75"/>
  <c r="N174" i="75"/>
  <c r="M174" i="75"/>
  <c r="L174" i="75"/>
  <c r="K174" i="75"/>
  <c r="J174" i="75"/>
  <c r="I174" i="75"/>
  <c r="H174" i="75"/>
  <c r="G174" i="75"/>
  <c r="F174" i="75"/>
  <c r="E174" i="75"/>
  <c r="D174" i="75"/>
  <c r="C174" i="75"/>
  <c r="B174" i="75"/>
  <c r="A174" i="75"/>
  <c r="AN173" i="75"/>
  <c r="AM173" i="75"/>
  <c r="AL173" i="75"/>
  <c r="AK173" i="75"/>
  <c r="AJ173" i="75"/>
  <c r="AI173" i="75"/>
  <c r="AH173" i="75"/>
  <c r="AG173" i="75"/>
  <c r="AF173" i="75"/>
  <c r="AE173" i="75"/>
  <c r="AD173" i="75"/>
  <c r="AC173" i="75"/>
  <c r="AB173" i="75"/>
  <c r="AA173" i="75"/>
  <c r="Z173" i="75"/>
  <c r="Y173" i="75"/>
  <c r="X173" i="75"/>
  <c r="W173" i="75"/>
  <c r="V173" i="75"/>
  <c r="U173" i="75"/>
  <c r="T173" i="75"/>
  <c r="S173" i="75"/>
  <c r="R173" i="75"/>
  <c r="Q173" i="75"/>
  <c r="P173" i="75"/>
  <c r="O173" i="75"/>
  <c r="N173" i="75"/>
  <c r="M173" i="75"/>
  <c r="L173" i="75"/>
  <c r="K173" i="75"/>
  <c r="J173" i="75"/>
  <c r="I173" i="75"/>
  <c r="H173" i="75"/>
  <c r="G173" i="75"/>
  <c r="F173" i="75"/>
  <c r="E173" i="75"/>
  <c r="D173" i="75"/>
  <c r="C173" i="75"/>
  <c r="B173" i="75"/>
  <c r="A173" i="75"/>
  <c r="AN172" i="75"/>
  <c r="AM172" i="75"/>
  <c r="AL172" i="75"/>
  <c r="AK172" i="75"/>
  <c r="AJ172" i="75"/>
  <c r="AI172" i="75"/>
  <c r="AH172" i="75"/>
  <c r="AG172" i="75"/>
  <c r="AF172" i="75"/>
  <c r="AE172" i="75"/>
  <c r="AD172" i="75"/>
  <c r="AC172" i="75"/>
  <c r="AB172" i="75"/>
  <c r="AA172" i="75"/>
  <c r="Z172" i="75"/>
  <c r="Y172" i="75"/>
  <c r="X172" i="75"/>
  <c r="W172" i="75"/>
  <c r="V172" i="75"/>
  <c r="U172" i="75"/>
  <c r="T172" i="75"/>
  <c r="S172" i="75"/>
  <c r="R172" i="75"/>
  <c r="Q172" i="75"/>
  <c r="P172" i="75"/>
  <c r="O172" i="75"/>
  <c r="N172" i="75"/>
  <c r="M172" i="75"/>
  <c r="L172" i="75"/>
  <c r="K172" i="75"/>
  <c r="J172" i="75"/>
  <c r="I172" i="75"/>
  <c r="H172" i="75"/>
  <c r="G172" i="75"/>
  <c r="F172" i="75"/>
  <c r="E172" i="75"/>
  <c r="D172" i="75"/>
  <c r="C172" i="75"/>
  <c r="B172" i="75"/>
  <c r="A172" i="75"/>
  <c r="AN171" i="75"/>
  <c r="AM171" i="75"/>
  <c r="AL171" i="75"/>
  <c r="AK171" i="75"/>
  <c r="AJ171" i="75"/>
  <c r="AI171" i="75"/>
  <c r="AH171" i="75"/>
  <c r="AG171" i="75"/>
  <c r="AF171" i="75"/>
  <c r="AE171" i="75"/>
  <c r="AD171" i="75"/>
  <c r="AC171" i="75"/>
  <c r="AB171" i="75"/>
  <c r="AA171" i="75"/>
  <c r="Z171" i="75"/>
  <c r="Y171" i="75"/>
  <c r="X171" i="75"/>
  <c r="W171" i="75"/>
  <c r="V171" i="75"/>
  <c r="U171" i="75"/>
  <c r="T171" i="75"/>
  <c r="S171" i="75"/>
  <c r="R171" i="75"/>
  <c r="Q171" i="75"/>
  <c r="P171" i="75"/>
  <c r="O171" i="75"/>
  <c r="N171" i="75"/>
  <c r="M171" i="75"/>
  <c r="L171" i="75"/>
  <c r="K171" i="75"/>
  <c r="J171" i="75"/>
  <c r="I171" i="75"/>
  <c r="H171" i="75"/>
  <c r="G171" i="75"/>
  <c r="F171" i="75"/>
  <c r="E171" i="75"/>
  <c r="D171" i="75"/>
  <c r="C171" i="75"/>
  <c r="B171" i="75"/>
  <c r="A171" i="75"/>
  <c r="AN170" i="75"/>
  <c r="AM170" i="75"/>
  <c r="AL170" i="75"/>
  <c r="AK170" i="75"/>
  <c r="AJ170" i="75"/>
  <c r="AI170" i="75"/>
  <c r="AH170" i="75"/>
  <c r="AG170" i="75"/>
  <c r="AF170" i="75"/>
  <c r="AE170" i="75"/>
  <c r="AD170" i="75"/>
  <c r="AC170" i="75"/>
  <c r="AB170" i="75"/>
  <c r="AA170" i="75"/>
  <c r="Z170" i="75"/>
  <c r="Y170" i="75"/>
  <c r="X170" i="75"/>
  <c r="W170" i="75"/>
  <c r="V170" i="75"/>
  <c r="U170" i="75"/>
  <c r="T170" i="75"/>
  <c r="S170" i="75"/>
  <c r="R170" i="75"/>
  <c r="Q170" i="75"/>
  <c r="P170" i="75"/>
  <c r="O170" i="75"/>
  <c r="N170" i="75"/>
  <c r="M170" i="75"/>
  <c r="L170" i="75"/>
  <c r="K170" i="75"/>
  <c r="J170" i="75"/>
  <c r="I170" i="75"/>
  <c r="H170" i="75"/>
  <c r="G170" i="75"/>
  <c r="F170" i="75"/>
  <c r="E170" i="75"/>
  <c r="D170" i="75"/>
  <c r="C170" i="75"/>
  <c r="B170" i="75"/>
  <c r="A170" i="75"/>
  <c r="AN169" i="75"/>
  <c r="AM169" i="75"/>
  <c r="AL169" i="75"/>
  <c r="AK169" i="75"/>
  <c r="AJ169" i="75"/>
  <c r="AI169" i="75"/>
  <c r="AH169" i="75"/>
  <c r="AG169" i="75"/>
  <c r="AF169" i="75"/>
  <c r="AE169" i="75"/>
  <c r="AD169" i="75"/>
  <c r="AC169" i="75"/>
  <c r="AB169" i="75"/>
  <c r="AA169" i="75"/>
  <c r="Z169" i="75"/>
  <c r="Y169" i="75"/>
  <c r="X169" i="75"/>
  <c r="W169" i="75"/>
  <c r="V169" i="75"/>
  <c r="U169" i="75"/>
  <c r="T169" i="75"/>
  <c r="S169" i="75"/>
  <c r="R169" i="75"/>
  <c r="Q169" i="75"/>
  <c r="P169" i="75"/>
  <c r="O169" i="75"/>
  <c r="N169" i="75"/>
  <c r="M169" i="75"/>
  <c r="L169" i="75"/>
  <c r="K169" i="75"/>
  <c r="J169" i="75"/>
  <c r="I169" i="75"/>
  <c r="H169" i="75"/>
  <c r="G169" i="75"/>
  <c r="F169" i="75"/>
  <c r="E169" i="75"/>
  <c r="D169" i="75"/>
  <c r="C169" i="75"/>
  <c r="B169" i="75"/>
  <c r="A169" i="75"/>
  <c r="AN168" i="75"/>
  <c r="AM168" i="75"/>
  <c r="AL168" i="75"/>
  <c r="AK168" i="75"/>
  <c r="AJ168" i="75"/>
  <c r="AI168" i="75"/>
  <c r="AH168" i="75"/>
  <c r="AG168" i="75"/>
  <c r="AF168" i="75"/>
  <c r="AE168" i="75"/>
  <c r="AD168" i="75"/>
  <c r="AC168" i="75"/>
  <c r="AB168" i="75"/>
  <c r="AA168" i="75"/>
  <c r="Z168" i="75"/>
  <c r="Y168" i="75"/>
  <c r="X168" i="75"/>
  <c r="W168" i="75"/>
  <c r="V168" i="75"/>
  <c r="U168" i="75"/>
  <c r="T168" i="75"/>
  <c r="S168" i="75"/>
  <c r="R168" i="75"/>
  <c r="Q168" i="75"/>
  <c r="P168" i="75"/>
  <c r="O168" i="75"/>
  <c r="N168" i="75"/>
  <c r="M168" i="75"/>
  <c r="L168" i="75"/>
  <c r="K168" i="75"/>
  <c r="J168" i="75"/>
  <c r="I168" i="75"/>
  <c r="H168" i="75"/>
  <c r="G168" i="75"/>
  <c r="F168" i="75"/>
  <c r="E168" i="75"/>
  <c r="D168" i="75"/>
  <c r="C168" i="75"/>
  <c r="B168" i="75"/>
  <c r="A168" i="75"/>
  <c r="AN167" i="75"/>
  <c r="AM167" i="75"/>
  <c r="AL167" i="75"/>
  <c r="AK167" i="75"/>
  <c r="AJ167" i="75"/>
  <c r="AI167" i="75"/>
  <c r="AH167" i="75"/>
  <c r="AG167" i="75"/>
  <c r="AF167" i="75"/>
  <c r="AE167" i="75"/>
  <c r="AD167" i="75"/>
  <c r="AC167" i="75"/>
  <c r="AB167" i="75"/>
  <c r="AA167" i="75"/>
  <c r="Z167" i="75"/>
  <c r="Y167" i="75"/>
  <c r="X167" i="75"/>
  <c r="W167" i="75"/>
  <c r="V167" i="75"/>
  <c r="U167" i="75"/>
  <c r="T167" i="75"/>
  <c r="S167" i="75"/>
  <c r="R167" i="75"/>
  <c r="Q167" i="75"/>
  <c r="P167" i="75"/>
  <c r="O167" i="75"/>
  <c r="N167" i="75"/>
  <c r="M167" i="75"/>
  <c r="L167" i="75"/>
  <c r="K167" i="75"/>
  <c r="J167" i="75"/>
  <c r="I167" i="75"/>
  <c r="H167" i="75"/>
  <c r="G167" i="75"/>
  <c r="F167" i="75"/>
  <c r="E167" i="75"/>
  <c r="D167" i="75"/>
  <c r="C167" i="75"/>
  <c r="B167" i="75"/>
  <c r="A167" i="75"/>
  <c r="AN166" i="75"/>
  <c r="AM166" i="75"/>
  <c r="AL166" i="75"/>
  <c r="AK166" i="75"/>
  <c r="AJ166" i="75"/>
  <c r="AI166" i="75"/>
  <c r="AH166" i="75"/>
  <c r="AG166" i="75"/>
  <c r="AF166" i="75"/>
  <c r="AE166" i="75"/>
  <c r="AD166" i="75"/>
  <c r="AC166" i="75"/>
  <c r="AB166" i="75"/>
  <c r="AA166" i="75"/>
  <c r="Z166" i="75"/>
  <c r="Y166" i="75"/>
  <c r="X166" i="75"/>
  <c r="W166" i="75"/>
  <c r="V166" i="75"/>
  <c r="U166" i="75"/>
  <c r="T166" i="75"/>
  <c r="S166" i="75"/>
  <c r="R166" i="75"/>
  <c r="Q166" i="75"/>
  <c r="P166" i="75"/>
  <c r="O166" i="75"/>
  <c r="N166" i="75"/>
  <c r="M166" i="75"/>
  <c r="L166" i="75"/>
  <c r="K166" i="75"/>
  <c r="J166" i="75"/>
  <c r="I166" i="75"/>
  <c r="H166" i="75"/>
  <c r="G166" i="75"/>
  <c r="F166" i="75"/>
  <c r="E166" i="75"/>
  <c r="D166" i="75"/>
  <c r="C166" i="75"/>
  <c r="B166" i="75"/>
  <c r="A166" i="75"/>
  <c r="AN165" i="75"/>
  <c r="AM165" i="75"/>
  <c r="AL165" i="75"/>
  <c r="AK165" i="75"/>
  <c r="AJ165" i="75"/>
  <c r="AI165" i="75"/>
  <c r="AH165" i="75"/>
  <c r="AG165" i="75"/>
  <c r="AF165" i="75"/>
  <c r="AE165" i="75"/>
  <c r="AD165" i="75"/>
  <c r="AC165" i="75"/>
  <c r="AB165" i="75"/>
  <c r="AA165" i="75"/>
  <c r="Z165" i="75"/>
  <c r="Y165" i="75"/>
  <c r="X165" i="75"/>
  <c r="W165" i="75"/>
  <c r="V165" i="75"/>
  <c r="U165" i="75"/>
  <c r="T165" i="75"/>
  <c r="S165" i="75"/>
  <c r="R165" i="75"/>
  <c r="Q165" i="75"/>
  <c r="P165" i="75"/>
  <c r="O165" i="75"/>
  <c r="N165" i="75"/>
  <c r="M165" i="75"/>
  <c r="L165" i="75"/>
  <c r="K165" i="75"/>
  <c r="J165" i="75"/>
  <c r="I165" i="75"/>
  <c r="H165" i="75"/>
  <c r="G165" i="75"/>
  <c r="F165" i="75"/>
  <c r="E165" i="75"/>
  <c r="D165" i="75"/>
  <c r="C165" i="75"/>
  <c r="B165" i="75"/>
  <c r="A165" i="75"/>
  <c r="AN164" i="75"/>
  <c r="AM164" i="75"/>
  <c r="AL164" i="75"/>
  <c r="AK164" i="75"/>
  <c r="AJ164" i="75"/>
  <c r="AI164" i="75"/>
  <c r="AH164" i="75"/>
  <c r="AG164" i="75"/>
  <c r="AF164" i="75"/>
  <c r="AE164" i="75"/>
  <c r="AD164" i="75"/>
  <c r="AC164" i="75"/>
  <c r="AB164" i="75"/>
  <c r="AA164" i="75"/>
  <c r="Z164" i="75"/>
  <c r="Y164" i="75"/>
  <c r="X164" i="75"/>
  <c r="W164" i="75"/>
  <c r="V164" i="75"/>
  <c r="U164" i="75"/>
  <c r="T164" i="75"/>
  <c r="S164" i="75"/>
  <c r="R164" i="75"/>
  <c r="Q164" i="75"/>
  <c r="P164" i="75"/>
  <c r="O164" i="75"/>
  <c r="N164" i="75"/>
  <c r="M164" i="75"/>
  <c r="L164" i="75"/>
  <c r="K164" i="75"/>
  <c r="J164" i="75"/>
  <c r="I164" i="75"/>
  <c r="H164" i="75"/>
  <c r="G164" i="75"/>
  <c r="F164" i="75"/>
  <c r="E164" i="75"/>
  <c r="D164" i="75"/>
  <c r="C164" i="75"/>
  <c r="B164" i="75"/>
  <c r="A164" i="75"/>
  <c r="AN163" i="75"/>
  <c r="AM163" i="75"/>
  <c r="AL163" i="75"/>
  <c r="AK163" i="75"/>
  <c r="AJ163" i="75"/>
  <c r="AI163" i="75"/>
  <c r="AH163" i="75"/>
  <c r="AG163" i="75"/>
  <c r="AF163" i="75"/>
  <c r="AE163" i="75"/>
  <c r="AD163" i="75"/>
  <c r="AC163" i="75"/>
  <c r="AB163" i="75"/>
  <c r="AA163" i="75"/>
  <c r="Z163" i="75"/>
  <c r="Y163" i="75"/>
  <c r="X163" i="75"/>
  <c r="W163" i="75"/>
  <c r="V163" i="75"/>
  <c r="U163" i="75"/>
  <c r="T163" i="75"/>
  <c r="S163" i="75"/>
  <c r="R163" i="75"/>
  <c r="Q163" i="75"/>
  <c r="P163" i="75"/>
  <c r="O163" i="75"/>
  <c r="N163" i="75"/>
  <c r="M163" i="75"/>
  <c r="L163" i="75"/>
  <c r="K163" i="75"/>
  <c r="J163" i="75"/>
  <c r="I163" i="75"/>
  <c r="H163" i="75"/>
  <c r="G163" i="75"/>
  <c r="F163" i="75"/>
  <c r="E163" i="75"/>
  <c r="D163" i="75"/>
  <c r="C163" i="75"/>
  <c r="B163" i="75"/>
  <c r="A163" i="75"/>
  <c r="AN162" i="75"/>
  <c r="AM162" i="75"/>
  <c r="AL162" i="75"/>
  <c r="AK162" i="75"/>
  <c r="AJ162" i="75"/>
  <c r="AI162" i="75"/>
  <c r="AH162" i="75"/>
  <c r="AG162" i="75"/>
  <c r="AF162" i="75"/>
  <c r="AE162" i="75"/>
  <c r="AD162" i="75"/>
  <c r="AC162" i="75"/>
  <c r="AB162" i="75"/>
  <c r="AA162" i="75"/>
  <c r="Z162" i="75"/>
  <c r="Y162" i="75"/>
  <c r="X162" i="75"/>
  <c r="W162" i="75"/>
  <c r="V162" i="75"/>
  <c r="U162" i="75"/>
  <c r="T162" i="75"/>
  <c r="S162" i="75"/>
  <c r="R162" i="75"/>
  <c r="Q162" i="75"/>
  <c r="P162" i="75"/>
  <c r="O162" i="75"/>
  <c r="N162" i="75"/>
  <c r="M162" i="75"/>
  <c r="L162" i="75"/>
  <c r="K162" i="75"/>
  <c r="J162" i="75"/>
  <c r="I162" i="75"/>
  <c r="H162" i="75"/>
  <c r="G162" i="75"/>
  <c r="F162" i="75"/>
  <c r="E162" i="75"/>
  <c r="D162" i="75"/>
  <c r="C162" i="75"/>
  <c r="B162" i="75"/>
  <c r="A162" i="75"/>
  <c r="AN161" i="75"/>
  <c r="AM161" i="75"/>
  <c r="AL161" i="75"/>
  <c r="AK161" i="75"/>
  <c r="AJ161" i="75"/>
  <c r="AI161" i="75"/>
  <c r="AH161" i="75"/>
  <c r="AG161" i="75"/>
  <c r="AF161" i="75"/>
  <c r="AE161" i="75"/>
  <c r="AD161" i="75"/>
  <c r="AC161" i="75"/>
  <c r="AB161" i="75"/>
  <c r="AA161" i="75"/>
  <c r="Z161" i="75"/>
  <c r="Y161" i="75"/>
  <c r="X161" i="75"/>
  <c r="W161" i="75"/>
  <c r="V161" i="75"/>
  <c r="U161" i="75"/>
  <c r="T161" i="75"/>
  <c r="S161" i="75"/>
  <c r="R161" i="75"/>
  <c r="Q161" i="75"/>
  <c r="P161" i="75"/>
  <c r="O161" i="75"/>
  <c r="N161" i="75"/>
  <c r="M161" i="75"/>
  <c r="L161" i="75"/>
  <c r="K161" i="75"/>
  <c r="J161" i="75"/>
  <c r="I161" i="75"/>
  <c r="H161" i="75"/>
  <c r="G161" i="75"/>
  <c r="F161" i="75"/>
  <c r="E161" i="75"/>
  <c r="D161" i="75"/>
  <c r="C161" i="75"/>
  <c r="B161" i="75"/>
  <c r="A161" i="75"/>
  <c r="AN160" i="75"/>
  <c r="AM160" i="75"/>
  <c r="AL160" i="75"/>
  <c r="AK160" i="75"/>
  <c r="AJ160" i="75"/>
  <c r="AI160" i="75"/>
  <c r="AH160" i="75"/>
  <c r="AG160" i="75"/>
  <c r="AF160" i="75"/>
  <c r="AE160" i="75"/>
  <c r="AD160" i="75"/>
  <c r="AC160" i="75"/>
  <c r="AB160" i="75"/>
  <c r="AA160" i="75"/>
  <c r="Z160" i="75"/>
  <c r="Y160" i="75"/>
  <c r="X160" i="75"/>
  <c r="W160" i="75"/>
  <c r="V160" i="75"/>
  <c r="U160" i="75"/>
  <c r="T160" i="75"/>
  <c r="S160" i="75"/>
  <c r="R160" i="75"/>
  <c r="Q160" i="75"/>
  <c r="P160" i="75"/>
  <c r="O160" i="75"/>
  <c r="N160" i="75"/>
  <c r="M160" i="75"/>
  <c r="L160" i="75"/>
  <c r="K160" i="75"/>
  <c r="J160" i="75"/>
  <c r="I160" i="75"/>
  <c r="H160" i="75"/>
  <c r="G160" i="75"/>
  <c r="F160" i="75"/>
  <c r="E160" i="75"/>
  <c r="D160" i="75"/>
  <c r="C160" i="75"/>
  <c r="B160" i="75"/>
  <c r="A160" i="75"/>
  <c r="AN159" i="75"/>
  <c r="AM159" i="75"/>
  <c r="AL159" i="75"/>
  <c r="AK159" i="75"/>
  <c r="AJ159" i="75"/>
  <c r="AI159" i="75"/>
  <c r="AH159" i="75"/>
  <c r="AG159" i="75"/>
  <c r="AF159" i="75"/>
  <c r="AE159" i="75"/>
  <c r="AD159" i="75"/>
  <c r="AC159" i="75"/>
  <c r="AB159" i="75"/>
  <c r="AA159" i="75"/>
  <c r="Z159" i="75"/>
  <c r="Y159" i="75"/>
  <c r="X159" i="75"/>
  <c r="W159" i="75"/>
  <c r="V159" i="75"/>
  <c r="U159" i="75"/>
  <c r="T159" i="75"/>
  <c r="S159" i="75"/>
  <c r="R159" i="75"/>
  <c r="Q159" i="75"/>
  <c r="P159" i="75"/>
  <c r="O159" i="75"/>
  <c r="N159" i="75"/>
  <c r="M159" i="75"/>
  <c r="L159" i="75"/>
  <c r="K159" i="75"/>
  <c r="J159" i="75"/>
  <c r="I159" i="75"/>
  <c r="H159" i="75"/>
  <c r="G159" i="75"/>
  <c r="F159" i="75"/>
  <c r="E159" i="75"/>
  <c r="D159" i="75"/>
  <c r="C159" i="75"/>
  <c r="B159" i="75"/>
  <c r="A159" i="75"/>
  <c r="AN158" i="75"/>
  <c r="AM158" i="75"/>
  <c r="AL158" i="75"/>
  <c r="AK158" i="75"/>
  <c r="AJ158" i="75"/>
  <c r="AI158" i="75"/>
  <c r="AH158" i="75"/>
  <c r="AG158" i="75"/>
  <c r="AF158" i="75"/>
  <c r="AE158" i="75"/>
  <c r="AD158" i="75"/>
  <c r="AC158" i="75"/>
  <c r="AB158" i="75"/>
  <c r="AA158" i="75"/>
  <c r="Z158" i="75"/>
  <c r="Y158" i="75"/>
  <c r="X158" i="75"/>
  <c r="W158" i="75"/>
  <c r="V158" i="75"/>
  <c r="U158" i="75"/>
  <c r="T158" i="75"/>
  <c r="S158" i="75"/>
  <c r="R158" i="75"/>
  <c r="Q158" i="75"/>
  <c r="P158" i="75"/>
  <c r="O158" i="75"/>
  <c r="N158" i="75"/>
  <c r="M158" i="75"/>
  <c r="L158" i="75"/>
  <c r="K158" i="75"/>
  <c r="J158" i="75"/>
  <c r="I158" i="75"/>
  <c r="H158" i="75"/>
  <c r="G158" i="75"/>
  <c r="F158" i="75"/>
  <c r="E158" i="75"/>
  <c r="D158" i="75"/>
  <c r="C158" i="75"/>
  <c r="B158" i="75"/>
  <c r="A158" i="75"/>
  <c r="AN157" i="75"/>
  <c r="AM157" i="75"/>
  <c r="AL157" i="75"/>
  <c r="AK157" i="75"/>
  <c r="AJ157" i="75"/>
  <c r="AI157" i="75"/>
  <c r="AH157" i="75"/>
  <c r="AG157" i="75"/>
  <c r="AF157" i="75"/>
  <c r="AE157" i="75"/>
  <c r="AD157" i="75"/>
  <c r="AC157" i="75"/>
  <c r="AB157" i="75"/>
  <c r="AA157" i="75"/>
  <c r="Z157" i="75"/>
  <c r="Y157" i="75"/>
  <c r="X157" i="75"/>
  <c r="W157" i="75"/>
  <c r="V157" i="75"/>
  <c r="U157" i="75"/>
  <c r="T157" i="75"/>
  <c r="S157" i="75"/>
  <c r="R157" i="75"/>
  <c r="Q157" i="75"/>
  <c r="P157" i="75"/>
  <c r="O157" i="75"/>
  <c r="N157" i="75"/>
  <c r="M157" i="75"/>
  <c r="L157" i="75"/>
  <c r="K157" i="75"/>
  <c r="J157" i="75"/>
  <c r="I157" i="75"/>
  <c r="H157" i="75"/>
  <c r="G157" i="75"/>
  <c r="F157" i="75"/>
  <c r="E157" i="75"/>
  <c r="D157" i="75"/>
  <c r="C157" i="75"/>
  <c r="B157" i="75"/>
  <c r="A157" i="75"/>
  <c r="AN156" i="75"/>
  <c r="AM156" i="75"/>
  <c r="AL156" i="75"/>
  <c r="AK156" i="75"/>
  <c r="AJ156" i="75"/>
  <c r="AI156" i="75"/>
  <c r="AH156" i="75"/>
  <c r="AG156" i="75"/>
  <c r="AF156" i="75"/>
  <c r="AE156" i="75"/>
  <c r="AD156" i="75"/>
  <c r="AC156" i="75"/>
  <c r="AB156" i="75"/>
  <c r="AA156" i="75"/>
  <c r="Z156" i="75"/>
  <c r="Y156" i="75"/>
  <c r="X156" i="75"/>
  <c r="W156" i="75"/>
  <c r="V156" i="75"/>
  <c r="U156" i="75"/>
  <c r="T156" i="75"/>
  <c r="S156" i="75"/>
  <c r="R156" i="75"/>
  <c r="Q156" i="75"/>
  <c r="P156" i="75"/>
  <c r="O156" i="75"/>
  <c r="N156" i="75"/>
  <c r="M156" i="75"/>
  <c r="L156" i="75"/>
  <c r="K156" i="75"/>
  <c r="J156" i="75"/>
  <c r="I156" i="75"/>
  <c r="H156" i="75"/>
  <c r="G156" i="75"/>
  <c r="F156" i="75"/>
  <c r="E156" i="75"/>
  <c r="D156" i="75"/>
  <c r="C156" i="75"/>
  <c r="B156" i="75"/>
  <c r="A156" i="75"/>
  <c r="AN155" i="75"/>
  <c r="AM155" i="75"/>
  <c r="AL155" i="75"/>
  <c r="AK155" i="75"/>
  <c r="AJ155" i="75"/>
  <c r="AI155" i="75"/>
  <c r="AH155" i="75"/>
  <c r="AG155" i="75"/>
  <c r="AF155" i="75"/>
  <c r="AE155" i="75"/>
  <c r="AD155" i="75"/>
  <c r="AC155" i="75"/>
  <c r="AB155" i="75"/>
  <c r="AA155" i="75"/>
  <c r="Z155" i="75"/>
  <c r="Y155" i="75"/>
  <c r="X155" i="75"/>
  <c r="W155" i="75"/>
  <c r="V155" i="75"/>
  <c r="U155" i="75"/>
  <c r="T155" i="75"/>
  <c r="S155" i="75"/>
  <c r="R155" i="75"/>
  <c r="Q155" i="75"/>
  <c r="P155" i="75"/>
  <c r="O155" i="75"/>
  <c r="N155" i="75"/>
  <c r="M155" i="75"/>
  <c r="L155" i="75"/>
  <c r="K155" i="75"/>
  <c r="J155" i="75"/>
  <c r="I155" i="75"/>
  <c r="H155" i="75"/>
  <c r="G155" i="75"/>
  <c r="F155" i="75"/>
  <c r="E155" i="75"/>
  <c r="D155" i="75"/>
  <c r="C155" i="75"/>
  <c r="B155" i="75"/>
  <c r="A155" i="75"/>
  <c r="AN154" i="75"/>
  <c r="AM154" i="75"/>
  <c r="AL154" i="75"/>
  <c r="AK154" i="75"/>
  <c r="AJ154" i="75"/>
  <c r="AI154" i="75"/>
  <c r="AH154" i="75"/>
  <c r="AG154" i="75"/>
  <c r="AF154" i="75"/>
  <c r="AE154" i="75"/>
  <c r="AD154" i="75"/>
  <c r="AC154" i="75"/>
  <c r="AB154" i="75"/>
  <c r="AA154" i="75"/>
  <c r="Z154" i="75"/>
  <c r="Y154" i="75"/>
  <c r="X154" i="75"/>
  <c r="W154" i="75"/>
  <c r="V154" i="75"/>
  <c r="U154" i="75"/>
  <c r="T154" i="75"/>
  <c r="S154" i="75"/>
  <c r="R154" i="75"/>
  <c r="Q154" i="75"/>
  <c r="P154" i="75"/>
  <c r="O154" i="75"/>
  <c r="N154" i="75"/>
  <c r="M154" i="75"/>
  <c r="L154" i="75"/>
  <c r="K154" i="75"/>
  <c r="J154" i="75"/>
  <c r="I154" i="75"/>
  <c r="H154" i="75"/>
  <c r="G154" i="75"/>
  <c r="F154" i="75"/>
  <c r="E154" i="75"/>
  <c r="D154" i="75"/>
  <c r="C154" i="75"/>
  <c r="B154" i="75"/>
  <c r="A154" i="75"/>
  <c r="AN153" i="75"/>
  <c r="AM153" i="75"/>
  <c r="AL153" i="75"/>
  <c r="AK153" i="75"/>
  <c r="AJ153" i="75"/>
  <c r="AI153" i="75"/>
  <c r="AH153" i="75"/>
  <c r="AG153" i="75"/>
  <c r="AF153" i="75"/>
  <c r="AE153" i="75"/>
  <c r="AD153" i="75"/>
  <c r="AC153" i="75"/>
  <c r="AB153" i="75"/>
  <c r="AA153" i="75"/>
  <c r="Z153" i="75"/>
  <c r="Y153" i="75"/>
  <c r="X153" i="75"/>
  <c r="W153" i="75"/>
  <c r="V153" i="75"/>
  <c r="U153" i="75"/>
  <c r="T153" i="75"/>
  <c r="S153" i="75"/>
  <c r="R153" i="75"/>
  <c r="Q153" i="75"/>
  <c r="P153" i="75"/>
  <c r="O153" i="75"/>
  <c r="N153" i="75"/>
  <c r="M153" i="75"/>
  <c r="L153" i="75"/>
  <c r="K153" i="75"/>
  <c r="J153" i="75"/>
  <c r="I153" i="75"/>
  <c r="H153" i="75"/>
  <c r="G153" i="75"/>
  <c r="F153" i="75"/>
  <c r="E153" i="75"/>
  <c r="D153" i="75"/>
  <c r="C153" i="75"/>
  <c r="B153" i="75"/>
  <c r="A153" i="75"/>
  <c r="AN152" i="75"/>
  <c r="AM152" i="75"/>
  <c r="AL152" i="75"/>
  <c r="AK152" i="75"/>
  <c r="AJ152" i="75"/>
  <c r="AI152" i="75"/>
  <c r="AH152" i="75"/>
  <c r="AG152" i="75"/>
  <c r="AF152" i="75"/>
  <c r="AE152" i="75"/>
  <c r="AD152" i="75"/>
  <c r="AC152" i="75"/>
  <c r="AB152" i="75"/>
  <c r="AA152" i="75"/>
  <c r="Z152" i="75"/>
  <c r="Y152" i="75"/>
  <c r="X152" i="75"/>
  <c r="W152" i="75"/>
  <c r="V152" i="75"/>
  <c r="U152" i="75"/>
  <c r="T152" i="75"/>
  <c r="S152" i="75"/>
  <c r="R152" i="75"/>
  <c r="Q152" i="75"/>
  <c r="P152" i="75"/>
  <c r="O152" i="75"/>
  <c r="N152" i="75"/>
  <c r="M152" i="75"/>
  <c r="L152" i="75"/>
  <c r="K152" i="75"/>
  <c r="J152" i="75"/>
  <c r="I152" i="75"/>
  <c r="H152" i="75"/>
  <c r="G152" i="75"/>
  <c r="F152" i="75"/>
  <c r="E152" i="75"/>
  <c r="D152" i="75"/>
  <c r="C152" i="75"/>
  <c r="B152" i="75"/>
  <c r="A152" i="75"/>
  <c r="AN151" i="75"/>
  <c r="AM151" i="75"/>
  <c r="AL151" i="75"/>
  <c r="AK151" i="75"/>
  <c r="AJ151" i="75"/>
  <c r="AI151" i="75"/>
  <c r="AH151" i="75"/>
  <c r="AG151" i="75"/>
  <c r="AF151" i="75"/>
  <c r="AE151" i="75"/>
  <c r="AD151" i="75"/>
  <c r="AC151" i="75"/>
  <c r="AB151" i="75"/>
  <c r="AA151" i="75"/>
  <c r="Z151" i="75"/>
  <c r="Y151" i="75"/>
  <c r="X151" i="75"/>
  <c r="W151" i="75"/>
  <c r="V151" i="75"/>
  <c r="U151" i="75"/>
  <c r="T151" i="75"/>
  <c r="S151" i="75"/>
  <c r="R151" i="75"/>
  <c r="Q151" i="75"/>
  <c r="P151" i="75"/>
  <c r="O151" i="75"/>
  <c r="N151" i="75"/>
  <c r="M151" i="75"/>
  <c r="L151" i="75"/>
  <c r="K151" i="75"/>
  <c r="J151" i="75"/>
  <c r="I151" i="75"/>
  <c r="H151" i="75"/>
  <c r="G151" i="75"/>
  <c r="F151" i="75"/>
  <c r="E151" i="75"/>
  <c r="D151" i="75"/>
  <c r="C151" i="75"/>
  <c r="B151" i="75"/>
  <c r="A151" i="75"/>
  <c r="AN150" i="75"/>
  <c r="AM150" i="75"/>
  <c r="AL150" i="75"/>
  <c r="AK150" i="75"/>
  <c r="AJ150" i="75"/>
  <c r="AI150" i="75"/>
  <c r="AH150" i="75"/>
  <c r="AG150" i="75"/>
  <c r="AF150" i="75"/>
  <c r="AE150" i="75"/>
  <c r="AD150" i="75"/>
  <c r="AC150" i="75"/>
  <c r="AB150" i="75"/>
  <c r="AA150" i="75"/>
  <c r="Z150" i="75"/>
  <c r="Y150" i="75"/>
  <c r="X150" i="75"/>
  <c r="W150" i="75"/>
  <c r="V150" i="75"/>
  <c r="U150" i="75"/>
  <c r="T150" i="75"/>
  <c r="S150" i="75"/>
  <c r="R150" i="75"/>
  <c r="Q150" i="75"/>
  <c r="P150" i="75"/>
  <c r="O150" i="75"/>
  <c r="N150" i="75"/>
  <c r="M150" i="75"/>
  <c r="L150" i="75"/>
  <c r="K150" i="75"/>
  <c r="J150" i="75"/>
  <c r="I150" i="75"/>
  <c r="H150" i="75"/>
  <c r="G150" i="75"/>
  <c r="F150" i="75"/>
  <c r="E150" i="75"/>
  <c r="D150" i="75"/>
  <c r="C150" i="75"/>
  <c r="B150" i="75"/>
  <c r="A150" i="75"/>
  <c r="AN149" i="75"/>
  <c r="AM149" i="75"/>
  <c r="AL149" i="75"/>
  <c r="AK149" i="75"/>
  <c r="AJ149" i="75"/>
  <c r="AI149" i="75"/>
  <c r="AH149" i="75"/>
  <c r="AG149" i="75"/>
  <c r="AF149" i="75"/>
  <c r="AE149" i="75"/>
  <c r="AD149" i="75"/>
  <c r="AC149" i="75"/>
  <c r="AB149" i="75"/>
  <c r="AA149" i="75"/>
  <c r="Z149" i="75"/>
  <c r="Y149" i="75"/>
  <c r="X149" i="75"/>
  <c r="W149" i="75"/>
  <c r="V149" i="75"/>
  <c r="U149" i="75"/>
  <c r="T149" i="75"/>
  <c r="S149" i="75"/>
  <c r="R149" i="75"/>
  <c r="Q149" i="75"/>
  <c r="P149" i="75"/>
  <c r="O149" i="75"/>
  <c r="N149" i="75"/>
  <c r="M149" i="75"/>
  <c r="L149" i="75"/>
  <c r="K149" i="75"/>
  <c r="J149" i="75"/>
  <c r="I149" i="75"/>
  <c r="H149" i="75"/>
  <c r="G149" i="75"/>
  <c r="F149" i="75"/>
  <c r="E149" i="75"/>
  <c r="D149" i="75"/>
  <c r="C149" i="75"/>
  <c r="B149" i="75"/>
  <c r="A149" i="75"/>
  <c r="AN148" i="75"/>
  <c r="AM148" i="75"/>
  <c r="AL148" i="75"/>
  <c r="AK148" i="75"/>
  <c r="AJ148" i="75"/>
  <c r="AI148" i="75"/>
  <c r="AH148" i="75"/>
  <c r="AG148" i="75"/>
  <c r="AF148" i="75"/>
  <c r="AE148" i="75"/>
  <c r="AD148" i="75"/>
  <c r="AC148" i="75"/>
  <c r="AB148" i="75"/>
  <c r="AA148" i="75"/>
  <c r="Z148" i="75"/>
  <c r="Y148" i="75"/>
  <c r="X148" i="75"/>
  <c r="W148" i="75"/>
  <c r="V148" i="75"/>
  <c r="U148" i="75"/>
  <c r="T148" i="75"/>
  <c r="S148" i="75"/>
  <c r="R148" i="75"/>
  <c r="Q148" i="75"/>
  <c r="P148" i="75"/>
  <c r="O148" i="75"/>
  <c r="N148" i="75"/>
  <c r="M148" i="75"/>
  <c r="L148" i="75"/>
  <c r="K148" i="75"/>
  <c r="J148" i="75"/>
  <c r="I148" i="75"/>
  <c r="H148" i="75"/>
  <c r="G148" i="75"/>
  <c r="F148" i="75"/>
  <c r="E148" i="75"/>
  <c r="D148" i="75"/>
  <c r="C148" i="75"/>
  <c r="B148" i="75"/>
  <c r="A148" i="75"/>
  <c r="AN147" i="75"/>
  <c r="AM147" i="75"/>
  <c r="AL147" i="75"/>
  <c r="AK147" i="75"/>
  <c r="AJ147" i="75"/>
  <c r="AI147" i="75"/>
  <c r="AH147" i="75"/>
  <c r="AG147" i="75"/>
  <c r="AF147" i="75"/>
  <c r="AE147" i="75"/>
  <c r="AD147" i="75"/>
  <c r="AC147" i="75"/>
  <c r="AB147" i="75"/>
  <c r="AA147" i="75"/>
  <c r="Z147" i="75"/>
  <c r="Y147" i="75"/>
  <c r="X147" i="75"/>
  <c r="W147" i="75"/>
  <c r="V147" i="75"/>
  <c r="U147" i="75"/>
  <c r="T147" i="75"/>
  <c r="S147" i="75"/>
  <c r="R147" i="75"/>
  <c r="Q147" i="75"/>
  <c r="P147" i="75"/>
  <c r="O147" i="75"/>
  <c r="N147" i="75"/>
  <c r="M147" i="75"/>
  <c r="L147" i="75"/>
  <c r="K147" i="75"/>
  <c r="J147" i="75"/>
  <c r="I147" i="75"/>
  <c r="H147" i="75"/>
  <c r="G147" i="75"/>
  <c r="F147" i="75"/>
  <c r="E147" i="75"/>
  <c r="D147" i="75"/>
  <c r="C147" i="75"/>
  <c r="B147" i="75"/>
  <c r="A147" i="75"/>
  <c r="AN146" i="75"/>
  <c r="AM146" i="75"/>
  <c r="AL146" i="75"/>
  <c r="AK146" i="75"/>
  <c r="AJ146" i="75"/>
  <c r="AI146" i="75"/>
  <c r="AH146" i="75"/>
  <c r="AG146" i="75"/>
  <c r="AF146" i="75"/>
  <c r="AE146" i="75"/>
  <c r="AD146" i="75"/>
  <c r="AC146" i="75"/>
  <c r="AB146" i="75"/>
  <c r="AA146" i="75"/>
  <c r="Z146" i="75"/>
  <c r="Y146" i="75"/>
  <c r="X146" i="75"/>
  <c r="W146" i="75"/>
  <c r="V146" i="75"/>
  <c r="U146" i="75"/>
  <c r="T146" i="75"/>
  <c r="S146" i="75"/>
  <c r="R146" i="75"/>
  <c r="Q146" i="75"/>
  <c r="P146" i="75"/>
  <c r="O146" i="75"/>
  <c r="N146" i="75"/>
  <c r="M146" i="75"/>
  <c r="L146" i="75"/>
  <c r="K146" i="75"/>
  <c r="J146" i="75"/>
  <c r="I146" i="75"/>
  <c r="H146" i="75"/>
  <c r="G146" i="75"/>
  <c r="F146" i="75"/>
  <c r="E146" i="75"/>
  <c r="D146" i="75"/>
  <c r="C146" i="75"/>
  <c r="B146" i="75"/>
  <c r="A146" i="75"/>
  <c r="AN145" i="75"/>
  <c r="AM145" i="75"/>
  <c r="AL145" i="75"/>
  <c r="AK145" i="75"/>
  <c r="AJ145" i="75"/>
  <c r="AI145" i="75"/>
  <c r="AH145" i="75"/>
  <c r="AG145" i="75"/>
  <c r="AF145" i="75"/>
  <c r="AE145" i="75"/>
  <c r="AD145" i="75"/>
  <c r="AC145" i="75"/>
  <c r="AB145" i="75"/>
  <c r="AA145" i="75"/>
  <c r="Z145" i="75"/>
  <c r="Y145" i="75"/>
  <c r="X145" i="75"/>
  <c r="W145" i="75"/>
  <c r="V145" i="75"/>
  <c r="U145" i="75"/>
  <c r="T145" i="75"/>
  <c r="S145" i="75"/>
  <c r="R145" i="75"/>
  <c r="Q145" i="75"/>
  <c r="P145" i="75"/>
  <c r="O145" i="75"/>
  <c r="N145" i="75"/>
  <c r="M145" i="75"/>
  <c r="L145" i="75"/>
  <c r="K145" i="75"/>
  <c r="J145" i="75"/>
  <c r="I145" i="75"/>
  <c r="H145" i="75"/>
  <c r="G145" i="75"/>
  <c r="F145" i="75"/>
  <c r="E145" i="75"/>
  <c r="D145" i="75"/>
  <c r="C145" i="75"/>
  <c r="B145" i="75"/>
  <c r="A145" i="75"/>
  <c r="AN144" i="75"/>
  <c r="AM144" i="75"/>
  <c r="AL144" i="75"/>
  <c r="AK144" i="75"/>
  <c r="AJ144" i="75"/>
  <c r="AI144" i="75"/>
  <c r="AH144" i="75"/>
  <c r="AG144" i="75"/>
  <c r="AF144" i="75"/>
  <c r="AE144" i="75"/>
  <c r="AD144" i="75"/>
  <c r="AC144" i="75"/>
  <c r="AB144" i="75"/>
  <c r="AA144" i="75"/>
  <c r="Z144" i="75"/>
  <c r="Y144" i="75"/>
  <c r="X144" i="75"/>
  <c r="W144" i="75"/>
  <c r="V144" i="75"/>
  <c r="U144" i="75"/>
  <c r="T144" i="75"/>
  <c r="S144" i="75"/>
  <c r="R144" i="75"/>
  <c r="Q144" i="75"/>
  <c r="P144" i="75"/>
  <c r="O144" i="75"/>
  <c r="N144" i="75"/>
  <c r="M144" i="75"/>
  <c r="L144" i="75"/>
  <c r="K144" i="75"/>
  <c r="J144" i="75"/>
  <c r="I144" i="75"/>
  <c r="H144" i="75"/>
  <c r="G144" i="75"/>
  <c r="F144" i="75"/>
  <c r="E144" i="75"/>
  <c r="D144" i="75"/>
  <c r="C144" i="75"/>
  <c r="B144" i="75"/>
  <c r="A144" i="75"/>
  <c r="AN143" i="75"/>
  <c r="AM143" i="75"/>
  <c r="AL143" i="75"/>
  <c r="AK143" i="75"/>
  <c r="AJ143" i="75"/>
  <c r="AI143" i="75"/>
  <c r="AH143" i="75"/>
  <c r="AG143" i="75"/>
  <c r="AF143" i="75"/>
  <c r="AE143" i="75"/>
  <c r="AD143" i="75"/>
  <c r="AC143" i="75"/>
  <c r="AB143" i="75"/>
  <c r="AA143" i="75"/>
  <c r="Z143" i="75"/>
  <c r="Y143" i="75"/>
  <c r="X143" i="75"/>
  <c r="W143" i="75"/>
  <c r="V143" i="75"/>
  <c r="U143" i="75"/>
  <c r="T143" i="75"/>
  <c r="S143" i="75"/>
  <c r="R143" i="75"/>
  <c r="Q143" i="75"/>
  <c r="P143" i="75"/>
  <c r="O143" i="75"/>
  <c r="N143" i="75"/>
  <c r="M143" i="75"/>
  <c r="L143" i="75"/>
  <c r="K143" i="75"/>
  <c r="J143" i="75"/>
  <c r="I143" i="75"/>
  <c r="H143" i="75"/>
  <c r="G143" i="75"/>
  <c r="F143" i="75"/>
  <c r="E143" i="75"/>
  <c r="D143" i="75"/>
  <c r="C143" i="75"/>
  <c r="B143" i="75"/>
  <c r="A143" i="75"/>
  <c r="AN142" i="75"/>
  <c r="AM142" i="75"/>
  <c r="AL142" i="75"/>
  <c r="AK142" i="75"/>
  <c r="AJ142" i="75"/>
  <c r="AI142" i="75"/>
  <c r="AH142" i="75"/>
  <c r="AG142" i="75"/>
  <c r="AF142" i="75"/>
  <c r="AE142" i="75"/>
  <c r="AD142" i="75"/>
  <c r="AC142" i="75"/>
  <c r="AB142" i="75"/>
  <c r="AA142" i="75"/>
  <c r="Z142" i="75"/>
  <c r="Y142" i="75"/>
  <c r="X142" i="75"/>
  <c r="W142" i="75"/>
  <c r="V142" i="75"/>
  <c r="U142" i="75"/>
  <c r="T142" i="75"/>
  <c r="S142" i="75"/>
  <c r="R142" i="75"/>
  <c r="Q142" i="75"/>
  <c r="P142" i="75"/>
  <c r="O142" i="75"/>
  <c r="N142" i="75"/>
  <c r="M142" i="75"/>
  <c r="L142" i="75"/>
  <c r="K142" i="75"/>
  <c r="J142" i="75"/>
  <c r="I142" i="75"/>
  <c r="H142" i="75"/>
  <c r="G142" i="75"/>
  <c r="F142" i="75"/>
  <c r="E142" i="75"/>
  <c r="D142" i="75"/>
  <c r="C142" i="75"/>
  <c r="B142" i="75"/>
  <c r="A142" i="75"/>
  <c r="AN141" i="75"/>
  <c r="AM141" i="75"/>
  <c r="AL141" i="75"/>
  <c r="AK141" i="75"/>
  <c r="AJ141" i="75"/>
  <c r="AI141" i="75"/>
  <c r="AH141" i="75"/>
  <c r="AG141" i="75"/>
  <c r="AF141" i="75"/>
  <c r="AE141" i="75"/>
  <c r="AD141" i="75"/>
  <c r="AC141" i="75"/>
  <c r="AB141" i="75"/>
  <c r="AA141" i="75"/>
  <c r="Z141" i="75"/>
  <c r="Y141" i="75"/>
  <c r="X141" i="75"/>
  <c r="W141" i="75"/>
  <c r="V141" i="75"/>
  <c r="U141" i="75"/>
  <c r="T141" i="75"/>
  <c r="S141" i="75"/>
  <c r="R141" i="75"/>
  <c r="Q141" i="75"/>
  <c r="P141" i="75"/>
  <c r="O141" i="75"/>
  <c r="N141" i="75"/>
  <c r="M141" i="75"/>
  <c r="L141" i="75"/>
  <c r="K141" i="75"/>
  <c r="J141" i="75"/>
  <c r="I141" i="75"/>
  <c r="H141" i="75"/>
  <c r="G141" i="75"/>
  <c r="F141" i="75"/>
  <c r="E141" i="75"/>
  <c r="D141" i="75"/>
  <c r="C141" i="75"/>
  <c r="B141" i="75"/>
  <c r="A141" i="75"/>
  <c r="AN140" i="75"/>
  <c r="AM140" i="75"/>
  <c r="AL140" i="75"/>
  <c r="AK140" i="75"/>
  <c r="AJ140" i="75"/>
  <c r="AI140" i="75"/>
  <c r="AH140" i="75"/>
  <c r="AG140" i="75"/>
  <c r="AF140" i="75"/>
  <c r="AE140" i="75"/>
  <c r="AD140" i="75"/>
  <c r="AC140" i="75"/>
  <c r="AB140" i="75"/>
  <c r="AA140" i="75"/>
  <c r="Z140" i="75"/>
  <c r="Y140" i="75"/>
  <c r="X140" i="75"/>
  <c r="W140" i="75"/>
  <c r="V140" i="75"/>
  <c r="U140" i="75"/>
  <c r="T140" i="75"/>
  <c r="S140" i="75"/>
  <c r="R140" i="75"/>
  <c r="Q140" i="75"/>
  <c r="P140" i="75"/>
  <c r="O140" i="75"/>
  <c r="N140" i="75"/>
  <c r="M140" i="75"/>
  <c r="L140" i="75"/>
  <c r="K140" i="75"/>
  <c r="J140" i="75"/>
  <c r="I140" i="75"/>
  <c r="H140" i="75"/>
  <c r="G140" i="75"/>
  <c r="F140" i="75"/>
  <c r="E140" i="75"/>
  <c r="D140" i="75"/>
  <c r="C140" i="75"/>
  <c r="B140" i="75"/>
  <c r="A140" i="75"/>
  <c r="AN139" i="75"/>
  <c r="AM139" i="75"/>
  <c r="AL139" i="75"/>
  <c r="AK139" i="75"/>
  <c r="AJ139" i="75"/>
  <c r="AI139" i="75"/>
  <c r="AH139" i="75"/>
  <c r="AG139" i="75"/>
  <c r="AF139" i="75"/>
  <c r="AE139" i="75"/>
  <c r="AD139" i="75"/>
  <c r="AC139" i="75"/>
  <c r="AB139" i="75"/>
  <c r="AA139" i="75"/>
  <c r="Z139" i="75"/>
  <c r="Y139" i="75"/>
  <c r="X139" i="75"/>
  <c r="W139" i="75"/>
  <c r="V139" i="75"/>
  <c r="U139" i="75"/>
  <c r="T139" i="75"/>
  <c r="S139" i="75"/>
  <c r="R139" i="75"/>
  <c r="Q139" i="75"/>
  <c r="P139" i="75"/>
  <c r="O139" i="75"/>
  <c r="N139" i="75"/>
  <c r="M139" i="75"/>
  <c r="L139" i="75"/>
  <c r="K139" i="75"/>
  <c r="J139" i="75"/>
  <c r="I139" i="75"/>
  <c r="H139" i="75"/>
  <c r="G139" i="75"/>
  <c r="F139" i="75"/>
  <c r="E139" i="75"/>
  <c r="D139" i="75"/>
  <c r="C139" i="75"/>
  <c r="B139" i="75"/>
  <c r="A139" i="75"/>
  <c r="AN138" i="75"/>
  <c r="AM138" i="75"/>
  <c r="AL138" i="75"/>
  <c r="AK138" i="75"/>
  <c r="AJ138" i="75"/>
  <c r="AI138" i="75"/>
  <c r="AH138" i="75"/>
  <c r="AG138" i="75"/>
  <c r="AF138" i="75"/>
  <c r="AE138" i="75"/>
  <c r="AD138" i="75"/>
  <c r="AC138" i="75"/>
  <c r="AB138" i="75"/>
  <c r="AA138" i="75"/>
  <c r="Z138" i="75"/>
  <c r="Y138" i="75"/>
  <c r="X138" i="75"/>
  <c r="W138" i="75"/>
  <c r="V138" i="75"/>
  <c r="U138" i="75"/>
  <c r="T138" i="75"/>
  <c r="S138" i="75"/>
  <c r="R138" i="75"/>
  <c r="Q138" i="75"/>
  <c r="P138" i="75"/>
  <c r="O138" i="75"/>
  <c r="N138" i="75"/>
  <c r="M138" i="75"/>
  <c r="L138" i="75"/>
  <c r="K138" i="75"/>
  <c r="J138" i="75"/>
  <c r="I138" i="75"/>
  <c r="H138" i="75"/>
  <c r="G138" i="75"/>
  <c r="F138" i="75"/>
  <c r="E138" i="75"/>
  <c r="D138" i="75"/>
  <c r="C138" i="75"/>
  <c r="B138" i="75"/>
  <c r="A138" i="75"/>
  <c r="AN137" i="75"/>
  <c r="AM137" i="75"/>
  <c r="AL137" i="75"/>
  <c r="AK137" i="75"/>
  <c r="AJ137" i="75"/>
  <c r="AI137" i="75"/>
  <c r="AH137" i="75"/>
  <c r="AG137" i="75"/>
  <c r="AF137" i="75"/>
  <c r="AE137" i="75"/>
  <c r="AD137" i="75"/>
  <c r="AC137" i="75"/>
  <c r="AB137" i="75"/>
  <c r="AA137" i="75"/>
  <c r="Z137" i="75"/>
  <c r="Y137" i="75"/>
  <c r="X137" i="75"/>
  <c r="W137" i="75"/>
  <c r="V137" i="75"/>
  <c r="U137" i="75"/>
  <c r="T137" i="75"/>
  <c r="S137" i="75"/>
  <c r="R137" i="75"/>
  <c r="Q137" i="75"/>
  <c r="P137" i="75"/>
  <c r="O137" i="75"/>
  <c r="N137" i="75"/>
  <c r="M137" i="75"/>
  <c r="L137" i="75"/>
  <c r="K137" i="75"/>
  <c r="J137" i="75"/>
  <c r="I137" i="75"/>
  <c r="H137" i="75"/>
  <c r="G137" i="75"/>
  <c r="F137" i="75"/>
  <c r="E137" i="75"/>
  <c r="D137" i="75"/>
  <c r="C137" i="75"/>
  <c r="B137" i="75"/>
  <c r="A137" i="75"/>
  <c r="AN136" i="75"/>
  <c r="AM136" i="75"/>
  <c r="AL136" i="75"/>
  <c r="AK136" i="75"/>
  <c r="AJ136" i="75"/>
  <c r="AI136" i="75"/>
  <c r="AH136" i="75"/>
  <c r="AG136" i="75"/>
  <c r="AF136" i="75"/>
  <c r="AE136" i="75"/>
  <c r="AD136" i="75"/>
  <c r="AC136" i="75"/>
  <c r="AB136" i="75"/>
  <c r="AA136" i="75"/>
  <c r="Z136" i="75"/>
  <c r="Y136" i="75"/>
  <c r="X136" i="75"/>
  <c r="W136" i="75"/>
  <c r="V136" i="75"/>
  <c r="U136" i="75"/>
  <c r="T136" i="75"/>
  <c r="S136" i="75"/>
  <c r="R136" i="75"/>
  <c r="Q136" i="75"/>
  <c r="P136" i="75"/>
  <c r="O136" i="75"/>
  <c r="N136" i="75"/>
  <c r="M136" i="75"/>
  <c r="L136" i="75"/>
  <c r="K136" i="75"/>
  <c r="J136" i="75"/>
  <c r="I136" i="75"/>
  <c r="H136" i="75"/>
  <c r="G136" i="75"/>
  <c r="F136" i="75"/>
  <c r="E136" i="75"/>
  <c r="D136" i="75"/>
  <c r="C136" i="75"/>
  <c r="B136" i="75"/>
  <c r="A136" i="75"/>
  <c r="AN135" i="75"/>
  <c r="AM135" i="75"/>
  <c r="AL135" i="75"/>
  <c r="AK135" i="75"/>
  <c r="AJ135" i="75"/>
  <c r="AI135" i="75"/>
  <c r="AH135" i="75"/>
  <c r="AG135" i="75"/>
  <c r="AF135" i="75"/>
  <c r="AE135" i="75"/>
  <c r="AD135" i="75"/>
  <c r="AC135" i="75"/>
  <c r="AB135" i="75"/>
  <c r="AA135" i="75"/>
  <c r="Z135" i="75"/>
  <c r="Y135" i="75"/>
  <c r="X135" i="75"/>
  <c r="W135" i="75"/>
  <c r="V135" i="75"/>
  <c r="U135" i="75"/>
  <c r="T135" i="75"/>
  <c r="S135" i="75"/>
  <c r="R135" i="75"/>
  <c r="Q135" i="75"/>
  <c r="P135" i="75"/>
  <c r="O135" i="75"/>
  <c r="N135" i="75"/>
  <c r="M135" i="75"/>
  <c r="L135" i="75"/>
  <c r="K135" i="75"/>
  <c r="J135" i="75"/>
  <c r="I135" i="75"/>
  <c r="H135" i="75"/>
  <c r="G135" i="75"/>
  <c r="F135" i="75"/>
  <c r="E135" i="75"/>
  <c r="D135" i="75"/>
  <c r="C135" i="75"/>
  <c r="B135" i="75"/>
  <c r="A135" i="75"/>
  <c r="AN134" i="75"/>
  <c r="AM134" i="75"/>
  <c r="AL134" i="75"/>
  <c r="AK134" i="75"/>
  <c r="AJ134" i="75"/>
  <c r="AI134" i="75"/>
  <c r="AH134" i="75"/>
  <c r="AG134" i="75"/>
  <c r="AF134" i="75"/>
  <c r="AE134" i="75"/>
  <c r="AD134" i="75"/>
  <c r="AC134" i="75"/>
  <c r="AB134" i="75"/>
  <c r="AA134" i="75"/>
  <c r="Z134" i="75"/>
  <c r="Y134" i="75"/>
  <c r="X134" i="75"/>
  <c r="W134" i="75"/>
  <c r="V134" i="75"/>
  <c r="U134" i="75"/>
  <c r="T134" i="75"/>
  <c r="S134" i="75"/>
  <c r="R134" i="75"/>
  <c r="Q134" i="75"/>
  <c r="P134" i="75"/>
  <c r="O134" i="75"/>
  <c r="N134" i="75"/>
  <c r="M134" i="75"/>
  <c r="L134" i="75"/>
  <c r="K134" i="75"/>
  <c r="J134" i="75"/>
  <c r="I134" i="75"/>
  <c r="H134" i="75"/>
  <c r="G134" i="75"/>
  <c r="F134" i="75"/>
  <c r="E134" i="75"/>
  <c r="D134" i="75"/>
  <c r="C134" i="75"/>
  <c r="B134" i="75"/>
  <c r="A134" i="75"/>
  <c r="AN133" i="75"/>
  <c r="AM133" i="75"/>
  <c r="AL133" i="75"/>
  <c r="AK133" i="75"/>
  <c r="AJ133" i="75"/>
  <c r="AI133" i="75"/>
  <c r="AH133" i="75"/>
  <c r="AG133" i="75"/>
  <c r="AF133" i="75"/>
  <c r="AE133" i="75"/>
  <c r="AD133" i="75"/>
  <c r="AC133" i="75"/>
  <c r="AB133" i="75"/>
  <c r="AA133" i="75"/>
  <c r="Z133" i="75"/>
  <c r="Y133" i="75"/>
  <c r="X133" i="75"/>
  <c r="W133" i="75"/>
  <c r="V133" i="75"/>
  <c r="U133" i="75"/>
  <c r="T133" i="75"/>
  <c r="S133" i="75"/>
  <c r="R133" i="75"/>
  <c r="Q133" i="75"/>
  <c r="P133" i="75"/>
  <c r="O133" i="75"/>
  <c r="N133" i="75"/>
  <c r="M133" i="75"/>
  <c r="L133" i="75"/>
  <c r="K133" i="75"/>
  <c r="J133" i="75"/>
  <c r="I133" i="75"/>
  <c r="H133" i="75"/>
  <c r="G133" i="75"/>
  <c r="F133" i="75"/>
  <c r="E133" i="75"/>
  <c r="D133" i="75"/>
  <c r="C133" i="75"/>
  <c r="B133" i="75"/>
  <c r="A133" i="75"/>
  <c r="AN132" i="75"/>
  <c r="AM132" i="75"/>
  <c r="AL132" i="75"/>
  <c r="AK132" i="75"/>
  <c r="AJ132" i="75"/>
  <c r="AI132" i="75"/>
  <c r="AH132" i="75"/>
  <c r="AG132" i="75"/>
  <c r="AF132" i="75"/>
  <c r="AE132" i="75"/>
  <c r="AD132" i="75"/>
  <c r="AC132" i="75"/>
  <c r="AB132" i="75"/>
  <c r="AA132" i="75"/>
  <c r="Z132" i="75"/>
  <c r="Y132" i="75"/>
  <c r="X132" i="75"/>
  <c r="W132" i="75"/>
  <c r="V132" i="75"/>
  <c r="U132" i="75"/>
  <c r="T132" i="75"/>
  <c r="S132" i="75"/>
  <c r="R132" i="75"/>
  <c r="Q132" i="75"/>
  <c r="P132" i="75"/>
  <c r="O132" i="75"/>
  <c r="N132" i="75"/>
  <c r="M132" i="75"/>
  <c r="L132" i="75"/>
  <c r="K132" i="75"/>
  <c r="J132" i="75"/>
  <c r="I132" i="75"/>
  <c r="H132" i="75"/>
  <c r="G132" i="75"/>
  <c r="F132" i="75"/>
  <c r="E132" i="75"/>
  <c r="D132" i="75"/>
  <c r="C132" i="75"/>
  <c r="B132" i="75"/>
  <c r="A132" i="75"/>
  <c r="AN131" i="75"/>
  <c r="AM131" i="75"/>
  <c r="AL131" i="75"/>
  <c r="AK131" i="75"/>
  <c r="AJ131" i="75"/>
  <c r="AI131" i="75"/>
  <c r="AH131" i="75"/>
  <c r="AG131" i="75"/>
  <c r="AF131" i="75"/>
  <c r="AE131" i="75"/>
  <c r="AD131" i="75"/>
  <c r="AC131" i="75"/>
  <c r="AB131" i="75"/>
  <c r="AA131" i="75"/>
  <c r="Z131" i="75"/>
  <c r="Y131" i="75"/>
  <c r="X131" i="75"/>
  <c r="W131" i="75"/>
  <c r="V131" i="75"/>
  <c r="U131" i="75"/>
  <c r="T131" i="75"/>
  <c r="S131" i="75"/>
  <c r="R131" i="75"/>
  <c r="Q131" i="75"/>
  <c r="P131" i="75"/>
  <c r="O131" i="75"/>
  <c r="N131" i="75"/>
  <c r="M131" i="75"/>
  <c r="L131" i="75"/>
  <c r="K131" i="75"/>
  <c r="J131" i="75"/>
  <c r="I131" i="75"/>
  <c r="H131" i="75"/>
  <c r="G131" i="75"/>
  <c r="F131" i="75"/>
  <c r="E131" i="75"/>
  <c r="D131" i="75"/>
  <c r="C131" i="75"/>
  <c r="B131" i="75"/>
  <c r="A131" i="75"/>
  <c r="AN130" i="75"/>
  <c r="AM130" i="75"/>
  <c r="AL130" i="75"/>
  <c r="AK130" i="75"/>
  <c r="AJ130" i="75"/>
  <c r="AI130" i="75"/>
  <c r="AH130" i="75"/>
  <c r="AG130" i="75"/>
  <c r="AF130" i="75"/>
  <c r="AE130" i="75"/>
  <c r="AD130" i="75"/>
  <c r="AC130" i="75"/>
  <c r="AB130" i="75"/>
  <c r="AA130" i="75"/>
  <c r="Z130" i="75"/>
  <c r="Y130" i="75"/>
  <c r="X130" i="75"/>
  <c r="W130" i="75"/>
  <c r="V130" i="75"/>
  <c r="U130" i="75"/>
  <c r="T130" i="75"/>
  <c r="S130" i="75"/>
  <c r="R130" i="75"/>
  <c r="Q130" i="75"/>
  <c r="P130" i="75"/>
  <c r="O130" i="75"/>
  <c r="N130" i="75"/>
  <c r="M130" i="75"/>
  <c r="L130" i="75"/>
  <c r="K130" i="75"/>
  <c r="J130" i="75"/>
  <c r="I130" i="75"/>
  <c r="H130" i="75"/>
  <c r="G130" i="75"/>
  <c r="F130" i="75"/>
  <c r="E130" i="75"/>
  <c r="D130" i="75"/>
  <c r="C130" i="75"/>
  <c r="B130" i="75"/>
  <c r="A130" i="75"/>
  <c r="AN129" i="75"/>
  <c r="AM129" i="75"/>
  <c r="AL129" i="75"/>
  <c r="AK129" i="75"/>
  <c r="AJ129" i="75"/>
  <c r="AI129" i="75"/>
  <c r="AH129" i="75"/>
  <c r="AG129" i="75"/>
  <c r="AF129" i="75"/>
  <c r="AE129" i="75"/>
  <c r="AD129" i="75"/>
  <c r="AC129" i="75"/>
  <c r="AB129" i="75"/>
  <c r="AA129" i="75"/>
  <c r="Z129" i="75"/>
  <c r="Y129" i="75"/>
  <c r="X129" i="75"/>
  <c r="W129" i="75"/>
  <c r="V129" i="75"/>
  <c r="U129" i="75"/>
  <c r="T129" i="75"/>
  <c r="S129" i="75"/>
  <c r="R129" i="75"/>
  <c r="Q129" i="75"/>
  <c r="P129" i="75"/>
  <c r="O129" i="75"/>
  <c r="N129" i="75"/>
  <c r="M129" i="75"/>
  <c r="L129" i="75"/>
  <c r="K129" i="75"/>
  <c r="J129" i="75"/>
  <c r="I129" i="75"/>
  <c r="H129" i="75"/>
  <c r="G129" i="75"/>
  <c r="F129" i="75"/>
  <c r="E129" i="75"/>
  <c r="D129" i="75"/>
  <c r="C129" i="75"/>
  <c r="B129" i="75"/>
  <c r="A129" i="75"/>
  <c r="AN128" i="75"/>
  <c r="AM128" i="75"/>
  <c r="AL128" i="75"/>
  <c r="AK128" i="75"/>
  <c r="AJ128" i="75"/>
  <c r="AI128" i="75"/>
  <c r="AH128" i="75"/>
  <c r="AG128" i="75"/>
  <c r="AF128" i="75"/>
  <c r="AE128" i="75"/>
  <c r="AD128" i="75"/>
  <c r="AC128" i="75"/>
  <c r="AB128" i="75"/>
  <c r="AA128" i="75"/>
  <c r="Z128" i="75"/>
  <c r="Y128" i="75"/>
  <c r="X128" i="75"/>
  <c r="W128" i="75"/>
  <c r="V128" i="75"/>
  <c r="U128" i="75"/>
  <c r="T128" i="75"/>
  <c r="S128" i="75"/>
  <c r="R128" i="75"/>
  <c r="Q128" i="75"/>
  <c r="P128" i="75"/>
  <c r="O128" i="75"/>
  <c r="N128" i="75"/>
  <c r="M128" i="75"/>
  <c r="L128" i="75"/>
  <c r="K128" i="75"/>
  <c r="J128" i="75"/>
  <c r="I128" i="75"/>
  <c r="H128" i="75"/>
  <c r="G128" i="75"/>
  <c r="F128" i="75"/>
  <c r="E128" i="75"/>
  <c r="D128" i="75"/>
  <c r="C128" i="75"/>
  <c r="B128" i="75"/>
  <c r="A128" i="75"/>
  <c r="AN127" i="75"/>
  <c r="AM127" i="75"/>
  <c r="AL127" i="75"/>
  <c r="AK127" i="75"/>
  <c r="AJ127" i="75"/>
  <c r="AI127" i="75"/>
  <c r="AH127" i="75"/>
  <c r="AG127" i="75"/>
  <c r="AF127" i="75"/>
  <c r="AE127" i="75"/>
  <c r="AD127" i="75"/>
  <c r="AC127" i="75"/>
  <c r="AB127" i="75"/>
  <c r="AA127" i="75"/>
  <c r="Z127" i="75"/>
  <c r="Y127" i="75"/>
  <c r="X127" i="75"/>
  <c r="W127" i="75"/>
  <c r="V127" i="75"/>
  <c r="U127" i="75"/>
  <c r="T127" i="75"/>
  <c r="S127" i="75"/>
  <c r="R127" i="75"/>
  <c r="Q127" i="75"/>
  <c r="P127" i="75"/>
  <c r="O127" i="75"/>
  <c r="N127" i="75"/>
  <c r="M127" i="75"/>
  <c r="L127" i="75"/>
  <c r="K127" i="75"/>
  <c r="J127" i="75"/>
  <c r="I127" i="75"/>
  <c r="H127" i="75"/>
  <c r="G127" i="75"/>
  <c r="F127" i="75"/>
  <c r="E127" i="75"/>
  <c r="D127" i="75"/>
  <c r="C127" i="75"/>
  <c r="B127" i="75"/>
  <c r="A127" i="75"/>
  <c r="AN126" i="75"/>
  <c r="AM126" i="75"/>
  <c r="AL126" i="75"/>
  <c r="AK126" i="75"/>
  <c r="AJ126" i="75"/>
  <c r="AI126" i="75"/>
  <c r="AH126" i="75"/>
  <c r="AG126" i="75"/>
  <c r="AF126" i="75"/>
  <c r="AE126" i="75"/>
  <c r="AD126" i="75"/>
  <c r="AC126" i="75"/>
  <c r="AB126" i="75"/>
  <c r="AA126" i="75"/>
  <c r="Z126" i="75"/>
  <c r="Y126" i="75"/>
  <c r="X126" i="75"/>
  <c r="W126" i="75"/>
  <c r="V126" i="75"/>
  <c r="U126" i="75"/>
  <c r="T126" i="75"/>
  <c r="S126" i="75"/>
  <c r="R126" i="75"/>
  <c r="Q126" i="75"/>
  <c r="P126" i="75"/>
  <c r="O126" i="75"/>
  <c r="N126" i="75"/>
  <c r="M126" i="75"/>
  <c r="L126" i="75"/>
  <c r="K126" i="75"/>
  <c r="J126" i="75"/>
  <c r="I126" i="75"/>
  <c r="H126" i="75"/>
  <c r="G126" i="75"/>
  <c r="F126" i="75"/>
  <c r="E126" i="75"/>
  <c r="D126" i="75"/>
  <c r="C126" i="75"/>
  <c r="B126" i="75"/>
  <c r="A126" i="75"/>
  <c r="AN125" i="75"/>
  <c r="AM125" i="75"/>
  <c r="AL125" i="75"/>
  <c r="AK125" i="75"/>
  <c r="AJ125" i="75"/>
  <c r="AI125" i="75"/>
  <c r="AH125" i="75"/>
  <c r="AG125" i="75"/>
  <c r="AF125" i="75"/>
  <c r="AE125" i="75"/>
  <c r="AD125" i="75"/>
  <c r="AC125" i="75"/>
  <c r="AB125" i="75"/>
  <c r="AA125" i="75"/>
  <c r="Z125" i="75"/>
  <c r="Y125" i="75"/>
  <c r="X125" i="75"/>
  <c r="W125" i="75"/>
  <c r="V125" i="75"/>
  <c r="U125" i="75"/>
  <c r="T125" i="75"/>
  <c r="S125" i="75"/>
  <c r="R125" i="75"/>
  <c r="Q125" i="75"/>
  <c r="P125" i="75"/>
  <c r="O125" i="75"/>
  <c r="N125" i="75"/>
  <c r="M125" i="75"/>
  <c r="L125" i="75"/>
  <c r="K125" i="75"/>
  <c r="J125" i="75"/>
  <c r="I125" i="75"/>
  <c r="H125" i="75"/>
  <c r="G125" i="75"/>
  <c r="F125" i="75"/>
  <c r="E125" i="75"/>
  <c r="D125" i="75"/>
  <c r="C125" i="75"/>
  <c r="B125" i="75"/>
  <c r="A125" i="75"/>
  <c r="AN124" i="75"/>
  <c r="AM124" i="75"/>
  <c r="AL124" i="75"/>
  <c r="AK124" i="75"/>
  <c r="AJ124" i="75"/>
  <c r="AI124" i="75"/>
  <c r="AH124" i="75"/>
  <c r="AG124" i="75"/>
  <c r="AF124" i="75"/>
  <c r="AE124" i="75"/>
  <c r="AD124" i="75"/>
  <c r="AC124" i="75"/>
  <c r="AB124" i="75"/>
  <c r="AA124" i="75"/>
  <c r="Z124" i="75"/>
  <c r="Y124" i="75"/>
  <c r="X124" i="75"/>
  <c r="W124" i="75"/>
  <c r="V124" i="75"/>
  <c r="U124" i="75"/>
  <c r="T124" i="75"/>
  <c r="S124" i="75"/>
  <c r="R124" i="75"/>
  <c r="Q124" i="75"/>
  <c r="P124" i="75"/>
  <c r="O124" i="75"/>
  <c r="N124" i="75"/>
  <c r="M124" i="75"/>
  <c r="L124" i="75"/>
  <c r="K124" i="75"/>
  <c r="J124" i="75"/>
  <c r="I124" i="75"/>
  <c r="H124" i="75"/>
  <c r="G124" i="75"/>
  <c r="F124" i="75"/>
  <c r="E124" i="75"/>
  <c r="D124" i="75"/>
  <c r="C124" i="75"/>
  <c r="B124" i="75"/>
  <c r="A124" i="75"/>
  <c r="AN123" i="75"/>
  <c r="AM123" i="75"/>
  <c r="AL123" i="75"/>
  <c r="AK123" i="75"/>
  <c r="AJ123" i="75"/>
  <c r="AI123" i="75"/>
  <c r="AH123" i="75"/>
  <c r="AG123" i="75"/>
  <c r="AF123" i="75"/>
  <c r="AE123" i="75"/>
  <c r="AD123" i="75"/>
  <c r="AC123" i="75"/>
  <c r="AB123" i="75"/>
  <c r="AA123" i="75"/>
  <c r="Z123" i="75"/>
  <c r="Y123" i="75"/>
  <c r="X123" i="75"/>
  <c r="W123" i="75"/>
  <c r="V123" i="75"/>
  <c r="U123" i="75"/>
  <c r="T123" i="75"/>
  <c r="S123" i="75"/>
  <c r="R123" i="75"/>
  <c r="Q123" i="75"/>
  <c r="P123" i="75"/>
  <c r="O123" i="75"/>
  <c r="N123" i="75"/>
  <c r="M123" i="75"/>
  <c r="L123" i="75"/>
  <c r="K123" i="75"/>
  <c r="J123" i="75"/>
  <c r="I123" i="75"/>
  <c r="H123" i="75"/>
  <c r="G123" i="75"/>
  <c r="F123" i="75"/>
  <c r="E123" i="75"/>
  <c r="D123" i="75"/>
  <c r="C123" i="75"/>
  <c r="B123" i="75"/>
  <c r="A123" i="75"/>
  <c r="AN122" i="75"/>
  <c r="AM122" i="75"/>
  <c r="AL122" i="75"/>
  <c r="AK122" i="75"/>
  <c r="AJ122" i="75"/>
  <c r="AI122" i="75"/>
  <c r="AH122" i="75"/>
  <c r="AG122" i="75"/>
  <c r="AF122" i="75"/>
  <c r="AE122" i="75"/>
  <c r="AD122" i="75"/>
  <c r="AC122" i="75"/>
  <c r="AB122" i="75"/>
  <c r="AA122" i="75"/>
  <c r="Z122" i="75"/>
  <c r="Y122" i="75"/>
  <c r="X122" i="75"/>
  <c r="W122" i="75"/>
  <c r="V122" i="75"/>
  <c r="U122" i="75"/>
  <c r="T122" i="75"/>
  <c r="S122" i="75"/>
  <c r="R122" i="75"/>
  <c r="Q122" i="75"/>
  <c r="P122" i="75"/>
  <c r="O122" i="75"/>
  <c r="N122" i="75"/>
  <c r="M122" i="75"/>
  <c r="L122" i="75"/>
  <c r="K122" i="75"/>
  <c r="J122" i="75"/>
  <c r="I122" i="75"/>
  <c r="H122" i="75"/>
  <c r="G122" i="75"/>
  <c r="F122" i="75"/>
  <c r="E122" i="75"/>
  <c r="D122" i="75"/>
  <c r="C122" i="75"/>
  <c r="B122" i="75"/>
  <c r="A122" i="75"/>
  <c r="AN121" i="75"/>
  <c r="AM121" i="75"/>
  <c r="AL121" i="75"/>
  <c r="AK121" i="75"/>
  <c r="AJ121" i="75"/>
  <c r="AI121" i="75"/>
  <c r="AH121" i="75"/>
  <c r="AG121" i="75"/>
  <c r="AF121" i="75"/>
  <c r="AE121" i="75"/>
  <c r="AD121" i="75"/>
  <c r="AC121" i="75"/>
  <c r="AB121" i="75"/>
  <c r="AA121" i="75"/>
  <c r="Z121" i="75"/>
  <c r="Y121" i="75"/>
  <c r="X121" i="75"/>
  <c r="W121" i="75"/>
  <c r="V121" i="75"/>
  <c r="U121" i="75"/>
  <c r="T121" i="75"/>
  <c r="S121" i="75"/>
  <c r="R121" i="75"/>
  <c r="Q121" i="75"/>
  <c r="P121" i="75"/>
  <c r="O121" i="75"/>
  <c r="N121" i="75"/>
  <c r="M121" i="75"/>
  <c r="L121" i="75"/>
  <c r="K121" i="75"/>
  <c r="J121" i="75"/>
  <c r="I121" i="75"/>
  <c r="H121" i="75"/>
  <c r="G121" i="75"/>
  <c r="F121" i="75"/>
  <c r="E121" i="75"/>
  <c r="D121" i="75"/>
  <c r="C121" i="75"/>
  <c r="B121" i="75"/>
  <c r="A121" i="75"/>
  <c r="AN120" i="75"/>
  <c r="AM120" i="75"/>
  <c r="AL120" i="75"/>
  <c r="AK120" i="75"/>
  <c r="AJ120" i="75"/>
  <c r="AI120" i="75"/>
  <c r="AH120" i="75"/>
  <c r="AG120" i="75"/>
  <c r="AF120" i="75"/>
  <c r="AE120" i="75"/>
  <c r="AD120" i="75"/>
  <c r="AC120" i="75"/>
  <c r="AB120" i="75"/>
  <c r="AA120" i="75"/>
  <c r="Z120" i="75"/>
  <c r="Y120" i="75"/>
  <c r="X120" i="75"/>
  <c r="W120" i="75"/>
  <c r="V120" i="75"/>
  <c r="U120" i="75"/>
  <c r="T120" i="75"/>
  <c r="S120" i="75"/>
  <c r="R120" i="75"/>
  <c r="Q120" i="75"/>
  <c r="P120" i="75"/>
  <c r="O120" i="75"/>
  <c r="N120" i="75"/>
  <c r="M120" i="75"/>
  <c r="L120" i="75"/>
  <c r="K120" i="75"/>
  <c r="J120" i="75"/>
  <c r="I120" i="75"/>
  <c r="H120" i="75"/>
  <c r="G120" i="75"/>
  <c r="F120" i="75"/>
  <c r="E120" i="75"/>
  <c r="D120" i="75"/>
  <c r="C120" i="75"/>
  <c r="B120" i="75"/>
  <c r="A120" i="75"/>
  <c r="AN119" i="75"/>
  <c r="AM119" i="75"/>
  <c r="AL119" i="75"/>
  <c r="AK119" i="75"/>
  <c r="AJ119" i="75"/>
  <c r="AI119" i="75"/>
  <c r="AH119" i="75"/>
  <c r="AG119" i="75"/>
  <c r="AF119" i="75"/>
  <c r="AE119" i="75"/>
  <c r="AD119" i="75"/>
  <c r="AC119" i="75"/>
  <c r="AB119" i="75"/>
  <c r="AA119" i="75"/>
  <c r="Z119" i="75"/>
  <c r="Y119" i="75"/>
  <c r="X119" i="75"/>
  <c r="W119" i="75"/>
  <c r="V119" i="75"/>
  <c r="U119" i="75"/>
  <c r="T119" i="75"/>
  <c r="S119" i="75"/>
  <c r="R119" i="75"/>
  <c r="Q119" i="75"/>
  <c r="P119" i="75"/>
  <c r="O119" i="75"/>
  <c r="N119" i="75"/>
  <c r="M119" i="75"/>
  <c r="L119" i="75"/>
  <c r="K119" i="75"/>
  <c r="J119" i="75"/>
  <c r="I119" i="75"/>
  <c r="H119" i="75"/>
  <c r="G119" i="75"/>
  <c r="F119" i="75"/>
  <c r="E119" i="75"/>
  <c r="D119" i="75"/>
  <c r="C119" i="75"/>
  <c r="B119" i="75"/>
  <c r="A119" i="75"/>
  <c r="AN118" i="75"/>
  <c r="AM118" i="75"/>
  <c r="AL118" i="75"/>
  <c r="AK118" i="75"/>
  <c r="AJ118" i="75"/>
  <c r="AI118" i="75"/>
  <c r="AH118" i="75"/>
  <c r="AG118" i="75"/>
  <c r="AF118" i="75"/>
  <c r="AE118" i="75"/>
  <c r="AD118" i="75"/>
  <c r="AC118" i="75"/>
  <c r="AB118" i="75"/>
  <c r="AA118" i="75"/>
  <c r="Z118" i="75"/>
  <c r="Y118" i="75"/>
  <c r="X118" i="75"/>
  <c r="W118" i="75"/>
  <c r="V118" i="75"/>
  <c r="U118" i="75"/>
  <c r="T118" i="75"/>
  <c r="S118" i="75"/>
  <c r="R118" i="75"/>
  <c r="Q118" i="75"/>
  <c r="P118" i="75"/>
  <c r="O118" i="75"/>
  <c r="N118" i="75"/>
  <c r="M118" i="75"/>
  <c r="L118" i="75"/>
  <c r="K118" i="75"/>
  <c r="J118" i="75"/>
  <c r="I118" i="75"/>
  <c r="H118" i="75"/>
  <c r="G118" i="75"/>
  <c r="F118" i="75"/>
  <c r="E118" i="75"/>
  <c r="D118" i="75"/>
  <c r="C118" i="75"/>
  <c r="B118" i="75"/>
  <c r="A118" i="75"/>
  <c r="AN117" i="75"/>
  <c r="AM117" i="75"/>
  <c r="AL117" i="75"/>
  <c r="AK117" i="75"/>
  <c r="AJ117" i="75"/>
  <c r="AI117" i="75"/>
  <c r="AH117" i="75"/>
  <c r="AG117" i="75"/>
  <c r="AF117" i="75"/>
  <c r="AE117" i="75"/>
  <c r="AD117" i="75"/>
  <c r="AC117" i="75"/>
  <c r="AB117" i="75"/>
  <c r="AA117" i="75"/>
  <c r="Z117" i="75"/>
  <c r="Y117" i="75"/>
  <c r="X117" i="75"/>
  <c r="W117" i="75"/>
  <c r="V117" i="75"/>
  <c r="U117" i="75"/>
  <c r="T117" i="75"/>
  <c r="S117" i="75"/>
  <c r="R117" i="75"/>
  <c r="Q117" i="75"/>
  <c r="P117" i="75"/>
  <c r="O117" i="75"/>
  <c r="N117" i="75"/>
  <c r="M117" i="75"/>
  <c r="L117" i="75"/>
  <c r="K117" i="75"/>
  <c r="J117" i="75"/>
  <c r="I117" i="75"/>
  <c r="H117" i="75"/>
  <c r="G117" i="75"/>
  <c r="F117" i="75"/>
  <c r="E117" i="75"/>
  <c r="D117" i="75"/>
  <c r="C117" i="75"/>
  <c r="B117" i="75"/>
  <c r="A117" i="75"/>
  <c r="AN116" i="75"/>
  <c r="AM116" i="75"/>
  <c r="AL116" i="75"/>
  <c r="AK116" i="75"/>
  <c r="AJ116" i="75"/>
  <c r="AI116" i="75"/>
  <c r="AH116" i="75"/>
  <c r="AG116" i="75"/>
  <c r="AF116" i="75"/>
  <c r="AE116" i="75"/>
  <c r="AD116" i="75"/>
  <c r="AC116" i="75"/>
  <c r="AB116" i="75"/>
  <c r="AA116" i="75"/>
  <c r="Z116" i="75"/>
  <c r="Y116" i="75"/>
  <c r="X116" i="75"/>
  <c r="W116" i="75"/>
  <c r="V116" i="75"/>
  <c r="U116" i="75"/>
  <c r="T116" i="75"/>
  <c r="S116" i="75"/>
  <c r="R116" i="75"/>
  <c r="Q116" i="75"/>
  <c r="P116" i="75"/>
  <c r="O116" i="75"/>
  <c r="N116" i="75"/>
  <c r="M116" i="75"/>
  <c r="L116" i="75"/>
  <c r="K116" i="75"/>
  <c r="J116" i="75"/>
  <c r="I116" i="75"/>
  <c r="H116" i="75"/>
  <c r="G116" i="75"/>
  <c r="F116" i="75"/>
  <c r="E116" i="75"/>
  <c r="D116" i="75"/>
  <c r="C116" i="75"/>
  <c r="B116" i="75"/>
  <c r="A116" i="75"/>
  <c r="AN115" i="75"/>
  <c r="AM115" i="75"/>
  <c r="AL115" i="75"/>
  <c r="AK115" i="75"/>
  <c r="AJ115" i="75"/>
  <c r="AI115" i="75"/>
  <c r="AH115" i="75"/>
  <c r="AG115" i="75"/>
  <c r="AF115" i="75"/>
  <c r="AE115" i="75"/>
  <c r="AD115" i="75"/>
  <c r="AC115" i="75"/>
  <c r="AB115" i="75"/>
  <c r="AA115" i="75"/>
  <c r="Z115" i="75"/>
  <c r="Y115" i="75"/>
  <c r="X115" i="75"/>
  <c r="W115" i="75"/>
  <c r="V115" i="75"/>
  <c r="U115" i="75"/>
  <c r="T115" i="75"/>
  <c r="S115" i="75"/>
  <c r="R115" i="75"/>
  <c r="Q115" i="75"/>
  <c r="P115" i="75"/>
  <c r="O115" i="75"/>
  <c r="N115" i="75"/>
  <c r="M115" i="75"/>
  <c r="L115" i="75"/>
  <c r="K115" i="75"/>
  <c r="J115" i="75"/>
  <c r="I115" i="75"/>
  <c r="H115" i="75"/>
  <c r="G115" i="75"/>
  <c r="F115" i="75"/>
  <c r="E115" i="75"/>
  <c r="D115" i="75"/>
  <c r="C115" i="75"/>
  <c r="B115" i="75"/>
  <c r="A115" i="75"/>
  <c r="AN114" i="75"/>
  <c r="AM114" i="75"/>
  <c r="AL114" i="75"/>
  <c r="AK114" i="75"/>
  <c r="AJ114" i="75"/>
  <c r="AI114" i="75"/>
  <c r="AH114" i="75"/>
  <c r="AG114" i="75"/>
  <c r="AF114" i="75"/>
  <c r="AE114" i="75"/>
  <c r="AD114" i="75"/>
  <c r="AC114" i="75"/>
  <c r="AB114" i="75"/>
  <c r="AA114" i="75"/>
  <c r="Z114" i="75"/>
  <c r="Y114" i="75"/>
  <c r="X114" i="75"/>
  <c r="W114" i="75"/>
  <c r="V114" i="75"/>
  <c r="U114" i="75"/>
  <c r="T114" i="75"/>
  <c r="S114" i="75"/>
  <c r="R114" i="75"/>
  <c r="Q114" i="75"/>
  <c r="P114" i="75"/>
  <c r="O114" i="75"/>
  <c r="N114" i="75"/>
  <c r="M114" i="75"/>
  <c r="L114" i="75"/>
  <c r="K114" i="75"/>
  <c r="J114" i="75"/>
  <c r="I114" i="75"/>
  <c r="H114" i="75"/>
  <c r="G114" i="75"/>
  <c r="F114" i="75"/>
  <c r="E114" i="75"/>
  <c r="D114" i="75"/>
  <c r="C114" i="75"/>
  <c r="B114" i="75"/>
  <c r="A114" i="75"/>
  <c r="AN113" i="75"/>
  <c r="AM113" i="75"/>
  <c r="AL113" i="75"/>
  <c r="AK113" i="75"/>
  <c r="AJ113" i="75"/>
  <c r="AI113" i="75"/>
  <c r="AH113" i="75"/>
  <c r="AG113" i="75"/>
  <c r="AF113" i="75"/>
  <c r="AE113" i="75"/>
  <c r="AD113" i="75"/>
  <c r="AC113" i="75"/>
  <c r="AB113" i="75"/>
  <c r="AA113" i="75"/>
  <c r="Z113" i="75"/>
  <c r="Y113" i="75"/>
  <c r="X113" i="75"/>
  <c r="W113" i="75"/>
  <c r="V113" i="75"/>
  <c r="U113" i="75"/>
  <c r="T113" i="75"/>
  <c r="S113" i="75"/>
  <c r="R113" i="75"/>
  <c r="Q113" i="75"/>
  <c r="P113" i="75"/>
  <c r="O113" i="75"/>
  <c r="N113" i="75"/>
  <c r="M113" i="75"/>
  <c r="L113" i="75"/>
  <c r="K113" i="75"/>
  <c r="J113" i="75"/>
  <c r="I113" i="75"/>
  <c r="H113" i="75"/>
  <c r="G113" i="75"/>
  <c r="F113" i="75"/>
  <c r="E113" i="75"/>
  <c r="D113" i="75"/>
  <c r="C113" i="75"/>
  <c r="B113" i="75"/>
  <c r="A113" i="75"/>
  <c r="AN112" i="75"/>
  <c r="AM112" i="75"/>
  <c r="AL112" i="75"/>
  <c r="AK112" i="75"/>
  <c r="AJ112" i="75"/>
  <c r="AI112" i="75"/>
  <c r="AH112" i="75"/>
  <c r="AG112" i="75"/>
  <c r="AF112" i="75"/>
  <c r="AE112" i="75"/>
  <c r="AD112" i="75"/>
  <c r="AC112" i="75"/>
  <c r="AB112" i="75"/>
  <c r="AA112" i="75"/>
  <c r="Z112" i="75"/>
  <c r="Y112" i="75"/>
  <c r="X112" i="75"/>
  <c r="W112" i="75"/>
  <c r="V112" i="75"/>
  <c r="U112" i="75"/>
  <c r="T112" i="75"/>
  <c r="S112" i="75"/>
  <c r="R112" i="75"/>
  <c r="Q112" i="75"/>
  <c r="P112" i="75"/>
  <c r="O112" i="75"/>
  <c r="N112" i="75"/>
  <c r="M112" i="75"/>
  <c r="L112" i="75"/>
  <c r="K112" i="75"/>
  <c r="J112" i="75"/>
  <c r="I112" i="75"/>
  <c r="H112" i="75"/>
  <c r="G112" i="75"/>
  <c r="F112" i="75"/>
  <c r="E112" i="75"/>
  <c r="D112" i="75"/>
  <c r="C112" i="75"/>
  <c r="B112" i="75"/>
  <c r="A112" i="75"/>
  <c r="AN111" i="75"/>
  <c r="AM111" i="75"/>
  <c r="AL111" i="75"/>
  <c r="AK111" i="75"/>
  <c r="AJ111" i="75"/>
  <c r="AI111" i="75"/>
  <c r="AH111" i="75"/>
  <c r="AG111" i="75"/>
  <c r="AF111" i="75"/>
  <c r="AE111" i="75"/>
  <c r="AD111" i="75"/>
  <c r="AC111" i="75"/>
  <c r="AB111" i="75"/>
  <c r="AA111" i="75"/>
  <c r="Z111" i="75"/>
  <c r="Y111" i="75"/>
  <c r="X111" i="75"/>
  <c r="W111" i="75"/>
  <c r="V111" i="75"/>
  <c r="U111" i="75"/>
  <c r="T111" i="75"/>
  <c r="S111" i="75"/>
  <c r="R111" i="75"/>
  <c r="Q111" i="75"/>
  <c r="P111" i="75"/>
  <c r="O111" i="75"/>
  <c r="N111" i="75"/>
  <c r="M111" i="75"/>
  <c r="L111" i="75"/>
  <c r="K111" i="75"/>
  <c r="J111" i="75"/>
  <c r="I111" i="75"/>
  <c r="H111" i="75"/>
  <c r="G111" i="75"/>
  <c r="F111" i="75"/>
  <c r="E111" i="75"/>
  <c r="D111" i="75"/>
  <c r="C111" i="75"/>
  <c r="B111" i="75"/>
  <c r="A111" i="75"/>
  <c r="AN110" i="75"/>
  <c r="AM110" i="75"/>
  <c r="AL110" i="75"/>
  <c r="AK110" i="75"/>
  <c r="AJ110" i="75"/>
  <c r="AI110" i="75"/>
  <c r="AH110" i="75"/>
  <c r="AG110" i="75"/>
  <c r="AF110" i="75"/>
  <c r="AE110" i="75"/>
  <c r="AD110" i="75"/>
  <c r="AC110" i="75"/>
  <c r="AB110" i="75"/>
  <c r="AA110" i="75"/>
  <c r="Z110" i="75"/>
  <c r="Y110" i="75"/>
  <c r="X110" i="75"/>
  <c r="W110" i="75"/>
  <c r="V110" i="75"/>
  <c r="U110" i="75"/>
  <c r="T110" i="75"/>
  <c r="S110" i="75"/>
  <c r="R110" i="75"/>
  <c r="Q110" i="75"/>
  <c r="P110" i="75"/>
  <c r="O110" i="75"/>
  <c r="N110" i="75"/>
  <c r="M110" i="75"/>
  <c r="L110" i="75"/>
  <c r="K110" i="75"/>
  <c r="J110" i="75"/>
  <c r="I110" i="75"/>
  <c r="H110" i="75"/>
  <c r="G110" i="75"/>
  <c r="F110" i="75"/>
  <c r="E110" i="75"/>
  <c r="D110" i="75"/>
  <c r="C110" i="75"/>
  <c r="B110" i="75"/>
  <c r="A110" i="75"/>
  <c r="AN109" i="75"/>
  <c r="AM109" i="75"/>
  <c r="AL109" i="75"/>
  <c r="AK109" i="75"/>
  <c r="AJ109" i="75"/>
  <c r="AI109" i="75"/>
  <c r="AH109" i="75"/>
  <c r="AG109" i="75"/>
  <c r="AF109" i="75"/>
  <c r="AE109" i="75"/>
  <c r="AD109" i="75"/>
  <c r="AC109" i="75"/>
  <c r="AB109" i="75"/>
  <c r="AA109" i="75"/>
  <c r="Z109" i="75"/>
  <c r="Y109" i="75"/>
  <c r="X109" i="75"/>
  <c r="W109" i="75"/>
  <c r="V109" i="75"/>
  <c r="U109" i="75"/>
  <c r="T109" i="75"/>
  <c r="S109" i="75"/>
  <c r="R109" i="75"/>
  <c r="Q109" i="75"/>
  <c r="P109" i="75"/>
  <c r="O109" i="75"/>
  <c r="N109" i="75"/>
  <c r="M109" i="75"/>
  <c r="L109" i="75"/>
  <c r="K109" i="75"/>
  <c r="J109" i="75"/>
  <c r="I109" i="75"/>
  <c r="H109" i="75"/>
  <c r="G109" i="75"/>
  <c r="F109" i="75"/>
  <c r="E109" i="75"/>
  <c r="D109" i="75"/>
  <c r="C109" i="75"/>
  <c r="B109" i="75"/>
  <c r="A109" i="75"/>
  <c r="AN108" i="75"/>
  <c r="AM108" i="75"/>
  <c r="AL108" i="75"/>
  <c r="AK108" i="75"/>
  <c r="AJ108" i="75"/>
  <c r="AI108" i="75"/>
  <c r="AH108" i="75"/>
  <c r="AG108" i="75"/>
  <c r="AF108" i="75"/>
  <c r="AE108" i="75"/>
  <c r="AD108" i="75"/>
  <c r="AC108" i="75"/>
  <c r="AB108" i="75"/>
  <c r="AA108" i="75"/>
  <c r="Z108" i="75"/>
  <c r="Y108" i="75"/>
  <c r="X108" i="75"/>
  <c r="W108" i="75"/>
  <c r="V108" i="75"/>
  <c r="U108" i="75"/>
  <c r="T108" i="75"/>
  <c r="S108" i="75"/>
  <c r="R108" i="75"/>
  <c r="Q108" i="75"/>
  <c r="P108" i="75"/>
  <c r="O108" i="75"/>
  <c r="N108" i="75"/>
  <c r="M108" i="75"/>
  <c r="L108" i="75"/>
  <c r="K108" i="75"/>
  <c r="J108" i="75"/>
  <c r="I108" i="75"/>
  <c r="H108" i="75"/>
  <c r="G108" i="75"/>
  <c r="F108" i="75"/>
  <c r="E108" i="75"/>
  <c r="D108" i="75"/>
  <c r="C108" i="75"/>
  <c r="B108" i="75"/>
  <c r="A108" i="75"/>
  <c r="AN107" i="75"/>
  <c r="AM107" i="75"/>
  <c r="AL107" i="75"/>
  <c r="AK107" i="75"/>
  <c r="AJ107" i="75"/>
  <c r="AI107" i="75"/>
  <c r="AH107" i="75"/>
  <c r="AG107" i="75"/>
  <c r="AF107" i="75"/>
  <c r="AE107" i="75"/>
  <c r="AD107" i="75"/>
  <c r="AC107" i="75"/>
  <c r="AB107" i="75"/>
  <c r="AA107" i="75"/>
  <c r="Z107" i="75"/>
  <c r="Y107" i="75"/>
  <c r="X107" i="75"/>
  <c r="W107" i="75"/>
  <c r="V107" i="75"/>
  <c r="U107" i="75"/>
  <c r="T107" i="75"/>
  <c r="S107" i="75"/>
  <c r="R107" i="75"/>
  <c r="Q107" i="75"/>
  <c r="P107" i="75"/>
  <c r="O107" i="75"/>
  <c r="N107" i="75"/>
  <c r="M107" i="75"/>
  <c r="L107" i="75"/>
  <c r="K107" i="75"/>
  <c r="J107" i="75"/>
  <c r="I107" i="75"/>
  <c r="H107" i="75"/>
  <c r="G107" i="75"/>
  <c r="F107" i="75"/>
  <c r="E107" i="75"/>
  <c r="D107" i="75"/>
  <c r="C107" i="75"/>
  <c r="B107" i="75"/>
  <c r="A107" i="75"/>
  <c r="AN106" i="75"/>
  <c r="AM106" i="75"/>
  <c r="AL106" i="75"/>
  <c r="AK106" i="75"/>
  <c r="AJ106" i="75"/>
  <c r="AI106" i="75"/>
  <c r="AH106" i="75"/>
  <c r="AG106" i="75"/>
  <c r="AF106" i="75"/>
  <c r="AE106" i="75"/>
  <c r="AD106" i="75"/>
  <c r="AC106" i="75"/>
  <c r="AB106" i="75"/>
  <c r="AA106" i="75"/>
  <c r="Z106" i="75"/>
  <c r="Y106" i="75"/>
  <c r="X106" i="75"/>
  <c r="W106" i="75"/>
  <c r="V106" i="75"/>
  <c r="U106" i="75"/>
  <c r="T106" i="75"/>
  <c r="S106" i="75"/>
  <c r="R106" i="75"/>
  <c r="Q106" i="75"/>
  <c r="P106" i="75"/>
  <c r="O106" i="75"/>
  <c r="N106" i="75"/>
  <c r="M106" i="75"/>
  <c r="L106" i="75"/>
  <c r="K106" i="75"/>
  <c r="J106" i="75"/>
  <c r="I106" i="75"/>
  <c r="H106" i="75"/>
  <c r="G106" i="75"/>
  <c r="F106" i="75"/>
  <c r="E106" i="75"/>
  <c r="D106" i="75"/>
  <c r="C106" i="75"/>
  <c r="B106" i="75"/>
  <c r="A106" i="75"/>
  <c r="AN105" i="75"/>
  <c r="AM105" i="75"/>
  <c r="AL105" i="75"/>
  <c r="AK105" i="75"/>
  <c r="AJ105" i="75"/>
  <c r="AI105" i="75"/>
  <c r="AH105" i="75"/>
  <c r="AG105" i="75"/>
  <c r="AF105" i="75"/>
  <c r="AE105" i="75"/>
  <c r="AD105" i="75"/>
  <c r="AC105" i="75"/>
  <c r="AB105" i="75"/>
  <c r="AA105" i="75"/>
  <c r="Z105" i="75"/>
  <c r="Y105" i="75"/>
  <c r="X105" i="75"/>
  <c r="W105" i="75"/>
  <c r="V105" i="75"/>
  <c r="U105" i="75"/>
  <c r="T105" i="75"/>
  <c r="S105" i="75"/>
  <c r="R105" i="75"/>
  <c r="Q105" i="75"/>
  <c r="P105" i="75"/>
  <c r="O105" i="75"/>
  <c r="N105" i="75"/>
  <c r="M105" i="75"/>
  <c r="L105" i="75"/>
  <c r="K105" i="75"/>
  <c r="J105" i="75"/>
  <c r="I105" i="75"/>
  <c r="H105" i="75"/>
  <c r="G105" i="75"/>
  <c r="F105" i="75"/>
  <c r="E105" i="75"/>
  <c r="D105" i="75"/>
  <c r="C105" i="75"/>
  <c r="B105" i="75"/>
  <c r="A105" i="75"/>
  <c r="AN104" i="75"/>
  <c r="AM104" i="75"/>
  <c r="AL104" i="75"/>
  <c r="AK104" i="75"/>
  <c r="AJ104" i="75"/>
  <c r="AI104" i="75"/>
  <c r="AH104" i="75"/>
  <c r="AG104" i="75"/>
  <c r="AF104" i="75"/>
  <c r="AE104" i="75"/>
  <c r="AD104" i="75"/>
  <c r="AC104" i="75"/>
  <c r="AB104" i="75"/>
  <c r="AA104" i="75"/>
  <c r="Z104" i="75"/>
  <c r="Y104" i="75"/>
  <c r="X104" i="75"/>
  <c r="W104" i="75"/>
  <c r="V104" i="75"/>
  <c r="U104" i="75"/>
  <c r="T104" i="75"/>
  <c r="S104" i="75"/>
  <c r="R104" i="75"/>
  <c r="Q104" i="75"/>
  <c r="P104" i="75"/>
  <c r="O104" i="75"/>
  <c r="N104" i="75"/>
  <c r="M104" i="75"/>
  <c r="L104" i="75"/>
  <c r="K104" i="75"/>
  <c r="J104" i="75"/>
  <c r="I104" i="75"/>
  <c r="H104" i="75"/>
  <c r="G104" i="75"/>
  <c r="F104" i="75"/>
  <c r="E104" i="75"/>
  <c r="D104" i="75"/>
  <c r="C104" i="75"/>
  <c r="B104" i="75"/>
  <c r="A104" i="75"/>
  <c r="AN103" i="75"/>
  <c r="AM103" i="75"/>
  <c r="AL103" i="75"/>
  <c r="AK103" i="75"/>
  <c r="AJ103" i="75"/>
  <c r="AI103" i="75"/>
  <c r="AH103" i="75"/>
  <c r="AG103" i="75"/>
  <c r="AF103" i="75"/>
  <c r="AE103" i="75"/>
  <c r="AD103" i="75"/>
  <c r="AC103" i="75"/>
  <c r="AB103" i="75"/>
  <c r="AA103" i="75"/>
  <c r="Z103" i="75"/>
  <c r="Y103" i="75"/>
  <c r="X103" i="75"/>
  <c r="W103" i="75"/>
  <c r="V103" i="75"/>
  <c r="U103" i="75"/>
  <c r="T103" i="75"/>
  <c r="S103" i="75"/>
  <c r="R103" i="75"/>
  <c r="Q103" i="75"/>
  <c r="P103" i="75"/>
  <c r="O103" i="75"/>
  <c r="N103" i="75"/>
  <c r="M103" i="75"/>
  <c r="L103" i="75"/>
  <c r="K103" i="75"/>
  <c r="J103" i="75"/>
  <c r="I103" i="75"/>
  <c r="H103" i="75"/>
  <c r="G103" i="75"/>
  <c r="F103" i="75"/>
  <c r="E103" i="75"/>
  <c r="D103" i="75"/>
  <c r="C103" i="75"/>
  <c r="B103" i="75"/>
  <c r="A103" i="75"/>
  <c r="AN102" i="75"/>
  <c r="AM102" i="75"/>
  <c r="AL102" i="75"/>
  <c r="AK102" i="75"/>
  <c r="AJ102" i="75"/>
  <c r="AI102" i="75"/>
  <c r="AH102" i="75"/>
  <c r="AG102" i="75"/>
  <c r="AF102" i="75"/>
  <c r="AE102" i="75"/>
  <c r="AD102" i="75"/>
  <c r="AC102" i="75"/>
  <c r="AB102" i="75"/>
  <c r="AA102" i="75"/>
  <c r="Z102" i="75"/>
  <c r="Y102" i="75"/>
  <c r="X102" i="75"/>
  <c r="W102" i="75"/>
  <c r="V102" i="75"/>
  <c r="U102" i="75"/>
  <c r="T102" i="75"/>
  <c r="S102" i="75"/>
  <c r="R102" i="75"/>
  <c r="Q102" i="75"/>
  <c r="P102" i="75"/>
  <c r="O102" i="75"/>
  <c r="N102" i="75"/>
  <c r="M102" i="75"/>
  <c r="L102" i="75"/>
  <c r="K102" i="75"/>
  <c r="J102" i="75"/>
  <c r="I102" i="75"/>
  <c r="H102" i="75"/>
  <c r="G102" i="75"/>
  <c r="F102" i="75"/>
  <c r="E102" i="75"/>
  <c r="D102" i="75"/>
  <c r="C102" i="75"/>
  <c r="B102" i="75"/>
  <c r="A102" i="75"/>
  <c r="AN101" i="75"/>
  <c r="AM101" i="75"/>
  <c r="AL101" i="75"/>
  <c r="AK101" i="75"/>
  <c r="AJ101" i="75"/>
  <c r="AI101" i="75"/>
  <c r="AH101" i="75"/>
  <c r="AG101" i="75"/>
  <c r="AF101" i="75"/>
  <c r="AE101" i="75"/>
  <c r="AD101" i="75"/>
  <c r="AC101" i="75"/>
  <c r="AB101" i="75"/>
  <c r="AA101" i="75"/>
  <c r="Z101" i="75"/>
  <c r="Y101" i="75"/>
  <c r="X101" i="75"/>
  <c r="W101" i="75"/>
  <c r="V101" i="75"/>
  <c r="U101" i="75"/>
  <c r="T101" i="75"/>
  <c r="S101" i="75"/>
  <c r="R101" i="75"/>
  <c r="Q101" i="75"/>
  <c r="P101" i="75"/>
  <c r="O101" i="75"/>
  <c r="N101" i="75"/>
  <c r="M101" i="75"/>
  <c r="L101" i="75"/>
  <c r="K101" i="75"/>
  <c r="J101" i="75"/>
  <c r="I101" i="75"/>
  <c r="H101" i="75"/>
  <c r="G101" i="75"/>
  <c r="F101" i="75"/>
  <c r="E101" i="75"/>
  <c r="D101" i="75"/>
  <c r="C101" i="75"/>
  <c r="B101" i="75"/>
  <c r="A101" i="75"/>
  <c r="AN100" i="75"/>
  <c r="AM100" i="75"/>
  <c r="AL100" i="75"/>
  <c r="AK100" i="75"/>
  <c r="AJ100" i="75"/>
  <c r="AI100" i="75"/>
  <c r="AH100" i="75"/>
  <c r="AG100" i="75"/>
  <c r="AF100" i="75"/>
  <c r="AE100" i="75"/>
  <c r="AD100" i="75"/>
  <c r="AC100" i="75"/>
  <c r="AB100" i="75"/>
  <c r="AA100" i="75"/>
  <c r="Z100" i="75"/>
  <c r="Y100" i="75"/>
  <c r="X100" i="75"/>
  <c r="W100" i="75"/>
  <c r="V100" i="75"/>
  <c r="U100" i="75"/>
  <c r="T100" i="75"/>
  <c r="S100" i="75"/>
  <c r="R100" i="75"/>
  <c r="Q100" i="75"/>
  <c r="P100" i="75"/>
  <c r="O100" i="75"/>
  <c r="N100" i="75"/>
  <c r="M100" i="75"/>
  <c r="L100" i="75"/>
  <c r="K100" i="75"/>
  <c r="J100" i="75"/>
  <c r="I100" i="75"/>
  <c r="H100" i="75"/>
  <c r="G100" i="75"/>
  <c r="F100" i="75"/>
  <c r="E100" i="75"/>
  <c r="D100" i="75"/>
  <c r="C100" i="75"/>
  <c r="B100" i="75"/>
  <c r="A100" i="75"/>
  <c r="AN99" i="75"/>
  <c r="AM99" i="75"/>
  <c r="AL99" i="75"/>
  <c r="AK99" i="75"/>
  <c r="AJ99" i="75"/>
  <c r="AI99" i="75"/>
  <c r="AH99" i="75"/>
  <c r="AG99" i="75"/>
  <c r="AF99" i="75"/>
  <c r="AE99" i="75"/>
  <c r="AD99" i="75"/>
  <c r="AC99" i="75"/>
  <c r="AB99" i="75"/>
  <c r="AA99" i="75"/>
  <c r="Z99" i="75"/>
  <c r="Y99" i="75"/>
  <c r="X99" i="75"/>
  <c r="W99" i="75"/>
  <c r="V99" i="75"/>
  <c r="U99" i="75"/>
  <c r="T99" i="75"/>
  <c r="S99" i="75"/>
  <c r="R99" i="75"/>
  <c r="Q99" i="75"/>
  <c r="P99" i="75"/>
  <c r="O99" i="75"/>
  <c r="N99" i="75"/>
  <c r="M99" i="75"/>
  <c r="L99" i="75"/>
  <c r="K99" i="75"/>
  <c r="J99" i="75"/>
  <c r="I99" i="75"/>
  <c r="H99" i="75"/>
  <c r="G99" i="75"/>
  <c r="F99" i="75"/>
  <c r="E99" i="75"/>
  <c r="D99" i="75"/>
  <c r="C99" i="75"/>
  <c r="B99" i="75"/>
  <c r="A99" i="75"/>
  <c r="AN98" i="75"/>
  <c r="AM98" i="75"/>
  <c r="AL98" i="75"/>
  <c r="AK98" i="75"/>
  <c r="AJ98" i="75"/>
  <c r="AI98" i="75"/>
  <c r="AH98" i="75"/>
  <c r="AG98" i="75"/>
  <c r="AF98" i="75"/>
  <c r="AE98" i="75"/>
  <c r="AD98" i="75"/>
  <c r="AC98" i="75"/>
  <c r="AB98" i="75"/>
  <c r="AA98" i="75"/>
  <c r="Z98" i="75"/>
  <c r="Y98" i="75"/>
  <c r="X98" i="75"/>
  <c r="W98" i="75"/>
  <c r="V98" i="75"/>
  <c r="U98" i="75"/>
  <c r="T98" i="75"/>
  <c r="S98" i="75"/>
  <c r="R98" i="75"/>
  <c r="Q98" i="75"/>
  <c r="P98" i="75"/>
  <c r="O98" i="75"/>
  <c r="N98" i="75"/>
  <c r="M98" i="75"/>
  <c r="L98" i="75"/>
  <c r="K98" i="75"/>
  <c r="J98" i="75"/>
  <c r="I98" i="75"/>
  <c r="H98" i="75"/>
  <c r="G98" i="75"/>
  <c r="F98" i="75"/>
  <c r="E98" i="75"/>
  <c r="D98" i="75"/>
  <c r="C98" i="75"/>
  <c r="B98" i="75"/>
  <c r="A98" i="75"/>
  <c r="AN97" i="75"/>
  <c r="AM97" i="75"/>
  <c r="AL97" i="75"/>
  <c r="AK97" i="75"/>
  <c r="AJ97" i="75"/>
  <c r="AI97" i="75"/>
  <c r="AH97" i="75"/>
  <c r="AG97" i="75"/>
  <c r="AF97" i="75"/>
  <c r="AE97" i="75"/>
  <c r="AD97" i="75"/>
  <c r="AC97" i="75"/>
  <c r="AB97" i="75"/>
  <c r="AA97" i="75"/>
  <c r="Z97" i="75"/>
  <c r="Y97" i="75"/>
  <c r="X97" i="75"/>
  <c r="W97" i="75"/>
  <c r="V97" i="75"/>
  <c r="U97" i="75"/>
  <c r="T97" i="75"/>
  <c r="S97" i="75"/>
  <c r="R97" i="75"/>
  <c r="Q97" i="75"/>
  <c r="P97" i="75"/>
  <c r="O97" i="75"/>
  <c r="N97" i="75"/>
  <c r="M97" i="75"/>
  <c r="L97" i="75"/>
  <c r="K97" i="75"/>
  <c r="J97" i="75"/>
  <c r="I97" i="75"/>
  <c r="H97" i="75"/>
  <c r="G97" i="75"/>
  <c r="F97" i="75"/>
  <c r="E97" i="75"/>
  <c r="D97" i="75"/>
  <c r="C97" i="75"/>
  <c r="B97" i="75"/>
  <c r="A97" i="75"/>
  <c r="AN96" i="75"/>
  <c r="AM96" i="75"/>
  <c r="AL96" i="75"/>
  <c r="AK96" i="75"/>
  <c r="AJ96" i="75"/>
  <c r="AI96" i="75"/>
  <c r="AH96" i="75"/>
  <c r="AG96" i="75"/>
  <c r="AF96" i="75"/>
  <c r="AE96" i="75"/>
  <c r="AD96" i="75"/>
  <c r="AC96" i="75"/>
  <c r="AB96" i="75"/>
  <c r="AA96" i="75"/>
  <c r="Z96" i="75"/>
  <c r="Y96" i="75"/>
  <c r="X96" i="75"/>
  <c r="W96" i="75"/>
  <c r="V96" i="75"/>
  <c r="U96" i="75"/>
  <c r="T96" i="75"/>
  <c r="S96" i="75"/>
  <c r="R96" i="75"/>
  <c r="Q96" i="75"/>
  <c r="P96" i="75"/>
  <c r="O96" i="75"/>
  <c r="N96" i="75"/>
  <c r="M96" i="75"/>
  <c r="L96" i="75"/>
  <c r="K96" i="75"/>
  <c r="J96" i="75"/>
  <c r="I96" i="75"/>
  <c r="H96" i="75"/>
  <c r="G96" i="75"/>
  <c r="F96" i="75"/>
  <c r="E96" i="75"/>
  <c r="D96" i="75"/>
  <c r="C96" i="75"/>
  <c r="B96" i="75"/>
  <c r="A96" i="75"/>
  <c r="AN95" i="75"/>
  <c r="AM95" i="75"/>
  <c r="AL95" i="75"/>
  <c r="AK95" i="75"/>
  <c r="AJ95" i="75"/>
  <c r="AI95" i="75"/>
  <c r="AH95" i="75"/>
  <c r="AG95" i="75"/>
  <c r="AF95" i="75"/>
  <c r="AE95" i="75"/>
  <c r="AD95" i="75"/>
  <c r="AC95" i="75"/>
  <c r="AB95" i="75"/>
  <c r="AA95" i="75"/>
  <c r="Z95" i="75"/>
  <c r="Y95" i="75"/>
  <c r="X95" i="75"/>
  <c r="W95" i="75"/>
  <c r="V95" i="75"/>
  <c r="U95" i="75"/>
  <c r="T95" i="75"/>
  <c r="S95" i="75"/>
  <c r="R95" i="75"/>
  <c r="Q95" i="75"/>
  <c r="P95" i="75"/>
  <c r="O95" i="75"/>
  <c r="N95" i="75"/>
  <c r="M95" i="75"/>
  <c r="L95" i="75"/>
  <c r="K95" i="75"/>
  <c r="J95" i="75"/>
  <c r="I95" i="75"/>
  <c r="H95" i="75"/>
  <c r="G95" i="75"/>
  <c r="F95" i="75"/>
  <c r="E95" i="75"/>
  <c r="D95" i="75"/>
  <c r="C95" i="75"/>
  <c r="B95" i="75"/>
  <c r="A95" i="75"/>
  <c r="AN94" i="75"/>
  <c r="AM94" i="75"/>
  <c r="AL94" i="75"/>
  <c r="AK94" i="75"/>
  <c r="AJ94" i="75"/>
  <c r="AI94" i="75"/>
  <c r="AH94" i="75"/>
  <c r="AG94" i="75"/>
  <c r="AF94" i="75"/>
  <c r="AE94" i="75"/>
  <c r="AD94" i="75"/>
  <c r="AC94" i="75"/>
  <c r="AB94" i="75"/>
  <c r="AA94" i="75"/>
  <c r="Z94" i="75"/>
  <c r="Y94" i="75"/>
  <c r="X94" i="75"/>
  <c r="W94" i="75"/>
  <c r="V94" i="75"/>
  <c r="U94" i="75"/>
  <c r="T94" i="75"/>
  <c r="S94" i="75"/>
  <c r="R94" i="75"/>
  <c r="Q94" i="75"/>
  <c r="P94" i="75"/>
  <c r="O94" i="75"/>
  <c r="N94" i="75"/>
  <c r="M94" i="75"/>
  <c r="L94" i="75"/>
  <c r="K94" i="75"/>
  <c r="J94" i="75"/>
  <c r="I94" i="75"/>
  <c r="H94" i="75"/>
  <c r="G94" i="75"/>
  <c r="F94" i="75"/>
  <c r="E94" i="75"/>
  <c r="D94" i="75"/>
  <c r="C94" i="75"/>
  <c r="B94" i="75"/>
  <c r="A94" i="75"/>
  <c r="AN93" i="75"/>
  <c r="AM93" i="75"/>
  <c r="AL93" i="75"/>
  <c r="AK93" i="75"/>
  <c r="AJ93" i="75"/>
  <c r="AI93" i="75"/>
  <c r="AH93" i="75"/>
  <c r="AG93" i="75"/>
  <c r="AF93" i="75"/>
  <c r="AE93" i="75"/>
  <c r="AD93" i="75"/>
  <c r="AC93" i="75"/>
  <c r="AB93" i="75"/>
  <c r="AA93" i="75"/>
  <c r="Z93" i="75"/>
  <c r="Y93" i="75"/>
  <c r="X93" i="75"/>
  <c r="W93" i="75"/>
  <c r="V93" i="75"/>
  <c r="U93" i="75"/>
  <c r="T93" i="75"/>
  <c r="S93" i="75"/>
  <c r="R93" i="75"/>
  <c r="Q93" i="75"/>
  <c r="P93" i="75"/>
  <c r="O93" i="75"/>
  <c r="N93" i="75"/>
  <c r="M93" i="75"/>
  <c r="L93" i="75"/>
  <c r="K93" i="75"/>
  <c r="J93" i="75"/>
  <c r="I93" i="75"/>
  <c r="H93" i="75"/>
  <c r="G93" i="75"/>
  <c r="F93" i="75"/>
  <c r="E93" i="75"/>
  <c r="D93" i="75"/>
  <c r="C93" i="75"/>
  <c r="B93" i="75"/>
  <c r="A93" i="75"/>
  <c r="AN92" i="75"/>
  <c r="AM92" i="75"/>
  <c r="AL92" i="75"/>
  <c r="AK92" i="75"/>
  <c r="AJ92" i="75"/>
  <c r="AI92" i="75"/>
  <c r="AH92" i="75"/>
  <c r="AG92" i="75"/>
  <c r="AF92" i="75"/>
  <c r="AE92" i="75"/>
  <c r="AD92" i="75"/>
  <c r="AC92" i="75"/>
  <c r="AB92" i="75"/>
  <c r="AA92" i="75"/>
  <c r="Z92" i="75"/>
  <c r="Y92" i="75"/>
  <c r="X92" i="75"/>
  <c r="W92" i="75"/>
  <c r="V92" i="75"/>
  <c r="U92" i="75"/>
  <c r="T92" i="75"/>
  <c r="S92" i="75"/>
  <c r="R92" i="75"/>
  <c r="Q92" i="75"/>
  <c r="P92" i="75"/>
  <c r="O92" i="75"/>
  <c r="N92" i="75"/>
  <c r="M92" i="75"/>
  <c r="L92" i="75"/>
  <c r="K92" i="75"/>
  <c r="J92" i="75"/>
  <c r="I92" i="75"/>
  <c r="H92" i="75"/>
  <c r="G92" i="75"/>
  <c r="F92" i="75"/>
  <c r="E92" i="75"/>
  <c r="D92" i="75"/>
  <c r="C92" i="75"/>
  <c r="B92" i="75"/>
  <c r="A92" i="75"/>
  <c r="AN91" i="75"/>
  <c r="AM91" i="75"/>
  <c r="AL91" i="75"/>
  <c r="AK91" i="75"/>
  <c r="AJ91" i="75"/>
  <c r="AI91" i="75"/>
  <c r="AH91" i="75"/>
  <c r="AG91" i="75"/>
  <c r="AF91" i="75"/>
  <c r="AE91" i="75"/>
  <c r="AD91" i="75"/>
  <c r="AC91" i="75"/>
  <c r="AB91" i="75"/>
  <c r="AA91" i="75"/>
  <c r="Z91" i="75"/>
  <c r="Y91" i="75"/>
  <c r="X91" i="75"/>
  <c r="W91" i="75"/>
  <c r="V91" i="75"/>
  <c r="U91" i="75"/>
  <c r="T91" i="75"/>
  <c r="S91" i="75"/>
  <c r="R91" i="75"/>
  <c r="Q91" i="75"/>
  <c r="P91" i="75"/>
  <c r="O91" i="75"/>
  <c r="N91" i="75"/>
  <c r="M91" i="75"/>
  <c r="L91" i="75"/>
  <c r="K91" i="75"/>
  <c r="J91" i="75"/>
  <c r="I91" i="75"/>
  <c r="H91" i="75"/>
  <c r="G91" i="75"/>
  <c r="F91" i="75"/>
  <c r="E91" i="75"/>
  <c r="D91" i="75"/>
  <c r="C91" i="75"/>
  <c r="B91" i="75"/>
  <c r="A91" i="75"/>
  <c r="AN90" i="75"/>
  <c r="AM90" i="75"/>
  <c r="AL90" i="75"/>
  <c r="AK90" i="75"/>
  <c r="AJ90" i="75"/>
  <c r="AI90" i="75"/>
  <c r="AH90" i="75"/>
  <c r="AG90" i="75"/>
  <c r="AF90" i="75"/>
  <c r="AE90" i="75"/>
  <c r="AD90" i="75"/>
  <c r="AC90" i="75"/>
  <c r="AB90" i="75"/>
  <c r="AA90" i="75"/>
  <c r="Z90" i="75"/>
  <c r="Y90" i="75"/>
  <c r="X90" i="75"/>
  <c r="W90" i="75"/>
  <c r="V90" i="75"/>
  <c r="U90" i="75"/>
  <c r="T90" i="75"/>
  <c r="S90" i="75"/>
  <c r="R90" i="75"/>
  <c r="Q90" i="75"/>
  <c r="P90" i="75"/>
  <c r="O90" i="75"/>
  <c r="N90" i="75"/>
  <c r="M90" i="75"/>
  <c r="L90" i="75"/>
  <c r="K90" i="75"/>
  <c r="J90" i="75"/>
  <c r="I90" i="75"/>
  <c r="H90" i="75"/>
  <c r="G90" i="75"/>
  <c r="F90" i="75"/>
  <c r="E90" i="75"/>
  <c r="D90" i="75"/>
  <c r="C90" i="75"/>
  <c r="B90" i="75"/>
  <c r="A90" i="75"/>
  <c r="AN89" i="75"/>
  <c r="AM89" i="75"/>
  <c r="AL89" i="75"/>
  <c r="AK89" i="75"/>
  <c r="AJ89" i="75"/>
  <c r="AI89" i="75"/>
  <c r="AH89" i="75"/>
  <c r="AG89" i="75"/>
  <c r="AF89" i="75"/>
  <c r="AE89" i="75"/>
  <c r="AD89" i="75"/>
  <c r="AC89" i="75"/>
  <c r="AB89" i="75"/>
  <c r="AA89" i="75"/>
  <c r="Z89" i="75"/>
  <c r="Y89" i="75"/>
  <c r="X89" i="75"/>
  <c r="W89" i="75"/>
  <c r="V89" i="75"/>
  <c r="U89" i="75"/>
  <c r="T89" i="75"/>
  <c r="S89" i="75"/>
  <c r="R89" i="75"/>
  <c r="Q89" i="75"/>
  <c r="P89" i="75"/>
  <c r="O89" i="75"/>
  <c r="N89" i="75"/>
  <c r="M89" i="75"/>
  <c r="L89" i="75"/>
  <c r="K89" i="75"/>
  <c r="J89" i="75"/>
  <c r="I89" i="75"/>
  <c r="H89" i="75"/>
  <c r="G89" i="75"/>
  <c r="F89" i="75"/>
  <c r="E89" i="75"/>
  <c r="D89" i="75"/>
  <c r="C89" i="75"/>
  <c r="B89" i="75"/>
  <c r="A89" i="75"/>
  <c r="AN88" i="75"/>
  <c r="AM88" i="75"/>
  <c r="AL88" i="75"/>
  <c r="AK88" i="75"/>
  <c r="AJ88" i="75"/>
  <c r="AI88" i="75"/>
  <c r="AH88" i="75"/>
  <c r="AG88" i="75"/>
  <c r="AF88" i="75"/>
  <c r="AE88" i="75"/>
  <c r="AD88" i="75"/>
  <c r="AC88" i="75"/>
  <c r="AB88" i="75"/>
  <c r="AA88" i="75"/>
  <c r="Z88" i="75"/>
  <c r="Y88" i="75"/>
  <c r="X88" i="75"/>
  <c r="W88" i="75"/>
  <c r="V88" i="75"/>
  <c r="U88" i="75"/>
  <c r="T88" i="75"/>
  <c r="S88" i="75"/>
  <c r="R88" i="75"/>
  <c r="Q88" i="75"/>
  <c r="P88" i="75"/>
  <c r="O88" i="75"/>
  <c r="N88" i="75"/>
  <c r="M88" i="75"/>
  <c r="L88" i="75"/>
  <c r="K88" i="75"/>
  <c r="J88" i="75"/>
  <c r="I88" i="75"/>
  <c r="H88" i="75"/>
  <c r="G88" i="75"/>
  <c r="F88" i="75"/>
  <c r="E88" i="75"/>
  <c r="D88" i="75"/>
  <c r="C88" i="75"/>
  <c r="B88" i="75"/>
  <c r="A88" i="75"/>
  <c r="AN87" i="75"/>
  <c r="AM87" i="75"/>
  <c r="AL87" i="75"/>
  <c r="AK87" i="75"/>
  <c r="AJ87" i="75"/>
  <c r="AI87" i="75"/>
  <c r="AH87" i="75"/>
  <c r="AG87" i="75"/>
  <c r="AF87" i="75"/>
  <c r="AE87" i="75"/>
  <c r="AD87" i="75"/>
  <c r="AC87" i="75"/>
  <c r="AB87" i="75"/>
  <c r="AA87" i="75"/>
  <c r="Z87" i="75"/>
  <c r="Y87" i="75"/>
  <c r="X87" i="75"/>
  <c r="W87" i="75"/>
  <c r="V87" i="75"/>
  <c r="U87" i="75"/>
  <c r="T87" i="75"/>
  <c r="S87" i="75"/>
  <c r="R87" i="75"/>
  <c r="Q87" i="75"/>
  <c r="P87" i="75"/>
  <c r="O87" i="75"/>
  <c r="N87" i="75"/>
  <c r="M87" i="75"/>
  <c r="L87" i="75"/>
  <c r="K87" i="75"/>
  <c r="J87" i="75"/>
  <c r="I87" i="75"/>
  <c r="H87" i="75"/>
  <c r="G87" i="75"/>
  <c r="F87" i="75"/>
  <c r="E87" i="75"/>
  <c r="D87" i="75"/>
  <c r="C87" i="75"/>
  <c r="B87" i="75"/>
  <c r="A87" i="75"/>
  <c r="AN86" i="75"/>
  <c r="AM86" i="75"/>
  <c r="AL86" i="75"/>
  <c r="AK86" i="75"/>
  <c r="AJ86" i="75"/>
  <c r="AI86" i="75"/>
  <c r="AH86" i="75"/>
  <c r="AG86" i="75"/>
  <c r="AF86" i="75"/>
  <c r="AE86" i="75"/>
  <c r="AD86" i="75"/>
  <c r="AC86" i="75"/>
  <c r="AB86" i="75"/>
  <c r="AA86" i="75"/>
  <c r="Z86" i="75"/>
  <c r="Y86" i="75"/>
  <c r="X86" i="75"/>
  <c r="W86" i="75"/>
  <c r="V86" i="75"/>
  <c r="U86" i="75"/>
  <c r="T86" i="75"/>
  <c r="S86" i="75"/>
  <c r="R86" i="75"/>
  <c r="Q86" i="75"/>
  <c r="P86" i="75"/>
  <c r="O86" i="75"/>
  <c r="N86" i="75"/>
  <c r="M86" i="75"/>
  <c r="L86" i="75"/>
  <c r="K86" i="75"/>
  <c r="J86" i="75"/>
  <c r="I86" i="75"/>
  <c r="H86" i="75"/>
  <c r="G86" i="75"/>
  <c r="F86" i="75"/>
  <c r="E86" i="75"/>
  <c r="D86" i="75"/>
  <c r="C86" i="75"/>
  <c r="B86" i="75"/>
  <c r="A86" i="75"/>
  <c r="AN85" i="75"/>
  <c r="AM85" i="75"/>
  <c r="AL85" i="75"/>
  <c r="AK85" i="75"/>
  <c r="AJ85" i="75"/>
  <c r="AI85" i="75"/>
  <c r="AH85" i="75"/>
  <c r="AG85" i="75"/>
  <c r="AF85" i="75"/>
  <c r="AE85" i="75"/>
  <c r="AD85" i="75"/>
  <c r="AC85" i="75"/>
  <c r="AB85" i="75"/>
  <c r="AA85" i="75"/>
  <c r="Z85" i="75"/>
  <c r="Y85" i="75"/>
  <c r="X85" i="75"/>
  <c r="W85" i="75"/>
  <c r="V85" i="75"/>
  <c r="U85" i="75"/>
  <c r="T85" i="75"/>
  <c r="S85" i="75"/>
  <c r="R85" i="75"/>
  <c r="Q85" i="75"/>
  <c r="P85" i="75"/>
  <c r="O85" i="75"/>
  <c r="N85" i="75"/>
  <c r="M85" i="75"/>
  <c r="L85" i="75"/>
  <c r="K85" i="75"/>
  <c r="J85" i="75"/>
  <c r="I85" i="75"/>
  <c r="H85" i="75"/>
  <c r="G85" i="75"/>
  <c r="F85" i="75"/>
  <c r="E85" i="75"/>
  <c r="D85" i="75"/>
  <c r="C85" i="75"/>
  <c r="B85" i="75"/>
  <c r="A85" i="75"/>
  <c r="AN84" i="75"/>
  <c r="AM84" i="75"/>
  <c r="AL84" i="75"/>
  <c r="AK84" i="75"/>
  <c r="AJ84" i="75"/>
  <c r="AI84" i="75"/>
  <c r="AH84" i="75"/>
  <c r="AG84" i="75"/>
  <c r="AF84" i="75"/>
  <c r="AE84" i="75"/>
  <c r="AD84" i="75"/>
  <c r="AC84" i="75"/>
  <c r="AB84" i="75"/>
  <c r="AA84" i="75"/>
  <c r="Z84" i="75"/>
  <c r="Y84" i="75"/>
  <c r="X84" i="75"/>
  <c r="W84" i="75"/>
  <c r="V84" i="75"/>
  <c r="U84" i="75"/>
  <c r="T84" i="75"/>
  <c r="S84" i="75"/>
  <c r="R84" i="75"/>
  <c r="Q84" i="75"/>
  <c r="P84" i="75"/>
  <c r="O84" i="75"/>
  <c r="N84" i="75"/>
  <c r="M84" i="75"/>
  <c r="L84" i="75"/>
  <c r="K84" i="75"/>
  <c r="J84" i="75"/>
  <c r="I84" i="75"/>
  <c r="H84" i="75"/>
  <c r="G84" i="75"/>
  <c r="F84" i="75"/>
  <c r="E84" i="75"/>
  <c r="D84" i="75"/>
  <c r="C84" i="75"/>
  <c r="B84" i="75"/>
  <c r="A84" i="75"/>
  <c r="AN83" i="75"/>
  <c r="AM83" i="75"/>
  <c r="AL83" i="75"/>
  <c r="AK83" i="75"/>
  <c r="AJ83" i="75"/>
  <c r="AI83" i="75"/>
  <c r="AH83" i="75"/>
  <c r="AG83" i="75"/>
  <c r="AF83" i="75"/>
  <c r="AE83" i="75"/>
  <c r="AD83" i="75"/>
  <c r="AC83" i="75"/>
  <c r="AB83" i="75"/>
  <c r="AA83" i="75"/>
  <c r="Z83" i="75"/>
  <c r="Y83" i="75"/>
  <c r="X83" i="75"/>
  <c r="W83" i="75"/>
  <c r="V83" i="75"/>
  <c r="U83" i="75"/>
  <c r="T83" i="75"/>
  <c r="S83" i="75"/>
  <c r="R83" i="75"/>
  <c r="Q83" i="75"/>
  <c r="P83" i="75"/>
  <c r="O83" i="75"/>
  <c r="N83" i="75"/>
  <c r="M83" i="75"/>
  <c r="L83" i="75"/>
  <c r="K83" i="75"/>
  <c r="J83" i="75"/>
  <c r="I83" i="75"/>
  <c r="H83" i="75"/>
  <c r="G83" i="75"/>
  <c r="F83" i="75"/>
  <c r="E83" i="75"/>
  <c r="D83" i="75"/>
  <c r="C83" i="75"/>
  <c r="B83" i="75"/>
  <c r="A83" i="75"/>
  <c r="AN82" i="75"/>
  <c r="AM82" i="75"/>
  <c r="AL82" i="75"/>
  <c r="AK82" i="75"/>
  <c r="AJ82" i="75"/>
  <c r="AI82" i="75"/>
  <c r="AH82" i="75"/>
  <c r="AG82" i="75"/>
  <c r="AF82" i="75"/>
  <c r="AE82" i="75"/>
  <c r="AD82" i="75"/>
  <c r="AC82" i="75"/>
  <c r="AB82" i="75"/>
  <c r="AA82" i="75"/>
  <c r="Z82" i="75"/>
  <c r="Y82" i="75"/>
  <c r="X82" i="75"/>
  <c r="W82" i="75"/>
  <c r="V82" i="75"/>
  <c r="U82" i="75"/>
  <c r="T82" i="75"/>
  <c r="S82" i="75"/>
  <c r="R82" i="75"/>
  <c r="Q82" i="75"/>
  <c r="P82" i="75"/>
  <c r="O82" i="75"/>
  <c r="N82" i="75"/>
  <c r="M82" i="75"/>
  <c r="L82" i="75"/>
  <c r="K82" i="75"/>
  <c r="J82" i="75"/>
  <c r="I82" i="75"/>
  <c r="H82" i="75"/>
  <c r="G82" i="75"/>
  <c r="F82" i="75"/>
  <c r="E82" i="75"/>
  <c r="D82" i="75"/>
  <c r="C82" i="75"/>
  <c r="B82" i="75"/>
  <c r="A82" i="75"/>
  <c r="AN81" i="75"/>
  <c r="AM81" i="75"/>
  <c r="AL81" i="75"/>
  <c r="AK81" i="75"/>
  <c r="AJ81" i="75"/>
  <c r="AI81" i="75"/>
  <c r="AH81" i="75"/>
  <c r="AG81" i="75"/>
  <c r="AF81" i="75"/>
  <c r="AE81" i="75"/>
  <c r="AD81" i="75"/>
  <c r="AC81" i="75"/>
  <c r="AB81" i="75"/>
  <c r="AA81" i="75"/>
  <c r="Z81" i="75"/>
  <c r="Y81" i="75"/>
  <c r="X81" i="75"/>
  <c r="W81" i="75"/>
  <c r="V81" i="75"/>
  <c r="U81" i="75"/>
  <c r="T81" i="75"/>
  <c r="S81" i="75"/>
  <c r="R81" i="75"/>
  <c r="Q81" i="75"/>
  <c r="P81" i="75"/>
  <c r="O81" i="75"/>
  <c r="N81" i="75"/>
  <c r="M81" i="75"/>
  <c r="L81" i="75"/>
  <c r="K81" i="75"/>
  <c r="J81" i="75"/>
  <c r="I81" i="75"/>
  <c r="H81" i="75"/>
  <c r="G81" i="75"/>
  <c r="F81" i="75"/>
  <c r="E81" i="75"/>
  <c r="D81" i="75"/>
  <c r="C81" i="75"/>
  <c r="B81" i="75"/>
  <c r="A81" i="75"/>
  <c r="AN80" i="75"/>
  <c r="AM80" i="75"/>
  <c r="AL80" i="75"/>
  <c r="AK80" i="75"/>
  <c r="AJ80" i="75"/>
  <c r="AI80" i="75"/>
  <c r="AH80" i="75"/>
  <c r="AG80" i="75"/>
  <c r="AF80" i="75"/>
  <c r="AE80" i="75"/>
  <c r="AD80" i="75"/>
  <c r="AC80" i="75"/>
  <c r="AB80" i="75"/>
  <c r="AA80" i="75"/>
  <c r="Z80" i="75"/>
  <c r="Y80" i="75"/>
  <c r="X80" i="75"/>
  <c r="W80" i="75"/>
  <c r="V80" i="75"/>
  <c r="U80" i="75"/>
  <c r="T80" i="75"/>
  <c r="S80" i="75"/>
  <c r="R80" i="75"/>
  <c r="Q80" i="75"/>
  <c r="P80" i="75"/>
  <c r="O80" i="75"/>
  <c r="N80" i="75"/>
  <c r="M80" i="75"/>
  <c r="L80" i="75"/>
  <c r="K80" i="75"/>
  <c r="J80" i="75"/>
  <c r="I80" i="75"/>
  <c r="H80" i="75"/>
  <c r="G80" i="75"/>
  <c r="F80" i="75"/>
  <c r="E80" i="75"/>
  <c r="D80" i="75"/>
  <c r="C80" i="75"/>
  <c r="B80" i="75"/>
  <c r="A80" i="75"/>
  <c r="AN79" i="75"/>
  <c r="AM79" i="75"/>
  <c r="AL79" i="75"/>
  <c r="AK79" i="75"/>
  <c r="AJ79" i="75"/>
  <c r="AI79" i="75"/>
  <c r="AH79" i="75"/>
  <c r="AG79" i="75"/>
  <c r="AF79" i="75"/>
  <c r="AE79" i="75"/>
  <c r="AD79" i="75"/>
  <c r="AC79" i="75"/>
  <c r="AB79" i="75"/>
  <c r="AA79" i="75"/>
  <c r="Z79" i="75"/>
  <c r="Y79" i="75"/>
  <c r="X79" i="75"/>
  <c r="W79" i="75"/>
  <c r="V79" i="75"/>
  <c r="U79" i="75"/>
  <c r="T79" i="75"/>
  <c r="S79" i="75"/>
  <c r="R79" i="75"/>
  <c r="Q79" i="75"/>
  <c r="P79" i="75"/>
  <c r="O79" i="75"/>
  <c r="N79" i="75"/>
  <c r="M79" i="75"/>
  <c r="L79" i="75"/>
  <c r="K79" i="75"/>
  <c r="J79" i="75"/>
  <c r="I79" i="75"/>
  <c r="H79" i="75"/>
  <c r="G79" i="75"/>
  <c r="F79" i="75"/>
  <c r="E79" i="75"/>
  <c r="D79" i="75"/>
  <c r="C79" i="75"/>
  <c r="B79" i="75"/>
  <c r="A79" i="75"/>
  <c r="AN78" i="75"/>
  <c r="AM78" i="75"/>
  <c r="AL78" i="75"/>
  <c r="AK78" i="75"/>
  <c r="AJ78" i="75"/>
  <c r="AI78" i="75"/>
  <c r="AH78" i="75"/>
  <c r="AG78" i="75"/>
  <c r="AF78" i="75"/>
  <c r="AE78" i="75"/>
  <c r="AD78" i="75"/>
  <c r="AC78" i="75"/>
  <c r="AB78" i="75"/>
  <c r="AA78" i="75"/>
  <c r="Z78" i="75"/>
  <c r="Y78" i="75"/>
  <c r="X78" i="75"/>
  <c r="W78" i="75"/>
  <c r="V78" i="75"/>
  <c r="U78" i="75"/>
  <c r="T78" i="75"/>
  <c r="S78" i="75"/>
  <c r="R78" i="75"/>
  <c r="Q78" i="75"/>
  <c r="P78" i="75"/>
  <c r="O78" i="75"/>
  <c r="N78" i="75"/>
  <c r="M78" i="75"/>
  <c r="L78" i="75"/>
  <c r="K78" i="75"/>
  <c r="J78" i="75"/>
  <c r="I78" i="75"/>
  <c r="H78" i="75"/>
  <c r="G78" i="75"/>
  <c r="F78" i="75"/>
  <c r="E78" i="75"/>
  <c r="D78" i="75"/>
  <c r="C78" i="75"/>
  <c r="B78" i="75"/>
  <c r="A78" i="75"/>
  <c r="AN77" i="75"/>
  <c r="AM77" i="75"/>
  <c r="AL77" i="75"/>
  <c r="AK77" i="75"/>
  <c r="AJ77" i="75"/>
  <c r="AI77" i="75"/>
  <c r="AH77" i="75"/>
  <c r="AG77" i="75"/>
  <c r="AF77" i="75"/>
  <c r="AE77" i="75"/>
  <c r="AD77" i="75"/>
  <c r="AC77" i="75"/>
  <c r="AB77" i="75"/>
  <c r="AA77" i="75"/>
  <c r="Z77" i="75"/>
  <c r="Y77" i="75"/>
  <c r="X77" i="75"/>
  <c r="W77" i="75"/>
  <c r="V77" i="75"/>
  <c r="U77" i="75"/>
  <c r="T77" i="75"/>
  <c r="S77" i="75"/>
  <c r="R77" i="75"/>
  <c r="Q77" i="75"/>
  <c r="P77" i="75"/>
  <c r="O77" i="75"/>
  <c r="N77" i="75"/>
  <c r="M77" i="75"/>
  <c r="L77" i="75"/>
  <c r="K77" i="75"/>
  <c r="J77" i="75"/>
  <c r="I77" i="75"/>
  <c r="H77" i="75"/>
  <c r="G77" i="75"/>
  <c r="F77" i="75"/>
  <c r="E77" i="75"/>
  <c r="D77" i="75"/>
  <c r="C77" i="75"/>
  <c r="B77" i="75"/>
  <c r="A77" i="75"/>
  <c r="AN76" i="75"/>
  <c r="AM76" i="75"/>
  <c r="AL76" i="75"/>
  <c r="AK76" i="75"/>
  <c r="AJ76" i="75"/>
  <c r="AI76" i="75"/>
  <c r="AH76" i="75"/>
  <c r="AG76" i="75"/>
  <c r="AF76" i="75"/>
  <c r="AE76" i="75"/>
  <c r="AD76" i="75"/>
  <c r="AC76" i="75"/>
  <c r="AB76" i="75"/>
  <c r="AA76" i="75"/>
  <c r="Z76" i="75"/>
  <c r="Y76" i="75"/>
  <c r="X76" i="75"/>
  <c r="W76" i="75"/>
  <c r="V76" i="75"/>
  <c r="U76" i="75"/>
  <c r="T76" i="75"/>
  <c r="S76" i="75"/>
  <c r="R76" i="75"/>
  <c r="Q76" i="75"/>
  <c r="P76" i="75"/>
  <c r="O76" i="75"/>
  <c r="N76" i="75"/>
  <c r="M76" i="75"/>
  <c r="L76" i="75"/>
  <c r="K76" i="75"/>
  <c r="J76" i="75"/>
  <c r="I76" i="75"/>
  <c r="H76" i="75"/>
  <c r="G76" i="75"/>
  <c r="F76" i="75"/>
  <c r="E76" i="75"/>
  <c r="D76" i="75"/>
  <c r="C76" i="75"/>
  <c r="B76" i="75"/>
  <c r="A76" i="75"/>
  <c r="AN75" i="75"/>
  <c r="AM75" i="75"/>
  <c r="AL75" i="75"/>
  <c r="AK75" i="75"/>
  <c r="AJ75" i="75"/>
  <c r="AI75" i="75"/>
  <c r="AH75" i="75"/>
  <c r="AG75" i="75"/>
  <c r="AF75" i="75"/>
  <c r="AE75" i="75"/>
  <c r="AD75" i="75"/>
  <c r="AC75" i="75"/>
  <c r="AB75" i="75"/>
  <c r="AA75" i="75"/>
  <c r="Z75" i="75"/>
  <c r="Y75" i="75"/>
  <c r="X75" i="75"/>
  <c r="W75" i="75"/>
  <c r="V75" i="75"/>
  <c r="U75" i="75"/>
  <c r="T75" i="75"/>
  <c r="S75" i="75"/>
  <c r="R75" i="75"/>
  <c r="Q75" i="75"/>
  <c r="P75" i="75"/>
  <c r="O75" i="75"/>
  <c r="N75" i="75"/>
  <c r="M75" i="75"/>
  <c r="L75" i="75"/>
  <c r="K75" i="75"/>
  <c r="J75" i="75"/>
  <c r="I75" i="75"/>
  <c r="H75" i="75"/>
  <c r="G75" i="75"/>
  <c r="F75" i="75"/>
  <c r="E75" i="75"/>
  <c r="D75" i="75"/>
  <c r="C75" i="75"/>
  <c r="B75" i="75"/>
  <c r="A75" i="75"/>
  <c r="AN74" i="75"/>
  <c r="AM74" i="75"/>
  <c r="AL74" i="75"/>
  <c r="AK74" i="75"/>
  <c r="AJ74" i="75"/>
  <c r="AI74" i="75"/>
  <c r="AH74" i="75"/>
  <c r="AG74" i="75"/>
  <c r="AF74" i="75"/>
  <c r="AE74" i="75"/>
  <c r="AD74" i="75"/>
  <c r="AC74" i="75"/>
  <c r="AB74" i="75"/>
  <c r="AA74" i="75"/>
  <c r="Z74" i="75"/>
  <c r="Y74" i="75"/>
  <c r="X74" i="75"/>
  <c r="W74" i="75"/>
  <c r="V74" i="75"/>
  <c r="U74" i="75"/>
  <c r="T74" i="75"/>
  <c r="S74" i="75"/>
  <c r="R74" i="75"/>
  <c r="Q74" i="75"/>
  <c r="P74" i="75"/>
  <c r="O74" i="75"/>
  <c r="N74" i="75"/>
  <c r="M74" i="75"/>
  <c r="L74" i="75"/>
  <c r="K74" i="75"/>
  <c r="J74" i="75"/>
  <c r="I74" i="75"/>
  <c r="H74" i="75"/>
  <c r="G74" i="75"/>
  <c r="F74" i="75"/>
  <c r="E74" i="75"/>
  <c r="D74" i="75"/>
  <c r="C74" i="75"/>
  <c r="B74" i="75"/>
  <c r="A74" i="75"/>
  <c r="AN73" i="75"/>
  <c r="AM73" i="75"/>
  <c r="AL73" i="75"/>
  <c r="AK73" i="75"/>
  <c r="AJ73" i="75"/>
  <c r="AI73" i="75"/>
  <c r="AH73" i="75"/>
  <c r="AG73" i="75"/>
  <c r="AF73" i="75"/>
  <c r="AE73" i="75"/>
  <c r="AD73" i="75"/>
  <c r="AC73" i="75"/>
  <c r="AB73" i="75"/>
  <c r="AA73" i="75"/>
  <c r="Z73" i="75"/>
  <c r="Y73" i="75"/>
  <c r="X73" i="75"/>
  <c r="W73" i="75"/>
  <c r="V73" i="75"/>
  <c r="U73" i="75"/>
  <c r="T73" i="75"/>
  <c r="S73" i="75"/>
  <c r="R73" i="75"/>
  <c r="Q73" i="75"/>
  <c r="P73" i="75"/>
  <c r="O73" i="75"/>
  <c r="N73" i="75"/>
  <c r="M73" i="75"/>
  <c r="L73" i="75"/>
  <c r="K73" i="75"/>
  <c r="J73" i="75"/>
  <c r="I73" i="75"/>
  <c r="H73" i="75"/>
  <c r="G73" i="75"/>
  <c r="F73" i="75"/>
  <c r="E73" i="75"/>
  <c r="D73" i="75"/>
  <c r="C73" i="75"/>
  <c r="B73" i="75"/>
  <c r="A73" i="75"/>
  <c r="AN72" i="75"/>
  <c r="AM72" i="75"/>
  <c r="AL72" i="75"/>
  <c r="AK72" i="75"/>
  <c r="AJ72" i="75"/>
  <c r="AI72" i="75"/>
  <c r="AH72" i="75"/>
  <c r="AG72" i="75"/>
  <c r="AF72" i="75"/>
  <c r="AE72" i="75"/>
  <c r="AD72" i="75"/>
  <c r="AC72" i="75"/>
  <c r="AB72" i="75"/>
  <c r="AA72" i="75"/>
  <c r="Z72" i="75"/>
  <c r="Y72" i="75"/>
  <c r="X72" i="75"/>
  <c r="W72" i="75"/>
  <c r="V72" i="75"/>
  <c r="U72" i="75"/>
  <c r="T72" i="75"/>
  <c r="S72" i="75"/>
  <c r="R72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E72" i="75"/>
  <c r="D72" i="75"/>
  <c r="C72" i="75"/>
  <c r="B72" i="75"/>
  <c r="A72" i="75"/>
  <c r="AN71" i="75"/>
  <c r="AM71" i="75"/>
  <c r="AL71" i="75"/>
  <c r="AK71" i="75"/>
  <c r="AJ71" i="75"/>
  <c r="AI71" i="75"/>
  <c r="AH71" i="75"/>
  <c r="AG71" i="75"/>
  <c r="AF71" i="75"/>
  <c r="AE71" i="75"/>
  <c r="AD71" i="75"/>
  <c r="AC71" i="75"/>
  <c r="AB71" i="75"/>
  <c r="AA71" i="75"/>
  <c r="Z71" i="75"/>
  <c r="Y71" i="75"/>
  <c r="X71" i="75"/>
  <c r="W71" i="75"/>
  <c r="V71" i="75"/>
  <c r="U71" i="75"/>
  <c r="T71" i="75"/>
  <c r="S71" i="75"/>
  <c r="R71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E71" i="75"/>
  <c r="D71" i="75"/>
  <c r="C71" i="75"/>
  <c r="B71" i="75"/>
  <c r="A71" i="75"/>
  <c r="AN70" i="75"/>
  <c r="AM70" i="75"/>
  <c r="AL70" i="75"/>
  <c r="AK70" i="75"/>
  <c r="AJ70" i="75"/>
  <c r="AI70" i="75"/>
  <c r="AH70" i="75"/>
  <c r="AG70" i="75"/>
  <c r="AF70" i="75"/>
  <c r="AE70" i="75"/>
  <c r="AD70" i="75"/>
  <c r="AC70" i="75"/>
  <c r="AB70" i="75"/>
  <c r="AA70" i="75"/>
  <c r="Z70" i="75"/>
  <c r="Y70" i="75"/>
  <c r="X70" i="75"/>
  <c r="W70" i="75"/>
  <c r="V70" i="75"/>
  <c r="U70" i="75"/>
  <c r="T70" i="75"/>
  <c r="S70" i="75"/>
  <c r="R70" i="75"/>
  <c r="Q70" i="75"/>
  <c r="P70" i="75"/>
  <c r="O70" i="75"/>
  <c r="N70" i="75"/>
  <c r="M70" i="75"/>
  <c r="L70" i="75"/>
  <c r="K70" i="75"/>
  <c r="J70" i="75"/>
  <c r="I70" i="75"/>
  <c r="H70" i="75"/>
  <c r="G70" i="75"/>
  <c r="F70" i="75"/>
  <c r="E70" i="75"/>
  <c r="D70" i="75"/>
  <c r="C70" i="75"/>
  <c r="B70" i="75"/>
  <c r="A70" i="75"/>
  <c r="AN69" i="75"/>
  <c r="AM69" i="75"/>
  <c r="AL69" i="75"/>
  <c r="AK69" i="75"/>
  <c r="AJ69" i="75"/>
  <c r="AI69" i="75"/>
  <c r="AH69" i="75"/>
  <c r="AG69" i="75"/>
  <c r="AF69" i="75"/>
  <c r="AE69" i="75"/>
  <c r="AD69" i="75"/>
  <c r="AC69" i="75"/>
  <c r="AB69" i="75"/>
  <c r="AA69" i="75"/>
  <c r="Z69" i="75"/>
  <c r="Y69" i="75"/>
  <c r="X69" i="75"/>
  <c r="W69" i="75"/>
  <c r="V69" i="75"/>
  <c r="U69" i="75"/>
  <c r="T69" i="75"/>
  <c r="S69" i="75"/>
  <c r="R69" i="75"/>
  <c r="Q69" i="75"/>
  <c r="P69" i="75"/>
  <c r="O69" i="75"/>
  <c r="N69" i="75"/>
  <c r="M69" i="75"/>
  <c r="L69" i="75"/>
  <c r="K69" i="75"/>
  <c r="J69" i="75"/>
  <c r="I69" i="75"/>
  <c r="H69" i="75"/>
  <c r="G69" i="75"/>
  <c r="F69" i="75"/>
  <c r="E69" i="75"/>
  <c r="D69" i="75"/>
  <c r="C69" i="75"/>
  <c r="B69" i="75"/>
  <c r="A69" i="75"/>
  <c r="AN68" i="75"/>
  <c r="AM68" i="75"/>
  <c r="AL68" i="75"/>
  <c r="AK68" i="75"/>
  <c r="AJ68" i="75"/>
  <c r="AI68" i="75"/>
  <c r="AH68" i="75"/>
  <c r="AG68" i="75"/>
  <c r="AF68" i="75"/>
  <c r="AE68" i="75"/>
  <c r="AD68" i="75"/>
  <c r="AC68" i="75"/>
  <c r="AB68" i="75"/>
  <c r="AA68" i="75"/>
  <c r="Z68" i="75"/>
  <c r="Y68" i="75"/>
  <c r="X68" i="75"/>
  <c r="W68" i="75"/>
  <c r="V68" i="75"/>
  <c r="U68" i="75"/>
  <c r="T68" i="75"/>
  <c r="S68" i="75"/>
  <c r="R68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E68" i="75"/>
  <c r="D68" i="75"/>
  <c r="C68" i="75"/>
  <c r="B68" i="75"/>
  <c r="A68" i="75"/>
  <c r="AN67" i="75"/>
  <c r="AM67" i="75"/>
  <c r="AL67" i="75"/>
  <c r="AK67" i="75"/>
  <c r="AJ67" i="75"/>
  <c r="AI67" i="75"/>
  <c r="AH67" i="75"/>
  <c r="AG67" i="75"/>
  <c r="AF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S67" i="75"/>
  <c r="R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C67" i="75"/>
  <c r="B67" i="75"/>
  <c r="A67" i="75"/>
  <c r="AN66" i="75"/>
  <c r="AM66" i="75"/>
  <c r="AL66" i="75"/>
  <c r="AK66" i="75"/>
  <c r="AJ66" i="75"/>
  <c r="AI66" i="75"/>
  <c r="AH66" i="75"/>
  <c r="AG66" i="75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S66" i="75"/>
  <c r="R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C66" i="75"/>
  <c r="B66" i="75"/>
  <c r="A66" i="75"/>
  <c r="AN65" i="75"/>
  <c r="AM65" i="75"/>
  <c r="AL65" i="75"/>
  <c r="AK65" i="75"/>
  <c r="AJ65" i="75"/>
  <c r="AI65" i="75"/>
  <c r="AH65" i="75"/>
  <c r="AG65" i="75"/>
  <c r="AF65" i="75"/>
  <c r="AE65" i="75"/>
  <c r="AD65" i="75"/>
  <c r="AC65" i="75"/>
  <c r="AB65" i="75"/>
  <c r="AA65" i="75"/>
  <c r="Z65" i="75"/>
  <c r="Y65" i="75"/>
  <c r="X65" i="75"/>
  <c r="W65" i="75"/>
  <c r="V65" i="75"/>
  <c r="U65" i="75"/>
  <c r="T65" i="75"/>
  <c r="S65" i="75"/>
  <c r="R65" i="75"/>
  <c r="Q65" i="75"/>
  <c r="P65" i="75"/>
  <c r="O65" i="75"/>
  <c r="N65" i="75"/>
  <c r="M65" i="75"/>
  <c r="L65" i="75"/>
  <c r="K65" i="75"/>
  <c r="J65" i="75"/>
  <c r="I65" i="75"/>
  <c r="H65" i="75"/>
  <c r="G65" i="75"/>
  <c r="F65" i="75"/>
  <c r="E65" i="75"/>
  <c r="D65" i="75"/>
  <c r="C65" i="75"/>
  <c r="B65" i="75"/>
  <c r="A65" i="75"/>
  <c r="AN64" i="75"/>
  <c r="AM64" i="75"/>
  <c r="AL64" i="75"/>
  <c r="AK64" i="75"/>
  <c r="AJ64" i="75"/>
  <c r="AI64" i="75"/>
  <c r="AH64" i="75"/>
  <c r="AG64" i="75"/>
  <c r="AF64" i="75"/>
  <c r="AE64" i="75"/>
  <c r="AD64" i="75"/>
  <c r="AC64" i="75"/>
  <c r="AB64" i="75"/>
  <c r="AA64" i="75"/>
  <c r="Z64" i="75"/>
  <c r="Y64" i="75"/>
  <c r="X64" i="75"/>
  <c r="W64" i="75"/>
  <c r="V64" i="75"/>
  <c r="U64" i="75"/>
  <c r="T64" i="75"/>
  <c r="S64" i="75"/>
  <c r="R64" i="75"/>
  <c r="Q64" i="75"/>
  <c r="P64" i="75"/>
  <c r="O64" i="75"/>
  <c r="N64" i="75"/>
  <c r="M64" i="75"/>
  <c r="L64" i="75"/>
  <c r="K64" i="75"/>
  <c r="J64" i="75"/>
  <c r="I64" i="75"/>
  <c r="H64" i="75"/>
  <c r="G64" i="75"/>
  <c r="F64" i="75"/>
  <c r="E64" i="75"/>
  <c r="D64" i="75"/>
  <c r="C64" i="75"/>
  <c r="B64" i="75"/>
  <c r="A64" i="75"/>
  <c r="AN63" i="75"/>
  <c r="AM63" i="75"/>
  <c r="AL63" i="75"/>
  <c r="AK63" i="75"/>
  <c r="AJ63" i="75"/>
  <c r="AI63" i="75"/>
  <c r="AH63" i="75"/>
  <c r="AG63" i="75"/>
  <c r="AF63" i="75"/>
  <c r="AE63" i="75"/>
  <c r="AD63" i="75"/>
  <c r="AC63" i="75"/>
  <c r="AB63" i="75"/>
  <c r="AA63" i="75"/>
  <c r="Z63" i="75"/>
  <c r="Y63" i="75"/>
  <c r="X63" i="75"/>
  <c r="W63" i="75"/>
  <c r="V63" i="75"/>
  <c r="U63" i="75"/>
  <c r="T63" i="75"/>
  <c r="S63" i="75"/>
  <c r="R63" i="75"/>
  <c r="Q63" i="75"/>
  <c r="P63" i="75"/>
  <c r="O63" i="75"/>
  <c r="N63" i="75"/>
  <c r="M63" i="75"/>
  <c r="L63" i="75"/>
  <c r="K63" i="75"/>
  <c r="J63" i="75"/>
  <c r="I63" i="75"/>
  <c r="H63" i="75"/>
  <c r="G63" i="75"/>
  <c r="F63" i="75"/>
  <c r="E63" i="75"/>
  <c r="D63" i="75"/>
  <c r="C63" i="75"/>
  <c r="B63" i="75"/>
  <c r="A63" i="75"/>
  <c r="AN62" i="75"/>
  <c r="AM62" i="75"/>
  <c r="AL62" i="75"/>
  <c r="AK62" i="75"/>
  <c r="AJ62" i="75"/>
  <c r="AI62" i="75"/>
  <c r="AH62" i="75"/>
  <c r="AG62" i="75"/>
  <c r="AF62" i="75"/>
  <c r="AE62" i="75"/>
  <c r="AD62" i="75"/>
  <c r="AC62" i="75"/>
  <c r="AB62" i="75"/>
  <c r="AA62" i="75"/>
  <c r="Z62" i="75"/>
  <c r="Y62" i="75"/>
  <c r="X62" i="75"/>
  <c r="W62" i="75"/>
  <c r="V62" i="75"/>
  <c r="U62" i="75"/>
  <c r="T62" i="75"/>
  <c r="S62" i="75"/>
  <c r="R62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E62" i="75"/>
  <c r="D62" i="75"/>
  <c r="C62" i="75"/>
  <c r="B62" i="75"/>
  <c r="A62" i="75"/>
  <c r="AN61" i="75"/>
  <c r="AM61" i="75"/>
  <c r="AL61" i="75"/>
  <c r="AK61" i="75"/>
  <c r="AJ61" i="75"/>
  <c r="AI61" i="75"/>
  <c r="AH61" i="75"/>
  <c r="AG61" i="75"/>
  <c r="AF61" i="75"/>
  <c r="AE61" i="75"/>
  <c r="AD61" i="75"/>
  <c r="AC61" i="75"/>
  <c r="AB61" i="75"/>
  <c r="AA61" i="75"/>
  <c r="Z61" i="75"/>
  <c r="Y61" i="75"/>
  <c r="X61" i="75"/>
  <c r="W61" i="75"/>
  <c r="V61" i="75"/>
  <c r="U61" i="75"/>
  <c r="T61" i="75"/>
  <c r="S61" i="75"/>
  <c r="R61" i="75"/>
  <c r="Q61" i="75"/>
  <c r="P61" i="75"/>
  <c r="O61" i="75"/>
  <c r="N61" i="75"/>
  <c r="M61" i="75"/>
  <c r="L61" i="75"/>
  <c r="K61" i="75"/>
  <c r="J61" i="75"/>
  <c r="I61" i="75"/>
  <c r="H61" i="75"/>
  <c r="G61" i="75"/>
  <c r="F61" i="75"/>
  <c r="E61" i="75"/>
  <c r="D61" i="75"/>
  <c r="C61" i="75"/>
  <c r="B61" i="75"/>
  <c r="A61" i="75"/>
  <c r="AN60" i="75"/>
  <c r="AM60" i="75"/>
  <c r="AL60" i="75"/>
  <c r="AK60" i="75"/>
  <c r="AJ60" i="75"/>
  <c r="AI60" i="75"/>
  <c r="AH60" i="75"/>
  <c r="AG60" i="75"/>
  <c r="AF60" i="75"/>
  <c r="AE60" i="75"/>
  <c r="AD60" i="75"/>
  <c r="AC60" i="75"/>
  <c r="AB60" i="75"/>
  <c r="AA60" i="75"/>
  <c r="Z60" i="75"/>
  <c r="Y60" i="75"/>
  <c r="X60" i="75"/>
  <c r="W60" i="75"/>
  <c r="V60" i="75"/>
  <c r="U60" i="75"/>
  <c r="T60" i="75"/>
  <c r="S60" i="75"/>
  <c r="R60" i="75"/>
  <c r="Q60" i="75"/>
  <c r="P60" i="75"/>
  <c r="O60" i="75"/>
  <c r="N60" i="75"/>
  <c r="M60" i="75"/>
  <c r="L60" i="75"/>
  <c r="K60" i="75"/>
  <c r="J60" i="75"/>
  <c r="I60" i="75"/>
  <c r="H60" i="75"/>
  <c r="G60" i="75"/>
  <c r="F60" i="75"/>
  <c r="E60" i="75"/>
  <c r="D60" i="75"/>
  <c r="C60" i="75"/>
  <c r="B60" i="75"/>
  <c r="A60" i="75"/>
  <c r="AN59" i="75"/>
  <c r="AM59" i="75"/>
  <c r="AL59" i="75"/>
  <c r="AK59" i="75"/>
  <c r="AJ59" i="75"/>
  <c r="AI59" i="75"/>
  <c r="AH59" i="75"/>
  <c r="AG59" i="75"/>
  <c r="AF59" i="75"/>
  <c r="AE59" i="75"/>
  <c r="AD59" i="75"/>
  <c r="AC59" i="75"/>
  <c r="AB59" i="75"/>
  <c r="AA59" i="75"/>
  <c r="Z59" i="75"/>
  <c r="Y59" i="75"/>
  <c r="X59" i="75"/>
  <c r="W59" i="75"/>
  <c r="V59" i="75"/>
  <c r="U59" i="75"/>
  <c r="T59" i="75"/>
  <c r="S59" i="75"/>
  <c r="R59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E59" i="75"/>
  <c r="D59" i="75"/>
  <c r="C59" i="75"/>
  <c r="B59" i="75"/>
  <c r="A59" i="75"/>
  <c r="AN58" i="75"/>
  <c r="AM58" i="75"/>
  <c r="AL58" i="75"/>
  <c r="AK58" i="75"/>
  <c r="AJ58" i="75"/>
  <c r="AI58" i="75"/>
  <c r="AH58" i="75"/>
  <c r="AG58" i="75"/>
  <c r="AF58" i="75"/>
  <c r="AE58" i="75"/>
  <c r="AD58" i="75"/>
  <c r="AC58" i="75"/>
  <c r="AB58" i="75"/>
  <c r="AA58" i="75"/>
  <c r="Z58" i="75"/>
  <c r="Y58" i="75"/>
  <c r="X58" i="75"/>
  <c r="W58" i="75"/>
  <c r="V58" i="75"/>
  <c r="U58" i="75"/>
  <c r="T58" i="75"/>
  <c r="S58" i="75"/>
  <c r="R58" i="75"/>
  <c r="Q58" i="75"/>
  <c r="P58" i="75"/>
  <c r="O58" i="75"/>
  <c r="N58" i="75"/>
  <c r="M58" i="75"/>
  <c r="L58" i="75"/>
  <c r="K58" i="75"/>
  <c r="J58" i="75"/>
  <c r="I58" i="75"/>
  <c r="H58" i="75"/>
  <c r="G58" i="75"/>
  <c r="F58" i="75"/>
  <c r="E58" i="75"/>
  <c r="D58" i="75"/>
  <c r="C58" i="75"/>
  <c r="B58" i="75"/>
  <c r="A58" i="75"/>
  <c r="AN57" i="75"/>
  <c r="AM57" i="75"/>
  <c r="AL57" i="75"/>
  <c r="AK57" i="75"/>
  <c r="AJ57" i="75"/>
  <c r="AI57" i="75"/>
  <c r="AH57" i="75"/>
  <c r="AG57" i="75"/>
  <c r="AF57" i="75"/>
  <c r="AE57" i="75"/>
  <c r="AD57" i="75"/>
  <c r="AC57" i="75"/>
  <c r="AB57" i="75"/>
  <c r="AA57" i="75"/>
  <c r="Z57" i="75"/>
  <c r="Y57" i="75"/>
  <c r="X57" i="75"/>
  <c r="W57" i="75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B57" i="75"/>
  <c r="A57" i="75"/>
  <c r="AN56" i="75"/>
  <c r="AM56" i="75"/>
  <c r="AL56" i="75"/>
  <c r="AK56" i="75"/>
  <c r="AJ56" i="75"/>
  <c r="AI56" i="75"/>
  <c r="AH56" i="75"/>
  <c r="AG56" i="75"/>
  <c r="AF56" i="75"/>
  <c r="AE56" i="75"/>
  <c r="AD56" i="75"/>
  <c r="AC56" i="75"/>
  <c r="AB56" i="75"/>
  <c r="AA56" i="75"/>
  <c r="Z56" i="75"/>
  <c r="Y56" i="75"/>
  <c r="X56" i="75"/>
  <c r="W56" i="75"/>
  <c r="V56" i="75"/>
  <c r="U56" i="75"/>
  <c r="T56" i="75"/>
  <c r="S56" i="75"/>
  <c r="R56" i="75"/>
  <c r="Q56" i="75"/>
  <c r="P56" i="75"/>
  <c r="O56" i="75"/>
  <c r="N56" i="75"/>
  <c r="M56" i="75"/>
  <c r="L56" i="75"/>
  <c r="K56" i="75"/>
  <c r="J56" i="75"/>
  <c r="I56" i="75"/>
  <c r="H56" i="75"/>
  <c r="G56" i="75"/>
  <c r="F56" i="75"/>
  <c r="E56" i="75"/>
  <c r="D56" i="75"/>
  <c r="C56" i="75"/>
  <c r="B56" i="75"/>
  <c r="A56" i="75"/>
  <c r="AN55" i="75"/>
  <c r="AM55" i="75"/>
  <c r="AL55" i="75"/>
  <c r="AK55" i="75"/>
  <c r="AJ55" i="75"/>
  <c r="AI55" i="75"/>
  <c r="AH55" i="75"/>
  <c r="AG55" i="75"/>
  <c r="AF55" i="75"/>
  <c r="AE55" i="75"/>
  <c r="AD55" i="75"/>
  <c r="AC55" i="75"/>
  <c r="AB55" i="75"/>
  <c r="AA55" i="75"/>
  <c r="Z55" i="75"/>
  <c r="Y55" i="75"/>
  <c r="X55" i="75"/>
  <c r="W55" i="75"/>
  <c r="V55" i="75"/>
  <c r="U55" i="75"/>
  <c r="T55" i="75"/>
  <c r="S55" i="75"/>
  <c r="R55" i="75"/>
  <c r="Q55" i="75"/>
  <c r="P55" i="75"/>
  <c r="O55" i="75"/>
  <c r="N55" i="75"/>
  <c r="M55" i="75"/>
  <c r="L55" i="75"/>
  <c r="K55" i="75"/>
  <c r="J55" i="75"/>
  <c r="I55" i="75"/>
  <c r="H55" i="75"/>
  <c r="G55" i="75"/>
  <c r="F55" i="75"/>
  <c r="E55" i="75"/>
  <c r="D55" i="75"/>
  <c r="C55" i="75"/>
  <c r="B55" i="75"/>
  <c r="A55" i="75"/>
  <c r="AN54" i="75"/>
  <c r="AM54" i="75"/>
  <c r="AL54" i="75"/>
  <c r="AK54" i="75"/>
  <c r="AJ54" i="75"/>
  <c r="AI54" i="75"/>
  <c r="AH54" i="75"/>
  <c r="AG54" i="75"/>
  <c r="AF54" i="75"/>
  <c r="AE54" i="75"/>
  <c r="AD54" i="75"/>
  <c r="AC54" i="75"/>
  <c r="AB54" i="75"/>
  <c r="AA54" i="75"/>
  <c r="Z54" i="75"/>
  <c r="Y54" i="75"/>
  <c r="X54" i="75"/>
  <c r="W54" i="75"/>
  <c r="V54" i="75"/>
  <c r="U54" i="75"/>
  <c r="T54" i="75"/>
  <c r="S54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E54" i="75"/>
  <c r="D54" i="75"/>
  <c r="C54" i="75"/>
  <c r="B54" i="75"/>
  <c r="A54" i="75"/>
  <c r="AN53" i="75"/>
  <c r="AM53" i="75"/>
  <c r="AL53" i="75"/>
  <c r="AK53" i="75"/>
  <c r="AJ53" i="75"/>
  <c r="AI53" i="75"/>
  <c r="AH53" i="75"/>
  <c r="AG53" i="75"/>
  <c r="AF53" i="75"/>
  <c r="AE53" i="75"/>
  <c r="AD53" i="75"/>
  <c r="AC53" i="75"/>
  <c r="AB53" i="75"/>
  <c r="AA53" i="75"/>
  <c r="Z53" i="75"/>
  <c r="Y53" i="75"/>
  <c r="X53" i="75"/>
  <c r="W53" i="75"/>
  <c r="V53" i="75"/>
  <c r="U53" i="75"/>
  <c r="T53" i="75"/>
  <c r="S53" i="75"/>
  <c r="R53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E53" i="75"/>
  <c r="D53" i="75"/>
  <c r="C53" i="75"/>
  <c r="B53" i="75"/>
  <c r="A53" i="75"/>
  <c r="AN52" i="75"/>
  <c r="AM52" i="75"/>
  <c r="AL52" i="75"/>
  <c r="AK52" i="75"/>
  <c r="AJ52" i="75"/>
  <c r="AI52" i="75"/>
  <c r="AH52" i="75"/>
  <c r="AG52" i="75"/>
  <c r="AF52" i="75"/>
  <c r="AE52" i="75"/>
  <c r="AD52" i="75"/>
  <c r="AC52" i="75"/>
  <c r="AB52" i="75"/>
  <c r="AA52" i="75"/>
  <c r="Z52" i="75"/>
  <c r="Y52" i="75"/>
  <c r="X52" i="75"/>
  <c r="W52" i="75"/>
  <c r="V52" i="75"/>
  <c r="U52" i="75"/>
  <c r="T52" i="75"/>
  <c r="S52" i="75"/>
  <c r="R52" i="75"/>
  <c r="Q52" i="75"/>
  <c r="P52" i="75"/>
  <c r="O52" i="75"/>
  <c r="N52" i="75"/>
  <c r="M52" i="75"/>
  <c r="L52" i="75"/>
  <c r="K52" i="75"/>
  <c r="J52" i="75"/>
  <c r="I52" i="75"/>
  <c r="H52" i="75"/>
  <c r="G52" i="75"/>
  <c r="F52" i="75"/>
  <c r="E52" i="75"/>
  <c r="D52" i="75"/>
  <c r="C52" i="75"/>
  <c r="B52" i="75"/>
  <c r="A52" i="75"/>
  <c r="AN51" i="75"/>
  <c r="AM51" i="75"/>
  <c r="AL51" i="75"/>
  <c r="AK51" i="75"/>
  <c r="AJ51" i="75"/>
  <c r="AI51" i="75"/>
  <c r="AH51" i="75"/>
  <c r="AG51" i="75"/>
  <c r="AF51" i="75"/>
  <c r="AE51" i="75"/>
  <c r="AD51" i="75"/>
  <c r="AC51" i="75"/>
  <c r="AB51" i="75"/>
  <c r="AA51" i="75"/>
  <c r="Z51" i="75"/>
  <c r="Y51" i="75"/>
  <c r="X51" i="75"/>
  <c r="W51" i="75"/>
  <c r="V51" i="75"/>
  <c r="U51" i="75"/>
  <c r="T51" i="75"/>
  <c r="S51" i="75"/>
  <c r="R51" i="75"/>
  <c r="Q51" i="75"/>
  <c r="P51" i="75"/>
  <c r="O51" i="75"/>
  <c r="N51" i="75"/>
  <c r="M51" i="75"/>
  <c r="L51" i="75"/>
  <c r="K51" i="75"/>
  <c r="J51" i="75"/>
  <c r="I51" i="75"/>
  <c r="H51" i="75"/>
  <c r="G51" i="75"/>
  <c r="F51" i="75"/>
  <c r="E51" i="75"/>
  <c r="D51" i="75"/>
  <c r="C51" i="75"/>
  <c r="B51" i="75"/>
  <c r="A51" i="75"/>
  <c r="AN50" i="75"/>
  <c r="AM50" i="75"/>
  <c r="AL50" i="75"/>
  <c r="AK50" i="75"/>
  <c r="AJ50" i="75"/>
  <c r="AI50" i="75"/>
  <c r="AH50" i="75"/>
  <c r="AG50" i="75"/>
  <c r="AF50" i="75"/>
  <c r="AE50" i="75"/>
  <c r="AD50" i="75"/>
  <c r="AC50" i="75"/>
  <c r="AB50" i="75"/>
  <c r="AA50" i="75"/>
  <c r="Z50" i="75"/>
  <c r="Y50" i="75"/>
  <c r="X50" i="75"/>
  <c r="W50" i="75"/>
  <c r="V50" i="75"/>
  <c r="U50" i="75"/>
  <c r="T50" i="75"/>
  <c r="S50" i="75"/>
  <c r="R50" i="75"/>
  <c r="Q50" i="75"/>
  <c r="P50" i="75"/>
  <c r="O50" i="75"/>
  <c r="N50" i="75"/>
  <c r="M50" i="75"/>
  <c r="L50" i="75"/>
  <c r="K50" i="75"/>
  <c r="J50" i="75"/>
  <c r="I50" i="75"/>
  <c r="H50" i="75"/>
  <c r="G50" i="75"/>
  <c r="F50" i="75"/>
  <c r="E50" i="75"/>
  <c r="D50" i="75"/>
  <c r="C50" i="75"/>
  <c r="B50" i="75"/>
  <c r="A50" i="75"/>
  <c r="AN49" i="75"/>
  <c r="AM49" i="75"/>
  <c r="AL49" i="75"/>
  <c r="AK49" i="75"/>
  <c r="AJ49" i="75"/>
  <c r="AI49" i="75"/>
  <c r="AH49" i="75"/>
  <c r="AG49" i="75"/>
  <c r="AF49" i="75"/>
  <c r="AE49" i="75"/>
  <c r="AD49" i="75"/>
  <c r="AC49" i="75"/>
  <c r="AB49" i="75"/>
  <c r="AA49" i="75"/>
  <c r="Z49" i="75"/>
  <c r="Y49" i="75"/>
  <c r="X49" i="75"/>
  <c r="W49" i="75"/>
  <c r="V49" i="75"/>
  <c r="U49" i="75"/>
  <c r="T49" i="75"/>
  <c r="S49" i="75"/>
  <c r="R49" i="75"/>
  <c r="Q49" i="75"/>
  <c r="P49" i="75"/>
  <c r="O49" i="75"/>
  <c r="N49" i="75"/>
  <c r="M49" i="75"/>
  <c r="L49" i="75"/>
  <c r="K49" i="75"/>
  <c r="J49" i="75"/>
  <c r="I49" i="75"/>
  <c r="H49" i="75"/>
  <c r="G49" i="75"/>
  <c r="F49" i="75"/>
  <c r="E49" i="75"/>
  <c r="D49" i="75"/>
  <c r="C49" i="75"/>
  <c r="B49" i="75"/>
  <c r="A49" i="75"/>
  <c r="AN48" i="75"/>
  <c r="AM48" i="75"/>
  <c r="AL48" i="75"/>
  <c r="AK48" i="75"/>
  <c r="AJ48" i="75"/>
  <c r="AI48" i="75"/>
  <c r="AH48" i="75"/>
  <c r="AG48" i="75"/>
  <c r="AF48" i="75"/>
  <c r="AE48" i="75"/>
  <c r="AD48" i="75"/>
  <c r="AC48" i="75"/>
  <c r="AB48" i="75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48" i="75"/>
  <c r="AN47" i="75"/>
  <c r="AM47" i="75"/>
  <c r="AL47" i="75"/>
  <c r="AK47" i="75"/>
  <c r="AJ47" i="75"/>
  <c r="AI47" i="75"/>
  <c r="AH47" i="75"/>
  <c r="AG47" i="75"/>
  <c r="AF47" i="75"/>
  <c r="AE47" i="75"/>
  <c r="AD47" i="75"/>
  <c r="AC47" i="75"/>
  <c r="AB47" i="75"/>
  <c r="AA47" i="75"/>
  <c r="Z47" i="75"/>
  <c r="Y47" i="75"/>
  <c r="X47" i="75"/>
  <c r="W47" i="75"/>
  <c r="V47" i="75"/>
  <c r="U47" i="75"/>
  <c r="T47" i="75"/>
  <c r="S47" i="75"/>
  <c r="R47" i="75"/>
  <c r="Q47" i="75"/>
  <c r="P47" i="75"/>
  <c r="O47" i="75"/>
  <c r="N47" i="75"/>
  <c r="M47" i="75"/>
  <c r="L47" i="75"/>
  <c r="K47" i="75"/>
  <c r="J47" i="75"/>
  <c r="I47" i="75"/>
  <c r="H47" i="75"/>
  <c r="G47" i="75"/>
  <c r="F47" i="75"/>
  <c r="E47" i="75"/>
  <c r="D47" i="75"/>
  <c r="C47" i="75"/>
  <c r="B47" i="75"/>
  <c r="A47" i="75"/>
  <c r="AN46" i="75"/>
  <c r="AM46" i="75"/>
  <c r="AL46" i="75"/>
  <c r="AK46" i="75"/>
  <c r="AJ46" i="75"/>
  <c r="AI46" i="75"/>
  <c r="AH46" i="75"/>
  <c r="AG46" i="75"/>
  <c r="AF46" i="75"/>
  <c r="AE46" i="75"/>
  <c r="AD46" i="75"/>
  <c r="AC46" i="75"/>
  <c r="AB46" i="75"/>
  <c r="AA46" i="75"/>
  <c r="Z46" i="75"/>
  <c r="Y46" i="75"/>
  <c r="X46" i="75"/>
  <c r="W46" i="75"/>
  <c r="V46" i="75"/>
  <c r="U46" i="75"/>
  <c r="T46" i="75"/>
  <c r="S46" i="75"/>
  <c r="R46" i="75"/>
  <c r="Q46" i="75"/>
  <c r="P46" i="75"/>
  <c r="O46" i="75"/>
  <c r="N46" i="75"/>
  <c r="M46" i="75"/>
  <c r="L46" i="75"/>
  <c r="K46" i="75"/>
  <c r="J46" i="75"/>
  <c r="I46" i="75"/>
  <c r="H46" i="75"/>
  <c r="G46" i="75"/>
  <c r="F46" i="75"/>
  <c r="E46" i="75"/>
  <c r="D46" i="75"/>
  <c r="C46" i="75"/>
  <c r="B46" i="75"/>
  <c r="A46" i="75"/>
  <c r="AN45" i="75"/>
  <c r="AM45" i="75"/>
  <c r="AL45" i="75"/>
  <c r="AK45" i="75"/>
  <c r="AJ45" i="75"/>
  <c r="AI45" i="75"/>
  <c r="AH45" i="75"/>
  <c r="AG45" i="75"/>
  <c r="AF45" i="75"/>
  <c r="AE45" i="75"/>
  <c r="AD45" i="75"/>
  <c r="AC45" i="75"/>
  <c r="AB45" i="75"/>
  <c r="AA45" i="75"/>
  <c r="Z45" i="75"/>
  <c r="Y45" i="75"/>
  <c r="X45" i="75"/>
  <c r="W45" i="75"/>
  <c r="V45" i="75"/>
  <c r="U45" i="75"/>
  <c r="T45" i="75"/>
  <c r="S45" i="75"/>
  <c r="R45" i="75"/>
  <c r="Q45" i="75"/>
  <c r="P45" i="75"/>
  <c r="O45" i="75"/>
  <c r="N45" i="75"/>
  <c r="M45" i="75"/>
  <c r="L45" i="75"/>
  <c r="K45" i="75"/>
  <c r="J45" i="75"/>
  <c r="I45" i="75"/>
  <c r="H45" i="75"/>
  <c r="G45" i="75"/>
  <c r="F45" i="75"/>
  <c r="E45" i="75"/>
  <c r="D45" i="75"/>
  <c r="C45" i="75"/>
  <c r="B45" i="75"/>
  <c r="A45" i="75"/>
  <c r="AN44" i="75"/>
  <c r="AM44" i="75"/>
  <c r="AL44" i="75"/>
  <c r="AK44" i="75"/>
  <c r="AJ44" i="75"/>
  <c r="AI44" i="75"/>
  <c r="AH44" i="75"/>
  <c r="AG44" i="75"/>
  <c r="AF44" i="75"/>
  <c r="AE44" i="75"/>
  <c r="AD44" i="75"/>
  <c r="AC44" i="75"/>
  <c r="AB44" i="75"/>
  <c r="AA44" i="75"/>
  <c r="Z44" i="75"/>
  <c r="Y44" i="75"/>
  <c r="X44" i="75"/>
  <c r="W44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B44" i="75"/>
  <c r="A44" i="75"/>
  <c r="AN43" i="75"/>
  <c r="AM43" i="75"/>
  <c r="AL43" i="75"/>
  <c r="AK43" i="75"/>
  <c r="AJ43" i="75"/>
  <c r="AI43" i="75"/>
  <c r="AH43" i="75"/>
  <c r="AG43" i="75"/>
  <c r="AF43" i="75"/>
  <c r="AE43" i="75"/>
  <c r="AD43" i="75"/>
  <c r="AC43" i="75"/>
  <c r="AB43" i="75"/>
  <c r="AA43" i="75"/>
  <c r="Z43" i="75"/>
  <c r="Y43" i="75"/>
  <c r="X43" i="75"/>
  <c r="W43" i="75"/>
  <c r="V43" i="75"/>
  <c r="U43" i="75"/>
  <c r="T43" i="75"/>
  <c r="S43" i="75"/>
  <c r="R43" i="75"/>
  <c r="Q43" i="75"/>
  <c r="P43" i="75"/>
  <c r="O43" i="75"/>
  <c r="N43" i="75"/>
  <c r="M43" i="75"/>
  <c r="L43" i="75"/>
  <c r="K43" i="75"/>
  <c r="J43" i="75"/>
  <c r="I43" i="75"/>
  <c r="H43" i="75"/>
  <c r="G43" i="75"/>
  <c r="F43" i="75"/>
  <c r="E43" i="75"/>
  <c r="D43" i="75"/>
  <c r="C43" i="75"/>
  <c r="B43" i="75"/>
  <c r="A43" i="75"/>
  <c r="AN42" i="75"/>
  <c r="AM42" i="75"/>
  <c r="AL42" i="75"/>
  <c r="AK42" i="75"/>
  <c r="AJ42" i="75"/>
  <c r="AI42" i="75"/>
  <c r="AH42" i="75"/>
  <c r="AG42" i="75"/>
  <c r="AF42" i="75"/>
  <c r="AE42" i="75"/>
  <c r="AD42" i="75"/>
  <c r="AC42" i="75"/>
  <c r="AB42" i="75"/>
  <c r="AA42" i="75"/>
  <c r="Z42" i="75"/>
  <c r="Y42" i="75"/>
  <c r="X42" i="75"/>
  <c r="W42" i="75"/>
  <c r="V42" i="75"/>
  <c r="U42" i="75"/>
  <c r="T42" i="75"/>
  <c r="S42" i="75"/>
  <c r="R42" i="75"/>
  <c r="Q42" i="75"/>
  <c r="P42" i="75"/>
  <c r="O42" i="75"/>
  <c r="N42" i="75"/>
  <c r="M42" i="75"/>
  <c r="L42" i="75"/>
  <c r="K42" i="75"/>
  <c r="J42" i="75"/>
  <c r="I42" i="75"/>
  <c r="H42" i="75"/>
  <c r="G42" i="75"/>
  <c r="F42" i="75"/>
  <c r="E42" i="75"/>
  <c r="D42" i="75"/>
  <c r="C42" i="75"/>
  <c r="B42" i="75"/>
  <c r="A42" i="75"/>
  <c r="AN41" i="75"/>
  <c r="AM41" i="75"/>
  <c r="AL41" i="75"/>
  <c r="AK41" i="75"/>
  <c r="AJ41" i="75"/>
  <c r="AI41" i="75"/>
  <c r="AH41" i="75"/>
  <c r="AG41" i="75"/>
  <c r="AF41" i="75"/>
  <c r="AE41" i="75"/>
  <c r="AD41" i="75"/>
  <c r="AC41" i="75"/>
  <c r="AB41" i="75"/>
  <c r="AA41" i="75"/>
  <c r="Z41" i="75"/>
  <c r="Y41" i="75"/>
  <c r="X41" i="75"/>
  <c r="W41" i="75"/>
  <c r="V41" i="75"/>
  <c r="U41" i="75"/>
  <c r="T41" i="75"/>
  <c r="S41" i="75"/>
  <c r="R41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E41" i="75"/>
  <c r="D41" i="75"/>
  <c r="C41" i="75"/>
  <c r="B41" i="75"/>
  <c r="A41" i="75"/>
  <c r="AN40" i="75"/>
  <c r="AM40" i="75"/>
  <c r="AL40" i="75"/>
  <c r="AK40" i="75"/>
  <c r="AJ40" i="75"/>
  <c r="AI40" i="75"/>
  <c r="AH40" i="75"/>
  <c r="AG40" i="75"/>
  <c r="AF40" i="75"/>
  <c r="AE40" i="75"/>
  <c r="AD40" i="75"/>
  <c r="AC40" i="75"/>
  <c r="AB40" i="75"/>
  <c r="AA40" i="75"/>
  <c r="Z40" i="75"/>
  <c r="Y40" i="75"/>
  <c r="X40" i="75"/>
  <c r="W40" i="75"/>
  <c r="V40" i="75"/>
  <c r="U40" i="75"/>
  <c r="T40" i="75"/>
  <c r="S40" i="75"/>
  <c r="R40" i="75"/>
  <c r="Q40" i="75"/>
  <c r="P40" i="75"/>
  <c r="O40" i="75"/>
  <c r="N40" i="75"/>
  <c r="M40" i="75"/>
  <c r="L40" i="75"/>
  <c r="K40" i="75"/>
  <c r="J40" i="75"/>
  <c r="I40" i="75"/>
  <c r="H40" i="75"/>
  <c r="G40" i="75"/>
  <c r="F40" i="75"/>
  <c r="E40" i="75"/>
  <c r="D40" i="75"/>
  <c r="C40" i="75"/>
  <c r="B40" i="75"/>
  <c r="A40" i="75"/>
  <c r="AN39" i="75"/>
  <c r="AM39" i="75"/>
  <c r="AL39" i="75"/>
  <c r="AK39" i="75"/>
  <c r="AJ39" i="75"/>
  <c r="AI39" i="75"/>
  <c r="AH39" i="75"/>
  <c r="AG39" i="75"/>
  <c r="AF39" i="75"/>
  <c r="AE39" i="75"/>
  <c r="AD39" i="75"/>
  <c r="AC39" i="75"/>
  <c r="AB39" i="75"/>
  <c r="AA39" i="75"/>
  <c r="Z39" i="75"/>
  <c r="Y39" i="75"/>
  <c r="X39" i="75"/>
  <c r="W39" i="75"/>
  <c r="V39" i="75"/>
  <c r="U39" i="75"/>
  <c r="T39" i="75"/>
  <c r="S39" i="75"/>
  <c r="R39" i="75"/>
  <c r="Q39" i="75"/>
  <c r="P39" i="75"/>
  <c r="O39" i="75"/>
  <c r="N39" i="75"/>
  <c r="M39" i="75"/>
  <c r="L39" i="75"/>
  <c r="K39" i="75"/>
  <c r="J39" i="75"/>
  <c r="I39" i="75"/>
  <c r="H39" i="75"/>
  <c r="G39" i="75"/>
  <c r="F39" i="75"/>
  <c r="E39" i="75"/>
  <c r="D39" i="75"/>
  <c r="C39" i="75"/>
  <c r="B39" i="75"/>
  <c r="A39" i="75"/>
  <c r="AN38" i="75"/>
  <c r="AM38" i="75"/>
  <c r="AL38" i="75"/>
  <c r="AK38" i="75"/>
  <c r="AJ38" i="75"/>
  <c r="AI38" i="75"/>
  <c r="AH38" i="75"/>
  <c r="AG38" i="75"/>
  <c r="AF38" i="75"/>
  <c r="AE38" i="75"/>
  <c r="AD38" i="75"/>
  <c r="AC38" i="75"/>
  <c r="AB38" i="75"/>
  <c r="AA38" i="75"/>
  <c r="Z38" i="75"/>
  <c r="Y38" i="75"/>
  <c r="X38" i="75"/>
  <c r="W38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B38" i="75"/>
  <c r="A38" i="75"/>
  <c r="AN37" i="75"/>
  <c r="AM37" i="75"/>
  <c r="AL37" i="75"/>
  <c r="AK37" i="75"/>
  <c r="AJ37" i="75"/>
  <c r="AI37" i="75"/>
  <c r="AH37" i="75"/>
  <c r="AG37" i="75"/>
  <c r="AF37" i="75"/>
  <c r="AE37" i="75"/>
  <c r="AD37" i="75"/>
  <c r="AC37" i="75"/>
  <c r="AB37" i="75"/>
  <c r="AA37" i="75"/>
  <c r="Z37" i="75"/>
  <c r="Y37" i="75"/>
  <c r="X37" i="75"/>
  <c r="W37" i="75"/>
  <c r="V37" i="75"/>
  <c r="U37" i="75"/>
  <c r="T37" i="75"/>
  <c r="S37" i="75"/>
  <c r="R37" i="75"/>
  <c r="Q37" i="75"/>
  <c r="P37" i="75"/>
  <c r="O37" i="75"/>
  <c r="N37" i="75"/>
  <c r="M37" i="75"/>
  <c r="L37" i="75"/>
  <c r="K37" i="75"/>
  <c r="J37" i="75"/>
  <c r="I37" i="75"/>
  <c r="H37" i="75"/>
  <c r="G37" i="75"/>
  <c r="F37" i="75"/>
  <c r="E37" i="75"/>
  <c r="D37" i="75"/>
  <c r="C37" i="75"/>
  <c r="B37" i="75"/>
  <c r="A37" i="75"/>
  <c r="AN36" i="75"/>
  <c r="AM36" i="75"/>
  <c r="AL36" i="75"/>
  <c r="AK36" i="75"/>
  <c r="AJ36" i="75"/>
  <c r="AI36" i="75"/>
  <c r="AH36" i="75"/>
  <c r="AG36" i="75"/>
  <c r="AF36" i="75"/>
  <c r="AE36" i="75"/>
  <c r="AD36" i="75"/>
  <c r="AC36" i="75"/>
  <c r="AB36" i="75"/>
  <c r="AA36" i="75"/>
  <c r="Z36" i="75"/>
  <c r="Y36" i="75"/>
  <c r="X36" i="75"/>
  <c r="W36" i="75"/>
  <c r="V36" i="75"/>
  <c r="U36" i="75"/>
  <c r="T36" i="75"/>
  <c r="S36" i="75"/>
  <c r="R36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E36" i="75"/>
  <c r="D36" i="75"/>
  <c r="C36" i="75"/>
  <c r="B36" i="75"/>
  <c r="A36" i="75"/>
  <c r="AN35" i="75"/>
  <c r="AM35" i="75"/>
  <c r="AL35" i="75"/>
  <c r="AK35" i="75"/>
  <c r="AJ35" i="75"/>
  <c r="AI35" i="75"/>
  <c r="AH35" i="75"/>
  <c r="AG35" i="75"/>
  <c r="AF35" i="75"/>
  <c r="AE35" i="75"/>
  <c r="AD35" i="75"/>
  <c r="AC35" i="75"/>
  <c r="AB35" i="75"/>
  <c r="AA35" i="75"/>
  <c r="Z35" i="75"/>
  <c r="Y35" i="75"/>
  <c r="X35" i="75"/>
  <c r="W35" i="75"/>
  <c r="V35" i="75"/>
  <c r="U35" i="75"/>
  <c r="T35" i="75"/>
  <c r="S35" i="75"/>
  <c r="R35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E35" i="75"/>
  <c r="D35" i="75"/>
  <c r="C35" i="75"/>
  <c r="B35" i="75"/>
  <c r="A35" i="75"/>
  <c r="AN34" i="75"/>
  <c r="AM34" i="75"/>
  <c r="AL34" i="75"/>
  <c r="AK34" i="75"/>
  <c r="AJ34" i="75"/>
  <c r="AI34" i="75"/>
  <c r="AH34" i="75"/>
  <c r="AG34" i="75"/>
  <c r="AF34" i="75"/>
  <c r="AE34" i="75"/>
  <c r="AD34" i="75"/>
  <c r="AC34" i="75"/>
  <c r="AB34" i="75"/>
  <c r="AA34" i="75"/>
  <c r="Z34" i="75"/>
  <c r="Y34" i="75"/>
  <c r="X34" i="75"/>
  <c r="W34" i="75"/>
  <c r="V34" i="75"/>
  <c r="U34" i="75"/>
  <c r="T34" i="75"/>
  <c r="S34" i="75"/>
  <c r="R34" i="75"/>
  <c r="Q34" i="75"/>
  <c r="P34" i="75"/>
  <c r="O34" i="75"/>
  <c r="N34" i="75"/>
  <c r="M34" i="75"/>
  <c r="L34" i="75"/>
  <c r="K34" i="75"/>
  <c r="J34" i="75"/>
  <c r="I34" i="75"/>
  <c r="H34" i="75"/>
  <c r="G34" i="75"/>
  <c r="F34" i="75"/>
  <c r="E34" i="75"/>
  <c r="D34" i="75"/>
  <c r="C34" i="75"/>
  <c r="B34" i="75"/>
  <c r="A34" i="75"/>
  <c r="AN33" i="75"/>
  <c r="AM33" i="75"/>
  <c r="AL33" i="75"/>
  <c r="AK33" i="75"/>
  <c r="AJ33" i="75"/>
  <c r="AI33" i="75"/>
  <c r="AH33" i="75"/>
  <c r="AG33" i="75"/>
  <c r="AF33" i="75"/>
  <c r="AE33" i="75"/>
  <c r="AD33" i="75"/>
  <c r="AC33" i="75"/>
  <c r="AB33" i="75"/>
  <c r="AA33" i="75"/>
  <c r="Z33" i="75"/>
  <c r="Y33" i="75"/>
  <c r="X33" i="75"/>
  <c r="W33" i="75"/>
  <c r="V33" i="75"/>
  <c r="U33" i="75"/>
  <c r="T33" i="75"/>
  <c r="S33" i="75"/>
  <c r="R33" i="75"/>
  <c r="Q33" i="75"/>
  <c r="P33" i="75"/>
  <c r="O33" i="75"/>
  <c r="N33" i="75"/>
  <c r="M33" i="75"/>
  <c r="L33" i="75"/>
  <c r="K33" i="75"/>
  <c r="J33" i="75"/>
  <c r="I33" i="75"/>
  <c r="H33" i="75"/>
  <c r="G33" i="75"/>
  <c r="F33" i="75"/>
  <c r="E33" i="75"/>
  <c r="D33" i="75"/>
  <c r="C33" i="75"/>
  <c r="B33" i="75"/>
  <c r="A33" i="75"/>
  <c r="AN32" i="75"/>
  <c r="AM32" i="75"/>
  <c r="AL32" i="75"/>
  <c r="AK32" i="75"/>
  <c r="AJ32" i="75"/>
  <c r="AI32" i="75"/>
  <c r="AH32" i="75"/>
  <c r="AG32" i="75"/>
  <c r="AF32" i="75"/>
  <c r="AE32" i="75"/>
  <c r="AD32" i="75"/>
  <c r="AC32" i="75"/>
  <c r="AB32" i="75"/>
  <c r="AA32" i="75"/>
  <c r="Z32" i="75"/>
  <c r="Y32" i="75"/>
  <c r="X32" i="75"/>
  <c r="W32" i="75"/>
  <c r="V32" i="75"/>
  <c r="U32" i="75"/>
  <c r="T32" i="75"/>
  <c r="S32" i="75"/>
  <c r="R32" i="75"/>
  <c r="Q32" i="75"/>
  <c r="P32" i="75"/>
  <c r="O32" i="75"/>
  <c r="N32" i="75"/>
  <c r="M32" i="75"/>
  <c r="L32" i="75"/>
  <c r="K32" i="75"/>
  <c r="J32" i="75"/>
  <c r="I32" i="75"/>
  <c r="H32" i="75"/>
  <c r="G32" i="75"/>
  <c r="F32" i="75"/>
  <c r="E32" i="75"/>
  <c r="D32" i="75"/>
  <c r="C32" i="75"/>
  <c r="B32" i="75"/>
  <c r="A32" i="75"/>
  <c r="AN31" i="75"/>
  <c r="AM31" i="75"/>
  <c r="AL31" i="75"/>
  <c r="AK31" i="75"/>
  <c r="AJ31" i="75"/>
  <c r="AI31" i="75"/>
  <c r="AH31" i="75"/>
  <c r="AG31" i="75"/>
  <c r="AF31" i="75"/>
  <c r="AE31" i="75"/>
  <c r="AD31" i="75"/>
  <c r="AC31" i="75"/>
  <c r="AB31" i="75"/>
  <c r="AA31" i="75"/>
  <c r="Z31" i="75"/>
  <c r="Y31" i="75"/>
  <c r="X31" i="75"/>
  <c r="W31" i="75"/>
  <c r="V31" i="75"/>
  <c r="U31" i="75"/>
  <c r="T31" i="75"/>
  <c r="S31" i="75"/>
  <c r="R31" i="75"/>
  <c r="Q31" i="75"/>
  <c r="P31" i="75"/>
  <c r="O31" i="75"/>
  <c r="N31" i="75"/>
  <c r="M31" i="75"/>
  <c r="L31" i="75"/>
  <c r="K31" i="75"/>
  <c r="J31" i="75"/>
  <c r="I31" i="75"/>
  <c r="H31" i="75"/>
  <c r="G31" i="75"/>
  <c r="F31" i="75"/>
  <c r="E31" i="75"/>
  <c r="D31" i="75"/>
  <c r="C31" i="75"/>
  <c r="B31" i="75"/>
  <c r="A31" i="75"/>
  <c r="AN30" i="75"/>
  <c r="AM30" i="75"/>
  <c r="AL30" i="75"/>
  <c r="AK30" i="75"/>
  <c r="AJ30" i="75"/>
  <c r="AI30" i="75"/>
  <c r="AH30" i="75"/>
  <c r="AG30" i="75"/>
  <c r="AF30" i="75"/>
  <c r="AE30" i="75"/>
  <c r="AD30" i="75"/>
  <c r="AC30" i="75"/>
  <c r="AB30" i="75"/>
  <c r="AA30" i="75"/>
  <c r="Z30" i="75"/>
  <c r="Y30" i="75"/>
  <c r="X30" i="75"/>
  <c r="W30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B30" i="75"/>
  <c r="A30" i="75"/>
  <c r="AN29" i="75"/>
  <c r="AM29" i="75"/>
  <c r="AL29" i="75"/>
  <c r="AK29" i="75"/>
  <c r="AJ29" i="75"/>
  <c r="AI29" i="75"/>
  <c r="AH29" i="75"/>
  <c r="AG29" i="75"/>
  <c r="AF29" i="75"/>
  <c r="AE29" i="75"/>
  <c r="AD29" i="75"/>
  <c r="AC29" i="75"/>
  <c r="AB29" i="75"/>
  <c r="AA29" i="75"/>
  <c r="Z29" i="75"/>
  <c r="Y29" i="75"/>
  <c r="X29" i="75"/>
  <c r="W29" i="75"/>
  <c r="V29" i="75"/>
  <c r="U29" i="75"/>
  <c r="T29" i="75"/>
  <c r="S29" i="75"/>
  <c r="R29" i="75"/>
  <c r="Q29" i="75"/>
  <c r="P29" i="75"/>
  <c r="O29" i="75"/>
  <c r="N29" i="75"/>
  <c r="M29" i="75"/>
  <c r="L29" i="75"/>
  <c r="K29" i="75"/>
  <c r="J29" i="75"/>
  <c r="I29" i="75"/>
  <c r="H29" i="75"/>
  <c r="G29" i="75"/>
  <c r="F29" i="75"/>
  <c r="E29" i="75"/>
  <c r="D29" i="75"/>
  <c r="C29" i="75"/>
  <c r="B29" i="75"/>
  <c r="A29" i="75"/>
  <c r="AN28" i="75"/>
  <c r="AM28" i="75"/>
  <c r="AL28" i="75"/>
  <c r="AK28" i="75"/>
  <c r="AJ28" i="75"/>
  <c r="AI28" i="75"/>
  <c r="AH28" i="75"/>
  <c r="AG28" i="75"/>
  <c r="AF28" i="75"/>
  <c r="AE28" i="75"/>
  <c r="AD28" i="75"/>
  <c r="AC28" i="75"/>
  <c r="AB28" i="75"/>
  <c r="AA28" i="75"/>
  <c r="Z28" i="75"/>
  <c r="Y28" i="75"/>
  <c r="X28" i="75"/>
  <c r="W28" i="75"/>
  <c r="V28" i="75"/>
  <c r="U28" i="75"/>
  <c r="T28" i="75"/>
  <c r="S28" i="75"/>
  <c r="R28" i="75"/>
  <c r="Q28" i="75"/>
  <c r="P28" i="75"/>
  <c r="O28" i="75"/>
  <c r="N28" i="75"/>
  <c r="M28" i="75"/>
  <c r="L28" i="75"/>
  <c r="K28" i="75"/>
  <c r="J28" i="75"/>
  <c r="I28" i="75"/>
  <c r="H28" i="75"/>
  <c r="G28" i="75"/>
  <c r="F28" i="75"/>
  <c r="E28" i="75"/>
  <c r="D28" i="75"/>
  <c r="C28" i="75"/>
  <c r="B28" i="75"/>
  <c r="A28" i="75"/>
  <c r="AN27" i="75"/>
  <c r="AM27" i="75"/>
  <c r="AL27" i="75"/>
  <c r="AK27" i="75"/>
  <c r="AJ27" i="75"/>
  <c r="AI27" i="75"/>
  <c r="AH27" i="75"/>
  <c r="AG27" i="75"/>
  <c r="AF27" i="75"/>
  <c r="AE27" i="75"/>
  <c r="AD27" i="75"/>
  <c r="AC27" i="75"/>
  <c r="AB27" i="75"/>
  <c r="AA27" i="75"/>
  <c r="Z27" i="75"/>
  <c r="Y27" i="75"/>
  <c r="X27" i="75"/>
  <c r="W27" i="75"/>
  <c r="V27" i="75"/>
  <c r="U27" i="75"/>
  <c r="T27" i="75"/>
  <c r="S27" i="75"/>
  <c r="R27" i="75"/>
  <c r="Q27" i="75"/>
  <c r="P27" i="75"/>
  <c r="O27" i="75"/>
  <c r="N27" i="75"/>
  <c r="M27" i="75"/>
  <c r="L27" i="75"/>
  <c r="K27" i="75"/>
  <c r="J27" i="75"/>
  <c r="I27" i="75"/>
  <c r="H27" i="75"/>
  <c r="G27" i="75"/>
  <c r="F27" i="75"/>
  <c r="E27" i="75"/>
  <c r="D27" i="75"/>
  <c r="C27" i="75"/>
  <c r="B27" i="75"/>
  <c r="A27" i="75"/>
  <c r="AN26" i="75"/>
  <c r="AM26" i="75"/>
  <c r="AL26" i="75"/>
  <c r="AK26" i="75"/>
  <c r="AJ26" i="75"/>
  <c r="AI26" i="75"/>
  <c r="AH26" i="75"/>
  <c r="AG26" i="75"/>
  <c r="AF26" i="75"/>
  <c r="AE26" i="75"/>
  <c r="AD26" i="75"/>
  <c r="AC26" i="75"/>
  <c r="AB26" i="75"/>
  <c r="AA26" i="75"/>
  <c r="Z26" i="75"/>
  <c r="Y26" i="75"/>
  <c r="X26" i="75"/>
  <c r="W26" i="75"/>
  <c r="V26" i="75"/>
  <c r="U26" i="75"/>
  <c r="T26" i="75"/>
  <c r="S26" i="75"/>
  <c r="R26" i="75"/>
  <c r="Q26" i="75"/>
  <c r="P26" i="75"/>
  <c r="O26" i="75"/>
  <c r="N26" i="75"/>
  <c r="M26" i="75"/>
  <c r="L26" i="75"/>
  <c r="K26" i="75"/>
  <c r="J26" i="75"/>
  <c r="I26" i="75"/>
  <c r="H26" i="75"/>
  <c r="G26" i="75"/>
  <c r="F26" i="75"/>
  <c r="E26" i="75"/>
  <c r="D26" i="75"/>
  <c r="C26" i="75"/>
  <c r="B26" i="75"/>
  <c r="A26" i="75"/>
  <c r="AN25" i="75"/>
  <c r="AM25" i="75"/>
  <c r="AL25" i="75"/>
  <c r="AK25" i="75"/>
  <c r="AJ25" i="75"/>
  <c r="AI25" i="75"/>
  <c r="AH25" i="75"/>
  <c r="AG25" i="75"/>
  <c r="AF25" i="75"/>
  <c r="AE25" i="75"/>
  <c r="AD25" i="75"/>
  <c r="AC25" i="75"/>
  <c r="AB25" i="75"/>
  <c r="AA25" i="75"/>
  <c r="Z25" i="75"/>
  <c r="Y25" i="75"/>
  <c r="X25" i="75"/>
  <c r="W25" i="75"/>
  <c r="V25" i="75"/>
  <c r="U25" i="75"/>
  <c r="T25" i="75"/>
  <c r="S25" i="75"/>
  <c r="R25" i="75"/>
  <c r="Q25" i="75"/>
  <c r="P25" i="75"/>
  <c r="O25" i="75"/>
  <c r="N25" i="75"/>
  <c r="M25" i="75"/>
  <c r="L25" i="75"/>
  <c r="K25" i="75"/>
  <c r="J25" i="75"/>
  <c r="I25" i="75"/>
  <c r="H25" i="75"/>
  <c r="G25" i="75"/>
  <c r="F25" i="75"/>
  <c r="E25" i="75"/>
  <c r="D25" i="75"/>
  <c r="C25" i="75"/>
  <c r="B25" i="75"/>
  <c r="A25" i="75"/>
  <c r="AN24" i="75"/>
  <c r="AM24" i="75"/>
  <c r="AL24" i="75"/>
  <c r="AK24" i="75"/>
  <c r="AJ24" i="75"/>
  <c r="AI24" i="75"/>
  <c r="AH24" i="75"/>
  <c r="AG24" i="75"/>
  <c r="AF24" i="75"/>
  <c r="AE24" i="75"/>
  <c r="AD24" i="75"/>
  <c r="AC24" i="75"/>
  <c r="AB24" i="75"/>
  <c r="AA24" i="75"/>
  <c r="Z24" i="75"/>
  <c r="Y24" i="75"/>
  <c r="X24" i="75"/>
  <c r="W24" i="75"/>
  <c r="V24" i="75"/>
  <c r="U24" i="75"/>
  <c r="T24" i="75"/>
  <c r="S24" i="75"/>
  <c r="R24" i="75"/>
  <c r="Q24" i="75"/>
  <c r="P24" i="75"/>
  <c r="O24" i="75"/>
  <c r="N24" i="75"/>
  <c r="M24" i="75"/>
  <c r="L24" i="75"/>
  <c r="K24" i="75"/>
  <c r="J24" i="75"/>
  <c r="I24" i="75"/>
  <c r="H24" i="75"/>
  <c r="G24" i="75"/>
  <c r="F24" i="75"/>
  <c r="E24" i="75"/>
  <c r="D24" i="75"/>
  <c r="C24" i="75"/>
  <c r="B24" i="75"/>
  <c r="A24" i="75"/>
  <c r="AN23" i="75"/>
  <c r="AM23" i="75"/>
  <c r="AL23" i="75"/>
  <c r="AK23" i="75"/>
  <c r="AJ23" i="75"/>
  <c r="AI23" i="75"/>
  <c r="AH23" i="75"/>
  <c r="AG23" i="75"/>
  <c r="AF23" i="75"/>
  <c r="AE23" i="75"/>
  <c r="AD23" i="75"/>
  <c r="AC23" i="75"/>
  <c r="AB23" i="75"/>
  <c r="AA23" i="75"/>
  <c r="Z23" i="75"/>
  <c r="Y23" i="75"/>
  <c r="X23" i="75"/>
  <c r="W23" i="75"/>
  <c r="V23" i="75"/>
  <c r="U23" i="75"/>
  <c r="T23" i="75"/>
  <c r="S23" i="75"/>
  <c r="R23" i="75"/>
  <c r="Q23" i="75"/>
  <c r="P23" i="75"/>
  <c r="O23" i="75"/>
  <c r="N23" i="75"/>
  <c r="M23" i="75"/>
  <c r="L23" i="75"/>
  <c r="K23" i="75"/>
  <c r="J23" i="75"/>
  <c r="I23" i="75"/>
  <c r="H23" i="75"/>
  <c r="G23" i="75"/>
  <c r="F23" i="75"/>
  <c r="E23" i="75"/>
  <c r="D23" i="75"/>
  <c r="C23" i="75"/>
  <c r="B23" i="75"/>
  <c r="A23" i="75"/>
  <c r="AN22" i="75"/>
  <c r="AM22" i="75"/>
  <c r="AL22" i="75"/>
  <c r="AK22" i="75"/>
  <c r="AJ22" i="75"/>
  <c r="AI22" i="75"/>
  <c r="AH22" i="75"/>
  <c r="AG22" i="75"/>
  <c r="AF22" i="75"/>
  <c r="AE22" i="75"/>
  <c r="AD22" i="75"/>
  <c r="AC22" i="75"/>
  <c r="AB22" i="75"/>
  <c r="AA22" i="75"/>
  <c r="Z22" i="75"/>
  <c r="Y22" i="75"/>
  <c r="X22" i="75"/>
  <c r="W22" i="75"/>
  <c r="V22" i="75"/>
  <c r="U22" i="75"/>
  <c r="T22" i="75"/>
  <c r="S22" i="75"/>
  <c r="R22" i="75"/>
  <c r="Q22" i="75"/>
  <c r="P22" i="75"/>
  <c r="O22" i="75"/>
  <c r="N22" i="75"/>
  <c r="M22" i="75"/>
  <c r="L22" i="75"/>
  <c r="K22" i="75"/>
  <c r="J22" i="75"/>
  <c r="I22" i="75"/>
  <c r="H22" i="75"/>
  <c r="G22" i="75"/>
  <c r="F22" i="75"/>
  <c r="E22" i="75"/>
  <c r="D22" i="75"/>
  <c r="C22" i="75"/>
  <c r="B22" i="75"/>
  <c r="A22" i="75"/>
  <c r="AN21" i="75"/>
  <c r="AM21" i="75"/>
  <c r="AL21" i="75"/>
  <c r="AK21" i="75"/>
  <c r="AJ21" i="75"/>
  <c r="AI21" i="75"/>
  <c r="AH21" i="75"/>
  <c r="AG21" i="75"/>
  <c r="AF21" i="75"/>
  <c r="AE21" i="75"/>
  <c r="AD21" i="75"/>
  <c r="AC21" i="75"/>
  <c r="AB21" i="75"/>
  <c r="AA21" i="75"/>
  <c r="Z21" i="75"/>
  <c r="Y21" i="75"/>
  <c r="X21" i="75"/>
  <c r="W21" i="75"/>
  <c r="V21" i="75"/>
  <c r="U21" i="75"/>
  <c r="T21" i="75"/>
  <c r="S21" i="75"/>
  <c r="R21" i="75"/>
  <c r="Q21" i="75"/>
  <c r="P21" i="75"/>
  <c r="O21" i="75"/>
  <c r="N21" i="75"/>
  <c r="M21" i="75"/>
  <c r="L21" i="75"/>
  <c r="K21" i="75"/>
  <c r="J21" i="75"/>
  <c r="I21" i="75"/>
  <c r="H21" i="75"/>
  <c r="G21" i="75"/>
  <c r="F21" i="75"/>
  <c r="E21" i="75"/>
  <c r="D21" i="75"/>
  <c r="C21" i="75"/>
  <c r="B21" i="75"/>
  <c r="A21" i="75"/>
  <c r="AN20" i="75"/>
  <c r="AM20" i="75"/>
  <c r="AL20" i="75"/>
  <c r="AK20" i="75"/>
  <c r="AJ20" i="75"/>
  <c r="AI20" i="75"/>
  <c r="AH20" i="75"/>
  <c r="AG20" i="75"/>
  <c r="AF20" i="75"/>
  <c r="AE20" i="75"/>
  <c r="AD20" i="75"/>
  <c r="AC20" i="75"/>
  <c r="AB20" i="75"/>
  <c r="AA20" i="75"/>
  <c r="Z20" i="75"/>
  <c r="Y20" i="75"/>
  <c r="X20" i="75"/>
  <c r="W20" i="75"/>
  <c r="V20" i="75"/>
  <c r="U20" i="75"/>
  <c r="T20" i="75"/>
  <c r="S20" i="75"/>
  <c r="R20" i="75"/>
  <c r="Q20" i="75"/>
  <c r="P20" i="75"/>
  <c r="O20" i="75"/>
  <c r="N20" i="75"/>
  <c r="M20" i="75"/>
  <c r="L20" i="75"/>
  <c r="K20" i="75"/>
  <c r="J20" i="75"/>
  <c r="I20" i="75"/>
  <c r="H20" i="75"/>
  <c r="G20" i="75"/>
  <c r="F20" i="75"/>
  <c r="E20" i="75"/>
  <c r="D20" i="75"/>
  <c r="C20" i="75"/>
  <c r="B20" i="75"/>
  <c r="A20" i="75"/>
  <c r="AN19" i="75"/>
  <c r="AM19" i="75"/>
  <c r="AL19" i="75"/>
  <c r="AK19" i="75"/>
  <c r="AJ19" i="75"/>
  <c r="AI19" i="75"/>
  <c r="AH19" i="75"/>
  <c r="AG19" i="75"/>
  <c r="AF19" i="75"/>
  <c r="AE19" i="75"/>
  <c r="AD19" i="75"/>
  <c r="AC19" i="75"/>
  <c r="AB19" i="75"/>
  <c r="AA19" i="75"/>
  <c r="Z19" i="75"/>
  <c r="Y19" i="75"/>
  <c r="X19" i="75"/>
  <c r="W19" i="75"/>
  <c r="V19" i="75"/>
  <c r="U19" i="75"/>
  <c r="T19" i="75"/>
  <c r="S19" i="75"/>
  <c r="R19" i="75"/>
  <c r="Q19" i="75"/>
  <c r="P19" i="75"/>
  <c r="O19" i="75"/>
  <c r="N19" i="75"/>
  <c r="M19" i="75"/>
  <c r="L19" i="75"/>
  <c r="K19" i="75"/>
  <c r="J19" i="75"/>
  <c r="I19" i="75"/>
  <c r="H19" i="75"/>
  <c r="G19" i="75"/>
  <c r="F19" i="75"/>
  <c r="E19" i="75"/>
  <c r="D19" i="75"/>
  <c r="C19" i="75"/>
  <c r="B19" i="75"/>
  <c r="A19" i="75"/>
  <c r="AN18" i="75"/>
  <c r="AM18" i="75"/>
  <c r="AL18" i="75"/>
  <c r="AK18" i="75"/>
  <c r="AJ18" i="75"/>
  <c r="AI18" i="75"/>
  <c r="AH18" i="75"/>
  <c r="AG18" i="75"/>
  <c r="AF18" i="75"/>
  <c r="AE18" i="75"/>
  <c r="AD18" i="75"/>
  <c r="AC18" i="75"/>
  <c r="AB18" i="75"/>
  <c r="AA18" i="75"/>
  <c r="Z18" i="75"/>
  <c r="Y18" i="75"/>
  <c r="X18" i="75"/>
  <c r="W18" i="75"/>
  <c r="V18" i="75"/>
  <c r="U18" i="75"/>
  <c r="T18" i="75"/>
  <c r="S18" i="75"/>
  <c r="R18" i="75"/>
  <c r="Q18" i="75"/>
  <c r="P18" i="75"/>
  <c r="O18" i="75"/>
  <c r="N18" i="75"/>
  <c r="M18" i="75"/>
  <c r="L18" i="75"/>
  <c r="K18" i="75"/>
  <c r="J18" i="75"/>
  <c r="I18" i="75"/>
  <c r="H18" i="75"/>
  <c r="G18" i="75"/>
  <c r="F18" i="75"/>
  <c r="E18" i="75"/>
  <c r="D18" i="75"/>
  <c r="C18" i="75"/>
  <c r="B18" i="75"/>
  <c r="A18" i="75"/>
  <c r="AN17" i="75"/>
  <c r="AM17" i="75"/>
  <c r="AL17" i="75"/>
  <c r="AK17" i="75"/>
  <c r="AJ17" i="75"/>
  <c r="AI17" i="75"/>
  <c r="AH17" i="75"/>
  <c r="AG17" i="75"/>
  <c r="AF17" i="75"/>
  <c r="AE17" i="75"/>
  <c r="AD17" i="75"/>
  <c r="AC17" i="75"/>
  <c r="AB17" i="75"/>
  <c r="AA17" i="75"/>
  <c r="Z17" i="75"/>
  <c r="Y17" i="75"/>
  <c r="X17" i="75"/>
  <c r="W17" i="75"/>
  <c r="V17" i="75"/>
  <c r="U17" i="75"/>
  <c r="T17" i="75"/>
  <c r="S17" i="75"/>
  <c r="R17" i="75"/>
  <c r="Q17" i="75"/>
  <c r="P17" i="75"/>
  <c r="O17" i="75"/>
  <c r="N17" i="75"/>
  <c r="M17" i="75"/>
  <c r="L17" i="75"/>
  <c r="K17" i="75"/>
  <c r="J17" i="75"/>
  <c r="I17" i="75"/>
  <c r="H17" i="75"/>
  <c r="G17" i="75"/>
  <c r="F17" i="75"/>
  <c r="E17" i="75"/>
  <c r="D17" i="75"/>
  <c r="C17" i="75"/>
  <c r="B17" i="75"/>
  <c r="A17" i="75"/>
  <c r="AN16" i="75"/>
  <c r="AM16" i="75"/>
  <c r="AL16" i="75"/>
  <c r="AK16" i="75"/>
  <c r="AJ16" i="75"/>
  <c r="AI16" i="75"/>
  <c r="AH16" i="75"/>
  <c r="AG16" i="75"/>
  <c r="AF16" i="75"/>
  <c r="AE16" i="75"/>
  <c r="AD16" i="75"/>
  <c r="AC16" i="75"/>
  <c r="AB16" i="75"/>
  <c r="AA16" i="75"/>
  <c r="Z16" i="75"/>
  <c r="Y16" i="75"/>
  <c r="X16" i="75"/>
  <c r="W16" i="75"/>
  <c r="V16" i="75"/>
  <c r="U16" i="75"/>
  <c r="T16" i="75"/>
  <c r="S16" i="75"/>
  <c r="R16" i="75"/>
  <c r="Q16" i="75"/>
  <c r="P16" i="75"/>
  <c r="O16" i="75"/>
  <c r="N16" i="75"/>
  <c r="M16" i="75"/>
  <c r="L16" i="75"/>
  <c r="K16" i="75"/>
  <c r="J16" i="75"/>
  <c r="I16" i="75"/>
  <c r="H16" i="75"/>
  <c r="G16" i="75"/>
  <c r="F16" i="75"/>
  <c r="E16" i="75"/>
  <c r="D16" i="75"/>
  <c r="C16" i="75"/>
  <c r="B16" i="75"/>
  <c r="A16" i="75"/>
  <c r="AN15" i="75"/>
  <c r="AM15" i="75"/>
  <c r="AL15" i="75"/>
  <c r="AK15" i="75"/>
  <c r="AJ15" i="75"/>
  <c r="AI15" i="75"/>
  <c r="AH15" i="75"/>
  <c r="AG15" i="75"/>
  <c r="AF15" i="75"/>
  <c r="AE15" i="75"/>
  <c r="AD15" i="75"/>
  <c r="AC15" i="75"/>
  <c r="AB15" i="75"/>
  <c r="AA15" i="75"/>
  <c r="Z15" i="75"/>
  <c r="Y15" i="75"/>
  <c r="X15" i="75"/>
  <c r="W15" i="75"/>
  <c r="V15" i="75"/>
  <c r="U15" i="75"/>
  <c r="T15" i="75"/>
  <c r="S15" i="75"/>
  <c r="R15" i="75"/>
  <c r="Q15" i="75"/>
  <c r="P15" i="75"/>
  <c r="O15" i="75"/>
  <c r="N15" i="75"/>
  <c r="M15" i="75"/>
  <c r="L15" i="75"/>
  <c r="K15" i="75"/>
  <c r="J15" i="75"/>
  <c r="I15" i="75"/>
  <c r="H15" i="75"/>
  <c r="G15" i="75"/>
  <c r="F15" i="75"/>
  <c r="E15" i="75"/>
  <c r="D15" i="75"/>
  <c r="C15" i="75"/>
  <c r="B15" i="75"/>
  <c r="A15" i="75"/>
  <c r="AN14" i="75"/>
  <c r="AM14" i="75"/>
  <c r="AL14" i="75"/>
  <c r="AK14" i="75"/>
  <c r="AJ14" i="75"/>
  <c r="AI14" i="75"/>
  <c r="AH14" i="75"/>
  <c r="AG14" i="75"/>
  <c r="AF14" i="75"/>
  <c r="AE14" i="75"/>
  <c r="AD14" i="75"/>
  <c r="AC14" i="75"/>
  <c r="AB14" i="75"/>
  <c r="AA14" i="75"/>
  <c r="Z14" i="75"/>
  <c r="Y14" i="75"/>
  <c r="X14" i="75"/>
  <c r="W14" i="75"/>
  <c r="V14" i="75"/>
  <c r="U14" i="75"/>
  <c r="T14" i="75"/>
  <c r="S14" i="75"/>
  <c r="R14" i="75"/>
  <c r="Q14" i="75"/>
  <c r="P14" i="75"/>
  <c r="O14" i="75"/>
  <c r="N14" i="75"/>
  <c r="M14" i="75"/>
  <c r="L14" i="75"/>
  <c r="K14" i="75"/>
  <c r="J14" i="75"/>
  <c r="I14" i="75"/>
  <c r="H14" i="75"/>
  <c r="G14" i="75"/>
  <c r="F14" i="75"/>
  <c r="E14" i="75"/>
  <c r="D14" i="75"/>
  <c r="C14" i="75"/>
  <c r="B14" i="75"/>
  <c r="A14" i="75"/>
  <c r="AN13" i="75"/>
  <c r="AM13" i="75"/>
  <c r="AL13" i="75"/>
  <c r="AK13" i="75"/>
  <c r="AJ13" i="75"/>
  <c r="AI13" i="75"/>
  <c r="AH13" i="75"/>
  <c r="AG13" i="75"/>
  <c r="AF13" i="75"/>
  <c r="AE13" i="75"/>
  <c r="AD13" i="75"/>
  <c r="AC13" i="75"/>
  <c r="AB13" i="75"/>
  <c r="AA13" i="75"/>
  <c r="Z13" i="75"/>
  <c r="Y13" i="75"/>
  <c r="X13" i="75"/>
  <c r="W13" i="75"/>
  <c r="V13" i="75"/>
  <c r="U13" i="75"/>
  <c r="T13" i="75"/>
  <c r="S13" i="75"/>
  <c r="R13" i="75"/>
  <c r="Q13" i="75"/>
  <c r="P13" i="75"/>
  <c r="O13" i="75"/>
  <c r="N13" i="75"/>
  <c r="M13" i="75"/>
  <c r="L13" i="75"/>
  <c r="K13" i="75"/>
  <c r="J13" i="75"/>
  <c r="I13" i="75"/>
  <c r="H13" i="75"/>
  <c r="G13" i="75"/>
  <c r="F13" i="75"/>
  <c r="E13" i="75"/>
  <c r="D13" i="75"/>
  <c r="C13" i="75"/>
  <c r="B13" i="75"/>
  <c r="A13" i="75"/>
  <c r="AN12" i="75"/>
  <c r="AM12" i="75"/>
  <c r="AL12" i="75"/>
  <c r="AK12" i="75"/>
  <c r="AJ12" i="75"/>
  <c r="AI12" i="75"/>
  <c r="AH12" i="75"/>
  <c r="AG12" i="75"/>
  <c r="AF12" i="75"/>
  <c r="AE12" i="75"/>
  <c r="AD12" i="75"/>
  <c r="AC12" i="75"/>
  <c r="AB12" i="75"/>
  <c r="AA12" i="75"/>
  <c r="Z12" i="75"/>
  <c r="Y12" i="75"/>
  <c r="X12" i="75"/>
  <c r="W12" i="75"/>
  <c r="V12" i="75"/>
  <c r="U12" i="75"/>
  <c r="T12" i="75"/>
  <c r="S12" i="75"/>
  <c r="R12" i="75"/>
  <c r="Q12" i="75"/>
  <c r="P12" i="75"/>
  <c r="O12" i="75"/>
  <c r="N12" i="75"/>
  <c r="M12" i="75"/>
  <c r="L12" i="75"/>
  <c r="K12" i="75"/>
  <c r="J12" i="75"/>
  <c r="I12" i="75"/>
  <c r="H12" i="75"/>
  <c r="G12" i="75"/>
  <c r="F12" i="75"/>
  <c r="E12" i="75"/>
  <c r="D12" i="75"/>
  <c r="C12" i="75"/>
  <c r="B12" i="75"/>
  <c r="A12" i="75"/>
  <c r="AN11" i="75"/>
  <c r="AM11" i="75"/>
  <c r="AL11" i="75"/>
  <c r="AK11" i="75"/>
  <c r="AJ11" i="75"/>
  <c r="AI11" i="75"/>
  <c r="AH11" i="75"/>
  <c r="AG11" i="75"/>
  <c r="AF11" i="75"/>
  <c r="AE11" i="75"/>
  <c r="AD11" i="75"/>
  <c r="AC11" i="75"/>
  <c r="AB11" i="75"/>
  <c r="AA11" i="75"/>
  <c r="Z11" i="75"/>
  <c r="Y11" i="75"/>
  <c r="X11" i="75"/>
  <c r="W11" i="75"/>
  <c r="V11" i="75"/>
  <c r="U11" i="75"/>
  <c r="T11" i="75"/>
  <c r="S11" i="75"/>
  <c r="R11" i="75"/>
  <c r="Q11" i="75"/>
  <c r="P11" i="75"/>
  <c r="O11" i="75"/>
  <c r="N11" i="75"/>
  <c r="M11" i="75"/>
  <c r="L11" i="75"/>
  <c r="K11" i="75"/>
  <c r="J11" i="75"/>
  <c r="I11" i="75"/>
  <c r="H11" i="75"/>
  <c r="G11" i="75"/>
  <c r="F11" i="75"/>
  <c r="E11" i="75"/>
  <c r="D11" i="75"/>
  <c r="C11" i="75"/>
  <c r="B11" i="75"/>
  <c r="A11" i="75"/>
  <c r="AN10" i="75"/>
  <c r="AM10" i="75"/>
  <c r="AL10" i="75"/>
  <c r="AK10" i="75"/>
  <c r="AJ10" i="75"/>
  <c r="AI10" i="75"/>
  <c r="AH10" i="75"/>
  <c r="AG10" i="75"/>
  <c r="AF10" i="75"/>
  <c r="AE10" i="75"/>
  <c r="AD10" i="75"/>
  <c r="AC10" i="75"/>
  <c r="AB10" i="75"/>
  <c r="AA10" i="75"/>
  <c r="Z10" i="75"/>
  <c r="Y10" i="75"/>
  <c r="X10" i="75"/>
  <c r="W10" i="75"/>
  <c r="V10" i="75"/>
  <c r="U10" i="75"/>
  <c r="T10" i="75"/>
  <c r="S10" i="75"/>
  <c r="R10" i="75"/>
  <c r="Q10" i="75"/>
  <c r="P10" i="75"/>
  <c r="O10" i="75"/>
  <c r="N10" i="75"/>
  <c r="M10" i="75"/>
  <c r="L10" i="75"/>
  <c r="K10" i="75"/>
  <c r="J10" i="75"/>
  <c r="I10" i="75"/>
  <c r="H10" i="75"/>
  <c r="G10" i="75"/>
  <c r="F10" i="75"/>
  <c r="E10" i="75"/>
  <c r="D10" i="75"/>
  <c r="C10" i="75"/>
  <c r="B10" i="75"/>
  <c r="A10" i="75"/>
  <c r="AN9" i="75"/>
  <c r="AM9" i="75"/>
  <c r="AL9" i="75"/>
  <c r="AK9" i="75"/>
  <c r="AJ9" i="75"/>
  <c r="AI9" i="75"/>
  <c r="AH9" i="75"/>
  <c r="AG9" i="75"/>
  <c r="AF9" i="75"/>
  <c r="AE9" i="75"/>
  <c r="AD9" i="75"/>
  <c r="AC9" i="75"/>
  <c r="AB9" i="75"/>
  <c r="AA9" i="75"/>
  <c r="Z9" i="75"/>
  <c r="Y9" i="75"/>
  <c r="X9" i="75"/>
  <c r="W9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A9" i="75"/>
  <c r="AN8" i="75"/>
  <c r="AM8" i="75"/>
  <c r="AL8" i="75"/>
  <c r="AK8" i="75"/>
  <c r="AJ8" i="75"/>
  <c r="AI8" i="75"/>
  <c r="AH8" i="75"/>
  <c r="AG8" i="75"/>
  <c r="AF8" i="75"/>
  <c r="AE8" i="75"/>
  <c r="AD8" i="75"/>
  <c r="AC8" i="75"/>
  <c r="AB8" i="75"/>
  <c r="AA8" i="75"/>
  <c r="Z8" i="75"/>
  <c r="Y8" i="75"/>
  <c r="X8" i="75"/>
  <c r="W8" i="75"/>
  <c r="V8" i="75"/>
  <c r="U8" i="75"/>
  <c r="T8" i="75"/>
  <c r="S8" i="75"/>
  <c r="R8" i="75"/>
  <c r="Q8" i="75"/>
  <c r="P8" i="75"/>
  <c r="O8" i="75"/>
  <c r="N8" i="75"/>
  <c r="M8" i="75"/>
  <c r="L8" i="75"/>
  <c r="K8" i="75"/>
  <c r="J8" i="75"/>
  <c r="I8" i="75"/>
  <c r="H8" i="75"/>
  <c r="G8" i="75"/>
  <c r="F8" i="75"/>
  <c r="E8" i="75"/>
  <c r="D8" i="75"/>
  <c r="C8" i="75"/>
  <c r="B8" i="75"/>
  <c r="A8" i="75"/>
  <c r="AN7" i="75"/>
  <c r="AM7" i="75"/>
  <c r="AL7" i="75"/>
  <c r="AK7" i="75"/>
  <c r="AJ7" i="75"/>
  <c r="AI7" i="75"/>
  <c r="AH7" i="75"/>
  <c r="AG7" i="75"/>
  <c r="AF7" i="75"/>
  <c r="AE7" i="75"/>
  <c r="AD7" i="75"/>
  <c r="AC7" i="75"/>
  <c r="AB7" i="75"/>
  <c r="AA7" i="75"/>
  <c r="Z7" i="75"/>
  <c r="Y7" i="75"/>
  <c r="X7" i="75"/>
  <c r="W7" i="75"/>
  <c r="V7" i="75"/>
  <c r="U7" i="75"/>
  <c r="T7" i="75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A7" i="75"/>
  <c r="AN6" i="75"/>
  <c r="AM6" i="75"/>
  <c r="AL6" i="75"/>
  <c r="AK6" i="75"/>
  <c r="AJ6" i="75"/>
  <c r="AI6" i="75"/>
  <c r="AH6" i="75"/>
  <c r="AG6" i="75"/>
  <c r="AF6" i="75"/>
  <c r="AE6" i="75"/>
  <c r="AD6" i="75"/>
  <c r="AC6" i="75"/>
  <c r="AB6" i="75"/>
  <c r="AA6" i="75"/>
  <c r="Z6" i="75"/>
  <c r="Y6" i="75"/>
  <c r="X6" i="75"/>
  <c r="W6" i="75"/>
  <c r="V6" i="75"/>
  <c r="U6" i="75"/>
  <c r="T6" i="75"/>
  <c r="S6" i="75"/>
  <c r="R6" i="75"/>
  <c r="Q6" i="75"/>
  <c r="P6" i="75"/>
  <c r="O6" i="75"/>
  <c r="N6" i="75"/>
  <c r="M6" i="75"/>
  <c r="L6" i="75"/>
  <c r="K6" i="75"/>
  <c r="J6" i="75"/>
  <c r="I6" i="75"/>
  <c r="H6" i="75"/>
  <c r="G6" i="75"/>
  <c r="F6" i="75"/>
  <c r="E6" i="75"/>
  <c r="D6" i="75"/>
  <c r="C6" i="75"/>
  <c r="B6" i="75"/>
  <c r="A6" i="75"/>
  <c r="AN5" i="75"/>
  <c r="AM5" i="75"/>
  <c r="AL5" i="75"/>
  <c r="AK5" i="75"/>
  <c r="AJ5" i="75"/>
  <c r="AI5" i="75"/>
  <c r="AH5" i="75"/>
  <c r="AG5" i="75"/>
  <c r="AF5" i="75"/>
  <c r="AE5" i="75"/>
  <c r="AD5" i="75"/>
  <c r="AC5" i="75"/>
  <c r="AB5" i="75"/>
  <c r="AA5" i="75"/>
  <c r="Z5" i="75"/>
  <c r="Y5" i="75"/>
  <c r="X5" i="75"/>
  <c r="W5" i="75"/>
  <c r="V5" i="75"/>
  <c r="U5" i="75"/>
  <c r="T5" i="75"/>
  <c r="S5" i="75"/>
  <c r="R5" i="75"/>
  <c r="Q5" i="75"/>
  <c r="P5" i="75"/>
  <c r="O5" i="75"/>
  <c r="N5" i="75"/>
  <c r="M5" i="75"/>
  <c r="L5" i="75"/>
  <c r="K5" i="75"/>
  <c r="J5" i="75"/>
  <c r="I5" i="75"/>
  <c r="H5" i="75"/>
  <c r="G5" i="75"/>
  <c r="F5" i="75"/>
  <c r="E5" i="75"/>
  <c r="D5" i="75"/>
  <c r="C5" i="75"/>
  <c r="B5" i="75"/>
  <c r="A5" i="75"/>
  <c r="AN4" i="75"/>
  <c r="AM4" i="75"/>
  <c r="AL4" i="75"/>
  <c r="AK4" i="75"/>
  <c r="AJ4" i="75"/>
  <c r="AI4" i="75"/>
  <c r="AH4" i="75"/>
  <c r="AG4" i="75"/>
  <c r="AF4" i="75"/>
  <c r="AE4" i="75"/>
  <c r="AD4" i="75"/>
  <c r="AC4" i="75"/>
  <c r="AB4" i="75"/>
  <c r="AA4" i="75"/>
  <c r="Z4" i="75"/>
  <c r="Y4" i="75"/>
  <c r="X4" i="75"/>
  <c r="W4" i="75"/>
  <c r="V4" i="75"/>
  <c r="U4" i="75"/>
  <c r="T4" i="75"/>
  <c r="S4" i="75"/>
  <c r="R4" i="75"/>
  <c r="Q4" i="75"/>
  <c r="P4" i="75"/>
  <c r="O4" i="75"/>
  <c r="N4" i="75"/>
  <c r="M4" i="75"/>
  <c r="L4" i="75"/>
  <c r="K4" i="75"/>
  <c r="J4" i="75"/>
  <c r="I4" i="75"/>
  <c r="H4" i="75"/>
  <c r="G4" i="75"/>
  <c r="F4" i="75"/>
  <c r="E4" i="75"/>
  <c r="D4" i="75"/>
  <c r="C4" i="75"/>
  <c r="B4" i="75"/>
  <c r="A4" i="75"/>
  <c r="AN3" i="75"/>
  <c r="AM3" i="75"/>
  <c r="AL3" i="75"/>
  <c r="AK3" i="75"/>
  <c r="AJ3" i="75"/>
  <c r="AI3" i="75"/>
  <c r="AH3" i="75"/>
  <c r="AG3" i="75"/>
  <c r="AF3" i="75"/>
  <c r="AE3" i="75"/>
  <c r="AD3" i="75"/>
  <c r="AC3" i="75"/>
  <c r="AB3" i="75"/>
  <c r="AA3" i="75"/>
  <c r="Z3" i="75"/>
  <c r="Y3" i="75"/>
  <c r="X3" i="75"/>
  <c r="W3" i="75"/>
  <c r="V3" i="75"/>
  <c r="U3" i="75"/>
  <c r="T3" i="75"/>
  <c r="S3" i="75"/>
  <c r="R3" i="75"/>
  <c r="Q3" i="75"/>
  <c r="P3" i="75"/>
  <c r="O3" i="75"/>
  <c r="N3" i="75"/>
  <c r="M3" i="75"/>
  <c r="L3" i="75"/>
  <c r="K3" i="75"/>
  <c r="J3" i="75"/>
  <c r="I3" i="75"/>
  <c r="H3" i="75"/>
  <c r="G3" i="75"/>
  <c r="F3" i="75"/>
  <c r="E3" i="75"/>
  <c r="D3" i="75"/>
  <c r="C3" i="75"/>
  <c r="B3" i="75"/>
  <c r="A3" i="75"/>
  <c r="AN2" i="75"/>
  <c r="AM2" i="75"/>
  <c r="AL2" i="75"/>
  <c r="AK2" i="75"/>
  <c r="AJ2" i="75"/>
  <c r="AI2" i="75"/>
  <c r="AH2" i="75"/>
  <c r="AG2" i="75"/>
  <c r="AF2" i="75"/>
  <c r="AE2" i="75"/>
  <c r="AD2" i="75"/>
  <c r="AC2" i="75"/>
  <c r="AB2" i="75"/>
  <c r="AA2" i="75"/>
  <c r="Z2" i="75"/>
  <c r="Y2" i="75"/>
  <c r="X2" i="75"/>
  <c r="W2" i="75"/>
  <c r="V2" i="75"/>
  <c r="U2" i="75"/>
  <c r="T2" i="75"/>
  <c r="S2" i="75"/>
  <c r="R2" i="75"/>
  <c r="Q2" i="75"/>
  <c r="P2" i="75"/>
  <c r="O2" i="75"/>
  <c r="N2" i="75"/>
  <c r="M2" i="75"/>
  <c r="L2" i="75"/>
  <c r="K2" i="75"/>
  <c r="J2" i="75"/>
  <c r="I2" i="75"/>
  <c r="H2" i="75"/>
  <c r="G2" i="75"/>
  <c r="F2" i="75"/>
  <c r="E2" i="75"/>
  <c r="D2" i="75"/>
  <c r="C2" i="75"/>
  <c r="B2" i="75"/>
  <c r="A2" i="75"/>
  <c r="AN1" i="75"/>
  <c r="AM1" i="75"/>
  <c r="AL1" i="75"/>
  <c r="AK1" i="75"/>
  <c r="AJ1" i="75"/>
  <c r="AI1" i="75"/>
  <c r="AH1" i="75"/>
  <c r="AG1" i="75"/>
  <c r="AF1" i="75"/>
  <c r="AE1" i="75"/>
  <c r="AD1" i="75"/>
  <c r="AC1" i="75"/>
  <c r="AB1" i="75"/>
  <c r="AA1" i="75"/>
  <c r="Z1" i="75"/>
  <c r="Y1" i="75"/>
  <c r="X1" i="75"/>
  <c r="W1" i="75"/>
  <c r="V1" i="75"/>
  <c r="U1" i="75"/>
  <c r="T1" i="75"/>
  <c r="S1" i="75"/>
  <c r="R1" i="75"/>
  <c r="Q1" i="75"/>
  <c r="P1" i="75"/>
  <c r="O1" i="75"/>
  <c r="N1" i="75"/>
  <c r="M1" i="75"/>
  <c r="L1" i="75"/>
  <c r="K1" i="75"/>
  <c r="J1" i="75"/>
  <c r="I1" i="75"/>
  <c r="H1" i="75"/>
  <c r="G1" i="75"/>
  <c r="F1" i="75"/>
  <c r="E1" i="75"/>
  <c r="D1" i="75"/>
  <c r="C1" i="75"/>
  <c r="B1" i="75"/>
  <c r="A1" i="75"/>
  <c r="AV65" i="92"/>
  <c r="AU65" i="92"/>
  <c r="AT65" i="92"/>
  <c r="AS65" i="92"/>
  <c r="AR65" i="92"/>
  <c r="AQ65" i="92"/>
  <c r="AP65" i="92"/>
  <c r="AO65" i="92"/>
  <c r="AN65" i="92"/>
  <c r="AM65" i="92"/>
  <c r="AL65" i="92"/>
  <c r="AK65" i="92"/>
  <c r="AJ65" i="92"/>
  <c r="AI65" i="92"/>
  <c r="AH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65" i="92"/>
  <c r="AV64" i="92"/>
  <c r="AU64" i="92"/>
  <c r="AT64" i="92"/>
  <c r="AS64" i="92"/>
  <c r="AR64" i="92"/>
  <c r="AQ64" i="92"/>
  <c r="AP64" i="92"/>
  <c r="AO64" i="92"/>
  <c r="AN64" i="92"/>
  <c r="AM64" i="92"/>
  <c r="AL64" i="92"/>
  <c r="AK64" i="92"/>
  <c r="AJ64" i="92"/>
  <c r="AI64" i="92"/>
  <c r="AH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T64" i="92"/>
  <c r="S64" i="92"/>
  <c r="R64" i="92"/>
  <c r="Q64" i="92"/>
  <c r="P64" i="92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A64" i="92"/>
  <c r="AV63" i="92"/>
  <c r="AU63" i="92"/>
  <c r="AT63" i="92"/>
  <c r="AS63" i="92"/>
  <c r="AR63" i="92"/>
  <c r="AQ63" i="92"/>
  <c r="AP63" i="92"/>
  <c r="AO63" i="92"/>
  <c r="AN63" i="92"/>
  <c r="AM63" i="92"/>
  <c r="AL63" i="92"/>
  <c r="AK63" i="92"/>
  <c r="AJ63" i="92"/>
  <c r="AI63" i="92"/>
  <c r="AH63" i="92"/>
  <c r="AG63" i="92"/>
  <c r="AF63" i="92"/>
  <c r="AE63" i="92"/>
  <c r="AD63" i="92"/>
  <c r="AC63" i="92"/>
  <c r="AB63" i="92"/>
  <c r="AA63" i="92"/>
  <c r="Z63" i="92"/>
  <c r="Y63" i="92"/>
  <c r="X63" i="92"/>
  <c r="W63" i="92"/>
  <c r="V63" i="92"/>
  <c r="U63" i="92"/>
  <c r="T63" i="92"/>
  <c r="S63" i="92"/>
  <c r="R63" i="92"/>
  <c r="Q63" i="92"/>
  <c r="P63" i="92"/>
  <c r="O63" i="92"/>
  <c r="N63" i="92"/>
  <c r="M63" i="92"/>
  <c r="L63" i="92"/>
  <c r="K63" i="92"/>
  <c r="J63" i="92"/>
  <c r="I63" i="92"/>
  <c r="H63" i="92"/>
  <c r="G63" i="92"/>
  <c r="F63" i="92"/>
  <c r="E63" i="92"/>
  <c r="D63" i="92"/>
  <c r="C63" i="92"/>
  <c r="B63" i="92"/>
  <c r="A63" i="92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J62" i="92"/>
  <c r="AI62" i="92"/>
  <c r="AH62" i="92"/>
  <c r="AG62" i="92"/>
  <c r="AF62" i="92"/>
  <c r="AE62" i="92"/>
  <c r="AD62" i="92"/>
  <c r="AC62" i="92"/>
  <c r="AB62" i="92"/>
  <c r="AA62" i="92"/>
  <c r="Z62" i="92"/>
  <c r="Y62" i="92"/>
  <c r="X62" i="92"/>
  <c r="W62" i="92"/>
  <c r="V62" i="92"/>
  <c r="U62" i="92"/>
  <c r="T62" i="92"/>
  <c r="S62" i="92"/>
  <c r="R62" i="92"/>
  <c r="Q62" i="92"/>
  <c r="P62" i="92"/>
  <c r="O62" i="92"/>
  <c r="N62" i="92"/>
  <c r="M62" i="92"/>
  <c r="L62" i="92"/>
  <c r="K62" i="92"/>
  <c r="J62" i="92"/>
  <c r="I62" i="92"/>
  <c r="H62" i="92"/>
  <c r="G62" i="92"/>
  <c r="F62" i="92"/>
  <c r="E62" i="92"/>
  <c r="D62" i="92"/>
  <c r="C62" i="92"/>
  <c r="B62" i="92"/>
  <c r="A62" i="92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J61" i="92"/>
  <c r="AI61" i="92"/>
  <c r="AH61" i="92"/>
  <c r="AG61" i="92"/>
  <c r="AF61" i="92"/>
  <c r="AE61" i="92"/>
  <c r="AD61" i="92"/>
  <c r="AC61" i="92"/>
  <c r="AB61" i="92"/>
  <c r="AA61" i="92"/>
  <c r="Z61" i="92"/>
  <c r="Y61" i="92"/>
  <c r="X61" i="92"/>
  <c r="W61" i="92"/>
  <c r="V61" i="92"/>
  <c r="U61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G61" i="92"/>
  <c r="F61" i="92"/>
  <c r="E61" i="92"/>
  <c r="D61" i="92"/>
  <c r="C61" i="92"/>
  <c r="B61" i="92"/>
  <c r="A61" i="92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J60" i="92"/>
  <c r="AI60" i="92"/>
  <c r="AH60" i="92"/>
  <c r="AG60" i="92"/>
  <c r="AF60" i="92"/>
  <c r="AE60" i="92"/>
  <c r="AD60" i="92"/>
  <c r="AC60" i="92"/>
  <c r="AB60" i="92"/>
  <c r="AA60" i="92"/>
  <c r="Z60" i="92"/>
  <c r="Y60" i="92"/>
  <c r="X60" i="92"/>
  <c r="W60" i="92"/>
  <c r="V60" i="92"/>
  <c r="U60" i="92"/>
  <c r="T60" i="92"/>
  <c r="S60" i="92"/>
  <c r="R60" i="92"/>
  <c r="Q60" i="92"/>
  <c r="P60" i="92"/>
  <c r="O60" i="92"/>
  <c r="N60" i="92"/>
  <c r="M60" i="92"/>
  <c r="L60" i="92"/>
  <c r="K60" i="92"/>
  <c r="J60" i="92"/>
  <c r="I60" i="92"/>
  <c r="H60" i="92"/>
  <c r="G60" i="92"/>
  <c r="F60" i="92"/>
  <c r="E60" i="92"/>
  <c r="D60" i="92"/>
  <c r="C60" i="92"/>
  <c r="B60" i="92"/>
  <c r="A60" i="92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J59" i="92"/>
  <c r="AI59" i="92"/>
  <c r="AH59" i="92"/>
  <c r="AG59" i="92"/>
  <c r="AF59" i="92"/>
  <c r="AE59" i="92"/>
  <c r="AD59" i="92"/>
  <c r="AC59" i="92"/>
  <c r="AB59" i="92"/>
  <c r="AA59" i="92"/>
  <c r="Z59" i="92"/>
  <c r="Y59" i="92"/>
  <c r="X59" i="92"/>
  <c r="W59" i="92"/>
  <c r="V59" i="92"/>
  <c r="U59" i="92"/>
  <c r="T59" i="92"/>
  <c r="S59" i="92"/>
  <c r="R59" i="92"/>
  <c r="Q59" i="92"/>
  <c r="P59" i="92"/>
  <c r="O59" i="92"/>
  <c r="N59" i="92"/>
  <c r="M59" i="92"/>
  <c r="L59" i="92"/>
  <c r="K59" i="92"/>
  <c r="J59" i="92"/>
  <c r="I59" i="92"/>
  <c r="H59" i="92"/>
  <c r="G59" i="92"/>
  <c r="F59" i="92"/>
  <c r="E59" i="92"/>
  <c r="D59" i="92"/>
  <c r="C59" i="92"/>
  <c r="B59" i="92"/>
  <c r="A59" i="92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J58" i="92"/>
  <c r="AI58" i="92"/>
  <c r="AH58" i="92"/>
  <c r="AG58" i="92"/>
  <c r="AF58" i="92"/>
  <c r="AE58" i="92"/>
  <c r="AD58" i="92"/>
  <c r="AC58" i="92"/>
  <c r="AB58" i="92"/>
  <c r="AA58" i="92"/>
  <c r="Z58" i="92"/>
  <c r="Y58" i="92"/>
  <c r="X58" i="92"/>
  <c r="W58" i="92"/>
  <c r="V58" i="92"/>
  <c r="U58" i="92"/>
  <c r="T58" i="92"/>
  <c r="S58" i="92"/>
  <c r="R58" i="92"/>
  <c r="Q58" i="92"/>
  <c r="P58" i="92"/>
  <c r="O58" i="92"/>
  <c r="N58" i="92"/>
  <c r="M58" i="92"/>
  <c r="L58" i="92"/>
  <c r="K58" i="92"/>
  <c r="J58" i="92"/>
  <c r="I58" i="92"/>
  <c r="H58" i="92"/>
  <c r="G58" i="92"/>
  <c r="F58" i="92"/>
  <c r="E58" i="92"/>
  <c r="D58" i="92"/>
  <c r="C58" i="92"/>
  <c r="B58" i="92"/>
  <c r="A58" i="92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J57" i="92"/>
  <c r="AI57" i="92"/>
  <c r="AH57" i="92"/>
  <c r="AG57" i="92"/>
  <c r="AF57" i="92"/>
  <c r="AE57" i="92"/>
  <c r="AD57" i="92"/>
  <c r="AC57" i="92"/>
  <c r="AB57" i="92"/>
  <c r="AA57" i="92"/>
  <c r="Z57" i="92"/>
  <c r="Y57" i="92"/>
  <c r="X57" i="92"/>
  <c r="W57" i="92"/>
  <c r="V57" i="92"/>
  <c r="U57" i="92"/>
  <c r="T57" i="92"/>
  <c r="S57" i="92"/>
  <c r="R57" i="92"/>
  <c r="Q57" i="92"/>
  <c r="P57" i="92"/>
  <c r="O57" i="92"/>
  <c r="N57" i="92"/>
  <c r="M57" i="92"/>
  <c r="L57" i="92"/>
  <c r="K57" i="92"/>
  <c r="J57" i="92"/>
  <c r="I57" i="92"/>
  <c r="H57" i="92"/>
  <c r="G57" i="92"/>
  <c r="F57" i="92"/>
  <c r="E57" i="92"/>
  <c r="D57" i="92"/>
  <c r="C57" i="92"/>
  <c r="B57" i="92"/>
  <c r="A57" i="92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J56" i="92"/>
  <c r="AI56" i="92"/>
  <c r="AH56" i="92"/>
  <c r="AG56" i="92"/>
  <c r="AF56" i="92"/>
  <c r="AE56" i="92"/>
  <c r="AD56" i="92"/>
  <c r="AC56" i="92"/>
  <c r="AB56" i="92"/>
  <c r="AA56" i="92"/>
  <c r="Z56" i="92"/>
  <c r="Y56" i="92"/>
  <c r="X56" i="92"/>
  <c r="W56" i="92"/>
  <c r="V56" i="92"/>
  <c r="U56" i="92"/>
  <c r="T56" i="92"/>
  <c r="S56" i="92"/>
  <c r="R56" i="92"/>
  <c r="Q56" i="92"/>
  <c r="P56" i="92"/>
  <c r="O56" i="92"/>
  <c r="N56" i="92"/>
  <c r="M56" i="92"/>
  <c r="L56" i="92"/>
  <c r="K56" i="92"/>
  <c r="J56" i="92"/>
  <c r="I56" i="92"/>
  <c r="H56" i="92"/>
  <c r="G56" i="92"/>
  <c r="F56" i="92"/>
  <c r="E56" i="92"/>
  <c r="D56" i="92"/>
  <c r="C56" i="92"/>
  <c r="B56" i="92"/>
  <c r="A56" i="92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J55" i="92"/>
  <c r="AI55" i="92"/>
  <c r="AH55" i="92"/>
  <c r="AG55" i="92"/>
  <c r="AF55" i="92"/>
  <c r="AE55" i="92"/>
  <c r="AD55" i="92"/>
  <c r="AC55" i="92"/>
  <c r="AB55" i="92"/>
  <c r="AA55" i="92"/>
  <c r="Z55" i="92"/>
  <c r="Y55" i="92"/>
  <c r="X55" i="92"/>
  <c r="W55" i="92"/>
  <c r="V55" i="92"/>
  <c r="U55" i="92"/>
  <c r="T55" i="92"/>
  <c r="S55" i="92"/>
  <c r="R55" i="92"/>
  <c r="Q55" i="92"/>
  <c r="P55" i="92"/>
  <c r="O55" i="92"/>
  <c r="N55" i="92"/>
  <c r="M55" i="92"/>
  <c r="L55" i="92"/>
  <c r="K55" i="92"/>
  <c r="J55" i="92"/>
  <c r="I55" i="92"/>
  <c r="H55" i="92"/>
  <c r="G55" i="92"/>
  <c r="F55" i="92"/>
  <c r="E55" i="92"/>
  <c r="D55" i="92"/>
  <c r="C55" i="92"/>
  <c r="B55" i="92"/>
  <c r="A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J54" i="92"/>
  <c r="AI54" i="92"/>
  <c r="AH54" i="92"/>
  <c r="AG54" i="92"/>
  <c r="AF54" i="92"/>
  <c r="AE54" i="92"/>
  <c r="AD54" i="92"/>
  <c r="AC54" i="92"/>
  <c r="AB54" i="92"/>
  <c r="AA54" i="92"/>
  <c r="Z54" i="92"/>
  <c r="Y54" i="92"/>
  <c r="X54" i="92"/>
  <c r="W54" i="92"/>
  <c r="V54" i="92"/>
  <c r="U54" i="92"/>
  <c r="T54" i="92"/>
  <c r="S54" i="92"/>
  <c r="R54" i="92"/>
  <c r="Q54" i="92"/>
  <c r="P54" i="92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B54" i="92"/>
  <c r="A54" i="92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J53" i="92"/>
  <c r="AI53" i="92"/>
  <c r="AH53" i="92"/>
  <c r="AG53" i="92"/>
  <c r="AF53" i="92"/>
  <c r="AE53" i="92"/>
  <c r="AD53" i="92"/>
  <c r="AC53" i="92"/>
  <c r="AB53" i="92"/>
  <c r="AA53" i="92"/>
  <c r="Z53" i="92"/>
  <c r="Y53" i="92"/>
  <c r="X53" i="92"/>
  <c r="W53" i="92"/>
  <c r="V53" i="92"/>
  <c r="U53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A53" i="92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J52" i="92"/>
  <c r="AI52" i="92"/>
  <c r="AH52" i="92"/>
  <c r="AG52" i="92"/>
  <c r="AF52" i="92"/>
  <c r="AE52" i="92"/>
  <c r="AD52" i="92"/>
  <c r="AC52" i="92"/>
  <c r="AB52" i="92"/>
  <c r="AA52" i="92"/>
  <c r="Z52" i="92"/>
  <c r="Y52" i="92"/>
  <c r="X52" i="92"/>
  <c r="W52" i="92"/>
  <c r="V52" i="92"/>
  <c r="U52" i="92"/>
  <c r="T52" i="92"/>
  <c r="S52" i="92"/>
  <c r="R52" i="92"/>
  <c r="Q52" i="92"/>
  <c r="P52" i="92"/>
  <c r="O52" i="92"/>
  <c r="N52" i="92"/>
  <c r="M52" i="92"/>
  <c r="L52" i="92"/>
  <c r="K52" i="92"/>
  <c r="J52" i="92"/>
  <c r="I52" i="92"/>
  <c r="H52" i="92"/>
  <c r="G52" i="92"/>
  <c r="F52" i="92"/>
  <c r="E52" i="92"/>
  <c r="D52" i="92"/>
  <c r="C52" i="92"/>
  <c r="B52" i="92"/>
  <c r="A52" i="92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J51" i="92"/>
  <c r="AI51" i="92"/>
  <c r="AH51" i="92"/>
  <c r="AG51" i="92"/>
  <c r="AF51" i="92"/>
  <c r="AE51" i="92"/>
  <c r="AD51" i="92"/>
  <c r="AC51" i="92"/>
  <c r="AB51" i="92"/>
  <c r="AA51" i="92"/>
  <c r="Z51" i="92"/>
  <c r="Y51" i="92"/>
  <c r="X51" i="92"/>
  <c r="W51" i="92"/>
  <c r="V51" i="92"/>
  <c r="U51" i="92"/>
  <c r="T51" i="92"/>
  <c r="S51" i="92"/>
  <c r="R51" i="92"/>
  <c r="Q51" i="92"/>
  <c r="P51" i="92"/>
  <c r="O51" i="92"/>
  <c r="N51" i="92"/>
  <c r="M51" i="92"/>
  <c r="L51" i="92"/>
  <c r="K51" i="92"/>
  <c r="J51" i="92"/>
  <c r="I51" i="92"/>
  <c r="H51" i="92"/>
  <c r="G51" i="92"/>
  <c r="F51" i="92"/>
  <c r="E51" i="92"/>
  <c r="D51" i="92"/>
  <c r="C51" i="92"/>
  <c r="B51" i="92"/>
  <c r="A51" i="92"/>
  <c r="AV50" i="92"/>
  <c r="AU50" i="92"/>
  <c r="AT50" i="92"/>
  <c r="AS50" i="92"/>
  <c r="AR50" i="92"/>
  <c r="AQ50" i="92"/>
  <c r="AP50" i="92"/>
  <c r="AO50" i="92"/>
  <c r="AN50" i="92"/>
  <c r="AM50" i="92"/>
  <c r="AL50" i="92"/>
  <c r="AK50" i="92"/>
  <c r="AJ50" i="92"/>
  <c r="AI50" i="92"/>
  <c r="AH50" i="92"/>
  <c r="AG50" i="92"/>
  <c r="AF50" i="92"/>
  <c r="AE50" i="92"/>
  <c r="AD50" i="92"/>
  <c r="AC50" i="92"/>
  <c r="AB50" i="92"/>
  <c r="AA50" i="92"/>
  <c r="Z50" i="92"/>
  <c r="Y50" i="92"/>
  <c r="X50" i="92"/>
  <c r="W50" i="92"/>
  <c r="V50" i="92"/>
  <c r="U50" i="92"/>
  <c r="T50" i="92"/>
  <c r="S50" i="92"/>
  <c r="R50" i="92"/>
  <c r="Q50" i="92"/>
  <c r="P50" i="92"/>
  <c r="O50" i="92"/>
  <c r="N50" i="92"/>
  <c r="M50" i="92"/>
  <c r="L50" i="92"/>
  <c r="K50" i="92"/>
  <c r="J50" i="92"/>
  <c r="I50" i="92"/>
  <c r="H50" i="92"/>
  <c r="G50" i="92"/>
  <c r="F50" i="92"/>
  <c r="E50" i="92"/>
  <c r="D50" i="92"/>
  <c r="C50" i="92"/>
  <c r="B50" i="92"/>
  <c r="A50" i="92"/>
  <c r="AV49" i="92"/>
  <c r="AU49" i="92"/>
  <c r="AT49" i="92"/>
  <c r="AS49" i="92"/>
  <c r="AR49" i="92"/>
  <c r="AQ49" i="92"/>
  <c r="AP49" i="92"/>
  <c r="AO49" i="92"/>
  <c r="AN49" i="92"/>
  <c r="AM49" i="92"/>
  <c r="AL49" i="92"/>
  <c r="AK49" i="92"/>
  <c r="AJ49" i="92"/>
  <c r="AI49" i="92"/>
  <c r="AH49" i="92"/>
  <c r="AG49" i="92"/>
  <c r="AF49" i="92"/>
  <c r="AE49" i="92"/>
  <c r="AD49" i="92"/>
  <c r="AC49" i="92"/>
  <c r="AB49" i="92"/>
  <c r="AA49" i="92"/>
  <c r="Z49" i="92"/>
  <c r="Y49" i="92"/>
  <c r="X49" i="92"/>
  <c r="W49" i="92"/>
  <c r="V49" i="92"/>
  <c r="U49" i="92"/>
  <c r="T49" i="92"/>
  <c r="S49" i="92"/>
  <c r="R49" i="92"/>
  <c r="Q49" i="92"/>
  <c r="P49" i="92"/>
  <c r="O49" i="92"/>
  <c r="N49" i="92"/>
  <c r="M49" i="92"/>
  <c r="L49" i="92"/>
  <c r="K49" i="92"/>
  <c r="J49" i="92"/>
  <c r="I49" i="92"/>
  <c r="H49" i="92"/>
  <c r="G49" i="92"/>
  <c r="F49" i="92"/>
  <c r="E49" i="92"/>
  <c r="D49" i="92"/>
  <c r="C49" i="92"/>
  <c r="B49" i="92"/>
  <c r="A49" i="92"/>
  <c r="AV48" i="92"/>
  <c r="AU48" i="92"/>
  <c r="AT48" i="92"/>
  <c r="AS48" i="92"/>
  <c r="AR48" i="92"/>
  <c r="AQ48" i="92"/>
  <c r="AP48" i="92"/>
  <c r="AO48" i="92"/>
  <c r="AN48" i="92"/>
  <c r="AM48" i="92"/>
  <c r="AL48" i="92"/>
  <c r="AK48" i="92"/>
  <c r="AJ48" i="92"/>
  <c r="AI48" i="92"/>
  <c r="AH48" i="92"/>
  <c r="AG48" i="92"/>
  <c r="AF48" i="92"/>
  <c r="AE48" i="92"/>
  <c r="AD48" i="92"/>
  <c r="AC48" i="92"/>
  <c r="AB48" i="92"/>
  <c r="AA48" i="92"/>
  <c r="Z48" i="92"/>
  <c r="Y48" i="92"/>
  <c r="X48" i="92"/>
  <c r="W48" i="92"/>
  <c r="V48" i="92"/>
  <c r="U48" i="92"/>
  <c r="T48" i="92"/>
  <c r="S48" i="92"/>
  <c r="R48" i="92"/>
  <c r="Q48" i="92"/>
  <c r="P48" i="92"/>
  <c r="O48" i="92"/>
  <c r="N48" i="92"/>
  <c r="M48" i="92"/>
  <c r="L48" i="92"/>
  <c r="K48" i="92"/>
  <c r="J48" i="92"/>
  <c r="I48" i="92"/>
  <c r="H48" i="92"/>
  <c r="G48" i="92"/>
  <c r="F48" i="92"/>
  <c r="E48" i="92"/>
  <c r="D48" i="92"/>
  <c r="C48" i="92"/>
  <c r="B48" i="92"/>
  <c r="A48" i="92"/>
  <c r="AV47" i="92"/>
  <c r="AU47" i="92"/>
  <c r="AT47" i="92"/>
  <c r="AS47" i="92"/>
  <c r="AR47" i="92"/>
  <c r="AQ47" i="92"/>
  <c r="AP47" i="92"/>
  <c r="AO47" i="92"/>
  <c r="AN47" i="92"/>
  <c r="AM47" i="92"/>
  <c r="AL47" i="92"/>
  <c r="AK47" i="92"/>
  <c r="AJ47" i="92"/>
  <c r="AI47" i="92"/>
  <c r="AH47" i="92"/>
  <c r="AG47" i="92"/>
  <c r="AF47" i="92"/>
  <c r="AE47" i="92"/>
  <c r="AD47" i="92"/>
  <c r="AC47" i="92"/>
  <c r="AB47" i="92"/>
  <c r="AA47" i="92"/>
  <c r="Z47" i="92"/>
  <c r="Y47" i="92"/>
  <c r="X47" i="92"/>
  <c r="W47" i="92"/>
  <c r="V47" i="92"/>
  <c r="U47" i="92"/>
  <c r="T47" i="92"/>
  <c r="S47" i="92"/>
  <c r="R47" i="92"/>
  <c r="Q47" i="92"/>
  <c r="P47" i="92"/>
  <c r="O47" i="92"/>
  <c r="N47" i="92"/>
  <c r="M47" i="92"/>
  <c r="L47" i="92"/>
  <c r="K47" i="92"/>
  <c r="J47" i="92"/>
  <c r="I47" i="92"/>
  <c r="H47" i="92"/>
  <c r="G47" i="92"/>
  <c r="F47" i="92"/>
  <c r="E47" i="92"/>
  <c r="D47" i="92"/>
  <c r="C47" i="92"/>
  <c r="B47" i="92"/>
  <c r="A47" i="92"/>
  <c r="AV46" i="92"/>
  <c r="AU46" i="92"/>
  <c r="AT46" i="92"/>
  <c r="AS46" i="92"/>
  <c r="AR46" i="92"/>
  <c r="AQ46" i="92"/>
  <c r="AP46" i="92"/>
  <c r="AO46" i="92"/>
  <c r="AN46" i="92"/>
  <c r="AM46" i="92"/>
  <c r="AL46" i="92"/>
  <c r="AK46" i="92"/>
  <c r="AJ46" i="92"/>
  <c r="AI46" i="92"/>
  <c r="AH46" i="92"/>
  <c r="AG46" i="92"/>
  <c r="AF46" i="92"/>
  <c r="AE46" i="92"/>
  <c r="AD46" i="92"/>
  <c r="AC46" i="92"/>
  <c r="AB46" i="92"/>
  <c r="AA46" i="92"/>
  <c r="Z46" i="92"/>
  <c r="Y46" i="92"/>
  <c r="X46" i="92"/>
  <c r="W46" i="92"/>
  <c r="V46" i="92"/>
  <c r="U46" i="92"/>
  <c r="T46" i="92"/>
  <c r="S46" i="92"/>
  <c r="R46" i="92"/>
  <c r="Q46" i="92"/>
  <c r="P46" i="92"/>
  <c r="O46" i="92"/>
  <c r="N46" i="92"/>
  <c r="M46" i="92"/>
  <c r="L46" i="92"/>
  <c r="K46" i="92"/>
  <c r="J46" i="92"/>
  <c r="I46" i="92"/>
  <c r="H46" i="92"/>
  <c r="G46" i="92"/>
  <c r="F46" i="92"/>
  <c r="E46" i="92"/>
  <c r="D46" i="92"/>
  <c r="C46" i="92"/>
  <c r="B46" i="92"/>
  <c r="A46" i="92"/>
  <c r="AV45" i="92"/>
  <c r="AU45" i="92"/>
  <c r="AT45" i="92"/>
  <c r="AS45" i="92"/>
  <c r="AR45" i="92"/>
  <c r="AQ45" i="92"/>
  <c r="AP45" i="92"/>
  <c r="AO45" i="92"/>
  <c r="AN45" i="92"/>
  <c r="AM45" i="92"/>
  <c r="AL45" i="92"/>
  <c r="AK45" i="92"/>
  <c r="AJ45" i="92"/>
  <c r="AI45" i="92"/>
  <c r="AH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T45" i="92"/>
  <c r="S45" i="92"/>
  <c r="R45" i="92"/>
  <c r="Q45" i="92"/>
  <c r="P45" i="92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45" i="92"/>
  <c r="AV44" i="92"/>
  <c r="AU44" i="92"/>
  <c r="AT44" i="92"/>
  <c r="AS44" i="92"/>
  <c r="AR44" i="92"/>
  <c r="AQ44" i="92"/>
  <c r="AP44" i="92"/>
  <c r="AO44" i="92"/>
  <c r="AN44" i="92"/>
  <c r="AM44" i="92"/>
  <c r="AL44" i="92"/>
  <c r="AK44" i="92"/>
  <c r="AJ44" i="92"/>
  <c r="AI44" i="92"/>
  <c r="AH44" i="92"/>
  <c r="AG44" i="92"/>
  <c r="AF44" i="92"/>
  <c r="AE44" i="92"/>
  <c r="AD44" i="92"/>
  <c r="AC44" i="92"/>
  <c r="AB44" i="92"/>
  <c r="AA44" i="92"/>
  <c r="Z44" i="92"/>
  <c r="Y44" i="92"/>
  <c r="X44" i="92"/>
  <c r="W44" i="92"/>
  <c r="V44" i="92"/>
  <c r="U44" i="92"/>
  <c r="T44" i="92"/>
  <c r="S44" i="92"/>
  <c r="R44" i="92"/>
  <c r="Q44" i="92"/>
  <c r="P44" i="92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44" i="92"/>
  <c r="AV43" i="92"/>
  <c r="AU43" i="92"/>
  <c r="AT43" i="92"/>
  <c r="AS43" i="92"/>
  <c r="AR43" i="92"/>
  <c r="AQ43" i="92"/>
  <c r="AP43" i="92"/>
  <c r="AO43" i="92"/>
  <c r="AN43" i="92"/>
  <c r="AM43" i="92"/>
  <c r="AL43" i="92"/>
  <c r="AK43" i="92"/>
  <c r="AJ43" i="92"/>
  <c r="AI43" i="92"/>
  <c r="AH43" i="92"/>
  <c r="AG43" i="92"/>
  <c r="AF43" i="92"/>
  <c r="AE43" i="92"/>
  <c r="AD43" i="92"/>
  <c r="AC43" i="92"/>
  <c r="AB43" i="92"/>
  <c r="AA43" i="92"/>
  <c r="Z43" i="92"/>
  <c r="Y43" i="92"/>
  <c r="X43" i="92"/>
  <c r="W43" i="92"/>
  <c r="V43" i="92"/>
  <c r="U43" i="92"/>
  <c r="T43" i="92"/>
  <c r="S43" i="92"/>
  <c r="R43" i="92"/>
  <c r="Q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43" i="92"/>
  <c r="AV42" i="92"/>
  <c r="AU42" i="92"/>
  <c r="AT42" i="92"/>
  <c r="AS42" i="92"/>
  <c r="AR42" i="92"/>
  <c r="AQ42" i="92"/>
  <c r="AP42" i="92"/>
  <c r="AO42" i="92"/>
  <c r="AN42" i="92"/>
  <c r="AM42" i="92"/>
  <c r="AL42" i="92"/>
  <c r="AK42" i="92"/>
  <c r="AJ42" i="92"/>
  <c r="AI42" i="92"/>
  <c r="AH42" i="92"/>
  <c r="AG42" i="92"/>
  <c r="AF42" i="92"/>
  <c r="AE42" i="92"/>
  <c r="AD42" i="92"/>
  <c r="AC42" i="92"/>
  <c r="AB42" i="92"/>
  <c r="AA42" i="92"/>
  <c r="Z42" i="92"/>
  <c r="Y42" i="92"/>
  <c r="X42" i="92"/>
  <c r="W42" i="92"/>
  <c r="V42" i="92"/>
  <c r="U42" i="92"/>
  <c r="T42" i="92"/>
  <c r="S42" i="92"/>
  <c r="R42" i="92"/>
  <c r="Q42" i="92"/>
  <c r="P42" i="92"/>
  <c r="O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42" i="92"/>
  <c r="AV41" i="92"/>
  <c r="AU41" i="92"/>
  <c r="AT41" i="92"/>
  <c r="AS41" i="92"/>
  <c r="AR41" i="92"/>
  <c r="AQ41" i="92"/>
  <c r="AP41" i="92"/>
  <c r="AO41" i="92"/>
  <c r="AN41" i="92"/>
  <c r="AM41" i="92"/>
  <c r="AL41" i="92"/>
  <c r="AK41" i="92"/>
  <c r="AJ41" i="92"/>
  <c r="AI41" i="92"/>
  <c r="AH41" i="92"/>
  <c r="AG41" i="92"/>
  <c r="AF41" i="92"/>
  <c r="AE41" i="92"/>
  <c r="AD41" i="92"/>
  <c r="AC41" i="92"/>
  <c r="AB41" i="92"/>
  <c r="AA41" i="92"/>
  <c r="Z41" i="92"/>
  <c r="Y41" i="92"/>
  <c r="X41" i="92"/>
  <c r="W41" i="92"/>
  <c r="V41" i="92"/>
  <c r="U41" i="92"/>
  <c r="T41" i="92"/>
  <c r="S41" i="92"/>
  <c r="R41" i="92"/>
  <c r="Q41" i="92"/>
  <c r="P41" i="92"/>
  <c r="O41" i="92"/>
  <c r="N41" i="92"/>
  <c r="M41" i="92"/>
  <c r="L41" i="92"/>
  <c r="K41" i="92"/>
  <c r="J41" i="92"/>
  <c r="I41" i="92"/>
  <c r="H41" i="92"/>
  <c r="G41" i="92"/>
  <c r="F41" i="92"/>
  <c r="E41" i="92"/>
  <c r="D41" i="92"/>
  <c r="C41" i="92"/>
  <c r="B41" i="92"/>
  <c r="A41" i="92"/>
  <c r="AV40" i="92"/>
  <c r="AU40" i="92"/>
  <c r="AT40" i="92"/>
  <c r="AS40" i="92"/>
  <c r="AR40" i="92"/>
  <c r="AQ40" i="92"/>
  <c r="AP40" i="92"/>
  <c r="AO40" i="92"/>
  <c r="AN40" i="92"/>
  <c r="AM40" i="92"/>
  <c r="AL40" i="92"/>
  <c r="AK40" i="92"/>
  <c r="AJ40" i="92"/>
  <c r="AI40" i="92"/>
  <c r="AH40" i="92"/>
  <c r="AG40" i="92"/>
  <c r="AF40" i="92"/>
  <c r="AE40" i="92"/>
  <c r="AD40" i="92"/>
  <c r="AC40" i="92"/>
  <c r="AB40" i="92"/>
  <c r="AA40" i="92"/>
  <c r="Z40" i="92"/>
  <c r="Y40" i="92"/>
  <c r="X40" i="92"/>
  <c r="W40" i="92"/>
  <c r="V40" i="92"/>
  <c r="U40" i="92"/>
  <c r="T40" i="92"/>
  <c r="S40" i="92"/>
  <c r="R40" i="92"/>
  <c r="Q40" i="92"/>
  <c r="P40" i="92"/>
  <c r="O40" i="92"/>
  <c r="N40" i="92"/>
  <c r="M40" i="92"/>
  <c r="L40" i="92"/>
  <c r="K40" i="92"/>
  <c r="J40" i="92"/>
  <c r="I40" i="92"/>
  <c r="H40" i="92"/>
  <c r="G40" i="92"/>
  <c r="F40" i="92"/>
  <c r="E40" i="92"/>
  <c r="D40" i="92"/>
  <c r="C40" i="92"/>
  <c r="B40" i="92"/>
  <c r="A40" i="92"/>
  <c r="AV39" i="92"/>
  <c r="AU39" i="92"/>
  <c r="AT39" i="92"/>
  <c r="AS39" i="92"/>
  <c r="AR39" i="92"/>
  <c r="AQ39" i="92"/>
  <c r="AP39" i="92"/>
  <c r="AO39" i="92"/>
  <c r="AN39" i="92"/>
  <c r="AM39" i="92"/>
  <c r="AL39" i="92"/>
  <c r="AK39" i="92"/>
  <c r="AJ39" i="92"/>
  <c r="AI39" i="92"/>
  <c r="AH39" i="92"/>
  <c r="AG39" i="92"/>
  <c r="AF39" i="92"/>
  <c r="AE39" i="92"/>
  <c r="AD39" i="92"/>
  <c r="AC39" i="92"/>
  <c r="AB39" i="92"/>
  <c r="AA39" i="92"/>
  <c r="Z39" i="92"/>
  <c r="Y39" i="92"/>
  <c r="X39" i="92"/>
  <c r="W39" i="92"/>
  <c r="V39" i="92"/>
  <c r="U39" i="92"/>
  <c r="T39" i="92"/>
  <c r="S39" i="92"/>
  <c r="R39" i="92"/>
  <c r="Q39" i="92"/>
  <c r="P39" i="92"/>
  <c r="O39" i="92"/>
  <c r="N39" i="92"/>
  <c r="M39" i="92"/>
  <c r="L39" i="92"/>
  <c r="K39" i="92"/>
  <c r="J39" i="92"/>
  <c r="I39" i="92"/>
  <c r="H39" i="92"/>
  <c r="G39" i="92"/>
  <c r="F39" i="92"/>
  <c r="E39" i="92"/>
  <c r="D39" i="92"/>
  <c r="C39" i="92"/>
  <c r="B39" i="92"/>
  <c r="A39" i="92"/>
  <c r="AV38" i="92"/>
  <c r="AU38" i="92"/>
  <c r="AT38" i="92"/>
  <c r="AS38" i="92"/>
  <c r="AR38" i="92"/>
  <c r="AQ38" i="92"/>
  <c r="AP38" i="92"/>
  <c r="AO38" i="92"/>
  <c r="AN38" i="92"/>
  <c r="AM38" i="92"/>
  <c r="AL38" i="92"/>
  <c r="AK38" i="92"/>
  <c r="AJ38" i="92"/>
  <c r="AI38" i="92"/>
  <c r="AH38" i="92"/>
  <c r="AG38" i="92"/>
  <c r="AF38" i="92"/>
  <c r="AE38" i="92"/>
  <c r="AD38" i="92"/>
  <c r="AC38" i="92"/>
  <c r="AB38" i="92"/>
  <c r="AA38" i="92"/>
  <c r="Z38" i="92"/>
  <c r="Y38" i="92"/>
  <c r="X38" i="92"/>
  <c r="W38" i="92"/>
  <c r="V38" i="92"/>
  <c r="U38" i="92"/>
  <c r="T38" i="92"/>
  <c r="S38" i="92"/>
  <c r="R38" i="92"/>
  <c r="Q38" i="92"/>
  <c r="P38" i="92"/>
  <c r="O38" i="92"/>
  <c r="N38" i="92"/>
  <c r="M38" i="92"/>
  <c r="L38" i="92"/>
  <c r="K38" i="92"/>
  <c r="J38" i="92"/>
  <c r="I38" i="92"/>
  <c r="H38" i="92"/>
  <c r="G38" i="92"/>
  <c r="F38" i="92"/>
  <c r="E38" i="92"/>
  <c r="D38" i="92"/>
  <c r="C38" i="92"/>
  <c r="B38" i="92"/>
  <c r="A38" i="92"/>
  <c r="AV37" i="92"/>
  <c r="AU37" i="92"/>
  <c r="AT37" i="92"/>
  <c r="AS37" i="92"/>
  <c r="AR37" i="92"/>
  <c r="AQ37" i="92"/>
  <c r="AP37" i="92"/>
  <c r="AO37" i="92"/>
  <c r="AN37" i="92"/>
  <c r="AM37" i="92"/>
  <c r="AL37" i="92"/>
  <c r="AK37" i="92"/>
  <c r="AJ37" i="92"/>
  <c r="AI37" i="92"/>
  <c r="AH37" i="92"/>
  <c r="AG37" i="92"/>
  <c r="AF37" i="92"/>
  <c r="AE37" i="92"/>
  <c r="AD37" i="92"/>
  <c r="AC37" i="92"/>
  <c r="AB37" i="92"/>
  <c r="AA37" i="92"/>
  <c r="Z37" i="92"/>
  <c r="Y37" i="92"/>
  <c r="X37" i="92"/>
  <c r="W37" i="92"/>
  <c r="V37" i="92"/>
  <c r="U37" i="92"/>
  <c r="T37" i="92"/>
  <c r="S37" i="92"/>
  <c r="R37" i="92"/>
  <c r="Q37" i="92"/>
  <c r="P37" i="92"/>
  <c r="O37" i="92"/>
  <c r="N37" i="92"/>
  <c r="M37" i="92"/>
  <c r="L37" i="92"/>
  <c r="K37" i="92"/>
  <c r="J37" i="92"/>
  <c r="I37" i="92"/>
  <c r="H37" i="92"/>
  <c r="G37" i="92"/>
  <c r="F37" i="92"/>
  <c r="E37" i="92"/>
  <c r="D37" i="92"/>
  <c r="C37" i="92"/>
  <c r="B37" i="92"/>
  <c r="A37" i="92"/>
  <c r="AV36" i="92"/>
  <c r="AU36" i="92"/>
  <c r="AT36" i="92"/>
  <c r="AS36" i="92"/>
  <c r="AR36" i="92"/>
  <c r="AQ36" i="92"/>
  <c r="AP36" i="92"/>
  <c r="AO36" i="92"/>
  <c r="AN36" i="92"/>
  <c r="AM36" i="92"/>
  <c r="AL36" i="92"/>
  <c r="AK36" i="92"/>
  <c r="AJ36" i="92"/>
  <c r="AI36" i="92"/>
  <c r="AH36" i="92"/>
  <c r="AG36" i="92"/>
  <c r="AF36" i="92"/>
  <c r="AE36" i="92"/>
  <c r="AD36" i="92"/>
  <c r="AC36" i="92"/>
  <c r="AB36" i="92"/>
  <c r="AA36" i="92"/>
  <c r="Z36" i="92"/>
  <c r="Y36" i="92"/>
  <c r="X36" i="92"/>
  <c r="W36" i="92"/>
  <c r="V36" i="92"/>
  <c r="U36" i="92"/>
  <c r="T36" i="92"/>
  <c r="S36" i="92"/>
  <c r="R36" i="92"/>
  <c r="Q36" i="92"/>
  <c r="P36" i="92"/>
  <c r="O36" i="92"/>
  <c r="N36" i="92"/>
  <c r="M36" i="92"/>
  <c r="L36" i="92"/>
  <c r="K36" i="92"/>
  <c r="J36" i="92"/>
  <c r="I36" i="92"/>
  <c r="H36" i="92"/>
  <c r="G36" i="92"/>
  <c r="F36" i="92"/>
  <c r="E36" i="92"/>
  <c r="D36" i="92"/>
  <c r="C36" i="92"/>
  <c r="B36" i="92"/>
  <c r="A36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J35" i="92"/>
  <c r="AI35" i="92"/>
  <c r="AH35" i="92"/>
  <c r="AG35" i="92"/>
  <c r="AF35" i="92"/>
  <c r="AE35" i="92"/>
  <c r="AD35" i="92"/>
  <c r="AC35" i="92"/>
  <c r="AB35" i="92"/>
  <c r="AA35" i="92"/>
  <c r="Z35" i="92"/>
  <c r="Y35" i="92"/>
  <c r="X35" i="92"/>
  <c r="W35" i="92"/>
  <c r="V35" i="92"/>
  <c r="U35" i="92"/>
  <c r="T35" i="92"/>
  <c r="S35" i="92"/>
  <c r="R35" i="92"/>
  <c r="Q35" i="92"/>
  <c r="P35" i="92"/>
  <c r="O35" i="92"/>
  <c r="N35" i="92"/>
  <c r="M35" i="92"/>
  <c r="L35" i="92"/>
  <c r="K35" i="92"/>
  <c r="J35" i="92"/>
  <c r="I35" i="92"/>
  <c r="H35" i="92"/>
  <c r="G35" i="92"/>
  <c r="F35" i="92"/>
  <c r="E35" i="92"/>
  <c r="D35" i="92"/>
  <c r="C35" i="92"/>
  <c r="B35" i="92"/>
  <c r="A35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J34" i="92"/>
  <c r="AI34" i="92"/>
  <c r="AH34" i="92"/>
  <c r="AG34" i="92"/>
  <c r="AF34" i="92"/>
  <c r="AE34" i="92"/>
  <c r="AD34" i="92"/>
  <c r="AC34" i="92"/>
  <c r="AB34" i="92"/>
  <c r="AA34" i="92"/>
  <c r="Z34" i="92"/>
  <c r="Y34" i="92"/>
  <c r="X34" i="92"/>
  <c r="W34" i="92"/>
  <c r="V34" i="92"/>
  <c r="U34" i="92"/>
  <c r="T34" i="92"/>
  <c r="S34" i="92"/>
  <c r="R34" i="92"/>
  <c r="Q34" i="92"/>
  <c r="P34" i="92"/>
  <c r="O34" i="92"/>
  <c r="N34" i="92"/>
  <c r="M34" i="92"/>
  <c r="L34" i="92"/>
  <c r="K34" i="92"/>
  <c r="J34" i="92"/>
  <c r="I34" i="92"/>
  <c r="H34" i="92"/>
  <c r="G34" i="92"/>
  <c r="F34" i="92"/>
  <c r="E34" i="92"/>
  <c r="D34" i="92"/>
  <c r="C34" i="92"/>
  <c r="B34" i="92"/>
  <c r="A34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J33" i="92"/>
  <c r="AI33" i="92"/>
  <c r="AH33" i="92"/>
  <c r="AG33" i="92"/>
  <c r="AF33" i="92"/>
  <c r="AE33" i="92"/>
  <c r="AD33" i="92"/>
  <c r="AC33" i="92"/>
  <c r="AB33" i="92"/>
  <c r="AA33" i="92"/>
  <c r="Z33" i="92"/>
  <c r="Y33" i="92"/>
  <c r="X33" i="92"/>
  <c r="W33" i="92"/>
  <c r="V33" i="92"/>
  <c r="U33" i="92"/>
  <c r="T33" i="92"/>
  <c r="S33" i="92"/>
  <c r="R33" i="92"/>
  <c r="Q33" i="92"/>
  <c r="P33" i="92"/>
  <c r="O33" i="92"/>
  <c r="N33" i="92"/>
  <c r="M33" i="92"/>
  <c r="L33" i="92"/>
  <c r="K33" i="92"/>
  <c r="J33" i="92"/>
  <c r="I33" i="92"/>
  <c r="H33" i="92"/>
  <c r="G33" i="92"/>
  <c r="F33" i="92"/>
  <c r="E33" i="92"/>
  <c r="D33" i="92"/>
  <c r="C33" i="92"/>
  <c r="B33" i="92"/>
  <c r="A33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J32" i="92"/>
  <c r="AI32" i="92"/>
  <c r="AH32" i="92"/>
  <c r="AG32" i="92"/>
  <c r="AF32" i="92"/>
  <c r="AE32" i="92"/>
  <c r="AD32" i="92"/>
  <c r="AC32" i="92"/>
  <c r="AB32" i="92"/>
  <c r="AA32" i="92"/>
  <c r="Z32" i="92"/>
  <c r="Y32" i="92"/>
  <c r="X32" i="92"/>
  <c r="W32" i="92"/>
  <c r="V32" i="92"/>
  <c r="U32" i="92"/>
  <c r="T32" i="92"/>
  <c r="S32" i="92"/>
  <c r="R32" i="92"/>
  <c r="Q32" i="92"/>
  <c r="P32" i="92"/>
  <c r="O32" i="92"/>
  <c r="N32" i="92"/>
  <c r="M32" i="92"/>
  <c r="L32" i="92"/>
  <c r="K32" i="92"/>
  <c r="J32" i="92"/>
  <c r="I32" i="92"/>
  <c r="H32" i="92"/>
  <c r="G32" i="92"/>
  <c r="F32" i="92"/>
  <c r="E32" i="92"/>
  <c r="D32" i="92"/>
  <c r="C32" i="92"/>
  <c r="B32" i="92"/>
  <c r="A32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J31" i="92"/>
  <c r="AI31" i="92"/>
  <c r="AH31" i="92"/>
  <c r="AG31" i="92"/>
  <c r="AF31" i="92"/>
  <c r="AE31" i="92"/>
  <c r="AD31" i="92"/>
  <c r="AC31" i="92"/>
  <c r="AB31" i="92"/>
  <c r="AA31" i="92"/>
  <c r="Z31" i="92"/>
  <c r="Y31" i="92"/>
  <c r="X31" i="92"/>
  <c r="W31" i="92"/>
  <c r="V31" i="92"/>
  <c r="U31" i="92"/>
  <c r="T31" i="92"/>
  <c r="S31" i="92"/>
  <c r="R31" i="92"/>
  <c r="Q31" i="92"/>
  <c r="P31" i="92"/>
  <c r="O31" i="92"/>
  <c r="N31" i="92"/>
  <c r="M31" i="92"/>
  <c r="L31" i="92"/>
  <c r="K31" i="92"/>
  <c r="J31" i="92"/>
  <c r="I31" i="92"/>
  <c r="H31" i="92"/>
  <c r="G31" i="92"/>
  <c r="F31" i="92"/>
  <c r="E31" i="92"/>
  <c r="D31" i="92"/>
  <c r="C31" i="92"/>
  <c r="B31" i="92"/>
  <c r="A31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J30" i="92"/>
  <c r="AI30" i="92"/>
  <c r="AH30" i="92"/>
  <c r="AG30" i="92"/>
  <c r="AF30" i="92"/>
  <c r="AE30" i="92"/>
  <c r="AD30" i="92"/>
  <c r="AC30" i="92"/>
  <c r="AB30" i="92"/>
  <c r="AA30" i="92"/>
  <c r="Z30" i="92"/>
  <c r="Y30" i="92"/>
  <c r="X30" i="92"/>
  <c r="W30" i="92"/>
  <c r="V30" i="92"/>
  <c r="U30" i="92"/>
  <c r="T30" i="92"/>
  <c r="S30" i="92"/>
  <c r="R30" i="92"/>
  <c r="Q30" i="92"/>
  <c r="P30" i="92"/>
  <c r="O30" i="92"/>
  <c r="N30" i="92"/>
  <c r="M30" i="92"/>
  <c r="L30" i="92"/>
  <c r="K30" i="92"/>
  <c r="J30" i="92"/>
  <c r="I30" i="92"/>
  <c r="H30" i="92"/>
  <c r="G30" i="92"/>
  <c r="F30" i="92"/>
  <c r="E30" i="92"/>
  <c r="D30" i="92"/>
  <c r="C30" i="92"/>
  <c r="B30" i="92"/>
  <c r="A30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J29" i="92"/>
  <c r="AI29" i="92"/>
  <c r="AH29" i="92"/>
  <c r="AG29" i="92"/>
  <c r="AF29" i="92"/>
  <c r="AE29" i="92"/>
  <c r="AD29" i="92"/>
  <c r="AC29" i="92"/>
  <c r="AB29" i="92"/>
  <c r="AA29" i="92"/>
  <c r="Z29" i="92"/>
  <c r="Y29" i="92"/>
  <c r="X29" i="92"/>
  <c r="W29" i="92"/>
  <c r="V29" i="92"/>
  <c r="U29" i="92"/>
  <c r="T29" i="92"/>
  <c r="S29" i="92"/>
  <c r="R29" i="92"/>
  <c r="Q29" i="92"/>
  <c r="P29" i="92"/>
  <c r="O29" i="92"/>
  <c r="N29" i="92"/>
  <c r="M29" i="92"/>
  <c r="L29" i="92"/>
  <c r="K29" i="92"/>
  <c r="J29" i="92"/>
  <c r="I29" i="92"/>
  <c r="H29" i="92"/>
  <c r="G29" i="92"/>
  <c r="F29" i="92"/>
  <c r="E29" i="92"/>
  <c r="D29" i="92"/>
  <c r="C29" i="92"/>
  <c r="B29" i="92"/>
  <c r="A29" i="92"/>
  <c r="AV28" i="92"/>
  <c r="AU28" i="92"/>
  <c r="AT28" i="92"/>
  <c r="AS28" i="92"/>
  <c r="AR28" i="92"/>
  <c r="AQ28" i="92"/>
  <c r="AP28" i="92"/>
  <c r="AO28" i="92"/>
  <c r="AN28" i="92"/>
  <c r="AM28" i="92"/>
  <c r="AL28" i="92"/>
  <c r="AK28" i="92"/>
  <c r="AJ28" i="92"/>
  <c r="AI28" i="92"/>
  <c r="AH28" i="92"/>
  <c r="AG28" i="92"/>
  <c r="AF28" i="92"/>
  <c r="AE28" i="92"/>
  <c r="AD28" i="92"/>
  <c r="AC28" i="92"/>
  <c r="AB28" i="92"/>
  <c r="AA28" i="92"/>
  <c r="Z28" i="92"/>
  <c r="Y28" i="92"/>
  <c r="X28" i="92"/>
  <c r="W28" i="92"/>
  <c r="V28" i="92"/>
  <c r="U28" i="92"/>
  <c r="T28" i="92"/>
  <c r="S28" i="92"/>
  <c r="R28" i="92"/>
  <c r="Q28" i="92"/>
  <c r="P28" i="92"/>
  <c r="O28" i="92"/>
  <c r="N28" i="92"/>
  <c r="M28" i="92"/>
  <c r="L28" i="92"/>
  <c r="K28" i="92"/>
  <c r="J28" i="92"/>
  <c r="I28" i="92"/>
  <c r="H28" i="92"/>
  <c r="G28" i="92"/>
  <c r="F28" i="92"/>
  <c r="E28" i="92"/>
  <c r="D28" i="92"/>
  <c r="C28" i="92"/>
  <c r="B28" i="92"/>
  <c r="A28" i="92"/>
  <c r="AV27" i="92"/>
  <c r="AU27" i="92"/>
  <c r="AT27" i="92"/>
  <c r="AS27" i="92"/>
  <c r="AR27" i="92"/>
  <c r="AQ27" i="92"/>
  <c r="AP27" i="92"/>
  <c r="AO27" i="92"/>
  <c r="AN27" i="92"/>
  <c r="AM27" i="92"/>
  <c r="AL27" i="92"/>
  <c r="AK27" i="92"/>
  <c r="AJ27" i="92"/>
  <c r="AI27" i="92"/>
  <c r="AH27" i="92"/>
  <c r="AG27" i="92"/>
  <c r="AF27" i="92"/>
  <c r="AE27" i="92"/>
  <c r="AD27" i="92"/>
  <c r="AC27" i="92"/>
  <c r="AB27" i="92"/>
  <c r="AA27" i="92"/>
  <c r="Z27" i="92"/>
  <c r="Y27" i="92"/>
  <c r="X27" i="92"/>
  <c r="W27" i="92"/>
  <c r="V27" i="92"/>
  <c r="U27" i="92"/>
  <c r="T27" i="92"/>
  <c r="S27" i="92"/>
  <c r="R27" i="92"/>
  <c r="Q27" i="92"/>
  <c r="P27" i="92"/>
  <c r="O27" i="92"/>
  <c r="N27" i="92"/>
  <c r="M27" i="92"/>
  <c r="L27" i="92"/>
  <c r="K27" i="92"/>
  <c r="J27" i="92"/>
  <c r="I27" i="92"/>
  <c r="H27" i="92"/>
  <c r="G27" i="92"/>
  <c r="F27" i="92"/>
  <c r="E27" i="92"/>
  <c r="D27" i="92"/>
  <c r="C27" i="92"/>
  <c r="B27" i="92"/>
  <c r="A27" i="92"/>
  <c r="AV26" i="92"/>
  <c r="AU26" i="92"/>
  <c r="AT26" i="92"/>
  <c r="AS26" i="92"/>
  <c r="AR26" i="92"/>
  <c r="AQ26" i="92"/>
  <c r="AP26" i="92"/>
  <c r="AO26" i="92"/>
  <c r="AN26" i="92"/>
  <c r="AM26" i="92"/>
  <c r="AL26" i="92"/>
  <c r="AK26" i="92"/>
  <c r="AJ26" i="92"/>
  <c r="AI26" i="92"/>
  <c r="AH26" i="92"/>
  <c r="AG26" i="92"/>
  <c r="AF26" i="92"/>
  <c r="AE26" i="92"/>
  <c r="AD26" i="92"/>
  <c r="AC26" i="92"/>
  <c r="AB26" i="92"/>
  <c r="AA26" i="92"/>
  <c r="Z26" i="92"/>
  <c r="Y26" i="92"/>
  <c r="X26" i="92"/>
  <c r="W26" i="92"/>
  <c r="V26" i="92"/>
  <c r="U26" i="92"/>
  <c r="T26" i="92"/>
  <c r="S26" i="92"/>
  <c r="R26" i="92"/>
  <c r="Q26" i="92"/>
  <c r="P26" i="92"/>
  <c r="O26" i="92"/>
  <c r="N26" i="92"/>
  <c r="M26" i="92"/>
  <c r="L26" i="92"/>
  <c r="K26" i="92"/>
  <c r="J26" i="92"/>
  <c r="I26" i="92"/>
  <c r="H26" i="92"/>
  <c r="G26" i="92"/>
  <c r="F26" i="92"/>
  <c r="E26" i="92"/>
  <c r="D26" i="92"/>
  <c r="C26" i="92"/>
  <c r="B26" i="92"/>
  <c r="A26" i="92"/>
  <c r="AV25" i="92"/>
  <c r="AU25" i="92"/>
  <c r="AT25" i="92"/>
  <c r="AS25" i="92"/>
  <c r="AR25" i="92"/>
  <c r="AQ25" i="92"/>
  <c r="AP25" i="92"/>
  <c r="AO25" i="92"/>
  <c r="AN25" i="92"/>
  <c r="AM25" i="92"/>
  <c r="AL25" i="92"/>
  <c r="AK25" i="92"/>
  <c r="AJ25" i="92"/>
  <c r="AI25" i="92"/>
  <c r="AH25" i="92"/>
  <c r="AG25" i="92"/>
  <c r="AF25" i="92"/>
  <c r="AE25" i="92"/>
  <c r="AD25" i="92"/>
  <c r="AC25" i="92"/>
  <c r="AB25" i="92"/>
  <c r="AA25" i="92"/>
  <c r="Z25" i="92"/>
  <c r="Y25" i="92"/>
  <c r="X25" i="92"/>
  <c r="W25" i="92"/>
  <c r="V25" i="92"/>
  <c r="U25" i="92"/>
  <c r="T25" i="92"/>
  <c r="S25" i="92"/>
  <c r="R25" i="92"/>
  <c r="Q25" i="92"/>
  <c r="P25" i="92"/>
  <c r="O25" i="92"/>
  <c r="N25" i="92"/>
  <c r="M25" i="92"/>
  <c r="L25" i="92"/>
  <c r="K25" i="92"/>
  <c r="J25" i="92"/>
  <c r="I25" i="92"/>
  <c r="H25" i="92"/>
  <c r="G25" i="92"/>
  <c r="F25" i="92"/>
  <c r="E25" i="92"/>
  <c r="D25" i="92"/>
  <c r="C25" i="92"/>
  <c r="B25" i="92"/>
  <c r="A25" i="92"/>
  <c r="AV24" i="92"/>
  <c r="AU24" i="92"/>
  <c r="AT24" i="92"/>
  <c r="AS24" i="92"/>
  <c r="AR24" i="92"/>
  <c r="AQ24" i="92"/>
  <c r="AP24" i="92"/>
  <c r="AO24" i="92"/>
  <c r="AN24" i="92"/>
  <c r="AM24" i="92"/>
  <c r="AL24" i="92"/>
  <c r="AK24" i="92"/>
  <c r="AJ24" i="92"/>
  <c r="AI24" i="92"/>
  <c r="AH24" i="92"/>
  <c r="AG24" i="92"/>
  <c r="AF24" i="92"/>
  <c r="AE24" i="92"/>
  <c r="AD24" i="92"/>
  <c r="AC24" i="92"/>
  <c r="AB24" i="92"/>
  <c r="AA24" i="92"/>
  <c r="Z24" i="92"/>
  <c r="Y24" i="92"/>
  <c r="X24" i="92"/>
  <c r="W24" i="92"/>
  <c r="V24" i="92"/>
  <c r="U24" i="92"/>
  <c r="T24" i="92"/>
  <c r="S24" i="92"/>
  <c r="R24" i="92"/>
  <c r="Q24" i="92"/>
  <c r="P24" i="92"/>
  <c r="O24" i="92"/>
  <c r="N24" i="92"/>
  <c r="M24" i="92"/>
  <c r="L24" i="92"/>
  <c r="K24" i="92"/>
  <c r="J24" i="92"/>
  <c r="I24" i="92"/>
  <c r="H24" i="92"/>
  <c r="G24" i="92"/>
  <c r="F24" i="92"/>
  <c r="E24" i="92"/>
  <c r="D24" i="92"/>
  <c r="C24" i="92"/>
  <c r="B24" i="92"/>
  <c r="A24" i="92"/>
  <c r="AV23" i="92"/>
  <c r="AU23" i="92"/>
  <c r="AT23" i="92"/>
  <c r="AS23" i="92"/>
  <c r="AR23" i="92"/>
  <c r="AQ23" i="92"/>
  <c r="AP23" i="92"/>
  <c r="AO23" i="92"/>
  <c r="AN23" i="92"/>
  <c r="AM23" i="92"/>
  <c r="AL23" i="92"/>
  <c r="AK23" i="92"/>
  <c r="AJ23" i="92"/>
  <c r="AI23" i="92"/>
  <c r="AH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23" i="92"/>
  <c r="AV22" i="92"/>
  <c r="AU22" i="92"/>
  <c r="AT22" i="92"/>
  <c r="AS22" i="92"/>
  <c r="AR22" i="92"/>
  <c r="AQ22" i="92"/>
  <c r="AP22" i="92"/>
  <c r="AO22" i="92"/>
  <c r="AN22" i="92"/>
  <c r="AM22" i="92"/>
  <c r="AL22" i="92"/>
  <c r="AK22" i="92"/>
  <c r="AJ22" i="92"/>
  <c r="AI22" i="92"/>
  <c r="AH22" i="92"/>
  <c r="AG22" i="92"/>
  <c r="AF22" i="92"/>
  <c r="AE22" i="92"/>
  <c r="AD22" i="92"/>
  <c r="AC22" i="92"/>
  <c r="AB22" i="92"/>
  <c r="AA22" i="92"/>
  <c r="Z22" i="92"/>
  <c r="Y22" i="92"/>
  <c r="X22" i="92"/>
  <c r="W22" i="92"/>
  <c r="V22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22" i="92"/>
  <c r="AV21" i="92"/>
  <c r="AU21" i="92"/>
  <c r="AT21" i="92"/>
  <c r="AS21" i="92"/>
  <c r="AR21" i="92"/>
  <c r="AQ21" i="92"/>
  <c r="AP21" i="92"/>
  <c r="AO21" i="92"/>
  <c r="AN21" i="92"/>
  <c r="AM21" i="92"/>
  <c r="AL21" i="92"/>
  <c r="AK21" i="92"/>
  <c r="AJ21" i="92"/>
  <c r="AI21" i="92"/>
  <c r="AH21" i="92"/>
  <c r="AG21" i="92"/>
  <c r="AF21" i="92"/>
  <c r="AE21" i="92"/>
  <c r="AD21" i="92"/>
  <c r="AC21" i="92"/>
  <c r="AB21" i="92"/>
  <c r="AA21" i="92"/>
  <c r="Z21" i="92"/>
  <c r="Y21" i="92"/>
  <c r="X21" i="92"/>
  <c r="W21" i="92"/>
  <c r="V21" i="92"/>
  <c r="U21" i="92"/>
  <c r="T21" i="92"/>
  <c r="S21" i="92"/>
  <c r="R21" i="92"/>
  <c r="Q21" i="92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21" i="92"/>
  <c r="AV20" i="92"/>
  <c r="AU20" i="92"/>
  <c r="AT20" i="92"/>
  <c r="AS20" i="92"/>
  <c r="AR20" i="92"/>
  <c r="AQ20" i="92"/>
  <c r="AP20" i="92"/>
  <c r="AO20" i="92"/>
  <c r="AN20" i="92"/>
  <c r="AM20" i="92"/>
  <c r="AL20" i="92"/>
  <c r="AK20" i="92"/>
  <c r="AJ20" i="92"/>
  <c r="AI20" i="92"/>
  <c r="AH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T20" i="92"/>
  <c r="S20" i="92"/>
  <c r="R20" i="92"/>
  <c r="Q20" i="92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20" i="92"/>
  <c r="AV19" i="92"/>
  <c r="AU19" i="92"/>
  <c r="AT19" i="92"/>
  <c r="AS19" i="92"/>
  <c r="AR19" i="92"/>
  <c r="AQ19" i="92"/>
  <c r="AP19" i="92"/>
  <c r="AO19" i="92"/>
  <c r="AN19" i="92"/>
  <c r="AM19" i="92"/>
  <c r="AL19" i="92"/>
  <c r="AK19" i="92"/>
  <c r="AJ19" i="92"/>
  <c r="AI19" i="92"/>
  <c r="AH19" i="92"/>
  <c r="AG19" i="92"/>
  <c r="AF19" i="92"/>
  <c r="AE19" i="92"/>
  <c r="AD19" i="92"/>
  <c r="AC19" i="92"/>
  <c r="AB19" i="92"/>
  <c r="AA19" i="92"/>
  <c r="Z19" i="92"/>
  <c r="Y19" i="92"/>
  <c r="X19" i="92"/>
  <c r="W19" i="92"/>
  <c r="V19" i="92"/>
  <c r="U19" i="92"/>
  <c r="T19" i="92"/>
  <c r="S19" i="92"/>
  <c r="R19" i="92"/>
  <c r="Q19" i="92"/>
  <c r="P19" i="92"/>
  <c r="O19" i="92"/>
  <c r="N19" i="92"/>
  <c r="M19" i="92"/>
  <c r="L19" i="92"/>
  <c r="K19" i="92"/>
  <c r="J19" i="92"/>
  <c r="I19" i="92"/>
  <c r="H19" i="92"/>
  <c r="G19" i="92"/>
  <c r="F19" i="92"/>
  <c r="E19" i="92"/>
  <c r="D19" i="92"/>
  <c r="C19" i="92"/>
  <c r="B19" i="92"/>
  <c r="A19" i="92"/>
  <c r="AV18" i="92"/>
  <c r="AU18" i="92"/>
  <c r="AT18" i="92"/>
  <c r="AS18" i="92"/>
  <c r="AR18" i="92"/>
  <c r="AQ18" i="92"/>
  <c r="AP18" i="92"/>
  <c r="AO18" i="92"/>
  <c r="AN18" i="92"/>
  <c r="AM18" i="92"/>
  <c r="AL18" i="92"/>
  <c r="AK18" i="92"/>
  <c r="AJ18" i="92"/>
  <c r="AI18" i="92"/>
  <c r="AH18" i="92"/>
  <c r="AG18" i="92"/>
  <c r="AF18" i="92"/>
  <c r="AE18" i="92"/>
  <c r="AD18" i="92"/>
  <c r="AC18" i="92"/>
  <c r="AB18" i="92"/>
  <c r="AA18" i="92"/>
  <c r="Z18" i="92"/>
  <c r="Y18" i="92"/>
  <c r="X18" i="92"/>
  <c r="W18" i="92"/>
  <c r="V18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G18" i="92"/>
  <c r="F18" i="92"/>
  <c r="E18" i="92"/>
  <c r="D18" i="92"/>
  <c r="C18" i="92"/>
  <c r="B18" i="92"/>
  <c r="A18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J17" i="92"/>
  <c r="AI17" i="92"/>
  <c r="AH17" i="92"/>
  <c r="AG17" i="92"/>
  <c r="AF17" i="92"/>
  <c r="AE17" i="92"/>
  <c r="AD17" i="92"/>
  <c r="AC17" i="92"/>
  <c r="AB17" i="92"/>
  <c r="AA17" i="92"/>
  <c r="Z17" i="92"/>
  <c r="Y17" i="92"/>
  <c r="X17" i="92"/>
  <c r="W17" i="92"/>
  <c r="V17" i="92"/>
  <c r="U17" i="92"/>
  <c r="T17" i="92"/>
  <c r="S17" i="92"/>
  <c r="R17" i="92"/>
  <c r="Q17" i="92"/>
  <c r="P17" i="92"/>
  <c r="O17" i="92"/>
  <c r="N17" i="92"/>
  <c r="M17" i="92"/>
  <c r="L17" i="92"/>
  <c r="K17" i="92"/>
  <c r="J17" i="92"/>
  <c r="I17" i="92"/>
  <c r="H17" i="92"/>
  <c r="G17" i="92"/>
  <c r="F17" i="92"/>
  <c r="E17" i="92"/>
  <c r="D17" i="92"/>
  <c r="C17" i="92"/>
  <c r="B17" i="92"/>
  <c r="A17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J16" i="92"/>
  <c r="AI16" i="92"/>
  <c r="AH16" i="92"/>
  <c r="AG16" i="92"/>
  <c r="AF16" i="92"/>
  <c r="AE16" i="92"/>
  <c r="AD16" i="92"/>
  <c r="AC16" i="92"/>
  <c r="AB16" i="92"/>
  <c r="AA16" i="92"/>
  <c r="Z16" i="92"/>
  <c r="Y16" i="92"/>
  <c r="X16" i="92"/>
  <c r="W16" i="92"/>
  <c r="V16" i="92"/>
  <c r="U16" i="92"/>
  <c r="T16" i="92"/>
  <c r="S16" i="92"/>
  <c r="R16" i="92"/>
  <c r="Q16" i="92"/>
  <c r="P16" i="92"/>
  <c r="O16" i="92"/>
  <c r="N16" i="92"/>
  <c r="M16" i="92"/>
  <c r="L16" i="92"/>
  <c r="K16" i="92"/>
  <c r="J16" i="92"/>
  <c r="I16" i="92"/>
  <c r="H16" i="92"/>
  <c r="G16" i="92"/>
  <c r="F16" i="92"/>
  <c r="E16" i="92"/>
  <c r="D16" i="92"/>
  <c r="C16" i="92"/>
  <c r="B16" i="92"/>
  <c r="A16" i="92"/>
  <c r="A15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J14" i="92"/>
  <c r="AI14" i="92"/>
  <c r="AH14" i="92"/>
  <c r="AG14" i="92"/>
  <c r="AF14" i="92"/>
  <c r="AE14" i="92"/>
  <c r="AD14" i="92"/>
  <c r="AC14" i="92"/>
  <c r="AB14" i="92"/>
  <c r="AA14" i="92"/>
  <c r="Z14" i="92"/>
  <c r="Y14" i="92"/>
  <c r="X14" i="92"/>
  <c r="W14" i="92"/>
  <c r="V14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G14" i="92"/>
  <c r="F14" i="92"/>
  <c r="E14" i="92"/>
  <c r="D14" i="92"/>
  <c r="C14" i="92"/>
  <c r="B14" i="92"/>
  <c r="A14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J13" i="92"/>
  <c r="AI13" i="92"/>
  <c r="AH13" i="92"/>
  <c r="AG13" i="92"/>
  <c r="AF13" i="92"/>
  <c r="AE13" i="92"/>
  <c r="AD13" i="92"/>
  <c r="AC13" i="92"/>
  <c r="AB13" i="92"/>
  <c r="AA13" i="92"/>
  <c r="Z13" i="92"/>
  <c r="Y13" i="92"/>
  <c r="X13" i="92"/>
  <c r="W13" i="92"/>
  <c r="V13" i="92"/>
  <c r="U13" i="92"/>
  <c r="T13" i="92"/>
  <c r="S13" i="92"/>
  <c r="R13" i="92"/>
  <c r="Q13" i="92"/>
  <c r="P13" i="92"/>
  <c r="O13" i="92"/>
  <c r="N13" i="92"/>
  <c r="M13" i="92"/>
  <c r="L13" i="92"/>
  <c r="K13" i="92"/>
  <c r="J13" i="92"/>
  <c r="I13" i="92"/>
  <c r="H13" i="92"/>
  <c r="G13" i="92"/>
  <c r="F13" i="92"/>
  <c r="E13" i="92"/>
  <c r="D13" i="92"/>
  <c r="C13" i="92"/>
  <c r="B13" i="92"/>
  <c r="A13" i="92"/>
  <c r="E41" i="82"/>
  <c r="B41" i="82"/>
  <c r="A41" i="82"/>
  <c r="E40" i="82"/>
  <c r="D40" i="82"/>
  <c r="B40" i="82"/>
  <c r="A40" i="82"/>
  <c r="E39" i="82"/>
  <c r="B39" i="82"/>
  <c r="A39" i="82"/>
  <c r="A38" i="82"/>
  <c r="E37" i="82"/>
  <c r="B37" i="82"/>
  <c r="A37" i="82"/>
  <c r="A36" i="82"/>
  <c r="E35" i="82"/>
  <c r="D35" i="82"/>
  <c r="C35" i="82"/>
  <c r="B35" i="82"/>
  <c r="A35" i="82"/>
  <c r="E34" i="82"/>
  <c r="B34" i="82"/>
  <c r="A34" i="82"/>
  <c r="E33" i="82"/>
  <c r="B33" i="82"/>
  <c r="A33" i="82"/>
  <c r="E18" i="82"/>
  <c r="D18" i="82"/>
  <c r="C18" i="82"/>
  <c r="B18" i="82"/>
  <c r="E17" i="82"/>
  <c r="D17" i="82"/>
  <c r="C17" i="82"/>
  <c r="B17" i="82"/>
  <c r="E16" i="82"/>
  <c r="D16" i="82"/>
  <c r="C16" i="82"/>
  <c r="B16" i="82"/>
  <c r="E14" i="82"/>
  <c r="D14" i="82"/>
  <c r="C14" i="82"/>
  <c r="B14" i="82"/>
  <c r="E13" i="82"/>
  <c r="D13" i="82"/>
  <c r="C13" i="82"/>
  <c r="B13" i="82"/>
  <c r="E12" i="82"/>
  <c r="D12" i="82"/>
  <c r="C12" i="82"/>
  <c r="B12" i="82"/>
  <c r="A7" i="82"/>
  <c r="A6" i="82"/>
  <c r="A5" i="82"/>
  <c r="A4" i="82"/>
  <c r="G43" i="79"/>
  <c r="F43" i="79"/>
  <c r="D43" i="79"/>
  <c r="B43" i="79"/>
  <c r="A43" i="79"/>
  <c r="G42" i="79"/>
  <c r="F42" i="79"/>
  <c r="D42" i="79"/>
  <c r="B42" i="79"/>
  <c r="A42" i="79"/>
  <c r="B41" i="79"/>
  <c r="A41" i="79"/>
  <c r="G40" i="79"/>
  <c r="F40" i="79"/>
  <c r="D40" i="79"/>
  <c r="A40" i="79"/>
  <c r="D39" i="79"/>
  <c r="C39" i="79"/>
  <c r="B39" i="79"/>
  <c r="A39" i="79"/>
  <c r="G38" i="79"/>
  <c r="F38" i="79"/>
  <c r="D38" i="79"/>
  <c r="C38" i="79"/>
  <c r="B38" i="79"/>
  <c r="A38" i="79"/>
  <c r="G37" i="79"/>
  <c r="F37" i="79"/>
  <c r="D37" i="79"/>
  <c r="C37" i="79"/>
  <c r="B37" i="79"/>
  <c r="A37" i="79"/>
  <c r="G36" i="79"/>
  <c r="F36" i="79"/>
  <c r="D36" i="79"/>
  <c r="C36" i="79"/>
  <c r="B36" i="79"/>
  <c r="A36" i="79"/>
  <c r="B35" i="79"/>
  <c r="A35" i="79"/>
  <c r="G34" i="79"/>
  <c r="F34" i="79"/>
  <c r="E34" i="79"/>
  <c r="D34" i="79"/>
  <c r="C34" i="79"/>
  <c r="B34" i="79"/>
  <c r="A34" i="79"/>
  <c r="G33" i="79"/>
  <c r="F33" i="79"/>
  <c r="E33" i="79"/>
  <c r="D33" i="79"/>
  <c r="C33" i="79"/>
  <c r="B33" i="79"/>
  <c r="A33" i="79"/>
  <c r="G32" i="79"/>
  <c r="F32" i="79"/>
  <c r="E32" i="79"/>
  <c r="D32" i="79"/>
  <c r="C32" i="79"/>
  <c r="B32" i="79"/>
  <c r="A32" i="79"/>
  <c r="G31" i="79"/>
  <c r="F31" i="79"/>
  <c r="E31" i="79"/>
  <c r="D31" i="79"/>
  <c r="C31" i="79"/>
  <c r="B31" i="79"/>
  <c r="A31" i="79"/>
  <c r="G30" i="79"/>
  <c r="F30" i="79"/>
  <c r="E30" i="79"/>
  <c r="D30" i="79"/>
  <c r="C30" i="79"/>
  <c r="B30" i="79"/>
  <c r="A30" i="79"/>
  <c r="G29" i="79"/>
  <c r="F29" i="79"/>
  <c r="E29" i="79"/>
  <c r="D29" i="79"/>
  <c r="C29" i="79"/>
  <c r="B29" i="79"/>
  <c r="A29" i="79"/>
  <c r="G28" i="79"/>
  <c r="F28" i="79"/>
  <c r="E28" i="79"/>
  <c r="D28" i="79"/>
  <c r="C28" i="79"/>
  <c r="B28" i="79"/>
  <c r="A28" i="79"/>
  <c r="G27" i="79"/>
  <c r="F27" i="79"/>
  <c r="E27" i="79"/>
  <c r="D27" i="79"/>
  <c r="C27" i="79"/>
  <c r="B27" i="79"/>
  <c r="A27" i="79"/>
  <c r="G26" i="79"/>
  <c r="F26" i="79"/>
  <c r="E26" i="79"/>
  <c r="D26" i="79"/>
  <c r="C26" i="79"/>
  <c r="B26" i="79"/>
  <c r="A26" i="79"/>
  <c r="G25" i="79"/>
  <c r="F25" i="79"/>
  <c r="E25" i="79"/>
  <c r="D25" i="79"/>
  <c r="C25" i="79"/>
  <c r="B25" i="79"/>
  <c r="A25" i="79"/>
  <c r="G24" i="79"/>
  <c r="F24" i="79"/>
  <c r="E24" i="79"/>
  <c r="D24" i="79"/>
  <c r="C24" i="79"/>
  <c r="B24" i="79"/>
  <c r="A24" i="79"/>
  <c r="G23" i="79"/>
  <c r="F23" i="79"/>
  <c r="E23" i="79"/>
  <c r="D23" i="79"/>
  <c r="C23" i="79"/>
  <c r="B23" i="79"/>
  <c r="A23" i="79"/>
  <c r="G22" i="79"/>
  <c r="F22" i="79"/>
  <c r="E22" i="79"/>
  <c r="D22" i="79"/>
  <c r="C22" i="79"/>
  <c r="B22" i="79"/>
  <c r="A22" i="79"/>
  <c r="G21" i="79"/>
  <c r="F21" i="79"/>
  <c r="E21" i="79"/>
  <c r="D21" i="79"/>
  <c r="C21" i="79"/>
  <c r="B21" i="79"/>
  <c r="A21" i="79"/>
  <c r="G20" i="79"/>
  <c r="F20" i="79"/>
  <c r="E20" i="79"/>
  <c r="D20" i="79"/>
  <c r="C20" i="79"/>
  <c r="B20" i="79"/>
  <c r="A20" i="79"/>
  <c r="G19" i="79"/>
  <c r="F19" i="79"/>
  <c r="E19" i="79"/>
  <c r="D19" i="79"/>
  <c r="C19" i="79"/>
  <c r="B19" i="79"/>
  <c r="A19" i="79"/>
  <c r="G18" i="79"/>
  <c r="F18" i="79"/>
  <c r="E18" i="79"/>
  <c r="D18" i="79"/>
  <c r="C18" i="79"/>
  <c r="B18" i="79"/>
  <c r="A18" i="79"/>
  <c r="G17" i="79"/>
  <c r="F17" i="79"/>
  <c r="E17" i="79"/>
  <c r="D17" i="79"/>
  <c r="C17" i="79"/>
  <c r="B17" i="79"/>
  <c r="A17" i="79"/>
  <c r="G16" i="79"/>
  <c r="F16" i="79"/>
  <c r="E16" i="79"/>
  <c r="D16" i="79"/>
  <c r="C16" i="79"/>
  <c r="B16" i="79"/>
  <c r="A16" i="79"/>
  <c r="G15" i="79"/>
  <c r="F15" i="79"/>
  <c r="E15" i="79"/>
  <c r="D15" i="79"/>
  <c r="C15" i="79"/>
  <c r="B15" i="79"/>
  <c r="A15" i="79"/>
  <c r="G14" i="79"/>
  <c r="F14" i="79"/>
  <c r="E14" i="79"/>
  <c r="D14" i="79"/>
  <c r="C14" i="79"/>
  <c r="B14" i="79"/>
  <c r="A14" i="79"/>
  <c r="G13" i="79"/>
  <c r="F13" i="79"/>
  <c r="E13" i="79"/>
  <c r="D13" i="79"/>
  <c r="C13" i="79"/>
  <c r="B13" i="79"/>
  <c r="A13" i="79"/>
  <c r="G12" i="79"/>
  <c r="F12" i="79"/>
  <c r="E12" i="79"/>
  <c r="D12" i="79"/>
  <c r="C12" i="79"/>
  <c r="A12" i="79"/>
  <c r="G11" i="79"/>
  <c r="F11" i="79"/>
  <c r="E11" i="79"/>
  <c r="D11" i="79"/>
  <c r="A11" i="79"/>
  <c r="G10" i="79"/>
  <c r="F10" i="79"/>
  <c r="D10" i="79"/>
  <c r="A10" i="79"/>
  <c r="G9" i="79"/>
  <c r="F9" i="79"/>
  <c r="C9" i="79"/>
  <c r="B9" i="79"/>
  <c r="A9" i="79"/>
  <c r="C8" i="79"/>
  <c r="B8" i="79"/>
  <c r="A8" i="79"/>
  <c r="C7" i="79"/>
  <c r="B7" i="79"/>
  <c r="A7" i="79"/>
  <c r="C6" i="79"/>
  <c r="B6" i="79"/>
  <c r="A6" i="79"/>
  <c r="C5" i="79"/>
  <c r="B5" i="79"/>
  <c r="A5" i="79"/>
  <c r="C4" i="79"/>
  <c r="A4" i="79"/>
  <c r="A2" i="79"/>
  <c r="G1" i="79"/>
  <c r="A1" i="79"/>
  <c r="E33" i="71"/>
  <c r="B33" i="71"/>
  <c r="A33" i="71"/>
  <c r="E32" i="71"/>
  <c r="C32" i="71"/>
  <c r="B32" i="71"/>
  <c r="A32" i="71"/>
  <c r="E31" i="71"/>
  <c r="B31" i="71"/>
  <c r="A31" i="71"/>
  <c r="E30" i="71"/>
  <c r="C30" i="71"/>
  <c r="B30" i="71"/>
  <c r="A30" i="71"/>
  <c r="A29" i="71"/>
  <c r="E28" i="71"/>
  <c r="D28" i="71"/>
  <c r="C28" i="71"/>
  <c r="B28" i="71"/>
  <c r="A28" i="71"/>
  <c r="A27" i="71"/>
  <c r="E26" i="71"/>
  <c r="D26" i="71"/>
  <c r="C26" i="71"/>
  <c r="B26" i="71"/>
  <c r="A26" i="71"/>
  <c r="E25" i="71"/>
  <c r="D25" i="71"/>
  <c r="C25" i="71"/>
  <c r="B25" i="71"/>
  <c r="A25" i="71"/>
  <c r="E24" i="71"/>
  <c r="D24" i="71"/>
  <c r="C24" i="71"/>
  <c r="B24" i="71"/>
  <c r="A24" i="71"/>
  <c r="E23" i="71"/>
  <c r="D23" i="71"/>
  <c r="C23" i="71"/>
  <c r="B23" i="71"/>
  <c r="A23" i="71"/>
  <c r="E22" i="71"/>
  <c r="D22" i="71"/>
  <c r="C22" i="71"/>
  <c r="B22" i="71"/>
  <c r="A22" i="71"/>
  <c r="A21" i="71"/>
  <c r="E20" i="71"/>
  <c r="D20" i="71"/>
  <c r="C20" i="71"/>
  <c r="B20" i="71"/>
  <c r="A20" i="71"/>
  <c r="E19" i="71"/>
  <c r="D19" i="71"/>
  <c r="C19" i="71"/>
  <c r="B19" i="71"/>
  <c r="A19" i="71"/>
  <c r="E18" i="71"/>
  <c r="D18" i="71"/>
  <c r="C18" i="71"/>
  <c r="B18" i="71"/>
  <c r="A18" i="71"/>
  <c r="E17" i="71"/>
  <c r="D17" i="71"/>
  <c r="C17" i="71"/>
  <c r="B17" i="71"/>
  <c r="A17" i="71"/>
  <c r="E16" i="71"/>
  <c r="D16" i="71"/>
  <c r="C16" i="71"/>
  <c r="B16" i="71"/>
  <c r="A16" i="71"/>
  <c r="E15" i="71"/>
  <c r="D15" i="71"/>
  <c r="C15" i="71"/>
  <c r="B15" i="71"/>
  <c r="A15" i="71"/>
  <c r="E14" i="71"/>
  <c r="D14" i="71"/>
  <c r="C14" i="71"/>
  <c r="B14" i="71"/>
  <c r="A14" i="71"/>
  <c r="B13" i="71"/>
  <c r="A13" i="71"/>
  <c r="E11" i="71"/>
  <c r="D11" i="71"/>
  <c r="C11" i="71"/>
  <c r="B11" i="71"/>
  <c r="A11" i="71"/>
  <c r="E10" i="71"/>
  <c r="A10" i="71"/>
  <c r="A8" i="71"/>
  <c r="A7" i="71"/>
  <c r="A6" i="71"/>
  <c r="E4" i="71"/>
  <c r="E28" i="73"/>
  <c r="B28" i="73"/>
  <c r="A28" i="73"/>
  <c r="E27" i="73"/>
  <c r="B27" i="73"/>
  <c r="A27" i="73"/>
  <c r="E26" i="73"/>
  <c r="B26" i="73"/>
  <c r="A26" i="73"/>
  <c r="A25" i="73"/>
  <c r="E24" i="73"/>
  <c r="D24" i="73"/>
  <c r="C24" i="73"/>
  <c r="B24" i="73"/>
  <c r="A24" i="73"/>
  <c r="E23" i="73"/>
  <c r="D23" i="73"/>
  <c r="C23" i="73"/>
  <c r="B23" i="73"/>
  <c r="A23" i="73"/>
  <c r="A22" i="73"/>
  <c r="E21" i="73"/>
  <c r="D21" i="73"/>
  <c r="C21" i="73"/>
  <c r="B21" i="73"/>
  <c r="A21" i="73"/>
  <c r="E20" i="73"/>
  <c r="D20" i="73"/>
  <c r="C20" i="73"/>
  <c r="B20" i="73"/>
  <c r="A20" i="73"/>
  <c r="E19" i="73"/>
  <c r="D19" i="73"/>
  <c r="C19" i="73"/>
  <c r="B19" i="73"/>
  <c r="A19" i="73"/>
  <c r="E18" i="73"/>
  <c r="D18" i="73"/>
  <c r="C18" i="73"/>
  <c r="B18" i="73"/>
  <c r="A18" i="73"/>
  <c r="E17" i="73"/>
  <c r="D17" i="73"/>
  <c r="C17" i="73"/>
  <c r="B17" i="73"/>
  <c r="A17" i="73"/>
  <c r="E16" i="73"/>
  <c r="D16" i="73"/>
  <c r="C16" i="73"/>
  <c r="B16" i="73"/>
  <c r="A16" i="73"/>
  <c r="E15" i="73"/>
  <c r="D15" i="73"/>
  <c r="C15" i="73"/>
  <c r="B15" i="73"/>
  <c r="A15" i="73"/>
  <c r="E14" i="73"/>
  <c r="D14" i="73"/>
  <c r="C14" i="73"/>
  <c r="B14" i="73"/>
  <c r="A14" i="73"/>
  <c r="E13" i="73"/>
  <c r="D13" i="73"/>
  <c r="C13" i="73"/>
  <c r="B13" i="73"/>
  <c r="A13" i="73"/>
  <c r="B12" i="73"/>
  <c r="A12" i="73"/>
  <c r="E10" i="73"/>
  <c r="D10" i="73"/>
  <c r="C10" i="73"/>
  <c r="B10" i="73"/>
  <c r="A10" i="73"/>
  <c r="A9" i="73"/>
  <c r="A7" i="73"/>
  <c r="A6" i="73"/>
  <c r="A5" i="73"/>
  <c r="A4" i="73"/>
  <c r="E3" i="73"/>
  <c r="E41" i="78"/>
  <c r="B41" i="78"/>
  <c r="A41" i="78"/>
  <c r="A40" i="78"/>
  <c r="E39" i="78"/>
  <c r="B39" i="78"/>
  <c r="A39" i="78"/>
  <c r="E38" i="78"/>
  <c r="D38" i="78"/>
  <c r="C38" i="78"/>
  <c r="B38" i="78"/>
  <c r="A38" i="78"/>
  <c r="B37" i="78"/>
  <c r="A37" i="78"/>
  <c r="A36" i="78"/>
  <c r="A35" i="78"/>
  <c r="E34" i="78"/>
  <c r="B34" i="78"/>
  <c r="A34" i="78"/>
  <c r="E33" i="78"/>
  <c r="B33" i="78"/>
  <c r="A33" i="78"/>
  <c r="E32" i="78"/>
  <c r="B32" i="78"/>
  <c r="A32" i="78"/>
  <c r="A31" i="78"/>
  <c r="A30" i="78"/>
  <c r="E29" i="78"/>
  <c r="D29" i="78"/>
  <c r="C29" i="78"/>
  <c r="B29" i="78"/>
  <c r="A29" i="78"/>
  <c r="A28" i="78"/>
  <c r="E27" i="78"/>
  <c r="D27" i="78"/>
  <c r="C27" i="78"/>
  <c r="B27" i="78"/>
  <c r="A27" i="78"/>
  <c r="E26" i="78"/>
  <c r="D26" i="78"/>
  <c r="C26" i="78"/>
  <c r="B26" i="78"/>
  <c r="A26" i="78"/>
  <c r="E25" i="78"/>
  <c r="D25" i="78"/>
  <c r="C25" i="78"/>
  <c r="B25" i="78"/>
  <c r="A25" i="78"/>
  <c r="B24" i="78"/>
  <c r="A24" i="78"/>
  <c r="A23" i="78"/>
  <c r="E22" i="78"/>
  <c r="D22" i="78"/>
  <c r="C22" i="78"/>
  <c r="B22" i="78"/>
  <c r="A22" i="78"/>
  <c r="A21" i="78"/>
  <c r="E20" i="78"/>
  <c r="D20" i="78"/>
  <c r="C20" i="78"/>
  <c r="B20" i="78"/>
  <c r="A20" i="78"/>
  <c r="E19" i="78"/>
  <c r="D19" i="78"/>
  <c r="C19" i="78"/>
  <c r="B19" i="78"/>
  <c r="A19" i="78"/>
  <c r="E18" i="78"/>
  <c r="D18" i="78"/>
  <c r="C18" i="78"/>
  <c r="B18" i="78"/>
  <c r="A18" i="78"/>
  <c r="A17" i="78"/>
  <c r="E16" i="78"/>
  <c r="D16" i="78"/>
  <c r="C16" i="78"/>
  <c r="B16" i="78"/>
  <c r="A16" i="78"/>
  <c r="E15" i="78"/>
  <c r="D15" i="78"/>
  <c r="C15" i="78"/>
  <c r="B15" i="78"/>
  <c r="A15" i="78"/>
  <c r="E14" i="78"/>
  <c r="D14" i="78"/>
  <c r="C14" i="78"/>
  <c r="B14" i="78"/>
  <c r="A14" i="78"/>
  <c r="E13" i="78"/>
  <c r="D13" i="78"/>
  <c r="C13" i="78"/>
  <c r="B13" i="78"/>
  <c r="A13" i="78"/>
  <c r="E12" i="78"/>
  <c r="D12" i="78"/>
  <c r="C12" i="78"/>
  <c r="B12" i="78"/>
  <c r="A12" i="78"/>
  <c r="E10" i="78"/>
  <c r="D10" i="78"/>
  <c r="C10" i="78"/>
  <c r="B10" i="78"/>
  <c r="A10" i="78"/>
  <c r="A9" i="78"/>
  <c r="A7" i="78"/>
  <c r="A6" i="78"/>
  <c r="A5" i="78"/>
  <c r="A4" i="78"/>
  <c r="E3" i="78"/>
  <c r="E10" i="69"/>
  <c r="D10" i="69"/>
  <c r="C10" i="69"/>
  <c r="B10" i="69"/>
  <c r="A10" i="69"/>
  <c r="A9" i="69"/>
  <c r="A7" i="69"/>
  <c r="A6" i="69"/>
  <c r="A5" i="69"/>
  <c r="A4" i="69"/>
  <c r="E3" i="69"/>
  <c r="G52" i="80"/>
  <c r="B52" i="80"/>
  <c r="A52" i="80"/>
  <c r="G51" i="80"/>
  <c r="E51" i="80"/>
  <c r="B51" i="80"/>
  <c r="A51" i="80"/>
  <c r="A50" i="80"/>
  <c r="G49" i="80"/>
  <c r="B49" i="80"/>
  <c r="A49" i="80"/>
  <c r="A48" i="80"/>
  <c r="G47" i="80"/>
  <c r="B47" i="80"/>
  <c r="A47" i="80"/>
  <c r="F46" i="80"/>
  <c r="E46" i="80"/>
  <c r="B46" i="80"/>
  <c r="A46" i="80"/>
  <c r="A45" i="80"/>
  <c r="G44" i="80"/>
  <c r="F44" i="80"/>
  <c r="E44" i="80"/>
  <c r="B44" i="80"/>
  <c r="A44" i="80"/>
  <c r="F43" i="80"/>
  <c r="E43" i="80"/>
  <c r="B43" i="80"/>
  <c r="A43" i="80"/>
  <c r="F42" i="80"/>
  <c r="E42" i="80"/>
  <c r="B42" i="80"/>
  <c r="A42" i="80"/>
  <c r="A41" i="80"/>
  <c r="G40" i="80"/>
  <c r="F40" i="80"/>
  <c r="E40" i="80"/>
  <c r="B40" i="80"/>
  <c r="A40" i="80"/>
  <c r="A39" i="80"/>
  <c r="F38" i="80"/>
  <c r="E38" i="80"/>
  <c r="C38" i="80"/>
  <c r="B38" i="80"/>
  <c r="A38" i="80"/>
  <c r="F37" i="80"/>
  <c r="E37" i="80"/>
  <c r="C37" i="80"/>
  <c r="B37" i="80"/>
  <c r="A37" i="80"/>
  <c r="F36" i="80"/>
  <c r="E36" i="80"/>
  <c r="C36" i="80"/>
  <c r="B36" i="80"/>
  <c r="A36" i="80"/>
  <c r="F35" i="80"/>
  <c r="E35" i="80"/>
  <c r="C35" i="80"/>
  <c r="B35" i="80"/>
  <c r="A35" i="80"/>
  <c r="F34" i="80"/>
  <c r="E34" i="80"/>
  <c r="C34" i="80"/>
  <c r="B34" i="80"/>
  <c r="A34" i="80"/>
  <c r="F33" i="80"/>
  <c r="E33" i="80"/>
  <c r="C33" i="80"/>
  <c r="B33" i="80"/>
  <c r="A33" i="80"/>
  <c r="F32" i="80"/>
  <c r="E32" i="80"/>
  <c r="C32" i="80"/>
  <c r="B32" i="80"/>
  <c r="A32" i="80"/>
  <c r="F31" i="80"/>
  <c r="E31" i="80"/>
  <c r="C31" i="80"/>
  <c r="B31" i="80"/>
  <c r="A31" i="80"/>
  <c r="F30" i="80"/>
  <c r="E30" i="80"/>
  <c r="C30" i="80"/>
  <c r="B30" i="80"/>
  <c r="A30" i="80"/>
  <c r="F29" i="80"/>
  <c r="E29" i="80"/>
  <c r="C29" i="80"/>
  <c r="B29" i="80"/>
  <c r="A29" i="80"/>
  <c r="F28" i="80"/>
  <c r="E28" i="80"/>
  <c r="C28" i="80"/>
  <c r="B28" i="80"/>
  <c r="A28" i="80"/>
  <c r="A27" i="80"/>
  <c r="F26" i="80"/>
  <c r="E26" i="80"/>
  <c r="D26" i="80"/>
  <c r="C26" i="80"/>
  <c r="B26" i="80"/>
  <c r="A26" i="80"/>
  <c r="F25" i="80"/>
  <c r="E25" i="80"/>
  <c r="D25" i="80"/>
  <c r="C25" i="80"/>
  <c r="B25" i="80"/>
  <c r="A25" i="80"/>
  <c r="F24" i="80"/>
  <c r="E24" i="80"/>
  <c r="D24" i="80"/>
  <c r="C24" i="80"/>
  <c r="B24" i="80"/>
  <c r="A24" i="80"/>
  <c r="F23" i="80"/>
  <c r="E23" i="80"/>
  <c r="D23" i="80"/>
  <c r="C23" i="80"/>
  <c r="B23" i="80"/>
  <c r="A23" i="80"/>
  <c r="F22" i="80"/>
  <c r="E22" i="80"/>
  <c r="D22" i="80"/>
  <c r="C22" i="80"/>
  <c r="B22" i="80"/>
  <c r="A22" i="80"/>
  <c r="F21" i="80"/>
  <c r="E21" i="80"/>
  <c r="D21" i="80"/>
  <c r="C21" i="80"/>
  <c r="B21" i="80"/>
  <c r="A21" i="80"/>
  <c r="F20" i="80"/>
  <c r="E20" i="80"/>
  <c r="D20" i="80"/>
  <c r="C20" i="80"/>
  <c r="B20" i="80"/>
  <c r="A20" i="80"/>
  <c r="F19" i="80"/>
  <c r="E19" i="80"/>
  <c r="D19" i="80"/>
  <c r="C19" i="80"/>
  <c r="B19" i="80"/>
  <c r="A19" i="80"/>
  <c r="F18" i="80"/>
  <c r="E18" i="80"/>
  <c r="D18" i="80"/>
  <c r="C18" i="80"/>
  <c r="B18" i="80"/>
  <c r="A18" i="80"/>
  <c r="F17" i="80"/>
  <c r="E17" i="80"/>
  <c r="D17" i="80"/>
  <c r="C17" i="80"/>
  <c r="B17" i="80"/>
  <c r="A17" i="80"/>
  <c r="F16" i="80"/>
  <c r="E16" i="80"/>
  <c r="D16" i="80"/>
  <c r="C16" i="80"/>
  <c r="B16" i="80"/>
  <c r="A16" i="80"/>
  <c r="F15" i="80"/>
  <c r="E15" i="80"/>
  <c r="D15" i="80"/>
  <c r="C15" i="80"/>
  <c r="B15" i="80"/>
  <c r="A15" i="80"/>
  <c r="F14" i="80"/>
  <c r="E14" i="80"/>
  <c r="D14" i="80"/>
  <c r="C14" i="80"/>
  <c r="B14" i="80"/>
  <c r="A14" i="80"/>
  <c r="F13" i="80"/>
  <c r="E13" i="80"/>
  <c r="D13" i="80"/>
  <c r="C13" i="80"/>
  <c r="B13" i="80"/>
  <c r="A13" i="80"/>
  <c r="F12" i="80"/>
  <c r="E12" i="80"/>
  <c r="D12" i="80"/>
  <c r="C12" i="80"/>
  <c r="B12" i="80"/>
  <c r="A12" i="80"/>
  <c r="B11" i="80"/>
  <c r="A11" i="80"/>
  <c r="B10" i="80"/>
  <c r="A10" i="80"/>
  <c r="A9" i="80"/>
  <c r="D7" i="80"/>
  <c r="B6" i="80"/>
  <c r="D5" i="80"/>
  <c r="D4" i="80"/>
  <c r="G3" i="80"/>
  <c r="E48" i="68"/>
  <c r="B48" i="68"/>
  <c r="A48" i="68"/>
  <c r="E47" i="68"/>
  <c r="B47" i="68"/>
  <c r="A47" i="68"/>
  <c r="E46" i="68"/>
  <c r="A46" i="68"/>
  <c r="E45" i="68"/>
  <c r="A45" i="68"/>
  <c r="E44" i="68"/>
  <c r="B44" i="68"/>
  <c r="A44" i="68"/>
  <c r="E43" i="68"/>
  <c r="A43" i="68"/>
  <c r="B42" i="68"/>
  <c r="A42" i="68"/>
  <c r="D41" i="68"/>
  <c r="C41" i="68"/>
  <c r="B41" i="68"/>
  <c r="A41" i="68"/>
  <c r="D40" i="68"/>
  <c r="C40" i="68"/>
  <c r="B40" i="68"/>
  <c r="A40" i="68"/>
  <c r="D39" i="68"/>
  <c r="C39" i="68"/>
  <c r="B39" i="68"/>
  <c r="A39" i="68"/>
  <c r="E38" i="68"/>
  <c r="A38" i="68"/>
  <c r="B37" i="68"/>
  <c r="A37" i="68"/>
  <c r="D36" i="68"/>
  <c r="B36" i="68"/>
  <c r="A36" i="68"/>
  <c r="B35" i="68"/>
  <c r="A35" i="68"/>
  <c r="D34" i="68"/>
  <c r="B34" i="68"/>
  <c r="A34" i="68"/>
  <c r="B33" i="68"/>
  <c r="A33" i="68"/>
  <c r="E32" i="68"/>
  <c r="B32" i="68"/>
  <c r="A32" i="68"/>
  <c r="D31" i="68"/>
  <c r="B31" i="68"/>
  <c r="A31" i="68"/>
  <c r="D30" i="68"/>
  <c r="B30" i="68"/>
  <c r="A30" i="68"/>
  <c r="D29" i="68"/>
  <c r="B29" i="68"/>
  <c r="A29" i="68"/>
  <c r="D28" i="68"/>
  <c r="B28" i="68"/>
  <c r="A28" i="68"/>
  <c r="D27" i="68"/>
  <c r="B27" i="68"/>
  <c r="A27" i="68"/>
  <c r="B26" i="68"/>
  <c r="A26" i="68"/>
  <c r="A25" i="68"/>
  <c r="B24" i="68"/>
  <c r="A24" i="68"/>
  <c r="A23" i="68"/>
  <c r="D22" i="68"/>
  <c r="B22" i="68"/>
  <c r="A22" i="68"/>
  <c r="D21" i="68"/>
  <c r="B21" i="68"/>
  <c r="A21" i="68"/>
  <c r="D20" i="68"/>
  <c r="B20" i="68"/>
  <c r="A20" i="68"/>
  <c r="D19" i="68"/>
  <c r="B19" i="68"/>
  <c r="A19" i="68"/>
  <c r="D18" i="68"/>
  <c r="B18" i="68"/>
  <c r="A18" i="68"/>
  <c r="D17" i="68"/>
  <c r="B17" i="68"/>
  <c r="A17" i="68"/>
  <c r="D16" i="68"/>
  <c r="B16" i="68"/>
  <c r="A16" i="68"/>
  <c r="D15" i="68"/>
  <c r="B15" i="68"/>
  <c r="A15" i="68"/>
  <c r="D14" i="68"/>
  <c r="B14" i="68"/>
  <c r="A14" i="68"/>
  <c r="B13" i="68"/>
  <c r="A13" i="68"/>
  <c r="A12" i="68"/>
  <c r="A11" i="68"/>
  <c r="D10" i="68"/>
  <c r="B10" i="68"/>
  <c r="B7" i="68"/>
  <c r="B6" i="68"/>
  <c r="B5" i="68"/>
  <c r="B4" i="68"/>
  <c r="E3" i="68"/>
  <c r="E638" i="86" l="1"/>
  <c r="E575" i="86"/>
  <c r="E349" i="86"/>
  <c r="E322" i="86"/>
  <c r="E649" i="86" l="1"/>
  <c r="AQ150" i="2" l="1"/>
  <c r="AQ144" i="2"/>
  <c r="AQ139" i="2"/>
  <c r="AQ129" i="2"/>
  <c r="AQ122" i="2"/>
  <c r="AR122" i="2" s="1"/>
  <c r="AQ121" i="2"/>
  <c r="AQ120" i="2"/>
  <c r="AQ119" i="2"/>
  <c r="AQ118" i="2"/>
  <c r="AQ116" i="2"/>
  <c r="AQ110" i="2"/>
  <c r="AQ107" i="2"/>
  <c r="AR107" i="2" s="1"/>
  <c r="AZ17" i="92"/>
  <c r="E647" i="86" s="1"/>
  <c r="BA18" i="92"/>
  <c r="K18" i="68" l="1"/>
  <c r="K17" i="68"/>
  <c r="K15" i="69"/>
  <c r="K16" i="69"/>
  <c r="J17" i="69"/>
  <c r="K14" i="68"/>
  <c r="K18" i="69"/>
  <c r="K14" i="69"/>
  <c r="D7" i="1"/>
  <c r="AM96" i="2" l="1"/>
  <c r="R163" i="3" l="1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J62" i="1"/>
  <c r="I62" i="1"/>
  <c r="H62" i="1"/>
  <c r="G62" i="1"/>
  <c r="F62" i="1"/>
  <c r="E62" i="1"/>
  <c r="D62" i="1"/>
  <c r="D13" i="1"/>
  <c r="D8" i="1"/>
  <c r="F700" i="86"/>
  <c r="E700" i="86"/>
  <c r="D700" i="86"/>
  <c r="C700" i="86"/>
  <c r="G699" i="86"/>
  <c r="G698" i="86"/>
  <c r="G697" i="86"/>
  <c r="G696" i="86"/>
  <c r="G695" i="86"/>
  <c r="F691" i="86"/>
  <c r="E691" i="86"/>
  <c r="D691" i="86"/>
  <c r="C691" i="86"/>
  <c r="G690" i="86"/>
  <c r="G689" i="86"/>
  <c r="G688" i="86"/>
  <c r="G687" i="86"/>
  <c r="G686" i="86"/>
  <c r="G685" i="86"/>
  <c r="G684" i="86"/>
  <c r="G683" i="86"/>
  <c r="G682" i="86"/>
  <c r="G681" i="86"/>
  <c r="G680" i="86"/>
  <c r="G679" i="86"/>
  <c r="G678" i="86"/>
  <c r="G677" i="86"/>
  <c r="G676" i="86"/>
  <c r="G675" i="86"/>
  <c r="G674" i="86"/>
  <c r="G673" i="86"/>
  <c r="G672" i="86"/>
  <c r="G671" i="86"/>
  <c r="F667" i="86"/>
  <c r="E667" i="86"/>
  <c r="D667" i="86"/>
  <c r="C667" i="86"/>
  <c r="G666" i="86"/>
  <c r="G665" i="86"/>
  <c r="G664" i="86"/>
  <c r="G663" i="86"/>
  <c r="G662" i="86"/>
  <c r="G661" i="86"/>
  <c r="G660" i="86"/>
  <c r="A9" i="70" l="1"/>
  <c r="A10" i="70" s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C13" i="70" l="1"/>
  <c r="C17" i="70"/>
  <c r="C21" i="70"/>
  <c r="E31" i="70"/>
  <c r="C11" i="70"/>
  <c r="C14" i="70"/>
  <c r="C18" i="70"/>
  <c r="C22" i="70"/>
  <c r="C16" i="70"/>
  <c r="C15" i="70"/>
  <c r="C19" i="70"/>
  <c r="C12" i="70"/>
  <c r="C20" i="70"/>
  <c r="F31" i="70"/>
  <c r="K21" i="68" s="1"/>
  <c r="E24" i="70"/>
  <c r="E26" i="70" s="1"/>
  <c r="C23" i="70"/>
  <c r="C29" i="70"/>
  <c r="C33" i="70"/>
  <c r="F24" i="70"/>
  <c r="F26" i="70" s="1"/>
  <c r="C8" i="70"/>
  <c r="C37" i="70"/>
  <c r="D24" i="70"/>
  <c r="D26" i="70" s="1"/>
  <c r="F35" i="70" l="1"/>
  <c r="F39" i="70" s="1"/>
  <c r="E35" i="70"/>
  <c r="E39" i="70" s="1"/>
  <c r="J19" i="68"/>
  <c r="C24" i="70"/>
  <c r="C26" i="70" s="1"/>
  <c r="D31" i="70" l="1"/>
  <c r="C30" i="70"/>
  <c r="C34" i="70" l="1"/>
  <c r="C31" i="70"/>
  <c r="L513" i="81"/>
  <c r="L512" i="81"/>
  <c r="L511" i="81"/>
  <c r="L510" i="81"/>
  <c r="L509" i="81"/>
  <c r="L508" i="81"/>
  <c r="D35" i="70" l="1"/>
  <c r="C35" i="70" l="1"/>
  <c r="I21" i="68"/>
  <c r="D39" i="70"/>
  <c r="C39" i="70" l="1"/>
  <c r="D133" i="3" l="1"/>
  <c r="AB11" i="2"/>
  <c r="AN137" i="2"/>
  <c r="AM20" i="2" l="1"/>
  <c r="AL20" i="2"/>
  <c r="AK20" i="2"/>
  <c r="AJ20" i="2"/>
  <c r="AI20" i="2"/>
  <c r="AH20" i="2"/>
  <c r="AG20" i="2"/>
  <c r="AF20" i="2"/>
  <c r="AE20" i="2"/>
  <c r="AD20" i="2"/>
  <c r="AC20" i="2"/>
  <c r="AA20" i="2"/>
  <c r="Z20" i="2"/>
  <c r="Y20" i="2"/>
  <c r="X20" i="2"/>
  <c r="W20" i="2"/>
  <c r="V20" i="2"/>
  <c r="U20" i="2"/>
  <c r="S20" i="2"/>
  <c r="R20" i="2"/>
  <c r="Q20" i="2"/>
  <c r="P20" i="2"/>
  <c r="O20" i="2"/>
  <c r="N20" i="2"/>
  <c r="L20" i="2"/>
  <c r="K20" i="2"/>
  <c r="J20" i="2"/>
  <c r="I20" i="2"/>
  <c r="H20" i="2"/>
  <c r="H19" i="2"/>
  <c r="H84" i="2" s="1"/>
  <c r="F19" i="2"/>
  <c r="AM84" i="2"/>
  <c r="AL84" i="2"/>
  <c r="AK84" i="2"/>
  <c r="AJ84" i="2"/>
  <c r="AH84" i="2"/>
  <c r="AG84" i="2"/>
  <c r="AE84" i="2"/>
  <c r="AD84" i="2"/>
  <c r="AC84" i="2"/>
  <c r="W84" i="2"/>
  <c r="Q84" i="2"/>
  <c r="I84" i="2"/>
  <c r="D84" i="2"/>
  <c r="P6" i="84"/>
  <c r="AA137" i="2" l="1"/>
  <c r="AA78" i="2"/>
  <c r="J91" i="2"/>
  <c r="J90" i="2"/>
  <c r="J89" i="2"/>
  <c r="J88" i="2"/>
  <c r="J87" i="2"/>
  <c r="J86" i="2"/>
  <c r="O526" i="81"/>
  <c r="O536" i="81"/>
  <c r="P535" i="81"/>
  <c r="O535" i="81"/>
  <c r="N535" i="81"/>
  <c r="M535" i="81"/>
  <c r="Q535" i="81" s="1"/>
  <c r="P534" i="81"/>
  <c r="O534" i="81"/>
  <c r="N534" i="81"/>
  <c r="M534" i="81"/>
  <c r="Q534" i="81" s="1"/>
  <c r="P533" i="81"/>
  <c r="O533" i="81"/>
  <c r="N533" i="81"/>
  <c r="M533" i="81"/>
  <c r="Q533" i="81" s="1"/>
  <c r="P532" i="81"/>
  <c r="O532" i="81"/>
  <c r="N532" i="81"/>
  <c r="M532" i="81"/>
  <c r="Q532" i="81" s="1"/>
  <c r="P531" i="81"/>
  <c r="O531" i="81"/>
  <c r="N531" i="81"/>
  <c r="M531" i="81"/>
  <c r="Q531" i="81" s="1"/>
  <c r="P530" i="81"/>
  <c r="O530" i="81"/>
  <c r="N530" i="81"/>
  <c r="M530" i="81"/>
  <c r="Q530" i="81" s="1"/>
  <c r="P529" i="81"/>
  <c r="O529" i="81"/>
  <c r="N529" i="81"/>
  <c r="M529" i="81"/>
  <c r="Q529" i="81" s="1"/>
  <c r="P525" i="81"/>
  <c r="O525" i="81"/>
  <c r="N525" i="81"/>
  <c r="M525" i="81"/>
  <c r="Q525" i="81" s="1"/>
  <c r="P524" i="81"/>
  <c r="O524" i="81"/>
  <c r="N524" i="81"/>
  <c r="M524" i="81"/>
  <c r="Q524" i="81" s="1"/>
  <c r="P523" i="81"/>
  <c r="O523" i="81"/>
  <c r="N523" i="81"/>
  <c r="M523" i="81"/>
  <c r="Q523" i="81" s="1"/>
  <c r="P522" i="81"/>
  <c r="O522" i="81"/>
  <c r="N522" i="81"/>
  <c r="M522" i="81"/>
  <c r="Q522" i="81" s="1"/>
  <c r="P521" i="81"/>
  <c r="O521" i="81"/>
  <c r="N521" i="81"/>
  <c r="M521" i="81"/>
  <c r="Q521" i="81" s="1"/>
  <c r="P520" i="81"/>
  <c r="O520" i="81"/>
  <c r="N520" i="81"/>
  <c r="M520" i="81"/>
  <c r="Q520" i="81" s="1"/>
  <c r="P519" i="81"/>
  <c r="O519" i="81"/>
  <c r="N519" i="81"/>
  <c r="M519" i="81"/>
  <c r="Q519" i="81" s="1"/>
  <c r="O514" i="81"/>
  <c r="O513" i="81"/>
  <c r="O512" i="81"/>
  <c r="O511" i="81"/>
  <c r="O510" i="81"/>
  <c r="O509" i="81"/>
  <c r="O508" i="81"/>
  <c r="M513" i="81"/>
  <c r="M512" i="81"/>
  <c r="D90" i="2" s="1"/>
  <c r="M511" i="81"/>
  <c r="M510" i="81"/>
  <c r="M509" i="81"/>
  <c r="M508" i="81"/>
  <c r="D86" i="2" s="1"/>
  <c r="M507" i="81"/>
  <c r="O507" i="81"/>
  <c r="D89" i="2"/>
  <c r="D88" i="2"/>
  <c r="D87" i="2"/>
  <c r="D92" i="2"/>
  <c r="N512" i="81" l="1"/>
  <c r="N509" i="81"/>
  <c r="N507" i="81"/>
  <c r="Q507" i="81"/>
  <c r="P512" i="81"/>
  <c r="P509" i="81"/>
  <c r="P507" i="81"/>
  <c r="K524" i="81"/>
  <c r="K521" i="81"/>
  <c r="K519" i="81"/>
  <c r="K512" i="81"/>
  <c r="K509" i="81"/>
  <c r="K507" i="81"/>
  <c r="J537" i="81"/>
  <c r="J534" i="81"/>
  <c r="J533" i="81"/>
  <c r="J532" i="81"/>
  <c r="J531" i="81"/>
  <c r="J530" i="81"/>
  <c r="J529" i="81"/>
  <c r="J525" i="81"/>
  <c r="J535" i="81" s="1"/>
  <c r="J513" i="81"/>
  <c r="J514" i="81"/>
  <c r="J505" i="81"/>
  <c r="I525" i="81"/>
  <c r="I522" i="81"/>
  <c r="I520" i="81"/>
  <c r="I513" i="81"/>
  <c r="P513" i="81" s="1"/>
  <c r="I510" i="81"/>
  <c r="P510" i="81" s="1"/>
  <c r="I508" i="81"/>
  <c r="I505" i="81"/>
  <c r="I537" i="81"/>
  <c r="H537" i="81"/>
  <c r="H524" i="81"/>
  <c r="H523" i="81"/>
  <c r="H522" i="81"/>
  <c r="H520" i="81"/>
  <c r="H512" i="81"/>
  <c r="H511" i="81"/>
  <c r="H533" i="81" s="1"/>
  <c r="H510" i="81"/>
  <c r="H532" i="81" s="1"/>
  <c r="H508" i="81"/>
  <c r="H514" i="81" s="1"/>
  <c r="H505" i="81"/>
  <c r="G537" i="81"/>
  <c r="G525" i="81"/>
  <c r="G522" i="81"/>
  <c r="G526" i="81" s="1"/>
  <c r="G520" i="81"/>
  <c r="G529" i="81"/>
  <c r="G513" i="81"/>
  <c r="G510" i="81"/>
  <c r="N510" i="81" s="1"/>
  <c r="G508" i="81"/>
  <c r="F537" i="81"/>
  <c r="H535" i="81"/>
  <c r="F535" i="81"/>
  <c r="I534" i="81"/>
  <c r="G534" i="81"/>
  <c r="I533" i="81"/>
  <c r="G533" i="81"/>
  <c r="I531" i="81"/>
  <c r="H531" i="81"/>
  <c r="G531" i="81"/>
  <c r="F531" i="81"/>
  <c r="I530" i="81"/>
  <c r="G530" i="81"/>
  <c r="I529" i="81"/>
  <c r="H529" i="81"/>
  <c r="F529" i="81"/>
  <c r="E530" i="81"/>
  <c r="E531" i="81"/>
  <c r="E532" i="81"/>
  <c r="E533" i="81"/>
  <c r="E534" i="81"/>
  <c r="F524" i="81"/>
  <c r="F534" i="81" s="1"/>
  <c r="F523" i="81"/>
  <c r="F522" i="81"/>
  <c r="F532" i="81" s="1"/>
  <c r="F520" i="81"/>
  <c r="F512" i="81"/>
  <c r="F511" i="81"/>
  <c r="N511" i="81" s="1"/>
  <c r="F510" i="81"/>
  <c r="F508" i="81"/>
  <c r="N508" i="81" s="1"/>
  <c r="G505" i="81"/>
  <c r="F505" i="81"/>
  <c r="E537" i="81"/>
  <c r="A526" i="81"/>
  <c r="A536" i="81" s="1"/>
  <c r="D529" i="81"/>
  <c r="C529" i="81"/>
  <c r="B529" i="81"/>
  <c r="A519" i="81"/>
  <c r="A529" i="81" s="1"/>
  <c r="E519" i="81"/>
  <c r="E507" i="81"/>
  <c r="D537" i="81"/>
  <c r="D525" i="81"/>
  <c r="D526" i="81" s="1"/>
  <c r="C525" i="81"/>
  <c r="C526" i="81" s="1"/>
  <c r="D513" i="81"/>
  <c r="D514" i="81" s="1"/>
  <c r="C513" i="81"/>
  <c r="C514" i="81" s="1"/>
  <c r="C537" i="81"/>
  <c r="E505" i="81"/>
  <c r="D505" i="81"/>
  <c r="D534" i="81"/>
  <c r="C534" i="81"/>
  <c r="D533" i="81"/>
  <c r="C533" i="81"/>
  <c r="D532" i="81"/>
  <c r="C532" i="81"/>
  <c r="D531" i="81"/>
  <c r="C531" i="81"/>
  <c r="D530" i="81"/>
  <c r="G12" i="78"/>
  <c r="B537" i="81" s="1"/>
  <c r="C505" i="81"/>
  <c r="B505" i="81"/>
  <c r="B525" i="81"/>
  <c r="B513" i="81"/>
  <c r="B524" i="81"/>
  <c r="B512" i="81"/>
  <c r="B523" i="81"/>
  <c r="B511" i="81"/>
  <c r="B522" i="81"/>
  <c r="B510" i="81"/>
  <c r="B521" i="81"/>
  <c r="B509" i="81"/>
  <c r="B520" i="81"/>
  <c r="B508" i="81"/>
  <c r="B514" i="81" s="1"/>
  <c r="A513" i="81"/>
  <c r="A525" i="81" s="1"/>
  <c r="A535" i="81" s="1"/>
  <c r="A512" i="81"/>
  <c r="A524" i="81" s="1"/>
  <c r="A534" i="81" s="1"/>
  <c r="A511" i="81"/>
  <c r="A523" i="81" s="1"/>
  <c r="A533" i="81" s="1"/>
  <c r="A510" i="81"/>
  <c r="A522" i="81" s="1"/>
  <c r="A532" i="81" s="1"/>
  <c r="A509" i="81"/>
  <c r="A521" i="81" s="1"/>
  <c r="A531" i="81" s="1"/>
  <c r="A508" i="81"/>
  <c r="A520" i="81" s="1"/>
  <c r="A530" i="81" s="1"/>
  <c r="P89" i="83"/>
  <c r="L499" i="81"/>
  <c r="P91" i="83" s="1"/>
  <c r="L497" i="81"/>
  <c r="G26" i="78"/>
  <c r="G25" i="78"/>
  <c r="G19" i="78"/>
  <c r="G18" i="78"/>
  <c r="G13" i="78"/>
  <c r="G29" i="78"/>
  <c r="N514" i="81" l="1"/>
  <c r="H530" i="81"/>
  <c r="K510" i="81"/>
  <c r="K522" i="81"/>
  <c r="P508" i="81"/>
  <c r="G514" i="81"/>
  <c r="G535" i="81"/>
  <c r="K511" i="81"/>
  <c r="K523" i="81"/>
  <c r="F530" i="81"/>
  <c r="N536" i="81" s="1"/>
  <c r="F533" i="81"/>
  <c r="K508" i="81"/>
  <c r="K520" i="81"/>
  <c r="Q512" i="81"/>
  <c r="H534" i="81"/>
  <c r="P511" i="81"/>
  <c r="Q511" i="81" s="1"/>
  <c r="N513" i="81"/>
  <c r="N526" i="81"/>
  <c r="Q509" i="81"/>
  <c r="Q510" i="81"/>
  <c r="Q508" i="81"/>
  <c r="J536" i="81"/>
  <c r="J538" i="81" s="1"/>
  <c r="I535" i="81"/>
  <c r="I526" i="81"/>
  <c r="I532" i="81"/>
  <c r="I514" i="81"/>
  <c r="H526" i="81"/>
  <c r="H536" i="81"/>
  <c r="G532" i="81"/>
  <c r="G536" i="81" s="1"/>
  <c r="G538" i="81" s="1"/>
  <c r="E513" i="81"/>
  <c r="E514" i="81" s="1"/>
  <c r="B526" i="81"/>
  <c r="E529" i="81"/>
  <c r="K529" i="81" s="1"/>
  <c r="B530" i="81"/>
  <c r="B534" i="81"/>
  <c r="K534" i="81" s="1"/>
  <c r="B531" i="81"/>
  <c r="K531" i="81" s="1"/>
  <c r="F526" i="81"/>
  <c r="F514" i="81"/>
  <c r="E525" i="81"/>
  <c r="D535" i="81"/>
  <c r="D536" i="81" s="1"/>
  <c r="C535" i="81"/>
  <c r="G32" i="78"/>
  <c r="K537" i="81" s="1"/>
  <c r="C530" i="81"/>
  <c r="B535" i="81"/>
  <c r="B533" i="81"/>
  <c r="K533" i="81" s="1"/>
  <c r="B532" i="81"/>
  <c r="K532" i="81" s="1"/>
  <c r="M526" i="81" l="1"/>
  <c r="Q526" i="81" s="1"/>
  <c r="F536" i="81"/>
  <c r="P536" i="81"/>
  <c r="K513" i="81"/>
  <c r="H538" i="81"/>
  <c r="K514" i="81"/>
  <c r="P514" i="81"/>
  <c r="P526" i="81"/>
  <c r="K525" i="81"/>
  <c r="K526" i="81" s="1"/>
  <c r="E535" i="81"/>
  <c r="K535" i="81" s="1"/>
  <c r="K530" i="81"/>
  <c r="I536" i="81"/>
  <c r="I538" i="81" s="1"/>
  <c r="E526" i="81"/>
  <c r="C536" i="81"/>
  <c r="B536" i="81"/>
  <c r="B538" i="81" s="1"/>
  <c r="D538" i="81"/>
  <c r="C538" i="81" l="1"/>
  <c r="B541" i="81"/>
  <c r="D91" i="2"/>
  <c r="M514" i="81"/>
  <c r="Q514" i="81" s="1"/>
  <c r="Q513" i="81"/>
  <c r="F538" i="81"/>
  <c r="B542" i="81"/>
  <c r="E536" i="81"/>
  <c r="E538" i="81" s="1"/>
  <c r="B543" i="81"/>
  <c r="K536" i="81"/>
  <c r="K538" i="81" s="1"/>
  <c r="M536" i="81" l="1"/>
  <c r="Q536" i="81" s="1"/>
  <c r="G61" i="2" l="1"/>
  <c r="AA144" i="2"/>
  <c r="AA139" i="2"/>
  <c r="AA129" i="2"/>
  <c r="AA123" i="2"/>
  <c r="AA125" i="2" s="1"/>
  <c r="AA131" i="2" s="1"/>
  <c r="AA116" i="2"/>
  <c r="AA112" i="2"/>
  <c r="AA110" i="2"/>
  <c r="AA107" i="2"/>
  <c r="AA100" i="2"/>
  <c r="AA94" i="2"/>
  <c r="AA81" i="2"/>
  <c r="AA83" i="2" s="1"/>
  <c r="AA84" i="2" s="1"/>
  <c r="AA67" i="2"/>
  <c r="AA57" i="2"/>
  <c r="AA50" i="2"/>
  <c r="AA29" i="2"/>
  <c r="AA26" i="2"/>
  <c r="AA15" i="2"/>
  <c r="AA19" i="2" s="1"/>
  <c r="AA9" i="2"/>
  <c r="AA146" i="2" l="1"/>
  <c r="AA150" i="2" s="1"/>
  <c r="AA154" i="2" s="1"/>
  <c r="AA4" i="2" s="1"/>
  <c r="G125" i="3"/>
  <c r="G153" i="3" s="1"/>
  <c r="G5" i="3"/>
  <c r="G76" i="3"/>
  <c r="G136" i="3"/>
  <c r="G154" i="3" s="1"/>
  <c r="G131" i="3"/>
  <c r="G152" i="3" s="1"/>
  <c r="G123" i="3"/>
  <c r="G151" i="3" s="1"/>
  <c r="G116" i="3"/>
  <c r="G107" i="3"/>
  <c r="G118" i="3" s="1"/>
  <c r="G150" i="3" s="1"/>
  <c r="G74" i="3"/>
  <c r="G66" i="3"/>
  <c r="G60" i="3"/>
  <c r="G46" i="3"/>
  <c r="G22" i="3"/>
  <c r="G17" i="3"/>
  <c r="G11" i="3"/>
  <c r="P128" i="3"/>
  <c r="P120" i="3"/>
  <c r="G168" i="3" l="1"/>
  <c r="G167" i="3"/>
  <c r="G169" i="3"/>
  <c r="G149" i="3"/>
  <c r="G165" i="3" s="1"/>
  <c r="G166" i="3"/>
  <c r="G170" i="3"/>
  <c r="G138" i="3"/>
  <c r="G146" i="3" s="1"/>
  <c r="G155" i="3" l="1"/>
  <c r="G171" i="3" s="1"/>
  <c r="T134" i="2" l="1"/>
  <c r="M134" i="2"/>
  <c r="H45" i="1" l="1"/>
  <c r="H41" i="1"/>
  <c r="H13" i="1" l="1"/>
  <c r="A3" i="1" l="1"/>
  <c r="F267" i="86" l="1"/>
  <c r="D32" i="3" l="1"/>
  <c r="D44" i="3"/>
  <c r="E188" i="3" l="1"/>
  <c r="D103" i="3"/>
  <c r="D91" i="3"/>
  <c r="I170" i="3" l="1"/>
  <c r="I169" i="3"/>
  <c r="P170" i="3"/>
  <c r="O170" i="3"/>
  <c r="P169" i="3"/>
  <c r="O169" i="3"/>
  <c r="O168" i="3"/>
  <c r="O165" i="3"/>
  <c r="N170" i="3"/>
  <c r="M170" i="3"/>
  <c r="L170" i="3"/>
  <c r="K170" i="3"/>
  <c r="N169" i="3"/>
  <c r="M169" i="3"/>
  <c r="L169" i="3"/>
  <c r="K169" i="3"/>
  <c r="M167" i="3"/>
  <c r="L167" i="3"/>
  <c r="K167" i="3"/>
  <c r="J170" i="3"/>
  <c r="J169" i="3"/>
  <c r="J167" i="3"/>
  <c r="H170" i="3"/>
  <c r="H169" i="3"/>
  <c r="H167" i="3"/>
  <c r="F170" i="3"/>
  <c r="F169" i="3"/>
  <c r="F167" i="3"/>
  <c r="E170" i="3"/>
  <c r="E169" i="3"/>
  <c r="E167" i="3"/>
  <c r="P154" i="3"/>
  <c r="O154" i="3"/>
  <c r="N154" i="3"/>
  <c r="M154" i="3"/>
  <c r="L154" i="3"/>
  <c r="K154" i="3"/>
  <c r="J154" i="3"/>
  <c r="I154" i="3"/>
  <c r="H154" i="3"/>
  <c r="F154" i="3"/>
  <c r="E154" i="3"/>
  <c r="P153" i="3"/>
  <c r="O153" i="3"/>
  <c r="N153" i="3"/>
  <c r="M153" i="3"/>
  <c r="L153" i="3"/>
  <c r="K153" i="3"/>
  <c r="J153" i="3"/>
  <c r="I153" i="3"/>
  <c r="H153" i="3"/>
  <c r="F153" i="3"/>
  <c r="E153" i="3"/>
  <c r="O152" i="3"/>
  <c r="M151" i="3"/>
  <c r="L151" i="3"/>
  <c r="K151" i="3"/>
  <c r="J151" i="3"/>
  <c r="H151" i="3"/>
  <c r="F151" i="3"/>
  <c r="E151" i="3"/>
  <c r="O149" i="3"/>
  <c r="I19" i="68"/>
  <c r="L21" i="69" l="1"/>
  <c r="G49" i="1" s="1"/>
  <c r="L25" i="69"/>
  <c r="G46" i="1" s="1"/>
  <c r="AN14" i="2" l="1"/>
  <c r="Z77" i="2" l="1"/>
  <c r="C525" i="86" l="1"/>
  <c r="C524" i="86"/>
  <c r="D525" i="86"/>
  <c r="D524" i="86"/>
  <c r="C482" i="86"/>
  <c r="D482" i="86"/>
  <c r="C472" i="86"/>
  <c r="D472" i="86"/>
  <c r="D459" i="86"/>
  <c r="C459" i="86"/>
  <c r="D445" i="86"/>
  <c r="C445" i="86"/>
  <c r="D414" i="86"/>
  <c r="C414" i="86"/>
  <c r="E689" i="86" l="1"/>
  <c r="E686" i="86"/>
  <c r="E685" i="86"/>
  <c r="E684" i="86"/>
  <c r="E683" i="86"/>
  <c r="E682" i="86"/>
  <c r="E680" i="86"/>
  <c r="E679" i="86"/>
  <c r="E674" i="86"/>
  <c r="E672" i="86"/>
  <c r="D615" i="86" l="1"/>
  <c r="D614" i="86"/>
  <c r="D612" i="86"/>
  <c r="D610" i="86"/>
  <c r="D609" i="86"/>
  <c r="D606" i="86"/>
  <c r="D605" i="86"/>
  <c r="D604" i="86"/>
  <c r="D602" i="86"/>
  <c r="D601" i="86"/>
  <c r="D600" i="86"/>
  <c r="D599" i="86"/>
  <c r="D598" i="86"/>
  <c r="D597" i="86"/>
  <c r="D596" i="86"/>
  <c r="D595" i="86"/>
  <c r="D594" i="86"/>
  <c r="D593" i="86"/>
  <c r="D592" i="86"/>
  <c r="D591" i="86"/>
  <c r="D590" i="86"/>
  <c r="D589" i="86"/>
  <c r="D588" i="86"/>
  <c r="E665" i="86"/>
  <c r="E664" i="86"/>
  <c r="E663" i="86"/>
  <c r="E662" i="86"/>
  <c r="E697" i="86"/>
  <c r="E696" i="86"/>
  <c r="E695" i="86"/>
  <c r="C593" i="86" l="1"/>
  <c r="D25" i="1"/>
  <c r="A25" i="1"/>
  <c r="A26" i="1"/>
  <c r="A27" i="1"/>
  <c r="A28" i="1"/>
  <c r="A29" i="1"/>
  <c r="A30" i="1"/>
  <c r="A31" i="1"/>
  <c r="E688" i="86"/>
  <c r="E687" i="86"/>
  <c r="AB14" i="2" l="1"/>
  <c r="D379" i="86" l="1"/>
  <c r="D371" i="86"/>
  <c r="D366" i="86"/>
  <c r="C548" i="86"/>
  <c r="C544" i="86"/>
  <c r="D185" i="86" l="1"/>
  <c r="D135" i="3"/>
  <c r="C211" i="86"/>
  <c r="E655" i="86"/>
  <c r="F654" i="86"/>
  <c r="F653" i="86"/>
  <c r="F652" i="86"/>
  <c r="F651" i="86"/>
  <c r="F650" i="86"/>
  <c r="E645" i="86"/>
  <c r="F644" i="86"/>
  <c r="F643" i="86"/>
  <c r="F642" i="86"/>
  <c r="F641" i="86"/>
  <c r="F640" i="86"/>
  <c r="E633" i="86"/>
  <c r="F632" i="86"/>
  <c r="E628" i="86"/>
  <c r="E698" i="86" s="1"/>
  <c r="E699" i="86" s="1"/>
  <c r="F627" i="86"/>
  <c r="F626" i="86"/>
  <c r="F625" i="86"/>
  <c r="F624" i="86"/>
  <c r="F623" i="86"/>
  <c r="F622" i="86"/>
  <c r="F621" i="86"/>
  <c r="F620" i="86"/>
  <c r="F619" i="86"/>
  <c r="F618" i="86"/>
  <c r="F593" i="86"/>
  <c r="E583" i="86"/>
  <c r="F582" i="86"/>
  <c r="F581" i="86"/>
  <c r="F580" i="86"/>
  <c r="F579" i="86"/>
  <c r="E570" i="86"/>
  <c r="F569" i="86"/>
  <c r="F568" i="86"/>
  <c r="F567" i="86"/>
  <c r="F566" i="86"/>
  <c r="F565" i="86"/>
  <c r="F564" i="86"/>
  <c r="F563" i="86"/>
  <c r="F562" i="86"/>
  <c r="F561" i="86"/>
  <c r="F560" i="86"/>
  <c r="F559" i="86"/>
  <c r="F558" i="86"/>
  <c r="F542" i="86"/>
  <c r="E526" i="86"/>
  <c r="D526" i="86"/>
  <c r="C526" i="86"/>
  <c r="F525" i="86"/>
  <c r="F524" i="86"/>
  <c r="E521" i="86"/>
  <c r="D521" i="86"/>
  <c r="C521" i="86"/>
  <c r="F520" i="86"/>
  <c r="F519" i="86"/>
  <c r="F518" i="86"/>
  <c r="F517" i="86"/>
  <c r="F516" i="86"/>
  <c r="F515" i="86"/>
  <c r="F514" i="86"/>
  <c r="F513" i="86"/>
  <c r="E510" i="86"/>
  <c r="D510" i="86"/>
  <c r="C510" i="86"/>
  <c r="F509" i="86"/>
  <c r="F508" i="86"/>
  <c r="F507" i="86"/>
  <c r="F506" i="86"/>
  <c r="F505" i="86"/>
  <c r="E502" i="86"/>
  <c r="D502" i="86"/>
  <c r="C502" i="86"/>
  <c r="F501" i="86"/>
  <c r="F500" i="86"/>
  <c r="E497" i="86"/>
  <c r="D497" i="86"/>
  <c r="C497" i="86"/>
  <c r="F496" i="86"/>
  <c r="F495" i="86"/>
  <c r="F494" i="86"/>
  <c r="F493" i="86"/>
  <c r="F492" i="86"/>
  <c r="E487" i="86"/>
  <c r="D487" i="86"/>
  <c r="C487" i="86"/>
  <c r="F486" i="86"/>
  <c r="F485" i="86"/>
  <c r="F484" i="86"/>
  <c r="F483" i="86"/>
  <c r="F482" i="86"/>
  <c r="E479" i="86"/>
  <c r="D479" i="86"/>
  <c r="C479" i="86"/>
  <c r="F478" i="86"/>
  <c r="F477" i="86"/>
  <c r="F476" i="86"/>
  <c r="F475" i="86"/>
  <c r="F474" i="86"/>
  <c r="F473" i="86"/>
  <c r="F472" i="86"/>
  <c r="E469" i="86"/>
  <c r="D469" i="86"/>
  <c r="C469" i="86"/>
  <c r="F468" i="86"/>
  <c r="F467" i="86"/>
  <c r="F466" i="86"/>
  <c r="F465" i="86"/>
  <c r="F464" i="86"/>
  <c r="F463" i="86"/>
  <c r="F462" i="86"/>
  <c r="F461" i="86"/>
  <c r="F460" i="86"/>
  <c r="F459" i="86"/>
  <c r="E456" i="86"/>
  <c r="D456" i="86"/>
  <c r="C456" i="86"/>
  <c r="F455" i="86"/>
  <c r="F454" i="86"/>
  <c r="F453" i="86"/>
  <c r="F452" i="86"/>
  <c r="F451" i="86"/>
  <c r="F450" i="86"/>
  <c r="F449" i="86"/>
  <c r="F448" i="86"/>
  <c r="F447" i="86"/>
  <c r="F446" i="86"/>
  <c r="F445" i="86"/>
  <c r="E442" i="86"/>
  <c r="D442" i="86"/>
  <c r="C442" i="86"/>
  <c r="F441" i="86"/>
  <c r="F440" i="86"/>
  <c r="F439" i="86"/>
  <c r="E436" i="86"/>
  <c r="D436" i="86"/>
  <c r="C436" i="86"/>
  <c r="F435" i="86"/>
  <c r="F434" i="86"/>
  <c r="F433" i="86"/>
  <c r="E430" i="86"/>
  <c r="D430" i="86"/>
  <c r="C430" i="86"/>
  <c r="F429" i="86"/>
  <c r="F428" i="86"/>
  <c r="F427" i="86"/>
  <c r="F426" i="86"/>
  <c r="E423" i="86"/>
  <c r="D423" i="86"/>
  <c r="C423" i="86"/>
  <c r="F422" i="86"/>
  <c r="F421" i="86"/>
  <c r="F420" i="86"/>
  <c r="F419" i="86"/>
  <c r="F418" i="86"/>
  <c r="F417" i="86"/>
  <c r="F416" i="86"/>
  <c r="F415" i="86"/>
  <c r="F414" i="86"/>
  <c r="E404" i="86"/>
  <c r="F403" i="86"/>
  <c r="F402" i="86"/>
  <c r="F401" i="86"/>
  <c r="F400" i="86"/>
  <c r="F399" i="86"/>
  <c r="F398" i="86"/>
  <c r="F397" i="86"/>
  <c r="E393" i="86"/>
  <c r="E677" i="86" s="1"/>
  <c r="F392" i="86"/>
  <c r="F391" i="86"/>
  <c r="F390" i="86"/>
  <c r="F389" i="86"/>
  <c r="E379" i="86"/>
  <c r="C379" i="86"/>
  <c r="F378" i="86"/>
  <c r="F377" i="86"/>
  <c r="F376" i="86"/>
  <c r="F375" i="86"/>
  <c r="F374" i="86"/>
  <c r="E371" i="86"/>
  <c r="C371" i="86"/>
  <c r="F370" i="86"/>
  <c r="F369" i="86"/>
  <c r="E366" i="86"/>
  <c r="C366" i="86"/>
  <c r="F365" i="86"/>
  <c r="F364" i="86"/>
  <c r="F363" i="86"/>
  <c r="F362" i="86"/>
  <c r="F361" i="86"/>
  <c r="E356" i="86"/>
  <c r="F355" i="86"/>
  <c r="F354" i="86"/>
  <c r="F353" i="86"/>
  <c r="F352" i="86"/>
  <c r="E339" i="86"/>
  <c r="F338" i="86"/>
  <c r="E327" i="86"/>
  <c r="E678" i="86" s="1"/>
  <c r="F326" i="86"/>
  <c r="F325" i="86"/>
  <c r="F324" i="86"/>
  <c r="E316" i="86"/>
  <c r="F315" i="86"/>
  <c r="F314" i="86"/>
  <c r="F313" i="86"/>
  <c r="E300" i="86"/>
  <c r="E676" i="86" s="1"/>
  <c r="F299" i="86"/>
  <c r="F298" i="86"/>
  <c r="F297" i="86"/>
  <c r="F296" i="86"/>
  <c r="F295" i="86"/>
  <c r="F294" i="86"/>
  <c r="F293" i="86"/>
  <c r="F292" i="86"/>
  <c r="F291" i="86"/>
  <c r="F290" i="86"/>
  <c r="F289" i="86"/>
  <c r="E285" i="86"/>
  <c r="E675" i="86" s="1"/>
  <c r="F284" i="86"/>
  <c r="F283" i="86"/>
  <c r="E276" i="86"/>
  <c r="E673" i="86" s="1"/>
  <c r="F275" i="86"/>
  <c r="F274" i="86"/>
  <c r="E270" i="86"/>
  <c r="F269" i="86"/>
  <c r="F268" i="86"/>
  <c r="F266" i="86"/>
  <c r="E261" i="86"/>
  <c r="E671" i="86" s="1"/>
  <c r="F260" i="86"/>
  <c r="F259" i="86"/>
  <c r="F258" i="86"/>
  <c r="F257" i="86"/>
  <c r="F256" i="86"/>
  <c r="F255" i="86"/>
  <c r="F254" i="86"/>
  <c r="E241" i="86"/>
  <c r="F240" i="86"/>
  <c r="F239" i="86"/>
  <c r="F238" i="86"/>
  <c r="F237" i="86"/>
  <c r="F236" i="86"/>
  <c r="F235" i="86"/>
  <c r="F234" i="86"/>
  <c r="F233" i="86"/>
  <c r="F232" i="86"/>
  <c r="F231" i="86"/>
  <c r="F230" i="86"/>
  <c r="F229" i="86"/>
  <c r="F228" i="86"/>
  <c r="F227" i="86"/>
  <c r="E204" i="86"/>
  <c r="F203" i="86"/>
  <c r="F202" i="86"/>
  <c r="F201" i="86"/>
  <c r="F200" i="86"/>
  <c r="F199" i="86"/>
  <c r="F198" i="86"/>
  <c r="F197" i="86"/>
  <c r="F196" i="86"/>
  <c r="F195" i="86"/>
  <c r="F194" i="86"/>
  <c r="F193" i="86"/>
  <c r="F192" i="86"/>
  <c r="F191" i="86"/>
  <c r="F190" i="86"/>
  <c r="F189" i="86"/>
  <c r="E185" i="86"/>
  <c r="C185" i="86"/>
  <c r="F184" i="86"/>
  <c r="F183" i="86"/>
  <c r="F182" i="86"/>
  <c r="F181" i="86"/>
  <c r="F180" i="86"/>
  <c r="F179" i="86"/>
  <c r="E172" i="86"/>
  <c r="F171" i="86"/>
  <c r="F170" i="86"/>
  <c r="F169" i="86"/>
  <c r="F168" i="86"/>
  <c r="F167" i="86"/>
  <c r="F166" i="86"/>
  <c r="F165" i="86"/>
  <c r="F164" i="86"/>
  <c r="F163" i="86"/>
  <c r="F162" i="86"/>
  <c r="F161" i="86"/>
  <c r="E156" i="86"/>
  <c r="F155" i="86"/>
  <c r="F154" i="86"/>
  <c r="F153" i="86"/>
  <c r="F152" i="86"/>
  <c r="F151" i="86"/>
  <c r="F150" i="86"/>
  <c r="F149" i="86"/>
  <c r="F148" i="86"/>
  <c r="E124" i="86"/>
  <c r="F123" i="86"/>
  <c r="F122" i="86"/>
  <c r="F121" i="86"/>
  <c r="F120" i="86"/>
  <c r="F119" i="86"/>
  <c r="E113" i="86"/>
  <c r="F112" i="86"/>
  <c r="F111" i="86"/>
  <c r="F110" i="86"/>
  <c r="F109" i="86"/>
  <c r="F108" i="86"/>
  <c r="F107" i="86"/>
  <c r="F106" i="86"/>
  <c r="F105" i="86"/>
  <c r="F104" i="86"/>
  <c r="E98" i="86"/>
  <c r="E88" i="86"/>
  <c r="F87" i="86"/>
  <c r="F86" i="86"/>
  <c r="E72" i="86"/>
  <c r="F71" i="86"/>
  <c r="F70" i="86"/>
  <c r="F69" i="86"/>
  <c r="F68" i="86"/>
  <c r="F67" i="86"/>
  <c r="F66" i="86"/>
  <c r="F65" i="86"/>
  <c r="F64" i="86"/>
  <c r="F63" i="86"/>
  <c r="E39" i="86"/>
  <c r="F38" i="86"/>
  <c r="F37" i="86"/>
  <c r="F36" i="86"/>
  <c r="F35" i="86"/>
  <c r="F34" i="86"/>
  <c r="E28" i="86"/>
  <c r="F27" i="86"/>
  <c r="F26" i="86"/>
  <c r="F25" i="86"/>
  <c r="F24" i="86"/>
  <c r="F23" i="86"/>
  <c r="F22" i="86"/>
  <c r="F21" i="86"/>
  <c r="F20" i="86"/>
  <c r="F19" i="86"/>
  <c r="E13" i="86"/>
  <c r="E681" i="86" l="1"/>
  <c r="E690" i="86" s="1"/>
  <c r="F371" i="86"/>
  <c r="F502" i="86"/>
  <c r="E243" i="86"/>
  <c r="F366" i="86"/>
  <c r="D531" i="86"/>
  <c r="C531" i="86"/>
  <c r="D489" i="86"/>
  <c r="E174" i="86"/>
  <c r="E661" i="86" s="1"/>
  <c r="F379" i="86"/>
  <c r="E531" i="86"/>
  <c r="F442" i="86"/>
  <c r="D528" i="86"/>
  <c r="E635" i="86"/>
  <c r="F423" i="86"/>
  <c r="F430" i="86"/>
  <c r="F436" i="86"/>
  <c r="F479" i="86"/>
  <c r="F487" i="86"/>
  <c r="F497" i="86"/>
  <c r="E528" i="86"/>
  <c r="E656" i="86"/>
  <c r="C528" i="86"/>
  <c r="E409" i="86"/>
  <c r="E585" i="86" s="1"/>
  <c r="E406" i="86"/>
  <c r="F456" i="86"/>
  <c r="E489" i="86"/>
  <c r="F521" i="86"/>
  <c r="E90" i="86"/>
  <c r="E358" i="86"/>
  <c r="F469" i="86"/>
  <c r="C489" i="86"/>
  <c r="F510" i="86"/>
  <c r="F526" i="86"/>
  <c r="F185" i="86"/>
  <c r="E245" i="86" l="1"/>
  <c r="E660" i="86"/>
  <c r="E666" i="86" s="1"/>
  <c r="F528" i="86"/>
  <c r="F489" i="86"/>
  <c r="F531" i="86"/>
  <c r="AC138" i="2" l="1"/>
  <c r="P113" i="3" l="1"/>
  <c r="P110" i="3"/>
  <c r="P93" i="3"/>
  <c r="P91" i="3"/>
  <c r="P89" i="3"/>
  <c r="O78" i="3"/>
  <c r="P80" i="3"/>
  <c r="P79" i="3"/>
  <c r="P78" i="3"/>
  <c r="P34" i="3"/>
  <c r="P32" i="3"/>
  <c r="P30" i="3"/>
  <c r="P7" i="3"/>
  <c r="P63" i="3"/>
  <c r="P70" i="3"/>
  <c r="P16" i="3"/>
  <c r="P15" i="3"/>
  <c r="P14" i="3"/>
  <c r="O120" i="3"/>
  <c r="N120" i="3"/>
  <c r="N16" i="3"/>
  <c r="N128" i="3"/>
  <c r="L128" i="3"/>
  <c r="M128" i="3"/>
  <c r="M80" i="3"/>
  <c r="M16" i="3"/>
  <c r="L16" i="3"/>
  <c r="L80" i="3"/>
  <c r="K129" i="3"/>
  <c r="K111" i="3"/>
  <c r="K8" i="3"/>
  <c r="J130" i="3"/>
  <c r="J90" i="3"/>
  <c r="J80" i="3"/>
  <c r="J31" i="3"/>
  <c r="J16" i="3"/>
  <c r="I128" i="3"/>
  <c r="I122" i="3"/>
  <c r="I121" i="3"/>
  <c r="I120" i="3"/>
  <c r="H130" i="3" l="1"/>
  <c r="H93" i="3"/>
  <c r="H91" i="3"/>
  <c r="H89" i="3"/>
  <c r="H34" i="3"/>
  <c r="H32" i="3"/>
  <c r="H29" i="3"/>
  <c r="H80" i="3"/>
  <c r="H16" i="3"/>
  <c r="F49" i="3"/>
  <c r="F50" i="3"/>
  <c r="F105" i="3"/>
  <c r="F130" i="3"/>
  <c r="E105" i="3"/>
  <c r="E130" i="3"/>
  <c r="E103" i="3"/>
  <c r="E102" i="3"/>
  <c r="E101" i="3"/>
  <c r="E99" i="3"/>
  <c r="E96" i="3"/>
  <c r="E95" i="3"/>
  <c r="E93" i="3"/>
  <c r="E90" i="3"/>
  <c r="E91" i="3"/>
  <c r="E89" i="3"/>
  <c r="E87" i="3"/>
  <c r="E85" i="3"/>
  <c r="E82" i="3"/>
  <c r="E80" i="3"/>
  <c r="E79" i="3"/>
  <c r="E78" i="3"/>
  <c r="P5" i="3"/>
  <c r="O136" i="3"/>
  <c r="N136" i="3"/>
  <c r="M136" i="3"/>
  <c r="O131" i="3"/>
  <c r="N131" i="3"/>
  <c r="N152" i="3" s="1"/>
  <c r="N168" i="3" s="1"/>
  <c r="M131" i="3"/>
  <c r="M152" i="3" s="1"/>
  <c r="M168" i="3" s="1"/>
  <c r="O123" i="3"/>
  <c r="O151" i="3" s="1"/>
  <c r="N123" i="3"/>
  <c r="N151" i="3" s="1"/>
  <c r="N167" i="3" s="1"/>
  <c r="M123" i="3"/>
  <c r="O116" i="3"/>
  <c r="N116" i="3"/>
  <c r="M116" i="3"/>
  <c r="O107" i="3"/>
  <c r="N107" i="3"/>
  <c r="M107" i="3"/>
  <c r="O74" i="3"/>
  <c r="N74" i="3"/>
  <c r="M74" i="3"/>
  <c r="O66" i="3"/>
  <c r="N66" i="3"/>
  <c r="M66" i="3"/>
  <c r="O60" i="3"/>
  <c r="N60" i="3"/>
  <c r="M60" i="3"/>
  <c r="O46" i="3"/>
  <c r="N46" i="3"/>
  <c r="M46" i="3"/>
  <c r="O22" i="3"/>
  <c r="N22" i="3"/>
  <c r="M22" i="3"/>
  <c r="O17" i="3"/>
  <c r="N17" i="3"/>
  <c r="M17" i="3"/>
  <c r="O11" i="3"/>
  <c r="N11" i="3"/>
  <c r="M11" i="3"/>
  <c r="O5" i="3"/>
  <c r="N5" i="3"/>
  <c r="M5" i="3"/>
  <c r="L5" i="3"/>
  <c r="K5" i="3"/>
  <c r="J5" i="3"/>
  <c r="I5" i="3"/>
  <c r="H5" i="3"/>
  <c r="F5" i="3"/>
  <c r="E5" i="3"/>
  <c r="D68" i="3"/>
  <c r="C216" i="86" s="1"/>
  <c r="D50" i="3"/>
  <c r="C76" i="86" s="1"/>
  <c r="D125" i="3"/>
  <c r="C188" i="86" s="1"/>
  <c r="C215" i="86"/>
  <c r="D134" i="3"/>
  <c r="C214" i="86" s="1"/>
  <c r="C213" i="86"/>
  <c r="D130" i="3"/>
  <c r="C212" i="86" s="1"/>
  <c r="D128" i="3"/>
  <c r="C210" i="86" s="1"/>
  <c r="D120" i="3"/>
  <c r="C207" i="86" s="1"/>
  <c r="D122" i="3"/>
  <c r="C209" i="86" s="1"/>
  <c r="D121" i="3"/>
  <c r="C208" i="86" s="1"/>
  <c r="D115" i="3"/>
  <c r="C222" i="86" s="1"/>
  <c r="D114" i="3"/>
  <c r="C221" i="86" s="1"/>
  <c r="D113" i="3"/>
  <c r="C220" i="86" s="1"/>
  <c r="D73" i="3"/>
  <c r="C226" i="86" s="1"/>
  <c r="D72" i="3"/>
  <c r="C225" i="86" s="1"/>
  <c r="D71" i="3"/>
  <c r="C224" i="86" s="1"/>
  <c r="D70" i="3"/>
  <c r="C223" i="86" s="1"/>
  <c r="D65" i="3"/>
  <c r="C219" i="86" s="1"/>
  <c r="D64" i="3"/>
  <c r="C218" i="86" s="1"/>
  <c r="D63" i="3"/>
  <c r="C217" i="86" s="1"/>
  <c r="D59" i="3"/>
  <c r="C85" i="86" s="1"/>
  <c r="M118" i="3" l="1"/>
  <c r="M150" i="3" s="1"/>
  <c r="M166" i="3" s="1"/>
  <c r="O167" i="3"/>
  <c r="C665" i="86"/>
  <c r="O118" i="3"/>
  <c r="O150" i="3" s="1"/>
  <c r="O166" i="3" s="1"/>
  <c r="C662" i="86"/>
  <c r="C241" i="86"/>
  <c r="C663" i="86"/>
  <c r="C664" i="86"/>
  <c r="C204" i="86"/>
  <c r="O76" i="3"/>
  <c r="M76" i="3"/>
  <c r="M149" i="3" s="1"/>
  <c r="N118" i="3"/>
  <c r="N150" i="3" s="1"/>
  <c r="N166" i="3" s="1"/>
  <c r="N76" i="3"/>
  <c r="N149" i="3" s="1"/>
  <c r="D58" i="3"/>
  <c r="C84" i="86" s="1"/>
  <c r="D57" i="3"/>
  <c r="C83" i="86" s="1"/>
  <c r="D56" i="3"/>
  <c r="C82" i="86" s="1"/>
  <c r="D55" i="3"/>
  <c r="C81" i="86" s="1"/>
  <c r="D54" i="3"/>
  <c r="C80" i="86" s="1"/>
  <c r="D53" i="3"/>
  <c r="C79" i="86" s="1"/>
  <c r="D52" i="3"/>
  <c r="C78" i="86" s="1"/>
  <c r="D51" i="3"/>
  <c r="C77" i="86" s="1"/>
  <c r="D49" i="3"/>
  <c r="C75" i="86" s="1"/>
  <c r="D45" i="3"/>
  <c r="C62" i="86" s="1"/>
  <c r="C61" i="86"/>
  <c r="D43" i="3"/>
  <c r="C60" i="86" s="1"/>
  <c r="D106" i="3"/>
  <c r="C160" i="86" s="1"/>
  <c r="D102" i="3"/>
  <c r="C145" i="86" s="1"/>
  <c r="C146" i="86"/>
  <c r="D104" i="3"/>
  <c r="C147" i="86" s="1"/>
  <c r="D105" i="3"/>
  <c r="C159" i="86" s="1"/>
  <c r="C142" i="86"/>
  <c r="C141" i="86"/>
  <c r="D96" i="3"/>
  <c r="C139" i="86" s="1"/>
  <c r="C134" i="86"/>
  <c r="D80" i="3"/>
  <c r="C103" i="86" s="1"/>
  <c r="D79" i="3"/>
  <c r="C102" i="86" s="1"/>
  <c r="D78" i="3"/>
  <c r="C101" i="86" s="1"/>
  <c r="D90" i="3"/>
  <c r="C133" i="86" s="1"/>
  <c r="C140" i="86"/>
  <c r="C144" i="86"/>
  <c r="C143" i="86"/>
  <c r="C59" i="86"/>
  <c r="C58" i="86"/>
  <c r="C52" i="86"/>
  <c r="C50" i="86"/>
  <c r="M155" i="3" l="1"/>
  <c r="M171" i="3" s="1"/>
  <c r="M165" i="3"/>
  <c r="M138" i="3"/>
  <c r="M146" i="3" s="1"/>
  <c r="M4" i="3" s="1"/>
  <c r="N155" i="3"/>
  <c r="N171" i="3" s="1"/>
  <c r="N165" i="3"/>
  <c r="O155" i="3"/>
  <c r="O171" i="3" s="1"/>
  <c r="C56" i="86"/>
  <c r="C55" i="86"/>
  <c r="C57" i="86"/>
  <c r="C172" i="86"/>
  <c r="C243" i="86"/>
  <c r="D93" i="3"/>
  <c r="C136" i="86" s="1"/>
  <c r="C135" i="86"/>
  <c r="D95" i="3"/>
  <c r="C138" i="86" s="1"/>
  <c r="C137" i="86"/>
  <c r="O138" i="3"/>
  <c r="O146" i="3" s="1"/>
  <c r="O4" i="3" s="1"/>
  <c r="C88" i="86"/>
  <c r="C113" i="86"/>
  <c r="N138" i="3"/>
  <c r="N146" i="3" s="1"/>
  <c r="N4" i="3" s="1"/>
  <c r="D37" i="3"/>
  <c r="C54" i="86" s="1"/>
  <c r="D36" i="3"/>
  <c r="C53" i="86" s="1"/>
  <c r="D34" i="3"/>
  <c r="C51" i="86" s="1"/>
  <c r="C49" i="86"/>
  <c r="D31" i="3"/>
  <c r="C48" i="86" s="1"/>
  <c r="C117" i="86"/>
  <c r="C118" i="86"/>
  <c r="C116" i="86"/>
  <c r="C97" i="86"/>
  <c r="C96" i="86"/>
  <c r="C95" i="86"/>
  <c r="C98" i="86" l="1"/>
  <c r="C124" i="86"/>
  <c r="C33" i="86"/>
  <c r="C31" i="86"/>
  <c r="C32" i="86"/>
  <c r="D16" i="3"/>
  <c r="C18" i="86" s="1"/>
  <c r="D15" i="3"/>
  <c r="C17" i="86" s="1"/>
  <c r="D14" i="3"/>
  <c r="C16" i="86" s="1"/>
  <c r="C12" i="86"/>
  <c r="C11" i="86"/>
  <c r="C10" i="86"/>
  <c r="C13" i="86" l="1"/>
  <c r="C28" i="86"/>
  <c r="C39" i="86"/>
  <c r="Z135" i="2" l="1"/>
  <c r="AQ100" i="2"/>
  <c r="AQ112" i="2" s="1"/>
  <c r="AQ94" i="2"/>
  <c r="AQ83" i="2"/>
  <c r="AQ81" i="2"/>
  <c r="AQ67" i="2"/>
  <c r="AQ57" i="2"/>
  <c r="AQ50" i="2"/>
  <c r="AQ29" i="2"/>
  <c r="AQ26" i="2"/>
  <c r="AN141" i="2"/>
  <c r="AN144" i="2" s="1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N138" i="2"/>
  <c r="AN136" i="2"/>
  <c r="AN135" i="2"/>
  <c r="AN139" i="2"/>
  <c r="AN133" i="2"/>
  <c r="AN119" i="2"/>
  <c r="AN118" i="2"/>
  <c r="AN129" i="2"/>
  <c r="AN114" i="2"/>
  <c r="AN116" i="2" s="1"/>
  <c r="AN96" i="2"/>
  <c r="AN100" i="2" s="1"/>
  <c r="AN112" i="2" s="1"/>
  <c r="AN88" i="2"/>
  <c r="AN94" i="2" s="1"/>
  <c r="AN76" i="2"/>
  <c r="AN74" i="2"/>
  <c r="AN25" i="2"/>
  <c r="AN24" i="2"/>
  <c r="AN23" i="2"/>
  <c r="AN22" i="2"/>
  <c r="AN15" i="2"/>
  <c r="AN19" i="2" s="1"/>
  <c r="AN20" i="2" s="1"/>
  <c r="AN110" i="2"/>
  <c r="AN107" i="2"/>
  <c r="AN67" i="2"/>
  <c r="AN57" i="2"/>
  <c r="AN50" i="2"/>
  <c r="AN29" i="2"/>
  <c r="AN9" i="2"/>
  <c r="AL114" i="2"/>
  <c r="AJ88" i="2"/>
  <c r="AI98" i="2"/>
  <c r="AH88" i="2"/>
  <c r="AN123" i="2" l="1"/>
  <c r="AN125" i="2" s="1"/>
  <c r="AN131" i="2" s="1"/>
  <c r="AN26" i="2"/>
  <c r="AN81" i="2"/>
  <c r="AG119" i="2"/>
  <c r="AG118" i="2"/>
  <c r="AG114" i="2"/>
  <c r="AN83" i="2" l="1"/>
  <c r="AF28" i="2"/>
  <c r="AF44" i="2"/>
  <c r="AF115" i="2"/>
  <c r="AE143" i="2"/>
  <c r="AE142" i="2"/>
  <c r="AE128" i="2"/>
  <c r="AE127" i="2"/>
  <c r="AD88" i="2"/>
  <c r="AB138" i="2"/>
  <c r="AB136" i="2"/>
  <c r="AB135" i="2"/>
  <c r="AB134" i="2"/>
  <c r="AB133" i="2"/>
  <c r="AB137" i="2"/>
  <c r="AB28" i="2"/>
  <c r="AB29" i="2" s="1"/>
  <c r="AB24" i="2"/>
  <c r="AB23" i="2"/>
  <c r="AB22" i="2"/>
  <c r="AB17" i="2"/>
  <c r="AB15" i="2"/>
  <c r="AB144" i="2"/>
  <c r="AB129" i="2"/>
  <c r="AB123" i="2"/>
  <c r="AB116" i="2"/>
  <c r="AB110" i="2"/>
  <c r="AB107" i="2"/>
  <c r="AB100" i="2"/>
  <c r="AB94" i="2"/>
  <c r="AB81" i="2"/>
  <c r="AB67" i="2"/>
  <c r="AB57" i="2"/>
  <c r="AB50" i="2"/>
  <c r="AB8" i="2"/>
  <c r="AB7" i="2"/>
  <c r="Y91" i="2"/>
  <c r="Y79" i="2"/>
  <c r="X53" i="2"/>
  <c r="W119" i="2"/>
  <c r="W118" i="2"/>
  <c r="V76" i="2"/>
  <c r="U76" i="2"/>
  <c r="T80" i="2"/>
  <c r="T79" i="2"/>
  <c r="T78" i="2"/>
  <c r="T76" i="2"/>
  <c r="T75" i="2"/>
  <c r="T74" i="2"/>
  <c r="T73" i="2"/>
  <c r="T72" i="2"/>
  <c r="T71" i="2"/>
  <c r="T70" i="2"/>
  <c r="T66" i="2"/>
  <c r="T65" i="2"/>
  <c r="T64" i="2"/>
  <c r="T63" i="2"/>
  <c r="T62" i="2"/>
  <c r="T61" i="2"/>
  <c r="T59" i="2"/>
  <c r="T56" i="2"/>
  <c r="T55" i="2"/>
  <c r="T53" i="2"/>
  <c r="T52" i="2"/>
  <c r="T49" i="2"/>
  <c r="T48" i="2"/>
  <c r="T47" i="2"/>
  <c r="T46" i="2"/>
  <c r="T45" i="2"/>
  <c r="T44" i="2"/>
  <c r="T43" i="2"/>
  <c r="T42" i="2"/>
  <c r="T40" i="2"/>
  <c r="T39" i="2"/>
  <c r="T38" i="2"/>
  <c r="T37" i="2"/>
  <c r="T36" i="2"/>
  <c r="T35" i="2"/>
  <c r="T34" i="2"/>
  <c r="T33" i="2"/>
  <c r="T32" i="2"/>
  <c r="T31" i="2"/>
  <c r="T28" i="2"/>
  <c r="T29" i="2" s="1"/>
  <c r="T25" i="2"/>
  <c r="T24" i="2"/>
  <c r="T23" i="2"/>
  <c r="T22" i="2"/>
  <c r="T14" i="2"/>
  <c r="T15" i="2" s="1"/>
  <c r="S76" i="2"/>
  <c r="R75" i="2"/>
  <c r="R74" i="2"/>
  <c r="Q121" i="2"/>
  <c r="Q120" i="2"/>
  <c r="AN84" i="2" l="1"/>
  <c r="AN146" i="2" s="1"/>
  <c r="AN150" i="2" s="1"/>
  <c r="AB139" i="2"/>
  <c r="AB112" i="2"/>
  <c r="AB125" i="2"/>
  <c r="AB131" i="2" s="1"/>
  <c r="T50" i="2"/>
  <c r="T26" i="2"/>
  <c r="T67" i="2"/>
  <c r="T57" i="2"/>
  <c r="T81" i="2"/>
  <c r="AB26" i="2"/>
  <c r="AB83" i="2" s="1"/>
  <c r="O53" i="2"/>
  <c r="N75" i="2"/>
  <c r="N81" i="2" s="1"/>
  <c r="T144" i="2"/>
  <c r="Z144" i="2"/>
  <c r="Y144" i="2"/>
  <c r="X144" i="2"/>
  <c r="W144" i="2"/>
  <c r="V144" i="2"/>
  <c r="U144" i="2"/>
  <c r="S144" i="2"/>
  <c r="R144" i="2"/>
  <c r="Q144" i="2"/>
  <c r="P144" i="2"/>
  <c r="Z139" i="2"/>
  <c r="Y139" i="2"/>
  <c r="X139" i="2"/>
  <c r="W139" i="2"/>
  <c r="V139" i="2"/>
  <c r="U139" i="2"/>
  <c r="T139" i="2"/>
  <c r="S139" i="2"/>
  <c r="R139" i="2"/>
  <c r="Q139" i="2"/>
  <c r="P139" i="2"/>
  <c r="Z129" i="2"/>
  <c r="Y129" i="2"/>
  <c r="X129" i="2"/>
  <c r="W129" i="2"/>
  <c r="V129" i="2"/>
  <c r="U129" i="2"/>
  <c r="T129" i="2"/>
  <c r="S129" i="2"/>
  <c r="R129" i="2"/>
  <c r="Q129" i="2"/>
  <c r="P129" i="2"/>
  <c r="Z123" i="2"/>
  <c r="Y123" i="2"/>
  <c r="X123" i="2"/>
  <c r="W123" i="2"/>
  <c r="V123" i="2"/>
  <c r="U123" i="2"/>
  <c r="T123" i="2"/>
  <c r="S123" i="2"/>
  <c r="R123" i="2"/>
  <c r="Q123" i="2"/>
  <c r="P123" i="2"/>
  <c r="Z116" i="2"/>
  <c r="Y116" i="2"/>
  <c r="X116" i="2"/>
  <c r="W116" i="2"/>
  <c r="V116" i="2"/>
  <c r="U116" i="2"/>
  <c r="T116" i="2"/>
  <c r="S116" i="2"/>
  <c r="R116" i="2"/>
  <c r="Q116" i="2"/>
  <c r="P116" i="2"/>
  <c r="Z110" i="2"/>
  <c r="Y110" i="2"/>
  <c r="X110" i="2"/>
  <c r="W110" i="2"/>
  <c r="V110" i="2"/>
  <c r="U110" i="2"/>
  <c r="T110" i="2"/>
  <c r="S110" i="2"/>
  <c r="R110" i="2"/>
  <c r="Q110" i="2"/>
  <c r="P110" i="2"/>
  <c r="Z107" i="2"/>
  <c r="Y107" i="2"/>
  <c r="X107" i="2"/>
  <c r="W107" i="2"/>
  <c r="V107" i="2"/>
  <c r="U107" i="2"/>
  <c r="T107" i="2"/>
  <c r="S107" i="2"/>
  <c r="R107" i="2"/>
  <c r="Q107" i="2"/>
  <c r="P107" i="2"/>
  <c r="Z100" i="2"/>
  <c r="Y100" i="2"/>
  <c r="X100" i="2"/>
  <c r="W100" i="2"/>
  <c r="V100" i="2"/>
  <c r="U100" i="2"/>
  <c r="T100" i="2"/>
  <c r="S100" i="2"/>
  <c r="R100" i="2"/>
  <c r="Q100" i="2"/>
  <c r="P100" i="2"/>
  <c r="Z94" i="2"/>
  <c r="Y94" i="2"/>
  <c r="X94" i="2"/>
  <c r="W94" i="2"/>
  <c r="V94" i="2"/>
  <c r="U94" i="2"/>
  <c r="T94" i="2"/>
  <c r="S94" i="2"/>
  <c r="R94" i="2"/>
  <c r="Q94" i="2"/>
  <c r="P94" i="2"/>
  <c r="Z81" i="2"/>
  <c r="Y81" i="2"/>
  <c r="X81" i="2"/>
  <c r="W81" i="2"/>
  <c r="V81" i="2"/>
  <c r="U81" i="2"/>
  <c r="S81" i="2"/>
  <c r="R81" i="2"/>
  <c r="Q81" i="2"/>
  <c r="P77" i="2"/>
  <c r="P81" i="2" s="1"/>
  <c r="Z67" i="2"/>
  <c r="Y67" i="2"/>
  <c r="X67" i="2"/>
  <c r="W67" i="2"/>
  <c r="V67" i="2"/>
  <c r="U67" i="2"/>
  <c r="S67" i="2"/>
  <c r="R67" i="2"/>
  <c r="Q67" i="2"/>
  <c r="P67" i="2"/>
  <c r="Z57" i="2"/>
  <c r="Y57" i="2"/>
  <c r="X57" i="2"/>
  <c r="W57" i="2"/>
  <c r="V57" i="2"/>
  <c r="U57" i="2"/>
  <c r="S57" i="2"/>
  <c r="R57" i="2"/>
  <c r="Q57" i="2"/>
  <c r="P57" i="2"/>
  <c r="Z50" i="2"/>
  <c r="Y50" i="2"/>
  <c r="X50" i="2"/>
  <c r="W50" i="2"/>
  <c r="V50" i="2"/>
  <c r="U50" i="2"/>
  <c r="S50" i="2"/>
  <c r="R50" i="2"/>
  <c r="Q50" i="2"/>
  <c r="P50" i="2"/>
  <c r="Z29" i="2"/>
  <c r="Y29" i="2"/>
  <c r="X29" i="2"/>
  <c r="W29" i="2"/>
  <c r="V29" i="2"/>
  <c r="U29" i="2"/>
  <c r="S29" i="2"/>
  <c r="R29" i="2"/>
  <c r="Q29" i="2"/>
  <c r="P29" i="2"/>
  <c r="Z26" i="2"/>
  <c r="Y26" i="2"/>
  <c r="X26" i="2"/>
  <c r="W26" i="2"/>
  <c r="V26" i="2"/>
  <c r="U26" i="2"/>
  <c r="S26" i="2"/>
  <c r="R26" i="2"/>
  <c r="Q26" i="2"/>
  <c r="P26" i="2"/>
  <c r="Z15" i="2"/>
  <c r="Y15" i="2"/>
  <c r="Y19" i="2" s="1"/>
  <c r="X15" i="2"/>
  <c r="W15" i="2"/>
  <c r="V15" i="2"/>
  <c r="U15" i="2"/>
  <c r="U19" i="2" s="1"/>
  <c r="S15" i="2"/>
  <c r="R15" i="2"/>
  <c r="Q15" i="2"/>
  <c r="Q19" i="2" s="1"/>
  <c r="P15" i="2"/>
  <c r="Z9" i="2"/>
  <c r="Y9" i="2"/>
  <c r="X9" i="2"/>
  <c r="W9" i="2"/>
  <c r="V9" i="2"/>
  <c r="U9" i="2"/>
  <c r="T9" i="2"/>
  <c r="T19" i="2" s="1"/>
  <c r="T20" i="2" s="1"/>
  <c r="S9" i="2"/>
  <c r="R9" i="2"/>
  <c r="Q9" i="2"/>
  <c r="P9" i="2"/>
  <c r="N144" i="2"/>
  <c r="N139" i="2"/>
  <c r="N129" i="2"/>
  <c r="N123" i="2"/>
  <c r="N116" i="2"/>
  <c r="N110" i="2"/>
  <c r="N107" i="2"/>
  <c r="N100" i="2"/>
  <c r="N94" i="2"/>
  <c r="N67" i="2"/>
  <c r="N57" i="2"/>
  <c r="N50" i="2"/>
  <c r="N29" i="2"/>
  <c r="N26" i="2"/>
  <c r="N15" i="2"/>
  <c r="N9" i="2"/>
  <c r="M80" i="2"/>
  <c r="M79" i="2"/>
  <c r="M78" i="2"/>
  <c r="M76" i="2"/>
  <c r="M75" i="2"/>
  <c r="M74" i="2"/>
  <c r="M73" i="2"/>
  <c r="M72" i="2"/>
  <c r="M71" i="2"/>
  <c r="M70" i="2"/>
  <c r="M66" i="2"/>
  <c r="M65" i="2"/>
  <c r="M64" i="2"/>
  <c r="M63" i="2"/>
  <c r="M62" i="2"/>
  <c r="M61" i="2"/>
  <c r="M59" i="2"/>
  <c r="M55" i="2"/>
  <c r="M56" i="2"/>
  <c r="M53" i="2"/>
  <c r="M52" i="2"/>
  <c r="M49" i="2"/>
  <c r="M48" i="2"/>
  <c r="M47" i="2"/>
  <c r="M46" i="2"/>
  <c r="M45" i="2"/>
  <c r="M44" i="2"/>
  <c r="M42" i="2"/>
  <c r="M43" i="2"/>
  <c r="M39" i="2"/>
  <c r="M40" i="2"/>
  <c r="M38" i="2"/>
  <c r="M37" i="2"/>
  <c r="M36" i="2"/>
  <c r="M35" i="2"/>
  <c r="M34" i="2"/>
  <c r="M33" i="2"/>
  <c r="M32" i="2"/>
  <c r="M31" i="2"/>
  <c r="M28" i="2"/>
  <c r="M25" i="2"/>
  <c r="M24" i="2"/>
  <c r="M23" i="2"/>
  <c r="M22" i="2"/>
  <c r="M14" i="2"/>
  <c r="K75" i="2"/>
  <c r="J109" i="2"/>
  <c r="J92" i="2"/>
  <c r="H142" i="2"/>
  <c r="G138" i="2"/>
  <c r="G137" i="2"/>
  <c r="G136" i="2"/>
  <c r="G135" i="2"/>
  <c r="G134" i="2"/>
  <c r="G133" i="2"/>
  <c r="G119" i="2"/>
  <c r="P19" i="2" l="1"/>
  <c r="Q112" i="2"/>
  <c r="U112" i="2"/>
  <c r="Y112" i="2"/>
  <c r="Y125" i="2" s="1"/>
  <c r="Y131" i="2" s="1"/>
  <c r="V19" i="2"/>
  <c r="Z19" i="2"/>
  <c r="R112" i="2"/>
  <c r="V112" i="2"/>
  <c r="V125" i="2" s="1"/>
  <c r="V131" i="2" s="1"/>
  <c r="Z112" i="2"/>
  <c r="N19" i="2"/>
  <c r="R19" i="2"/>
  <c r="W19" i="2"/>
  <c r="S112" i="2"/>
  <c r="W112" i="2"/>
  <c r="N83" i="2"/>
  <c r="N84" i="2" s="1"/>
  <c r="N112" i="2"/>
  <c r="S19" i="2"/>
  <c r="X19" i="2"/>
  <c r="P112" i="2"/>
  <c r="P125" i="2" s="1"/>
  <c r="P131" i="2" s="1"/>
  <c r="T112" i="2"/>
  <c r="T125" i="2" s="1"/>
  <c r="T131" i="2" s="1"/>
  <c r="X112" i="2"/>
  <c r="T83" i="2"/>
  <c r="T84" i="2" s="1"/>
  <c r="P83" i="2"/>
  <c r="P84" i="2" s="1"/>
  <c r="X83" i="2"/>
  <c r="X84" i="2" s="1"/>
  <c r="Q83" i="2"/>
  <c r="U83" i="2"/>
  <c r="U84" i="2" s="1"/>
  <c r="Y83" i="2"/>
  <c r="Y84" i="2" s="1"/>
  <c r="Q125" i="2"/>
  <c r="Q131" i="2" s="1"/>
  <c r="U125" i="2"/>
  <c r="U131" i="2" s="1"/>
  <c r="R83" i="2"/>
  <c r="R84" i="2" s="1"/>
  <c r="V83" i="2"/>
  <c r="V84" i="2" s="1"/>
  <c r="R125" i="2"/>
  <c r="R131" i="2" s="1"/>
  <c r="S83" i="2"/>
  <c r="S84" i="2" s="1"/>
  <c r="W83" i="2"/>
  <c r="Z83" i="2"/>
  <c r="Z84" i="2" s="1"/>
  <c r="S125" i="2"/>
  <c r="S131" i="2" s="1"/>
  <c r="W125" i="2"/>
  <c r="W131" i="2" s="1"/>
  <c r="Z125" i="2"/>
  <c r="Z131" i="2" s="1"/>
  <c r="X125" i="2"/>
  <c r="X131" i="2" s="1"/>
  <c r="N125" i="2"/>
  <c r="N131" i="2" s="1"/>
  <c r="G76" i="2"/>
  <c r="G60" i="2"/>
  <c r="G59" i="2"/>
  <c r="G12" i="2"/>
  <c r="D138" i="2"/>
  <c r="C578" i="86" s="1"/>
  <c r="D136" i="2"/>
  <c r="C576" i="86" s="1"/>
  <c r="D133" i="2"/>
  <c r="C573" i="86" s="1"/>
  <c r="D135" i="2"/>
  <c r="C575" i="86" s="1"/>
  <c r="D134" i="2"/>
  <c r="C574" i="86" s="1"/>
  <c r="N146" i="2" l="1"/>
  <c r="Z146" i="2"/>
  <c r="Z150" i="2" s="1"/>
  <c r="C687" i="86"/>
  <c r="AM144" i="2"/>
  <c r="AM139" i="2"/>
  <c r="AM129" i="2"/>
  <c r="AM123" i="2"/>
  <c r="AM116" i="2"/>
  <c r="AM110" i="2"/>
  <c r="AM107" i="2"/>
  <c r="AM100" i="2"/>
  <c r="AM94" i="2"/>
  <c r="AM81" i="2"/>
  <c r="AM67" i="2"/>
  <c r="AM57" i="2"/>
  <c r="AM50" i="2"/>
  <c r="AM29" i="2"/>
  <c r="AM26" i="2"/>
  <c r="AM15" i="2"/>
  <c r="AM9" i="2"/>
  <c r="F135" i="2"/>
  <c r="E135" i="2"/>
  <c r="E118" i="2"/>
  <c r="E119" i="2"/>
  <c r="G77" i="2"/>
  <c r="F77" i="2"/>
  <c r="E77" i="2"/>
  <c r="L54" i="2"/>
  <c r="G54" i="2"/>
  <c r="F54" i="2"/>
  <c r="E54" i="2"/>
  <c r="AM19" i="2" l="1"/>
  <c r="AM112" i="2"/>
  <c r="AM125" i="2" s="1"/>
  <c r="AM131" i="2" s="1"/>
  <c r="C540" i="86"/>
  <c r="AM83" i="2"/>
  <c r="AM146" i="2" l="1"/>
  <c r="AM150" i="2" s="1"/>
  <c r="D115" i="2"/>
  <c r="C552" i="86" s="1"/>
  <c r="D114" i="2"/>
  <c r="C551" i="86" s="1"/>
  <c r="C684" i="86" s="1"/>
  <c r="A20" i="2"/>
  <c r="A84" i="2" l="1"/>
  <c r="C535" i="86" l="1"/>
  <c r="C537" i="86"/>
  <c r="C538" i="86"/>
  <c r="C539" i="86"/>
  <c r="C536" i="86"/>
  <c r="D98" i="2" l="1"/>
  <c r="C545" i="86" s="1"/>
  <c r="D96" i="2"/>
  <c r="C543" i="86" s="1"/>
  <c r="I22" i="72"/>
  <c r="I27" i="72" s="1"/>
  <c r="J19" i="72"/>
  <c r="J27" i="72" s="1"/>
  <c r="J22" i="72"/>
  <c r="J21" i="72"/>
  <c r="J20" i="72"/>
  <c r="I19" i="72"/>
  <c r="I18" i="72"/>
  <c r="I17" i="72"/>
  <c r="I16" i="72"/>
  <c r="I15" i="72"/>
  <c r="I14" i="72"/>
  <c r="J26" i="72"/>
  <c r="I26" i="72"/>
  <c r="J25" i="72"/>
  <c r="I25" i="72"/>
  <c r="J24" i="72"/>
  <c r="I24" i="72"/>
  <c r="J23" i="72"/>
  <c r="I23" i="72"/>
  <c r="J12" i="72"/>
  <c r="I12" i="72"/>
  <c r="D106" i="2"/>
  <c r="C550" i="86" s="1"/>
  <c r="D105" i="2"/>
  <c r="C549" i="86" s="1"/>
  <c r="D103" i="2"/>
  <c r="C547" i="86" s="1"/>
  <c r="D102" i="2"/>
  <c r="C546" i="86" s="1"/>
  <c r="B21" i="72" l="1"/>
  <c r="I70" i="66"/>
  <c r="I16" i="66"/>
  <c r="I52" i="66"/>
  <c r="I24" i="66"/>
  <c r="D96" i="66"/>
  <c r="D93" i="66" l="1"/>
  <c r="D95" i="66"/>
  <c r="D94" i="66"/>
  <c r="D92" i="66"/>
  <c r="D91" i="66"/>
  <c r="D97" i="66" l="1"/>
  <c r="D143" i="2" l="1"/>
  <c r="D142" i="2"/>
  <c r="C639" i="86" s="1"/>
  <c r="C689" i="86" s="1"/>
  <c r="D137" i="2"/>
  <c r="C577" i="86" s="1"/>
  <c r="D128" i="2"/>
  <c r="D127" i="2"/>
  <c r="D122" i="2"/>
  <c r="C556" i="86" s="1"/>
  <c r="D121" i="2"/>
  <c r="D120" i="2"/>
  <c r="D119" i="2"/>
  <c r="D118" i="2"/>
  <c r="C553" i="86" s="1"/>
  <c r="D109" i="2"/>
  <c r="C554" i="86" s="1"/>
  <c r="C683" i="86" s="1"/>
  <c r="D59" i="2"/>
  <c r="C330" i="86" s="1"/>
  <c r="D141" i="2"/>
  <c r="C638" i="86" s="1"/>
  <c r="C541" i="86"/>
  <c r="D80" i="2"/>
  <c r="C396" i="86" s="1"/>
  <c r="C404" i="86" s="1"/>
  <c r="D79" i="2"/>
  <c r="C351" i="86" s="1"/>
  <c r="D78" i="2"/>
  <c r="C350" i="86" s="1"/>
  <c r="D77" i="2"/>
  <c r="C349" i="86" s="1"/>
  <c r="D76" i="2"/>
  <c r="C348" i="86" s="1"/>
  <c r="D75" i="2"/>
  <c r="C347" i="86" s="1"/>
  <c r="D74" i="2"/>
  <c r="C346" i="86" s="1"/>
  <c r="D73" i="2"/>
  <c r="C345" i="86" s="1"/>
  <c r="D72" i="2"/>
  <c r="C344" i="86" s="1"/>
  <c r="D71" i="2"/>
  <c r="C343" i="86" s="1"/>
  <c r="D70" i="2"/>
  <c r="C342" i="86" s="1"/>
  <c r="D66" i="2"/>
  <c r="C337" i="86" s="1"/>
  <c r="D65" i="2"/>
  <c r="C336" i="86" s="1"/>
  <c r="D64" i="2"/>
  <c r="C335" i="86" s="1"/>
  <c r="D63" i="2"/>
  <c r="C334" i="86" s="1"/>
  <c r="D62" i="2"/>
  <c r="C333" i="86" s="1"/>
  <c r="D61" i="2"/>
  <c r="C332" i="86" s="1"/>
  <c r="D60" i="2"/>
  <c r="C331" i="86" s="1"/>
  <c r="C680" i="86" s="1"/>
  <c r="D56" i="2"/>
  <c r="C323" i="86" s="1"/>
  <c r="D55" i="2"/>
  <c r="C322" i="86" s="1"/>
  <c r="D54" i="2"/>
  <c r="C321" i="86" s="1"/>
  <c r="D53" i="2"/>
  <c r="C320" i="86" s="1"/>
  <c r="D52" i="2"/>
  <c r="C319" i="86" s="1"/>
  <c r="D49" i="2"/>
  <c r="D48" i="2"/>
  <c r="C388" i="86" s="1"/>
  <c r="D47" i="2"/>
  <c r="C387" i="86" s="1"/>
  <c r="D46" i="2"/>
  <c r="C386" i="86" s="1"/>
  <c r="D45" i="2"/>
  <c r="C385" i="86" s="1"/>
  <c r="D44" i="2"/>
  <c r="C384" i="86" s="1"/>
  <c r="D42" i="2"/>
  <c r="C382" i="86" s="1"/>
  <c r="D43" i="2"/>
  <c r="C383" i="86" s="1"/>
  <c r="D39" i="2"/>
  <c r="C311" i="86" s="1"/>
  <c r="D40" i="2"/>
  <c r="C312" i="86" s="1"/>
  <c r="D38" i="2"/>
  <c r="C310" i="86" s="1"/>
  <c r="D37" i="2"/>
  <c r="C309" i="86" s="1"/>
  <c r="D36" i="2"/>
  <c r="C308" i="86" s="1"/>
  <c r="D35" i="2"/>
  <c r="C307" i="86" s="1"/>
  <c r="D34" i="2"/>
  <c r="C306" i="86" s="1"/>
  <c r="D33" i="2"/>
  <c r="C305" i="86" s="1"/>
  <c r="D32" i="2"/>
  <c r="C304" i="86" s="1"/>
  <c r="D31" i="2"/>
  <c r="C303" i="86" s="1"/>
  <c r="D28" i="2"/>
  <c r="C288" i="86" s="1"/>
  <c r="C300" i="86" s="1"/>
  <c r="C676" i="86" s="1"/>
  <c r="D25" i="2"/>
  <c r="C282" i="86" s="1"/>
  <c r="D24" i="2"/>
  <c r="C281" i="86" s="1"/>
  <c r="D23" i="2"/>
  <c r="C280" i="86" s="1"/>
  <c r="D22" i="2"/>
  <c r="C279" i="86" s="1"/>
  <c r="D11" i="2"/>
  <c r="D12" i="2"/>
  <c r="C265" i="86" s="1"/>
  <c r="C674" i="86" s="1"/>
  <c r="D17" i="2"/>
  <c r="C273" i="86" s="1"/>
  <c r="C276" i="86" s="1"/>
  <c r="C673" i="86" s="1"/>
  <c r="D14" i="2"/>
  <c r="D8" i="2"/>
  <c r="C253" i="86" s="1"/>
  <c r="D7" i="2"/>
  <c r="C252" i="86" s="1"/>
  <c r="C261" i="86" s="1"/>
  <c r="L27" i="69"/>
  <c r="I18" i="69"/>
  <c r="H18" i="69" s="1"/>
  <c r="G18" i="69" s="1"/>
  <c r="J27" i="69"/>
  <c r="G8" i="1" s="1"/>
  <c r="I16" i="69"/>
  <c r="H16" i="69" s="1"/>
  <c r="G16" i="69" s="1"/>
  <c r="I15" i="69"/>
  <c r="H15" i="69" s="1"/>
  <c r="G15" i="69" s="1"/>
  <c r="I26" i="69"/>
  <c r="H26" i="69" s="1"/>
  <c r="G26" i="69" s="1"/>
  <c r="I25" i="69"/>
  <c r="H25" i="69" s="1"/>
  <c r="G25" i="69" s="1"/>
  <c r="I24" i="69"/>
  <c r="H24" i="69" s="1"/>
  <c r="G24" i="69" s="1"/>
  <c r="I21" i="69"/>
  <c r="H21" i="69" s="1"/>
  <c r="G21" i="69" s="1"/>
  <c r="I20" i="69"/>
  <c r="H20" i="69" s="1"/>
  <c r="G20" i="69" s="1"/>
  <c r="I19" i="69"/>
  <c r="H19" i="69" s="1"/>
  <c r="G19" i="69" s="1"/>
  <c r="L31" i="68"/>
  <c r="H31" i="68" s="1"/>
  <c r="L30" i="68"/>
  <c r="H30" i="68" s="1"/>
  <c r="L29" i="68"/>
  <c r="H29" i="68" s="1"/>
  <c r="L28" i="68"/>
  <c r="H28" i="68" s="1"/>
  <c r="L27" i="68"/>
  <c r="H27" i="68" s="1"/>
  <c r="G27" i="68" s="1"/>
  <c r="F8" i="1"/>
  <c r="F6" i="1"/>
  <c r="E54" i="1"/>
  <c r="E55" i="1"/>
  <c r="J22" i="68"/>
  <c r="E8" i="1" s="1"/>
  <c r="K20" i="68"/>
  <c r="K27" i="69" l="1"/>
  <c r="G7" i="1" s="1"/>
  <c r="C316" i="86"/>
  <c r="C264" i="86"/>
  <c r="C672" i="86" s="1"/>
  <c r="I17" i="69"/>
  <c r="H17" i="69" s="1"/>
  <c r="G17" i="69" s="1"/>
  <c r="I14" i="69"/>
  <c r="H14" i="69" s="1"/>
  <c r="G14" i="69" s="1"/>
  <c r="C671" i="86"/>
  <c r="C285" i="86"/>
  <c r="C675" i="86" s="1"/>
  <c r="C393" i="86"/>
  <c r="C677" i="86" s="1"/>
  <c r="C679" i="86"/>
  <c r="C339" i="86"/>
  <c r="C555" i="86"/>
  <c r="C685" i="86" s="1"/>
  <c r="C583" i="86"/>
  <c r="C682" i="86"/>
  <c r="C270" i="86"/>
  <c r="C327" i="86"/>
  <c r="C678" i="86" s="1"/>
  <c r="C356" i="86"/>
  <c r="C688" i="86"/>
  <c r="C645" i="86"/>
  <c r="K22" i="68"/>
  <c r="E7" i="1" s="1"/>
  <c r="G28" i="68"/>
  <c r="G29" i="68"/>
  <c r="H27" i="69" l="1"/>
  <c r="C409" i="86"/>
  <c r="I27" i="69"/>
  <c r="G6" i="1" s="1"/>
  <c r="C406" i="86"/>
  <c r="C681" i="86"/>
  <c r="C358" i="86"/>
  <c r="G30" i="68"/>
  <c r="G31" i="68"/>
  <c r="I41" i="68" l="1"/>
  <c r="H41" i="68" s="1"/>
  <c r="G41" i="68" s="1"/>
  <c r="I40" i="68"/>
  <c r="H40" i="68" s="1"/>
  <c r="G40" i="68" s="1"/>
  <c r="I39" i="68"/>
  <c r="H39" i="68" s="1"/>
  <c r="G39" i="68" s="1"/>
  <c r="I36" i="68"/>
  <c r="H36" i="68" s="1"/>
  <c r="G36" i="68" s="1"/>
  <c r="H21" i="68"/>
  <c r="G21" i="68" s="1"/>
  <c r="I20" i="68"/>
  <c r="H20" i="68" s="1"/>
  <c r="G20" i="68" s="1"/>
  <c r="H19" i="68"/>
  <c r="G19" i="68" s="1"/>
  <c r="I18" i="68"/>
  <c r="I17" i="68"/>
  <c r="H17" i="68" s="1"/>
  <c r="G17" i="68" s="1"/>
  <c r="I16" i="68"/>
  <c r="H16" i="68" s="1"/>
  <c r="G16" i="68" s="1"/>
  <c r="I15" i="68"/>
  <c r="H15" i="68" s="1"/>
  <c r="G15" i="68" s="1"/>
  <c r="I14" i="68"/>
  <c r="H14" i="68" s="1"/>
  <c r="G14" i="68" s="1"/>
  <c r="H18" i="68" l="1"/>
  <c r="I22" i="68"/>
  <c r="E6" i="1" s="1"/>
  <c r="H6" i="1"/>
  <c r="H8" i="1"/>
  <c r="G18" i="68" l="1"/>
  <c r="H22" i="68"/>
  <c r="G22" i="68" s="1"/>
  <c r="D52" i="1" l="1"/>
  <c r="C614" i="86" s="1"/>
  <c r="F614" i="86" s="1"/>
  <c r="D43" i="1" l="1"/>
  <c r="C605" i="86" s="1"/>
  <c r="F605" i="86" s="1"/>
  <c r="D53" i="1"/>
  <c r="C615" i="86" s="1"/>
  <c r="F615" i="86" s="1"/>
  <c r="D51" i="1"/>
  <c r="C613" i="86" s="1"/>
  <c r="D50" i="1"/>
  <c r="C612" i="86" s="1"/>
  <c r="F612" i="86" s="1"/>
  <c r="D49" i="1"/>
  <c r="C611" i="86" s="1"/>
  <c r="D48" i="1"/>
  <c r="C610" i="86" s="1"/>
  <c r="F610" i="86" s="1"/>
  <c r="D47" i="1"/>
  <c r="C609" i="86" s="1"/>
  <c r="F609" i="86" s="1"/>
  <c r="D46" i="1"/>
  <c r="C608" i="86" s="1"/>
  <c r="D45" i="1"/>
  <c r="C607" i="86" s="1"/>
  <c r="D44" i="1"/>
  <c r="C606" i="86" s="1"/>
  <c r="F606" i="86" s="1"/>
  <c r="D42" i="1"/>
  <c r="C604" i="86" s="1"/>
  <c r="F604" i="86" s="1"/>
  <c r="D37" i="1"/>
  <c r="D36" i="1"/>
  <c r="D35" i="1"/>
  <c r="D34" i="1"/>
  <c r="D33" i="1"/>
  <c r="D29" i="1"/>
  <c r="D28" i="1"/>
  <c r="D27" i="1"/>
  <c r="D26" i="1"/>
  <c r="D24" i="1"/>
  <c r="D23" i="1"/>
  <c r="D22" i="1"/>
  <c r="C590" i="86" s="1"/>
  <c r="D18" i="1"/>
  <c r="D17" i="1"/>
  <c r="C48" i="67"/>
  <c r="C87" i="67"/>
  <c r="D41" i="1" s="1"/>
  <c r="C603" i="86" s="1"/>
  <c r="C60" i="67"/>
  <c r="D55" i="1" s="1"/>
  <c r="C617" i="86" s="1"/>
  <c r="C588" i="86" l="1"/>
  <c r="C592" i="86"/>
  <c r="F592" i="86" s="1"/>
  <c r="C597" i="86"/>
  <c r="C601" i="86"/>
  <c r="C589" i="86"/>
  <c r="C594" i="86"/>
  <c r="C598" i="86"/>
  <c r="C602" i="86"/>
  <c r="C595" i="86"/>
  <c r="C599" i="86"/>
  <c r="C591" i="86"/>
  <c r="C596" i="86"/>
  <c r="C600" i="86"/>
  <c r="D6" i="1"/>
  <c r="F590" i="86"/>
  <c r="C104" i="67"/>
  <c r="C647" i="86" l="1"/>
  <c r="C648" i="86"/>
  <c r="F588" i="86"/>
  <c r="F591" i="86"/>
  <c r="F596" i="86"/>
  <c r="F599" i="86"/>
  <c r="F602" i="86"/>
  <c r="F594" i="86"/>
  <c r="F601" i="86"/>
  <c r="C628" i="86"/>
  <c r="C698" i="86" s="1"/>
  <c r="F600" i="86"/>
  <c r="F595" i="86"/>
  <c r="F598" i="86"/>
  <c r="F589" i="86"/>
  <c r="F597" i="86"/>
  <c r="D54" i="1"/>
  <c r="C616" i="86" s="1"/>
  <c r="C51" i="67"/>
  <c r="C34" i="67"/>
  <c r="C7" i="67"/>
  <c r="C24" i="67"/>
  <c r="C695" i="86" l="1"/>
  <c r="C105" i="67"/>
  <c r="I53" i="1" l="1"/>
  <c r="I50" i="1"/>
  <c r="I48" i="1"/>
  <c r="I52" i="1"/>
  <c r="I47" i="1"/>
  <c r="I44" i="1"/>
  <c r="I43" i="1"/>
  <c r="I42" i="1"/>
  <c r="I37" i="1"/>
  <c r="I36" i="1"/>
  <c r="I35" i="1"/>
  <c r="I34" i="1"/>
  <c r="I33" i="1"/>
  <c r="I25" i="1"/>
  <c r="I29" i="1"/>
  <c r="I28" i="1"/>
  <c r="I27" i="1"/>
  <c r="I26" i="1"/>
  <c r="I24" i="1"/>
  <c r="I23" i="1"/>
  <c r="I22" i="1"/>
  <c r="I18" i="1"/>
  <c r="I17" i="1"/>
  <c r="I10" i="1"/>
  <c r="I9" i="1"/>
  <c r="I54" i="1" l="1"/>
  <c r="D616" i="86" s="1"/>
  <c r="I55" i="1"/>
  <c r="D617" i="86" s="1"/>
  <c r="F617" i="86" l="1"/>
  <c r="F616" i="86"/>
  <c r="A100" i="2"/>
  <c r="A99" i="2"/>
  <c r="A98" i="2"/>
  <c r="A97" i="2"/>
  <c r="A111" i="3" l="1"/>
  <c r="A8" i="3"/>
  <c r="L136" i="3"/>
  <c r="K136" i="3"/>
  <c r="L123" i="3"/>
  <c r="K123" i="3"/>
  <c r="L116" i="3"/>
  <c r="K116" i="3"/>
  <c r="L74" i="3"/>
  <c r="K74" i="3"/>
  <c r="L66" i="3"/>
  <c r="K66" i="3"/>
  <c r="L60" i="3"/>
  <c r="K60" i="3"/>
  <c r="L46" i="3"/>
  <c r="K46" i="3"/>
  <c r="L22" i="3"/>
  <c r="K22" i="3"/>
  <c r="L11" i="3"/>
  <c r="K11" i="3"/>
  <c r="J136" i="3"/>
  <c r="J123" i="3"/>
  <c r="J107" i="3"/>
  <c r="J74" i="3"/>
  <c r="J66" i="3"/>
  <c r="J60" i="3"/>
  <c r="J46" i="3"/>
  <c r="J22" i="3"/>
  <c r="J17" i="3"/>
  <c r="K107" i="3"/>
  <c r="L107" i="3" l="1"/>
  <c r="L118" i="3" s="1"/>
  <c r="L150" i="3" s="1"/>
  <c r="L166" i="3" s="1"/>
  <c r="Q8" i="3"/>
  <c r="J11" i="3"/>
  <c r="J76" i="3" s="1"/>
  <c r="J149" i="3" s="1"/>
  <c r="Q111" i="3"/>
  <c r="J116" i="3"/>
  <c r="J118" i="3" s="1"/>
  <c r="J150" i="3" s="1"/>
  <c r="J166" i="3" s="1"/>
  <c r="K17" i="3"/>
  <c r="K76" i="3" s="1"/>
  <c r="K149" i="3" s="1"/>
  <c r="K131" i="3"/>
  <c r="K152" i="3" s="1"/>
  <c r="K168" i="3" s="1"/>
  <c r="J131" i="3"/>
  <c r="J152" i="3" s="1"/>
  <c r="J168" i="3" s="1"/>
  <c r="L17" i="3"/>
  <c r="L76" i="3" s="1"/>
  <c r="L149" i="3" s="1"/>
  <c r="L131" i="3"/>
  <c r="L152" i="3" s="1"/>
  <c r="L168" i="3" s="1"/>
  <c r="K118" i="3"/>
  <c r="K150" i="3" s="1"/>
  <c r="K166" i="3" s="1"/>
  <c r="J155" i="3" l="1"/>
  <c r="J171" i="3" s="1"/>
  <c r="J165" i="3"/>
  <c r="K155" i="3"/>
  <c r="K171" i="3" s="1"/>
  <c r="K165" i="3"/>
  <c r="L165" i="3"/>
  <c r="L155" i="3"/>
  <c r="L171" i="3" s="1"/>
  <c r="R111" i="3"/>
  <c r="D96" i="86"/>
  <c r="R8" i="3"/>
  <c r="D11" i="86"/>
  <c r="J138" i="3"/>
  <c r="J146" i="3" s="1"/>
  <c r="J4" i="3" s="1"/>
  <c r="L138" i="3"/>
  <c r="L146" i="3" s="1"/>
  <c r="L4" i="3" s="1"/>
  <c r="K138" i="3"/>
  <c r="K146" i="3" s="1"/>
  <c r="K4" i="3" s="1"/>
  <c r="F11" i="86" l="1"/>
  <c r="F96" i="86"/>
  <c r="AL139" i="2"/>
  <c r="AK139" i="2"/>
  <c r="AL129" i="2"/>
  <c r="AK129" i="2"/>
  <c r="AL123" i="2"/>
  <c r="AK123" i="2"/>
  <c r="AL116" i="2"/>
  <c r="AK116" i="2"/>
  <c r="AL110" i="2"/>
  <c r="AK110" i="2"/>
  <c r="AL107" i="2"/>
  <c r="AK107" i="2"/>
  <c r="AL100" i="2"/>
  <c r="AK100" i="2"/>
  <c r="AL94" i="2"/>
  <c r="AK94" i="2"/>
  <c r="AL81" i="2"/>
  <c r="AK81" i="2"/>
  <c r="AL67" i="2"/>
  <c r="AK67" i="2"/>
  <c r="AL57" i="2"/>
  <c r="AK57" i="2"/>
  <c r="AL50" i="2"/>
  <c r="AK50" i="2"/>
  <c r="AL29" i="2"/>
  <c r="AK29" i="2"/>
  <c r="AL26" i="2"/>
  <c r="AK26" i="2"/>
  <c r="AL15" i="2"/>
  <c r="AK15" i="2"/>
  <c r="AL9" i="2"/>
  <c r="AK9" i="2"/>
  <c r="AJ139" i="2"/>
  <c r="AJ129" i="2"/>
  <c r="AJ123" i="2"/>
  <c r="AJ116" i="2"/>
  <c r="AJ110" i="2"/>
  <c r="AJ107" i="2"/>
  <c r="AJ94" i="2"/>
  <c r="AJ81" i="2"/>
  <c r="AJ67" i="2"/>
  <c r="AJ57" i="2"/>
  <c r="AJ50" i="2"/>
  <c r="AJ29" i="2"/>
  <c r="AJ26" i="2"/>
  <c r="AJ15" i="2"/>
  <c r="AJ9" i="2"/>
  <c r="AI100" i="2"/>
  <c r="AH100" i="2"/>
  <c r="AG100" i="2"/>
  <c r="AF100" i="2"/>
  <c r="AE100" i="2"/>
  <c r="AD100" i="2"/>
  <c r="AC100" i="2"/>
  <c r="O100" i="2"/>
  <c r="M100" i="2"/>
  <c r="L100" i="2"/>
  <c r="K100" i="2"/>
  <c r="J100" i="2"/>
  <c r="I100" i="2"/>
  <c r="H100" i="2"/>
  <c r="G100" i="2"/>
  <c r="F100" i="2"/>
  <c r="E100" i="2"/>
  <c r="AK83" i="2" l="1"/>
  <c r="AJ83" i="2"/>
  <c r="AL83" i="2"/>
  <c r="AK19" i="2"/>
  <c r="AK112" i="2"/>
  <c r="AK125" i="2" s="1"/>
  <c r="AK131" i="2" s="1"/>
  <c r="AJ19" i="2"/>
  <c r="AL19" i="2"/>
  <c r="AL112" i="2"/>
  <c r="AL125" i="2" s="1"/>
  <c r="AL131" i="2" s="1"/>
  <c r="AJ144" i="2" l="1"/>
  <c r="AL144" i="2"/>
  <c r="AL146" i="2" s="1"/>
  <c r="AK144" i="2"/>
  <c r="AK146" i="2" l="1"/>
  <c r="AK150" i="2" s="1"/>
  <c r="AK154" i="2" s="1"/>
  <c r="AK4" i="2" s="1"/>
  <c r="AL150" i="2"/>
  <c r="Y146" i="2"/>
  <c r="Y150" i="2" s="1"/>
  <c r="AJ100" i="2"/>
  <c r="AJ112" i="2" s="1"/>
  <c r="AJ125" i="2" s="1"/>
  <c r="AJ131" i="2" s="1"/>
  <c r="AO97" i="2"/>
  <c r="AP97" i="2" l="1"/>
  <c r="D544" i="86"/>
  <c r="F544" i="86" s="1"/>
  <c r="AJ146" i="2"/>
  <c r="AJ150" i="2" s="1"/>
  <c r="D153" i="3" l="1"/>
  <c r="D169" i="3" s="1"/>
  <c r="I45" i="1" l="1"/>
  <c r="D607" i="86" s="1"/>
  <c r="F607" i="86" l="1"/>
  <c r="AO64" i="2"/>
  <c r="D335" i="86" s="1"/>
  <c r="J52" i="2"/>
  <c r="AO60" i="2"/>
  <c r="D331" i="86" s="1"/>
  <c r="I13" i="1"/>
  <c r="D631" i="86" s="1"/>
  <c r="F335" i="86" l="1"/>
  <c r="D697" i="86"/>
  <c r="D633" i="86"/>
  <c r="D680" i="86"/>
  <c r="F331" i="86"/>
  <c r="F680" i="86" s="1"/>
  <c r="H680" i="86" s="1"/>
  <c r="AO63" i="2"/>
  <c r="D334" i="86" s="1"/>
  <c r="AO59" i="2"/>
  <c r="D330" i="86" s="1"/>
  <c r="AO62" i="2"/>
  <c r="D333" i="86" s="1"/>
  <c r="AO61" i="2"/>
  <c r="D332" i="86" s="1"/>
  <c r="F334" i="86" l="1"/>
  <c r="F332" i="86"/>
  <c r="F333" i="86"/>
  <c r="F330" i="86"/>
  <c r="AO28" i="2"/>
  <c r="D288" i="86" s="1"/>
  <c r="D300" i="86" l="1"/>
  <c r="D676" i="86" s="1"/>
  <c r="F288" i="86"/>
  <c r="F300" i="86" s="1"/>
  <c r="F676" i="86" s="1"/>
  <c r="H676" i="86" s="1"/>
  <c r="A90" i="3"/>
  <c r="A31" i="3"/>
  <c r="Q129" i="3"/>
  <c r="D211" i="86" s="1"/>
  <c r="A129" i="3"/>
  <c r="Q135" i="3"/>
  <c r="D215" i="86" s="1"/>
  <c r="F215" i="86" s="1"/>
  <c r="A135" i="3"/>
  <c r="F211" i="86" l="1"/>
  <c r="Q31" i="3"/>
  <c r="R31" i="3" l="1"/>
  <c r="D48" i="86"/>
  <c r="R135" i="3"/>
  <c r="R129" i="3"/>
  <c r="Q90" i="3"/>
  <c r="F48" i="86" l="1"/>
  <c r="R90" i="3"/>
  <c r="D133" i="86"/>
  <c r="A55" i="1"/>
  <c r="F133" i="86" l="1"/>
  <c r="J55" i="1"/>
  <c r="A99" i="3" l="1"/>
  <c r="A98" i="3"/>
  <c r="Q98" i="3" l="1"/>
  <c r="Q99" i="3"/>
  <c r="R98" i="3" l="1"/>
  <c r="D141" i="86"/>
  <c r="F141" i="86" s="1"/>
  <c r="R99" i="3"/>
  <c r="D142" i="86"/>
  <c r="A37" i="3"/>
  <c r="A38" i="3"/>
  <c r="A39" i="3"/>
  <c r="A40" i="3"/>
  <c r="A41" i="3"/>
  <c r="A42" i="3"/>
  <c r="A29" i="3"/>
  <c r="A28" i="3"/>
  <c r="A30" i="3"/>
  <c r="A32" i="3"/>
  <c r="F142" i="86" l="1"/>
  <c r="I41" i="1"/>
  <c r="D603" i="86" s="1"/>
  <c r="F603" i="86" l="1"/>
  <c r="J25" i="1"/>
  <c r="H5" i="1" l="1"/>
  <c r="H56" i="1"/>
  <c r="H38" i="1"/>
  <c r="H30" i="1"/>
  <c r="H19" i="1"/>
  <c r="H11" i="1"/>
  <c r="H14" i="1" s="1"/>
  <c r="I46" i="1"/>
  <c r="D608" i="86" s="1"/>
  <c r="F608" i="86" l="1"/>
  <c r="H58" i="1"/>
  <c r="H60" i="1" s="1"/>
  <c r="AB148" i="2" l="1"/>
  <c r="I6" i="1"/>
  <c r="D647" i="86" s="1"/>
  <c r="I7" i="1"/>
  <c r="D648" i="86" s="1"/>
  <c r="F648" i="86" l="1"/>
  <c r="D695" i="86"/>
  <c r="F647" i="86"/>
  <c r="A51" i="1"/>
  <c r="A53" i="1"/>
  <c r="A54" i="1"/>
  <c r="A56" i="1"/>
  <c r="F695" i="86" l="1"/>
  <c r="I51" i="1"/>
  <c r="D613" i="86" s="1"/>
  <c r="F613" i="86" s="1"/>
  <c r="I49" i="1"/>
  <c r="D611" i="86" s="1"/>
  <c r="J53" i="1"/>
  <c r="J54" i="1"/>
  <c r="I8" i="1"/>
  <c r="D649" i="86" s="1"/>
  <c r="E9" i="2"/>
  <c r="F9" i="2"/>
  <c r="G9" i="2"/>
  <c r="H9" i="2"/>
  <c r="I9" i="2"/>
  <c r="J9" i="2"/>
  <c r="K9" i="2"/>
  <c r="L9" i="2"/>
  <c r="M9" i="2"/>
  <c r="O9" i="2"/>
  <c r="AC9" i="2"/>
  <c r="AD9" i="2"/>
  <c r="AE9" i="2"/>
  <c r="AF9" i="2"/>
  <c r="AG9" i="2"/>
  <c r="AH9" i="2"/>
  <c r="AI9" i="2"/>
  <c r="E15" i="2"/>
  <c r="E19" i="2" s="1"/>
  <c r="F15" i="2"/>
  <c r="H15" i="2"/>
  <c r="I15" i="2"/>
  <c r="J15" i="2"/>
  <c r="K15" i="2"/>
  <c r="L15" i="2"/>
  <c r="M15" i="2"/>
  <c r="O15" i="2"/>
  <c r="AC15" i="2"/>
  <c r="AD15" i="2"/>
  <c r="AE15" i="2"/>
  <c r="AF15" i="2"/>
  <c r="AG15" i="2"/>
  <c r="AH15" i="2"/>
  <c r="AI15" i="2"/>
  <c r="E26" i="2"/>
  <c r="F26" i="2"/>
  <c r="G26" i="2"/>
  <c r="H26" i="2"/>
  <c r="I26" i="2"/>
  <c r="J26" i="2"/>
  <c r="K26" i="2"/>
  <c r="L26" i="2"/>
  <c r="M26" i="2"/>
  <c r="O26" i="2"/>
  <c r="AC26" i="2"/>
  <c r="AD26" i="2"/>
  <c r="AE26" i="2"/>
  <c r="AF26" i="2"/>
  <c r="AG26" i="2"/>
  <c r="AH26" i="2"/>
  <c r="E29" i="2"/>
  <c r="F29" i="2"/>
  <c r="G29" i="2"/>
  <c r="H29" i="2"/>
  <c r="I29" i="2"/>
  <c r="J29" i="2"/>
  <c r="K29" i="2"/>
  <c r="L29" i="2"/>
  <c r="M29" i="2"/>
  <c r="O29" i="2"/>
  <c r="AC29" i="2"/>
  <c r="AD29" i="2"/>
  <c r="AE29" i="2"/>
  <c r="AG29" i="2"/>
  <c r="AH29" i="2"/>
  <c r="AI29" i="2"/>
  <c r="E50" i="2"/>
  <c r="F50" i="2"/>
  <c r="G50" i="2"/>
  <c r="H50" i="2"/>
  <c r="I50" i="2"/>
  <c r="J50" i="2"/>
  <c r="K50" i="2"/>
  <c r="L50" i="2"/>
  <c r="M50" i="2"/>
  <c r="O50" i="2"/>
  <c r="AC50" i="2"/>
  <c r="AD50" i="2"/>
  <c r="AE50" i="2"/>
  <c r="AG50" i="2"/>
  <c r="AH50" i="2"/>
  <c r="AI50" i="2"/>
  <c r="H57" i="2"/>
  <c r="I57" i="2"/>
  <c r="K57" i="2"/>
  <c r="L57" i="2"/>
  <c r="O57" i="2"/>
  <c r="AC57" i="2"/>
  <c r="AD57" i="2"/>
  <c r="AE57" i="2"/>
  <c r="AF57" i="2"/>
  <c r="AG57" i="2"/>
  <c r="AH57" i="2"/>
  <c r="AI57" i="2"/>
  <c r="E67" i="2"/>
  <c r="F67" i="2"/>
  <c r="H67" i="2"/>
  <c r="I67" i="2"/>
  <c r="J67" i="2"/>
  <c r="K67" i="2"/>
  <c r="L67" i="2"/>
  <c r="M67" i="2"/>
  <c r="O67" i="2"/>
  <c r="AC67" i="2"/>
  <c r="AD67" i="2"/>
  <c r="AE67" i="2"/>
  <c r="AF67" i="2"/>
  <c r="AG67" i="2"/>
  <c r="AH67" i="2"/>
  <c r="AI67" i="2"/>
  <c r="H81" i="2"/>
  <c r="I81" i="2"/>
  <c r="J81" i="2"/>
  <c r="K81" i="2"/>
  <c r="M81" i="2"/>
  <c r="AC81" i="2"/>
  <c r="AD81" i="2"/>
  <c r="AE81" i="2"/>
  <c r="AF81" i="2"/>
  <c r="AG81" i="2"/>
  <c r="AH81" i="2"/>
  <c r="E94" i="2"/>
  <c r="F94" i="2"/>
  <c r="G94" i="2"/>
  <c r="H94" i="2"/>
  <c r="I94" i="2"/>
  <c r="J94" i="2"/>
  <c r="K94" i="2"/>
  <c r="L94" i="2"/>
  <c r="M94" i="2"/>
  <c r="O94" i="2"/>
  <c r="AC94" i="2"/>
  <c r="AE94" i="2"/>
  <c r="AF94" i="2"/>
  <c r="AH94" i="2"/>
  <c r="E107" i="2"/>
  <c r="F107" i="2"/>
  <c r="G107" i="2"/>
  <c r="H107" i="2"/>
  <c r="I107" i="2"/>
  <c r="J107" i="2"/>
  <c r="K107" i="2"/>
  <c r="L107" i="2"/>
  <c r="M107" i="2"/>
  <c r="O107" i="2"/>
  <c r="AC107" i="2"/>
  <c r="AD107" i="2"/>
  <c r="AE107" i="2"/>
  <c r="AF107" i="2"/>
  <c r="AG107" i="2"/>
  <c r="AH107" i="2"/>
  <c r="AI107" i="2"/>
  <c r="E110" i="2"/>
  <c r="E112" i="2" s="1"/>
  <c r="F110" i="2"/>
  <c r="G110" i="2"/>
  <c r="H110" i="2"/>
  <c r="I110" i="2"/>
  <c r="J110" i="2"/>
  <c r="K110" i="2"/>
  <c r="L110" i="2"/>
  <c r="M110" i="2"/>
  <c r="M112" i="2" s="1"/>
  <c r="O110" i="2"/>
  <c r="AC110" i="2"/>
  <c r="AD110" i="2"/>
  <c r="AE110" i="2"/>
  <c r="AF110" i="2"/>
  <c r="AG110" i="2"/>
  <c r="AH110" i="2"/>
  <c r="AI110" i="2"/>
  <c r="E116" i="2"/>
  <c r="F116" i="2"/>
  <c r="G116" i="2"/>
  <c r="H116" i="2"/>
  <c r="I116" i="2"/>
  <c r="J116" i="2"/>
  <c r="K116" i="2"/>
  <c r="L116" i="2"/>
  <c r="M116" i="2"/>
  <c r="O116" i="2"/>
  <c r="AC116" i="2"/>
  <c r="AD116" i="2"/>
  <c r="AE116" i="2"/>
  <c r="AG116" i="2"/>
  <c r="AH116" i="2"/>
  <c r="AI116" i="2"/>
  <c r="E123" i="2"/>
  <c r="H123" i="2"/>
  <c r="I123" i="2"/>
  <c r="J123" i="2"/>
  <c r="K123" i="2"/>
  <c r="L123" i="2"/>
  <c r="M123" i="2"/>
  <c r="O123" i="2"/>
  <c r="AC123" i="2"/>
  <c r="AD123" i="2"/>
  <c r="AE123" i="2"/>
  <c r="AF123" i="2"/>
  <c r="AG123" i="2"/>
  <c r="AH123" i="2"/>
  <c r="AI123" i="2"/>
  <c r="E129" i="2"/>
  <c r="F129" i="2"/>
  <c r="G129" i="2"/>
  <c r="H129" i="2"/>
  <c r="I129" i="2"/>
  <c r="J129" i="2"/>
  <c r="K129" i="2"/>
  <c r="L129" i="2"/>
  <c r="M129" i="2"/>
  <c r="O129" i="2"/>
  <c r="AC129" i="2"/>
  <c r="AD129" i="2"/>
  <c r="AF129" i="2"/>
  <c r="AG129" i="2"/>
  <c r="AH129" i="2"/>
  <c r="AI129" i="2"/>
  <c r="G139" i="2"/>
  <c r="H139" i="2"/>
  <c r="I139" i="2"/>
  <c r="J139" i="2"/>
  <c r="K139" i="2"/>
  <c r="L139" i="2"/>
  <c r="M139" i="2"/>
  <c r="O139" i="2"/>
  <c r="AC139" i="2"/>
  <c r="AD139" i="2"/>
  <c r="AE139" i="2"/>
  <c r="AF139" i="2"/>
  <c r="AG139" i="2"/>
  <c r="AH139" i="2"/>
  <c r="AI139" i="2"/>
  <c r="AO13" i="2"/>
  <c r="AO55" i="2"/>
  <c r="D322" i="86" s="1"/>
  <c r="AO65" i="2"/>
  <c r="D336" i="86" s="1"/>
  <c r="AO66" i="2"/>
  <c r="D337" i="86" s="1"/>
  <c r="AO89" i="2"/>
  <c r="D538" i="86" s="1"/>
  <c r="F538" i="86" s="1"/>
  <c r="AO90" i="2"/>
  <c r="D539" i="86" s="1"/>
  <c r="F539" i="86" s="1"/>
  <c r="AO91" i="2"/>
  <c r="D540" i="86" s="1"/>
  <c r="AO92" i="2"/>
  <c r="D541" i="86" s="1"/>
  <c r="AO93" i="2"/>
  <c r="AO96" i="2"/>
  <c r="D543" i="86" s="1"/>
  <c r="AO98" i="2"/>
  <c r="D545" i="86" s="1"/>
  <c r="AO99" i="2"/>
  <c r="AO102" i="2"/>
  <c r="D546" i="86" s="1"/>
  <c r="F546" i="86" s="1"/>
  <c r="AO103" i="2"/>
  <c r="D547" i="86" s="1"/>
  <c r="F547" i="86" s="1"/>
  <c r="AO104" i="2"/>
  <c r="D548" i="86" s="1"/>
  <c r="F548" i="86" s="1"/>
  <c r="AO105" i="2"/>
  <c r="D549" i="86" s="1"/>
  <c r="F549" i="86" s="1"/>
  <c r="AO106" i="2"/>
  <c r="D550" i="86" s="1"/>
  <c r="F550" i="86" s="1"/>
  <c r="AO109" i="2"/>
  <c r="AO114" i="2"/>
  <c r="D551" i="86" s="1"/>
  <c r="AO122" i="2"/>
  <c r="D556" i="86" s="1"/>
  <c r="F556" i="86" s="1"/>
  <c r="AO127" i="2"/>
  <c r="AO133" i="2"/>
  <c r="D573" i="86" s="1"/>
  <c r="F573" i="86" s="1"/>
  <c r="AO136" i="2"/>
  <c r="D576" i="86" s="1"/>
  <c r="F576" i="86" s="1"/>
  <c r="AO137" i="2"/>
  <c r="D577" i="86" s="1"/>
  <c r="AO138" i="2"/>
  <c r="D578" i="86" s="1"/>
  <c r="AO143" i="2"/>
  <c r="F577" i="86" l="1"/>
  <c r="F545" i="86"/>
  <c r="F578" i="86"/>
  <c r="F541" i="86"/>
  <c r="F337" i="86"/>
  <c r="F551" i="86"/>
  <c r="F540" i="86"/>
  <c r="F322" i="86"/>
  <c r="F611" i="86"/>
  <c r="F628" i="86" s="1"/>
  <c r="D628" i="86"/>
  <c r="AF112" i="2"/>
  <c r="AO110" i="2"/>
  <c r="D554" i="86"/>
  <c r="F543" i="86"/>
  <c r="D696" i="86"/>
  <c r="D655" i="86"/>
  <c r="F336" i="86"/>
  <c r="D339" i="86"/>
  <c r="D679" i="86"/>
  <c r="AE83" i="2"/>
  <c r="AG83" i="2"/>
  <c r="I83" i="2"/>
  <c r="AD83" i="2"/>
  <c r="K83" i="2"/>
  <c r="K84" i="2" s="1"/>
  <c r="AC83" i="2"/>
  <c r="H83" i="2"/>
  <c r="AH83" i="2"/>
  <c r="AE19" i="2"/>
  <c r="AO100" i="2"/>
  <c r="AG112" i="2"/>
  <c r="AG125" i="2" s="1"/>
  <c r="AE112" i="2"/>
  <c r="AE125" i="2" s="1"/>
  <c r="AC112" i="2"/>
  <c r="AC125" i="2" s="1"/>
  <c r="AC131" i="2" s="1"/>
  <c r="L112" i="2"/>
  <c r="L125" i="2" s="1"/>
  <c r="L131" i="2" s="1"/>
  <c r="J112" i="2"/>
  <c r="J125" i="2" s="1"/>
  <c r="J131" i="2" s="1"/>
  <c r="H112" i="2"/>
  <c r="H125" i="2" s="1"/>
  <c r="H131" i="2" s="1"/>
  <c r="F112" i="2"/>
  <c r="AH112" i="2"/>
  <c r="AH125" i="2" s="1"/>
  <c r="AH131" i="2" s="1"/>
  <c r="AD112" i="2"/>
  <c r="AD125" i="2" s="1"/>
  <c r="O112" i="2"/>
  <c r="O125" i="2" s="1"/>
  <c r="O131" i="2" s="1"/>
  <c r="I112" i="2"/>
  <c r="I125" i="2" s="1"/>
  <c r="I131" i="2" s="1"/>
  <c r="G112" i="2"/>
  <c r="AH19" i="2"/>
  <c r="AF19" i="2"/>
  <c r="AD19" i="2"/>
  <c r="L19" i="2"/>
  <c r="J19" i="2"/>
  <c r="AI19" i="2"/>
  <c r="AG19" i="2"/>
  <c r="AC19" i="2"/>
  <c r="M19" i="2"/>
  <c r="M20" i="2" s="1"/>
  <c r="K19" i="2"/>
  <c r="I19" i="2"/>
  <c r="K112" i="2"/>
  <c r="K125" i="2" s="1"/>
  <c r="K131" i="2" s="1"/>
  <c r="AI112" i="2"/>
  <c r="AI125" i="2" s="1"/>
  <c r="M125" i="2"/>
  <c r="M131" i="2" s="1"/>
  <c r="E125" i="2"/>
  <c r="E131" i="2" s="1"/>
  <c r="O19" i="2"/>
  <c r="J51" i="1"/>
  <c r="AO107" i="2"/>
  <c r="F554" i="86" l="1"/>
  <c r="D656" i="86"/>
  <c r="D698" i="86"/>
  <c r="D635" i="86"/>
  <c r="F339" i="86"/>
  <c r="F679" i="86"/>
  <c r="H679" i="86" s="1"/>
  <c r="F683" i="86"/>
  <c r="H683" i="86" s="1"/>
  <c r="D683" i="86"/>
  <c r="AO112" i="2"/>
  <c r="I107" i="3"/>
  <c r="H107" i="3"/>
  <c r="F107" i="3"/>
  <c r="F698" i="86" l="1"/>
  <c r="D699" i="86"/>
  <c r="G30" i="1"/>
  <c r="E30" i="1"/>
  <c r="F30" i="1"/>
  <c r="D30" i="1" l="1"/>
  <c r="A129" i="2" l="1"/>
  <c r="A128" i="2"/>
  <c r="A127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11" i="2"/>
  <c r="A110" i="2"/>
  <c r="A109" i="2"/>
  <c r="D110" i="2" l="1"/>
  <c r="D129" i="2" l="1"/>
  <c r="C557" i="86" s="1"/>
  <c r="AP127" i="2"/>
  <c r="AP109" i="2"/>
  <c r="AP110" i="2" s="1"/>
  <c r="AR110" i="2" s="1"/>
  <c r="C686" i="86" l="1"/>
  <c r="C690" i="86" s="1"/>
  <c r="C570" i="86"/>
  <c r="C585" i="86" s="1"/>
  <c r="P136" i="3"/>
  <c r="P123" i="3"/>
  <c r="P151" i="3" s="1"/>
  <c r="P116" i="3"/>
  <c r="P74" i="3"/>
  <c r="P66" i="3"/>
  <c r="P60" i="3"/>
  <c r="P46" i="3"/>
  <c r="P22" i="3"/>
  <c r="P11" i="3"/>
  <c r="I136" i="3"/>
  <c r="I131" i="3"/>
  <c r="I152" i="3" s="1"/>
  <c r="I168" i="3" s="1"/>
  <c r="I123" i="3"/>
  <c r="I151" i="3" s="1"/>
  <c r="I116" i="3"/>
  <c r="I118" i="3" s="1"/>
  <c r="I150" i="3" s="1"/>
  <c r="I166" i="3" s="1"/>
  <c r="I74" i="3"/>
  <c r="I66" i="3"/>
  <c r="I60" i="3"/>
  <c r="I46" i="3"/>
  <c r="I22" i="3"/>
  <c r="I17" i="3"/>
  <c r="I11" i="3"/>
  <c r="H136" i="3"/>
  <c r="H131" i="3"/>
  <c r="H152" i="3" s="1"/>
  <c r="H168" i="3" s="1"/>
  <c r="H123" i="3"/>
  <c r="H116" i="3"/>
  <c r="H74" i="3"/>
  <c r="H66" i="3"/>
  <c r="H60" i="3"/>
  <c r="H46" i="3"/>
  <c r="H22" i="3"/>
  <c r="H17" i="3"/>
  <c r="H11" i="3"/>
  <c r="F136" i="3"/>
  <c r="F131" i="3"/>
  <c r="F152" i="3" s="1"/>
  <c r="F168" i="3" s="1"/>
  <c r="F123" i="3"/>
  <c r="F116" i="3"/>
  <c r="F74" i="3"/>
  <c r="F66" i="3"/>
  <c r="F60" i="3"/>
  <c r="F46" i="3"/>
  <c r="F22" i="3"/>
  <c r="F17" i="3"/>
  <c r="F11" i="3"/>
  <c r="G5" i="1"/>
  <c r="F5" i="1"/>
  <c r="P167" i="3" l="1"/>
  <c r="I167" i="3"/>
  <c r="C692" i="86"/>
  <c r="I76" i="3"/>
  <c r="F76" i="3"/>
  <c r="F149" i="3" s="1"/>
  <c r="H76" i="3"/>
  <c r="H149" i="3" s="1"/>
  <c r="E5" i="1"/>
  <c r="H118" i="3"/>
  <c r="H150" i="3" s="1"/>
  <c r="H166" i="3" s="1"/>
  <c r="F118" i="3"/>
  <c r="F150" i="3" s="1"/>
  <c r="F166" i="3" s="1"/>
  <c r="A147" i="3"/>
  <c r="I138" i="3" l="1"/>
  <c r="I149" i="3"/>
  <c r="H165" i="3"/>
  <c r="H155" i="3"/>
  <c r="H171" i="3" s="1"/>
  <c r="F155" i="3"/>
  <c r="F171" i="3" s="1"/>
  <c r="F165" i="3"/>
  <c r="H138" i="3"/>
  <c r="H146" i="3" s="1"/>
  <c r="H4" i="3" s="1"/>
  <c r="F138" i="3"/>
  <c r="Q89" i="3"/>
  <c r="D132" i="86" s="1"/>
  <c r="Q32" i="3"/>
  <c r="D49" i="86" s="1"/>
  <c r="Q121" i="3"/>
  <c r="D208" i="86" s="1"/>
  <c r="Q125" i="3"/>
  <c r="Q134" i="3"/>
  <c r="D214" i="86" s="1"/>
  <c r="F214" i="86" s="1"/>
  <c r="Q133" i="3"/>
  <c r="D213" i="86" s="1"/>
  <c r="Q130" i="3"/>
  <c r="D212" i="86" s="1"/>
  <c r="Q122" i="3"/>
  <c r="D209" i="86" s="1"/>
  <c r="Q120" i="3"/>
  <c r="D207" i="86" s="1"/>
  <c r="Q115" i="3"/>
  <c r="D222" i="86" s="1"/>
  <c r="F222" i="86" s="1"/>
  <c r="Q114" i="3"/>
  <c r="D221" i="86" s="1"/>
  <c r="F221" i="86" s="1"/>
  <c r="Q113" i="3"/>
  <c r="D220" i="86" s="1"/>
  <c r="Q112" i="3"/>
  <c r="D97" i="86" s="1"/>
  <c r="F97" i="86" s="1"/>
  <c r="Q110" i="3"/>
  <c r="D95" i="86" s="1"/>
  <c r="Q106" i="3"/>
  <c r="D160" i="86" s="1"/>
  <c r="F160" i="86" s="1"/>
  <c r="Q104" i="3"/>
  <c r="D147" i="86" s="1"/>
  <c r="F147" i="86" s="1"/>
  <c r="Q103" i="3"/>
  <c r="D146" i="86" s="1"/>
  <c r="Q102" i="3"/>
  <c r="D145" i="86" s="1"/>
  <c r="Q101" i="3"/>
  <c r="D144" i="86" s="1"/>
  <c r="Q100" i="3"/>
  <c r="D143" i="86" s="1"/>
  <c r="F143" i="86" s="1"/>
  <c r="Q97" i="3"/>
  <c r="D140" i="86" s="1"/>
  <c r="F140" i="86" s="1"/>
  <c r="Q96" i="3"/>
  <c r="D139" i="86" s="1"/>
  <c r="Q95" i="3"/>
  <c r="D138" i="86" s="1"/>
  <c r="Q94" i="3"/>
  <c r="D137" i="86" s="1"/>
  <c r="F137" i="86" s="1"/>
  <c r="Q93" i="3"/>
  <c r="D136" i="86" s="1"/>
  <c r="Q92" i="3"/>
  <c r="D135" i="86" s="1"/>
  <c r="F135" i="86" s="1"/>
  <c r="Q91" i="3"/>
  <c r="D134" i="86" s="1"/>
  <c r="Q88" i="3"/>
  <c r="D131" i="86" s="1"/>
  <c r="Q87" i="3"/>
  <c r="D130" i="86" s="1"/>
  <c r="Q86" i="3"/>
  <c r="D129" i="86" s="1"/>
  <c r="Q85" i="3"/>
  <c r="D128" i="86" s="1"/>
  <c r="Q84" i="3"/>
  <c r="D127" i="86" s="1"/>
  <c r="Q83" i="3"/>
  <c r="D118" i="86" s="1"/>
  <c r="F118" i="86" s="1"/>
  <c r="Q82" i="3"/>
  <c r="D117" i="86" s="1"/>
  <c r="Q81" i="3"/>
  <c r="D116" i="86" s="1"/>
  <c r="F116" i="86" s="1"/>
  <c r="Q73" i="3"/>
  <c r="D226" i="86" s="1"/>
  <c r="F226" i="86" s="1"/>
  <c r="Q72" i="3"/>
  <c r="D225" i="86" s="1"/>
  <c r="F225" i="86" s="1"/>
  <c r="Q71" i="3"/>
  <c r="D224" i="86" s="1"/>
  <c r="F224" i="86" s="1"/>
  <c r="Q70" i="3"/>
  <c r="D223" i="86" s="1"/>
  <c r="Q68" i="3"/>
  <c r="D216" i="86" s="1"/>
  <c r="F216" i="86" s="1"/>
  <c r="Q65" i="3"/>
  <c r="D219" i="86" s="1"/>
  <c r="F219" i="86" s="1"/>
  <c r="Q64" i="3"/>
  <c r="D218" i="86" s="1"/>
  <c r="F218" i="86" s="1"/>
  <c r="Q63" i="3"/>
  <c r="D217" i="86" s="1"/>
  <c r="Q59" i="3"/>
  <c r="D85" i="86" s="1"/>
  <c r="F85" i="86" s="1"/>
  <c r="Q58" i="3"/>
  <c r="D84" i="86" s="1"/>
  <c r="F84" i="86" s="1"/>
  <c r="Q57" i="3"/>
  <c r="D83" i="86" s="1"/>
  <c r="F83" i="86" s="1"/>
  <c r="Q56" i="3"/>
  <c r="D82" i="86" s="1"/>
  <c r="F82" i="86" s="1"/>
  <c r="Q55" i="3"/>
  <c r="D81" i="86" s="1"/>
  <c r="F81" i="86" s="1"/>
  <c r="Q54" i="3"/>
  <c r="D80" i="86" s="1"/>
  <c r="F80" i="86" s="1"/>
  <c r="Q53" i="3"/>
  <c r="D79" i="86" s="1"/>
  <c r="F79" i="86" s="1"/>
  <c r="Q52" i="3"/>
  <c r="D78" i="86" s="1"/>
  <c r="F78" i="86" s="1"/>
  <c r="Q51" i="3"/>
  <c r="D77" i="86" s="1"/>
  <c r="F77" i="86" s="1"/>
  <c r="Q50" i="3"/>
  <c r="D76" i="86" s="1"/>
  <c r="Q49" i="3"/>
  <c r="D75" i="86" s="1"/>
  <c r="Q45" i="3"/>
  <c r="D62" i="86" s="1"/>
  <c r="F62" i="86" s="1"/>
  <c r="Q44" i="3"/>
  <c r="D61" i="86" s="1"/>
  <c r="F61" i="86" s="1"/>
  <c r="Q43" i="3"/>
  <c r="D60" i="86" s="1"/>
  <c r="F60" i="86" s="1"/>
  <c r="Q42" i="3"/>
  <c r="D59" i="86" s="1"/>
  <c r="F59" i="86" s="1"/>
  <c r="Q41" i="3"/>
  <c r="D58" i="86" s="1"/>
  <c r="F58" i="86" s="1"/>
  <c r="Q38" i="3"/>
  <c r="D55" i="86" s="1"/>
  <c r="F55" i="86" s="1"/>
  <c r="Q40" i="3"/>
  <c r="D57" i="86" s="1"/>
  <c r="F57" i="86" s="1"/>
  <c r="Q39" i="3"/>
  <c r="D56" i="86" s="1"/>
  <c r="F56" i="86" s="1"/>
  <c r="Q37" i="3"/>
  <c r="D54" i="86" s="1"/>
  <c r="F54" i="86" s="1"/>
  <c r="Q36" i="3"/>
  <c r="D53" i="86" s="1"/>
  <c r="F53" i="86" s="1"/>
  <c r="Q35" i="3"/>
  <c r="D52" i="86" s="1"/>
  <c r="F52" i="86" s="1"/>
  <c r="Q34" i="3"/>
  <c r="D51" i="86" s="1"/>
  <c r="Q33" i="3"/>
  <c r="D50" i="86" s="1"/>
  <c r="F50" i="86" s="1"/>
  <c r="Q30" i="3"/>
  <c r="D47" i="86" s="1"/>
  <c r="Q29" i="3"/>
  <c r="D46" i="86" s="1"/>
  <c r="Q28" i="3"/>
  <c r="D45" i="86" s="1"/>
  <c r="Q27" i="3"/>
  <c r="D44" i="86" s="1"/>
  <c r="Q26" i="3"/>
  <c r="D43" i="86" s="1"/>
  <c r="Q25" i="3"/>
  <c r="D42" i="86" s="1"/>
  <c r="Q21" i="3"/>
  <c r="D33" i="86" s="1"/>
  <c r="F33" i="86" s="1"/>
  <c r="Q20" i="3"/>
  <c r="D32" i="86" s="1"/>
  <c r="F32" i="86" s="1"/>
  <c r="Q19" i="3"/>
  <c r="D31" i="86" s="1"/>
  <c r="Q9" i="3"/>
  <c r="D12" i="86" s="1"/>
  <c r="F12" i="86" s="1"/>
  <c r="Q7" i="3"/>
  <c r="D10" i="86" s="1"/>
  <c r="F144" i="86" l="1"/>
  <c r="F220" i="86"/>
  <c r="F209" i="86"/>
  <c r="F217" i="86"/>
  <c r="F134" i="86"/>
  <c r="F212" i="86"/>
  <c r="F208" i="86"/>
  <c r="F51" i="86"/>
  <c r="F139" i="86"/>
  <c r="F145" i="86"/>
  <c r="F49" i="86"/>
  <c r="F223" i="86"/>
  <c r="F138" i="86"/>
  <c r="F76" i="86"/>
  <c r="F136" i="86"/>
  <c r="F146" i="86"/>
  <c r="I165" i="3"/>
  <c r="I155" i="3"/>
  <c r="I171" i="3" s="1"/>
  <c r="D665" i="86"/>
  <c r="F213" i="86"/>
  <c r="F665" i="86" s="1"/>
  <c r="H665" i="86" s="1"/>
  <c r="D72" i="86"/>
  <c r="D39" i="86"/>
  <c r="F31" i="86"/>
  <c r="F39" i="86" s="1"/>
  <c r="Q153" i="3"/>
  <c r="Q169" i="3" s="1"/>
  <c r="D188" i="86"/>
  <c r="D156" i="86"/>
  <c r="D662" i="86"/>
  <c r="F207" i="86"/>
  <c r="D13" i="86"/>
  <c r="F10" i="86"/>
  <c r="F13" i="86" s="1"/>
  <c r="D88" i="86"/>
  <c r="F75" i="86"/>
  <c r="F88" i="86" s="1"/>
  <c r="D124" i="86"/>
  <c r="F117" i="86"/>
  <c r="F124" i="86" s="1"/>
  <c r="D98" i="86"/>
  <c r="F95" i="86"/>
  <c r="F98" i="86" s="1"/>
  <c r="F56" i="1"/>
  <c r="E74" i="3"/>
  <c r="A74" i="3"/>
  <c r="A75" i="3"/>
  <c r="A73" i="3"/>
  <c r="A72" i="3"/>
  <c r="A71" i="3"/>
  <c r="A134" i="3"/>
  <c r="D664" i="86" l="1"/>
  <c r="D204" i="86"/>
  <c r="F188" i="86"/>
  <c r="F662" i="86"/>
  <c r="H662" i="86" s="1"/>
  <c r="R134" i="3"/>
  <c r="J50" i="1"/>
  <c r="A50" i="1"/>
  <c r="Q74" i="3"/>
  <c r="F204" i="86" l="1"/>
  <c r="F664" i="86"/>
  <c r="H664" i="86" s="1"/>
  <c r="G56" i="1"/>
  <c r="E56" i="1"/>
  <c r="A101" i="3" l="1"/>
  <c r="R101" i="3" l="1"/>
  <c r="R100" i="3"/>
  <c r="R96" i="3" l="1"/>
  <c r="R91" i="3"/>
  <c r="R103" i="3"/>
  <c r="R64" i="3"/>
  <c r="R72" i="3"/>
  <c r="R71" i="3"/>
  <c r="E136" i="3"/>
  <c r="E131" i="3"/>
  <c r="E152" i="3" s="1"/>
  <c r="E168" i="3" s="1"/>
  <c r="E123" i="3"/>
  <c r="E116" i="3"/>
  <c r="E66" i="3"/>
  <c r="E60" i="3"/>
  <c r="E46" i="3"/>
  <c r="E22" i="3"/>
  <c r="E17" i="3"/>
  <c r="E11" i="3"/>
  <c r="A70" i="3"/>
  <c r="A69" i="3"/>
  <c r="A67" i="3"/>
  <c r="A116" i="3"/>
  <c r="A115" i="3"/>
  <c r="A114" i="3"/>
  <c r="A113" i="3"/>
  <c r="R106" i="3"/>
  <c r="R104" i="3"/>
  <c r="R102" i="3"/>
  <c r="R97" i="3"/>
  <c r="A66" i="3"/>
  <c r="A65" i="3"/>
  <c r="A64" i="3"/>
  <c r="A62" i="3"/>
  <c r="A63" i="3"/>
  <c r="A77" i="3"/>
  <c r="A78" i="3"/>
  <c r="A79" i="3"/>
  <c r="E76" i="3" l="1"/>
  <c r="E149" i="3" s="1"/>
  <c r="E165" i="3" s="1"/>
  <c r="R63" i="3"/>
  <c r="R70" i="3"/>
  <c r="R113" i="3"/>
  <c r="R115" i="3"/>
  <c r="R114" i="3"/>
  <c r="D66" i="3"/>
  <c r="Q66" i="3"/>
  <c r="R65" i="3"/>
  <c r="R73" i="3" l="1"/>
  <c r="R74" i="3" s="1"/>
  <c r="D74" i="3"/>
  <c r="R93" i="3"/>
  <c r="R92" i="3"/>
  <c r="R94" i="3"/>
  <c r="R95" i="3"/>
  <c r="D116" i="3"/>
  <c r="R66" i="3"/>
  <c r="A49" i="1" l="1"/>
  <c r="R49" i="3"/>
  <c r="R50" i="3"/>
  <c r="R51" i="3"/>
  <c r="R52" i="3"/>
  <c r="R53" i="3"/>
  <c r="R54" i="3"/>
  <c r="R55" i="3"/>
  <c r="R56" i="3"/>
  <c r="R57" i="3"/>
  <c r="R58" i="3"/>
  <c r="R59" i="3"/>
  <c r="R34" i="3"/>
  <c r="R39" i="3"/>
  <c r="R38" i="3"/>
  <c r="R43" i="3"/>
  <c r="R45" i="3"/>
  <c r="R7" i="3"/>
  <c r="Q60" i="3"/>
  <c r="R120" i="3"/>
  <c r="R112" i="3"/>
  <c r="R133" i="3"/>
  <c r="R125" i="3"/>
  <c r="R153" i="3" s="1"/>
  <c r="R169" i="3" s="1"/>
  <c r="J43" i="1"/>
  <c r="J46" i="1"/>
  <c r="AP143" i="2"/>
  <c r="AP106" i="2"/>
  <c r="AP93" i="2"/>
  <c r="D57" i="2"/>
  <c r="J42" i="1"/>
  <c r="J44" i="1"/>
  <c r="J47" i="1"/>
  <c r="J52" i="1"/>
  <c r="J48" i="1"/>
  <c r="J33" i="1"/>
  <c r="J35" i="1"/>
  <c r="J36" i="1"/>
  <c r="J37" i="1"/>
  <c r="J23" i="1"/>
  <c r="J24" i="1"/>
  <c r="J26" i="1"/>
  <c r="J27" i="1"/>
  <c r="J28" i="1"/>
  <c r="J29" i="1"/>
  <c r="J17" i="1"/>
  <c r="J18" i="1"/>
  <c r="G38" i="1"/>
  <c r="G19" i="1"/>
  <c r="E38" i="1"/>
  <c r="E19" i="1"/>
  <c r="E11" i="1"/>
  <c r="E14" i="1" s="1"/>
  <c r="F38" i="1"/>
  <c r="F19" i="1"/>
  <c r="D38" i="1"/>
  <c r="D19" i="1"/>
  <c r="R121" i="3"/>
  <c r="R122" i="3"/>
  <c r="R130" i="3"/>
  <c r="D60" i="3"/>
  <c r="D17" i="3"/>
  <c r="D11" i="3"/>
  <c r="Q123" i="3"/>
  <c r="Q151" i="3" s="1"/>
  <c r="Q167" i="3" s="1"/>
  <c r="Q136" i="3"/>
  <c r="Q154" i="3" s="1"/>
  <c r="Q170" i="3" s="1"/>
  <c r="D136" i="3"/>
  <c r="D131" i="3"/>
  <c r="D123" i="3"/>
  <c r="AP103" i="2"/>
  <c r="AP104" i="2"/>
  <c r="A3" i="2"/>
  <c r="A3" i="3" s="1"/>
  <c r="A6" i="3"/>
  <c r="A7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33" i="3"/>
  <c r="A34" i="3"/>
  <c r="A35" i="3"/>
  <c r="A36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76" i="3"/>
  <c r="A119" i="3"/>
  <c r="A120" i="3"/>
  <c r="A121" i="3"/>
  <c r="A122" i="3"/>
  <c r="A123" i="3"/>
  <c r="A124" i="3"/>
  <c r="A125" i="3"/>
  <c r="A80" i="3"/>
  <c r="A81" i="3"/>
  <c r="C81" i="3"/>
  <c r="A82" i="3"/>
  <c r="C82" i="3"/>
  <c r="A83" i="3"/>
  <c r="C83" i="3"/>
  <c r="A84" i="3"/>
  <c r="A85" i="3"/>
  <c r="A86" i="3"/>
  <c r="A87" i="3"/>
  <c r="A88" i="3"/>
  <c r="A89" i="3"/>
  <c r="A91" i="3"/>
  <c r="A92" i="3"/>
  <c r="A93" i="3"/>
  <c r="A94" i="3"/>
  <c r="A95" i="3"/>
  <c r="A96" i="3"/>
  <c r="A97" i="3"/>
  <c r="A100" i="3"/>
  <c r="A102" i="3"/>
  <c r="A103" i="3"/>
  <c r="A104" i="3"/>
  <c r="A105" i="3"/>
  <c r="A106" i="3"/>
  <c r="A107" i="3"/>
  <c r="A108" i="3"/>
  <c r="A109" i="3"/>
  <c r="A110" i="3"/>
  <c r="A112" i="3"/>
  <c r="A117" i="3"/>
  <c r="A118" i="3"/>
  <c r="A126" i="3"/>
  <c r="A127" i="3"/>
  <c r="A128" i="3"/>
  <c r="A130" i="3"/>
  <c r="A131" i="3"/>
  <c r="A132" i="3"/>
  <c r="A133" i="3"/>
  <c r="A68" i="3"/>
  <c r="A136" i="3"/>
  <c r="A137" i="3"/>
  <c r="A138" i="3"/>
  <c r="A139" i="3"/>
  <c r="A140" i="3"/>
  <c r="A141" i="3"/>
  <c r="A142" i="3"/>
  <c r="A143" i="3"/>
  <c r="A144" i="3"/>
  <c r="A145" i="3"/>
  <c r="A146" i="3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5" i="2"/>
  <c r="A86" i="2"/>
  <c r="A87" i="2"/>
  <c r="A88" i="2"/>
  <c r="A89" i="2"/>
  <c r="A90" i="2"/>
  <c r="A91" i="2"/>
  <c r="A92" i="2"/>
  <c r="A93" i="2"/>
  <c r="A94" i="2"/>
  <c r="A95" i="2"/>
  <c r="A96" i="2"/>
  <c r="A101" i="2"/>
  <c r="A102" i="2"/>
  <c r="A103" i="2"/>
  <c r="A104" i="2"/>
  <c r="A105" i="2"/>
  <c r="A106" i="2"/>
  <c r="A107" i="2"/>
  <c r="A108" i="2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52" i="1"/>
  <c r="A48" i="1"/>
  <c r="A57" i="1"/>
  <c r="A58" i="1"/>
  <c r="A59" i="1"/>
  <c r="A60" i="1"/>
  <c r="A61" i="1"/>
  <c r="A62" i="1"/>
  <c r="A63" i="1"/>
  <c r="A64" i="1"/>
  <c r="D152" i="3" l="1"/>
  <c r="D168" i="3" s="1"/>
  <c r="D151" i="3"/>
  <c r="D167" i="3" s="1"/>
  <c r="D154" i="3"/>
  <c r="D170" i="3" s="1"/>
  <c r="AP98" i="2"/>
  <c r="D100" i="2"/>
  <c r="D144" i="2"/>
  <c r="D116" i="2"/>
  <c r="D107" i="2"/>
  <c r="D139" i="2"/>
  <c r="D123" i="2"/>
  <c r="D9" i="2"/>
  <c r="D15" i="2"/>
  <c r="D67" i="2"/>
  <c r="D94" i="2"/>
  <c r="D26" i="2"/>
  <c r="D50" i="2"/>
  <c r="D81" i="2"/>
  <c r="J22" i="1"/>
  <c r="J30" i="1" s="1"/>
  <c r="I30" i="1"/>
  <c r="AP102" i="2"/>
  <c r="AP137" i="2"/>
  <c r="AP89" i="2"/>
  <c r="AP13" i="2"/>
  <c r="AP122" i="2"/>
  <c r="I38" i="1"/>
  <c r="D56" i="1"/>
  <c r="Q46" i="3"/>
  <c r="R110" i="3"/>
  <c r="R116" i="3" s="1"/>
  <c r="Q116" i="3"/>
  <c r="R44" i="3"/>
  <c r="R60" i="3"/>
  <c r="J9" i="1"/>
  <c r="I19" i="1"/>
  <c r="R41" i="3"/>
  <c r="AP66" i="2"/>
  <c r="AP65" i="2"/>
  <c r="G11" i="1"/>
  <c r="G14" i="1" s="1"/>
  <c r="R33" i="3"/>
  <c r="R42" i="3"/>
  <c r="R40" i="3"/>
  <c r="R9" i="3"/>
  <c r="R11" i="3" s="1"/>
  <c r="Q22" i="3"/>
  <c r="R37" i="3"/>
  <c r="AP99" i="2"/>
  <c r="AP105" i="2"/>
  <c r="AP90" i="2"/>
  <c r="AP55" i="2"/>
  <c r="J49" i="1"/>
  <c r="E58" i="1"/>
  <c r="E60" i="1" s="1"/>
  <c r="E20" i="2" s="1"/>
  <c r="G58" i="1"/>
  <c r="J34" i="1"/>
  <c r="J38" i="1" s="1"/>
  <c r="J45" i="1"/>
  <c r="AP136" i="2"/>
  <c r="R68" i="3"/>
  <c r="J19" i="1"/>
  <c r="R123" i="3"/>
  <c r="R151" i="3" s="1"/>
  <c r="R167" i="3" s="1"/>
  <c r="AP92" i="2"/>
  <c r="Q11" i="3"/>
  <c r="E148" i="2" l="1"/>
  <c r="D19" i="2"/>
  <c r="D112" i="2"/>
  <c r="D125" i="2" s="1"/>
  <c r="D131" i="2" s="1"/>
  <c r="AP107" i="2"/>
  <c r="D58" i="1"/>
  <c r="C106" i="67" s="1"/>
  <c r="C107" i="67" s="1"/>
  <c r="R81" i="3"/>
  <c r="R82" i="3"/>
  <c r="F58" i="1"/>
  <c r="R136" i="3"/>
  <c r="R154" i="3" s="1"/>
  <c r="R170" i="3" s="1"/>
  <c r="G60" i="1"/>
  <c r="I56" i="1"/>
  <c r="J10" i="1"/>
  <c r="J7" i="1"/>
  <c r="R32" i="3"/>
  <c r="G148" i="2" l="1"/>
  <c r="R19" i="3"/>
  <c r="J41" i="1"/>
  <c r="J56" i="1" s="1"/>
  <c r="I58" i="1"/>
  <c r="R83" i="3" l="1"/>
  <c r="J58" i="1"/>
  <c r="R21" i="3" l="1"/>
  <c r="R20" i="3" l="1"/>
  <c r="R22" i="3" s="1"/>
  <c r="D22" i="3"/>
  <c r="AP60" i="2" l="1"/>
  <c r="AP138" i="2"/>
  <c r="AP91" i="2"/>
  <c r="D29" i="2" l="1"/>
  <c r="AP133" i="2"/>
  <c r="AP114" i="2"/>
  <c r="AP96" i="2"/>
  <c r="AP100" i="2" s="1"/>
  <c r="AR100" i="2" s="1"/>
  <c r="AR112" i="2" s="1"/>
  <c r="D83" i="2" l="1"/>
  <c r="D146" i="2" s="1"/>
  <c r="AP112" i="2"/>
  <c r="AC144" i="2" l="1"/>
  <c r="AC146" i="2" s="1"/>
  <c r="AC150" i="2" l="1"/>
  <c r="J57" i="2" l="1"/>
  <c r="J83" i="2" s="1"/>
  <c r="J84" i="2" s="1"/>
  <c r="F57" i="2"/>
  <c r="F123" i="2" l="1"/>
  <c r="F125" i="2" s="1"/>
  <c r="F131" i="2" s="1"/>
  <c r="AO12" i="2" l="1"/>
  <c r="D265" i="86" s="1"/>
  <c r="D674" i="86" l="1"/>
  <c r="F265" i="86"/>
  <c r="F674" i="86" s="1"/>
  <c r="H674" i="86" s="1"/>
  <c r="G67" i="2"/>
  <c r="AP12" i="2"/>
  <c r="G57" i="2"/>
  <c r="AF29" i="2" l="1"/>
  <c r="AF50" i="2"/>
  <c r="AF83" i="2" l="1"/>
  <c r="AF84" i="2" s="1"/>
  <c r="AF116" i="2"/>
  <c r="AF125" i="2" s="1"/>
  <c r="AF131" i="2" s="1"/>
  <c r="AO115" i="2"/>
  <c r="D552" i="86" s="1"/>
  <c r="AO119" i="2"/>
  <c r="AP119" i="2" s="1"/>
  <c r="AR119" i="2" s="1"/>
  <c r="D684" i="86" l="1"/>
  <c r="F552" i="86"/>
  <c r="F684" i="86" s="1"/>
  <c r="H684" i="86" s="1"/>
  <c r="AO116" i="2"/>
  <c r="AP115" i="2"/>
  <c r="AP116" i="2" s="1"/>
  <c r="AR116" i="2" s="1"/>
  <c r="M57" i="2" l="1"/>
  <c r="M83" i="2" s="1"/>
  <c r="M84" i="2" s="1"/>
  <c r="G81" i="2"/>
  <c r="G83" i="2" s="1"/>
  <c r="F81" i="2"/>
  <c r="F83" i="2" s="1"/>
  <c r="F84" i="2" s="1"/>
  <c r="F139" i="2"/>
  <c r="E81" i="2" l="1"/>
  <c r="E139" i="2"/>
  <c r="E57" i="2"/>
  <c r="J144" i="2"/>
  <c r="H144" i="2"/>
  <c r="G144" i="2"/>
  <c r="F144" i="2"/>
  <c r="F146" i="2" s="1"/>
  <c r="J146" i="2" l="1"/>
  <c r="J150" i="2" s="1"/>
  <c r="H146" i="2"/>
  <c r="H150" i="2" s="1"/>
  <c r="E83" i="2"/>
  <c r="E84" i="2" s="1"/>
  <c r="L81" i="2"/>
  <c r="L83" i="2" s="1"/>
  <c r="L84" i="2" s="1"/>
  <c r="M144" i="2"/>
  <c r="E144" i="2"/>
  <c r="L144" i="2"/>
  <c r="X146" i="2" l="1"/>
  <c r="X150" i="2" s="1"/>
  <c r="W146" i="2"/>
  <c r="W150" i="2" s="1"/>
  <c r="P146" i="2"/>
  <c r="P150" i="2" s="1"/>
  <c r="M146" i="2"/>
  <c r="M150" i="2" s="1"/>
  <c r="L146" i="2"/>
  <c r="L150" i="2" s="1"/>
  <c r="E146" i="2"/>
  <c r="G15" i="2"/>
  <c r="G19" i="2" s="1"/>
  <c r="G20" i="2" l="1"/>
  <c r="G84" i="2"/>
  <c r="G123" i="2"/>
  <c r="G125" i="2" s="1"/>
  <c r="G131" i="2" s="1"/>
  <c r="AO118" i="2"/>
  <c r="D553" i="86" s="1"/>
  <c r="F553" i="86" l="1"/>
  <c r="G146" i="2"/>
  <c r="G150" i="2" s="1"/>
  <c r="AP118" i="2"/>
  <c r="AR118" i="2" s="1"/>
  <c r="AH144" i="2" l="1"/>
  <c r="AH146" i="2" l="1"/>
  <c r="AH150" i="2" s="1"/>
  <c r="T146" i="2"/>
  <c r="T150" i="2" s="1"/>
  <c r="AO17" i="2"/>
  <c r="AP17" i="2" l="1"/>
  <c r="D273" i="86"/>
  <c r="Q146" i="2"/>
  <c r="Q150" i="2" s="1"/>
  <c r="AO8" i="2"/>
  <c r="AP8" i="2" l="1"/>
  <c r="D253" i="86"/>
  <c r="D276" i="86"/>
  <c r="D673" i="86" s="1"/>
  <c r="F273" i="86"/>
  <c r="F276" i="86" s="1"/>
  <c r="F673" i="86" s="1"/>
  <c r="H673" i="86" s="1"/>
  <c r="AB9" i="2"/>
  <c r="AB19" i="2" s="1"/>
  <c r="AO7" i="2"/>
  <c r="D252" i="86" s="1"/>
  <c r="F253" i="86" l="1"/>
  <c r="AB84" i="2"/>
  <c r="AB146" i="2" s="1"/>
  <c r="AB20" i="2"/>
  <c r="D261" i="86"/>
  <c r="D671" i="86" s="1"/>
  <c r="F252" i="86"/>
  <c r="F261" i="86" s="1"/>
  <c r="F671" i="86" s="1"/>
  <c r="H671" i="86" s="1"/>
  <c r="AO135" i="2"/>
  <c r="AO9" i="2"/>
  <c r="AP7" i="2"/>
  <c r="AP135" i="2" l="1"/>
  <c r="D575" i="86"/>
  <c r="AP9" i="2"/>
  <c r="F575" i="86" l="1"/>
  <c r="V146" i="2"/>
  <c r="V150" i="2" s="1"/>
  <c r="O144" i="2" l="1"/>
  <c r="O81" i="2"/>
  <c r="O83" i="2" s="1"/>
  <c r="O84" i="2" s="1"/>
  <c r="O146" i="2" l="1"/>
  <c r="O150" i="2" s="1"/>
  <c r="AF144" i="2" l="1"/>
  <c r="AF146" i="2" l="1"/>
  <c r="AF150" i="2" s="1"/>
  <c r="AP64" i="2" l="1"/>
  <c r="F11" i="1" l="1"/>
  <c r="F14" i="1" s="1"/>
  <c r="F60" i="1" s="1"/>
  <c r="F20" i="2" s="1"/>
  <c r="F148" i="2" l="1"/>
  <c r="F150" i="2" s="1"/>
  <c r="I11" i="1"/>
  <c r="I14" i="1" s="1"/>
  <c r="I60" i="1" s="1"/>
  <c r="AO148" i="2" l="1"/>
  <c r="E150" i="2"/>
  <c r="AP61" i="2" l="1"/>
  <c r="AO39" i="2"/>
  <c r="AP62" i="2"/>
  <c r="AP39" i="2" l="1"/>
  <c r="D311" i="86"/>
  <c r="AO45" i="2"/>
  <c r="AO47" i="2"/>
  <c r="AO43" i="2"/>
  <c r="AO49" i="2"/>
  <c r="AP49" i="2" s="1"/>
  <c r="AO40" i="2"/>
  <c r="AO36" i="2"/>
  <c r="AO32" i="2"/>
  <c r="AO34" i="2"/>
  <c r="AO56" i="2"/>
  <c r="AO53" i="2"/>
  <c r="AO54" i="2"/>
  <c r="AO80" i="2"/>
  <c r="AO79" i="2"/>
  <c r="AO76" i="2"/>
  <c r="AO72" i="2"/>
  <c r="AO33" i="2"/>
  <c r="AO35" i="2"/>
  <c r="AO37" i="2"/>
  <c r="AO38" i="2"/>
  <c r="AO42" i="2"/>
  <c r="AO44" i="2"/>
  <c r="AO46" i="2"/>
  <c r="AO48" i="2"/>
  <c r="AO77" i="2"/>
  <c r="AO73" i="2"/>
  <c r="AP63" i="2"/>
  <c r="AO71" i="2"/>
  <c r="F311" i="86" l="1"/>
  <c r="AP77" i="2"/>
  <c r="D349" i="86"/>
  <c r="AP46" i="2"/>
  <c r="D386" i="86"/>
  <c r="AP37" i="2"/>
  <c r="D309" i="86"/>
  <c r="AP76" i="2"/>
  <c r="D348" i="86"/>
  <c r="AP53" i="2"/>
  <c r="D320" i="86"/>
  <c r="AP36" i="2"/>
  <c r="D308" i="86"/>
  <c r="AP47" i="2"/>
  <c r="D387" i="86"/>
  <c r="AP73" i="2"/>
  <c r="D345" i="86"/>
  <c r="AP44" i="2"/>
  <c r="D384" i="86"/>
  <c r="AP35" i="2"/>
  <c r="D307" i="86"/>
  <c r="AP79" i="2"/>
  <c r="D351" i="86"/>
  <c r="AP56" i="2"/>
  <c r="D323" i="86"/>
  <c r="AP40" i="2"/>
  <c r="D312" i="86"/>
  <c r="AP45" i="2"/>
  <c r="D385" i="86"/>
  <c r="AP42" i="2"/>
  <c r="D382" i="86"/>
  <c r="AP33" i="2"/>
  <c r="D305" i="86"/>
  <c r="AP80" i="2"/>
  <c r="D396" i="86"/>
  <c r="AP34" i="2"/>
  <c r="D306" i="86"/>
  <c r="AP71" i="2"/>
  <c r="D343" i="86"/>
  <c r="AP48" i="2"/>
  <c r="D388" i="86"/>
  <c r="AP38" i="2"/>
  <c r="D310" i="86"/>
  <c r="AP72" i="2"/>
  <c r="D344" i="86"/>
  <c r="AP54" i="2"/>
  <c r="D321" i="86"/>
  <c r="AP32" i="2"/>
  <c r="D304" i="86"/>
  <c r="AP43" i="2"/>
  <c r="D383" i="86"/>
  <c r="AO31" i="2"/>
  <c r="D303" i="86" s="1"/>
  <c r="AO70" i="2"/>
  <c r="D342" i="86" s="1"/>
  <c r="AO78" i="2"/>
  <c r="AO52" i="2"/>
  <c r="D319" i="86" s="1"/>
  <c r="AP59" i="2"/>
  <c r="AO67" i="2"/>
  <c r="AO11" i="2"/>
  <c r="F383" i="86" l="1"/>
  <c r="F321" i="86"/>
  <c r="F310" i="86"/>
  <c r="F343" i="86"/>
  <c r="F312" i="86"/>
  <c r="F351" i="86"/>
  <c r="F384" i="86"/>
  <c r="F387" i="86"/>
  <c r="F320" i="86"/>
  <c r="F309" i="86"/>
  <c r="F349" i="86"/>
  <c r="F304" i="86"/>
  <c r="F344" i="86"/>
  <c r="F388" i="86"/>
  <c r="F306" i="86"/>
  <c r="F305" i="86"/>
  <c r="F385" i="86"/>
  <c r="F323" i="86"/>
  <c r="F307" i="86"/>
  <c r="F345" i="86"/>
  <c r="F308" i="86"/>
  <c r="F348" i="86"/>
  <c r="F386" i="86"/>
  <c r="F342" i="86"/>
  <c r="D316" i="86"/>
  <c r="F303" i="86"/>
  <c r="D327" i="86"/>
  <c r="D678" i="86" s="1"/>
  <c r="F319" i="86"/>
  <c r="D404" i="86"/>
  <c r="F396" i="86"/>
  <c r="F404" i="86" s="1"/>
  <c r="D393" i="86"/>
  <c r="F382" i="86"/>
  <c r="AP78" i="2"/>
  <c r="D350" i="86"/>
  <c r="AP11" i="2"/>
  <c r="AP67" i="2"/>
  <c r="AR67" i="2" s="1"/>
  <c r="AP70" i="2"/>
  <c r="AP31" i="2"/>
  <c r="AO50" i="2"/>
  <c r="AO57" i="2"/>
  <c r="AP52" i="2"/>
  <c r="AP57" i="2" s="1"/>
  <c r="AR57" i="2" s="1"/>
  <c r="F393" i="86" l="1"/>
  <c r="F316" i="86"/>
  <c r="F350" i="86"/>
  <c r="F327" i="86"/>
  <c r="F678" i="86" s="1"/>
  <c r="D677" i="86"/>
  <c r="F406" i="86"/>
  <c r="F677" i="86"/>
  <c r="H677" i="86" s="1"/>
  <c r="D406" i="86"/>
  <c r="N150" i="2"/>
  <c r="AP50" i="2"/>
  <c r="AR50" i="2" s="1"/>
  <c r="AO29" i="2" l="1"/>
  <c r="AP28" i="2"/>
  <c r="AP29" i="2" s="1"/>
  <c r="AR29" i="2" s="1"/>
  <c r="R35" i="3" l="1"/>
  <c r="R36" i="3"/>
  <c r="AO75" i="2" l="1"/>
  <c r="AP75" i="2" l="1"/>
  <c r="D347" i="86"/>
  <c r="S146" i="2"/>
  <c r="F347" i="86" l="1"/>
  <c r="S150" i="2"/>
  <c r="AG144" i="2"/>
  <c r="AG94" i="2"/>
  <c r="AG131" i="2" s="1"/>
  <c r="AG146" i="2" l="1"/>
  <c r="AG150" i="2" s="1"/>
  <c r="AI74" i="2" l="1"/>
  <c r="AI94" i="2"/>
  <c r="AI131" i="2" s="1"/>
  <c r="I146" i="3" l="1"/>
  <c r="I4" i="3" s="1"/>
  <c r="AI24" i="2"/>
  <c r="AI26" i="2" s="1"/>
  <c r="AI81" i="2"/>
  <c r="AI83" i="2" l="1"/>
  <c r="AI84" i="2" s="1"/>
  <c r="AI144" i="2"/>
  <c r="AO74" i="2"/>
  <c r="D346" i="86" s="1"/>
  <c r="F346" i="86" l="1"/>
  <c r="F356" i="86" s="1"/>
  <c r="F681" i="86" s="1"/>
  <c r="D356" i="86"/>
  <c r="D681" i="86" s="1"/>
  <c r="AI146" i="2"/>
  <c r="AI150" i="2" s="1"/>
  <c r="AD144" i="2"/>
  <c r="AO81" i="2"/>
  <c r="AP74" i="2"/>
  <c r="AD94" i="2"/>
  <c r="AD131" i="2" s="1"/>
  <c r="AO142" i="2"/>
  <c r="AE144" i="2"/>
  <c r="AP142" i="2" l="1"/>
  <c r="D639" i="86"/>
  <c r="AD146" i="2"/>
  <c r="AD150" i="2" s="1"/>
  <c r="AE129" i="2"/>
  <c r="AE131" i="2" s="1"/>
  <c r="AO128" i="2"/>
  <c r="AP81" i="2"/>
  <c r="AR81" i="2" s="1"/>
  <c r="F639" i="86" l="1"/>
  <c r="F689" i="86" s="1"/>
  <c r="H689" i="86" s="1"/>
  <c r="D689" i="86"/>
  <c r="AE146" i="2"/>
  <c r="AE150" i="2" s="1"/>
  <c r="AP128" i="2"/>
  <c r="AP129" i="2" s="1"/>
  <c r="AR129" i="2" s="1"/>
  <c r="AO129" i="2"/>
  <c r="D557" i="86" s="1"/>
  <c r="D686" i="86" l="1"/>
  <c r="F557" i="86"/>
  <c r="F686" i="86" s="1"/>
  <c r="H686" i="86" s="1"/>
  <c r="F146" i="3"/>
  <c r="F4" i="3" s="1"/>
  <c r="Q16" i="3" l="1"/>
  <c r="Q15" i="3"/>
  <c r="R15" i="3" l="1"/>
  <c r="D17" i="86"/>
  <c r="R16" i="3"/>
  <c r="D18" i="86"/>
  <c r="Q14" i="3"/>
  <c r="D16" i="86" s="1"/>
  <c r="P17" i="3"/>
  <c r="P76" i="3" s="1"/>
  <c r="P149" i="3" s="1"/>
  <c r="F17" i="86" l="1"/>
  <c r="F18" i="86"/>
  <c r="P165" i="3"/>
  <c r="D28" i="86"/>
  <c r="D90" i="86" s="1"/>
  <c r="D660" i="86" s="1"/>
  <c r="F16" i="86"/>
  <c r="Q17" i="3"/>
  <c r="Q76" i="3" s="1"/>
  <c r="Q149" i="3" s="1"/>
  <c r="Q165" i="3" s="1"/>
  <c r="R14" i="3"/>
  <c r="R17" i="3" s="1"/>
  <c r="F28" i="86" l="1"/>
  <c r="U146" i="2"/>
  <c r="U150" i="2" s="1"/>
  <c r="AO25" i="2" l="1"/>
  <c r="AP25" i="2" l="1"/>
  <c r="D282" i="86"/>
  <c r="AO14" i="2"/>
  <c r="D264" i="86" s="1"/>
  <c r="F264" i="86" l="1"/>
  <c r="F282" i="86"/>
  <c r="D672" i="86"/>
  <c r="D270" i="86"/>
  <c r="AP14" i="2"/>
  <c r="AP15" i="2" s="1"/>
  <c r="AP19" i="2" s="1"/>
  <c r="AO15" i="2"/>
  <c r="AO19" i="2" s="1"/>
  <c r="AO20" i="2" l="1"/>
  <c r="F270" i="86"/>
  <c r="F672" i="86"/>
  <c r="H672" i="86" s="1"/>
  <c r="AO134" i="2"/>
  <c r="D574" i="86" s="1"/>
  <c r="F574" i="86" l="1"/>
  <c r="D583" i="86"/>
  <c r="D687" i="86"/>
  <c r="AO139" i="2"/>
  <c r="AP134" i="2"/>
  <c r="AP139" i="2" s="1"/>
  <c r="AR139" i="2" s="1"/>
  <c r="F687" i="86" l="1"/>
  <c r="F583" i="86"/>
  <c r="Q128" i="3"/>
  <c r="D210" i="86" s="1"/>
  <c r="P131" i="3"/>
  <c r="P152" i="3" s="1"/>
  <c r="P168" i="3" s="1"/>
  <c r="D663" i="86" l="1"/>
  <c r="F210" i="86"/>
  <c r="D241" i="86"/>
  <c r="D243" i="86" s="1"/>
  <c r="R128" i="3"/>
  <c r="R131" i="3" s="1"/>
  <c r="Q131" i="3"/>
  <c r="Q152" i="3" s="1"/>
  <c r="Q168" i="3" s="1"/>
  <c r="F663" i="86" l="1"/>
  <c r="H663" i="86" s="1"/>
  <c r="F241" i="86"/>
  <c r="F243" i="86" s="1"/>
  <c r="R152" i="3"/>
  <c r="R168" i="3" s="1"/>
  <c r="AO88" i="2" l="1"/>
  <c r="AO87" i="2"/>
  <c r="Q79" i="3"/>
  <c r="Q80" i="3"/>
  <c r="R80" i="3" l="1"/>
  <c r="D103" i="86"/>
  <c r="R79" i="3"/>
  <c r="D102" i="86"/>
  <c r="AP88" i="2"/>
  <c r="D537" i="86"/>
  <c r="AP87" i="2"/>
  <c r="D536" i="86"/>
  <c r="F536" i="86" s="1"/>
  <c r="Q78" i="3"/>
  <c r="D101" i="86" s="1"/>
  <c r="P107" i="3"/>
  <c r="P118" i="3" s="1"/>
  <c r="AO86" i="2"/>
  <c r="D535" i="86" s="1"/>
  <c r="F537" i="86" l="1"/>
  <c r="F103" i="86"/>
  <c r="F102" i="86"/>
  <c r="P138" i="3"/>
  <c r="P146" i="3" s="1"/>
  <c r="P4" i="3" s="1"/>
  <c r="P150" i="3"/>
  <c r="D113" i="86"/>
  <c r="F101" i="86"/>
  <c r="F113" i="86" s="1"/>
  <c r="D682" i="86"/>
  <c r="F535" i="86"/>
  <c r="K144" i="2"/>
  <c r="AO94" i="2"/>
  <c r="AP86" i="2"/>
  <c r="AP94" i="2" s="1"/>
  <c r="AR94" i="2" s="1"/>
  <c r="R78" i="3"/>
  <c r="P166" i="3" l="1"/>
  <c r="P155" i="3"/>
  <c r="P171" i="3" s="1"/>
  <c r="F682" i="86"/>
  <c r="H682" i="86" s="1"/>
  <c r="K146" i="2"/>
  <c r="K150" i="2" s="1"/>
  <c r="Q105" i="3" l="1"/>
  <c r="D159" i="86" s="1"/>
  <c r="E107" i="3"/>
  <c r="E118" i="3" s="1"/>
  <c r="E138" i="3" l="1"/>
  <c r="E146" i="3" s="1"/>
  <c r="E4" i="3" s="1"/>
  <c r="E150" i="3"/>
  <c r="D172" i="86"/>
  <c r="D174" i="86" s="1"/>
  <c r="F159" i="86"/>
  <c r="F172" i="86" s="1"/>
  <c r="R105" i="3"/>
  <c r="Q107" i="3"/>
  <c r="Q118" i="3" s="1"/>
  <c r="Q150" i="3" s="1"/>
  <c r="Q155" i="3" l="1"/>
  <c r="Q171" i="3" s="1"/>
  <c r="Q166" i="3"/>
  <c r="E155" i="3"/>
  <c r="E171" i="3" s="1"/>
  <c r="E166" i="3"/>
  <c r="D661" i="86"/>
  <c r="D245" i="86"/>
  <c r="Q138" i="3"/>
  <c r="Q146" i="3" s="1"/>
  <c r="Q4" i="3" s="1"/>
  <c r="D666" i="86" l="1"/>
  <c r="D668" i="86" s="1"/>
  <c r="AO141" i="2"/>
  <c r="D638" i="86" s="1"/>
  <c r="I144" i="2"/>
  <c r="D688" i="86" l="1"/>
  <c r="F638" i="86"/>
  <c r="D645" i="86"/>
  <c r="I146" i="2"/>
  <c r="I150" i="2" s="1"/>
  <c r="AO144" i="2"/>
  <c r="AP141" i="2"/>
  <c r="AP144" i="2" s="1"/>
  <c r="AR144" i="2" s="1"/>
  <c r="F688" i="86" l="1"/>
  <c r="F645" i="86"/>
  <c r="AO22" i="2"/>
  <c r="AP22" i="2" l="1"/>
  <c r="D279" i="86"/>
  <c r="AO24" i="2"/>
  <c r="D281" i="86" s="1"/>
  <c r="AO23" i="2"/>
  <c r="F281" i="86" l="1"/>
  <c r="AP23" i="2"/>
  <c r="D280" i="86"/>
  <c r="F279" i="86"/>
  <c r="AP24" i="2"/>
  <c r="AO26" i="2"/>
  <c r="AO83" i="2" s="1"/>
  <c r="AO84" i="2" s="1"/>
  <c r="F280" i="86" l="1"/>
  <c r="AP26" i="2"/>
  <c r="AP83" i="2" s="1"/>
  <c r="AP84" i="2" s="1"/>
  <c r="F285" i="86"/>
  <c r="F358" i="86" s="1"/>
  <c r="D285" i="86"/>
  <c r="D358" i="86" s="1"/>
  <c r="AB150" i="2"/>
  <c r="AR26" i="2" l="1"/>
  <c r="D409" i="86"/>
  <c r="F675" i="86"/>
  <c r="H675" i="86" s="1"/>
  <c r="F409" i="86"/>
  <c r="D675" i="86"/>
  <c r="AR83" i="2"/>
  <c r="AO120" i="2"/>
  <c r="AO121" i="2"/>
  <c r="AP121" i="2" s="1"/>
  <c r="AR121" i="2" s="1"/>
  <c r="D555" i="86" l="1"/>
  <c r="AO123" i="2"/>
  <c r="AO125" i="2" s="1"/>
  <c r="AO131" i="2" s="1"/>
  <c r="AP120" i="2"/>
  <c r="D685" i="86" l="1"/>
  <c r="D690" i="86" s="1"/>
  <c r="AP123" i="2"/>
  <c r="AP125" i="2" s="1"/>
  <c r="AP131" i="2" s="1"/>
  <c r="AP146" i="2" s="1"/>
  <c r="AR120" i="2"/>
  <c r="F555" i="86"/>
  <c r="F685" i="86" s="1"/>
  <c r="F690" i="86" s="1"/>
  <c r="D570" i="86"/>
  <c r="D585" i="86" s="1"/>
  <c r="R146" i="2"/>
  <c r="R150" i="2" s="1"/>
  <c r="AO146" i="2"/>
  <c r="F570" i="86" l="1"/>
  <c r="F585" i="86" s="1"/>
  <c r="AO150" i="2"/>
  <c r="Q140" i="3" s="1"/>
  <c r="J13" i="1" l="1"/>
  <c r="C631" i="86"/>
  <c r="J8" i="1"/>
  <c r="C649" i="86"/>
  <c r="D11" i="1"/>
  <c r="D14" i="1" s="1"/>
  <c r="D60" i="1" s="1"/>
  <c r="J6" i="1"/>
  <c r="C696" i="86" l="1"/>
  <c r="F696" i="86" s="1"/>
  <c r="C697" i="86"/>
  <c r="F697" i="86" s="1"/>
  <c r="H697" i="86" s="1"/>
  <c r="D20" i="2"/>
  <c r="F649" i="86"/>
  <c r="F655" i="86" s="1"/>
  <c r="C655" i="86"/>
  <c r="J11" i="1"/>
  <c r="J14" i="1" s="1"/>
  <c r="J60" i="1" s="1"/>
  <c r="AP20" i="2" s="1"/>
  <c r="F631" i="86"/>
  <c r="F633" i="86" s="1"/>
  <c r="F635" i="86" s="1"/>
  <c r="C633" i="86"/>
  <c r="C635" i="86" s="1"/>
  <c r="D148" i="2"/>
  <c r="C656" i="86" l="1"/>
  <c r="F656" i="86"/>
  <c r="D150" i="2"/>
  <c r="AP148" i="2"/>
  <c r="AP150" i="2" s="1"/>
  <c r="AR150" i="2" s="1"/>
  <c r="R140" i="3" l="1"/>
  <c r="D154" i="2"/>
  <c r="D4" i="2" s="1"/>
  <c r="D140" i="3"/>
  <c r="D64" i="1" l="1"/>
  <c r="D4" i="1" s="1"/>
  <c r="C699" i="86" l="1"/>
  <c r="C701" i="86" l="1"/>
  <c r="F699" i="86"/>
  <c r="AF154" i="2" l="1"/>
  <c r="AF4" i="2" s="1"/>
  <c r="AL154" i="2" l="1"/>
  <c r="AL4" i="2" s="1"/>
  <c r="H64" i="1" l="1"/>
  <c r="H4" i="1" s="1"/>
  <c r="AJ154" i="2" l="1"/>
  <c r="AJ4" i="2" s="1"/>
  <c r="AM154" i="2" l="1"/>
  <c r="AM4" i="2" s="1"/>
  <c r="AC154" i="2" l="1"/>
  <c r="AC4" i="2" s="1"/>
  <c r="AI154" i="2" l="1"/>
  <c r="AI4" i="2" s="1"/>
  <c r="E64" i="1" l="1"/>
  <c r="E4" i="1" s="1"/>
  <c r="H154" i="2" l="1"/>
  <c r="H4" i="2" s="1"/>
  <c r="W154" i="2" l="1"/>
  <c r="W4" i="2" s="1"/>
  <c r="AG154" i="2" l="1"/>
  <c r="AG4" i="2" s="1"/>
  <c r="F64" i="1" l="1"/>
  <c r="F4" i="1" s="1"/>
  <c r="AH154" i="2" l="1"/>
  <c r="AH4" i="2" s="1"/>
  <c r="Q154" i="2" l="1"/>
  <c r="Q4" i="2" s="1"/>
  <c r="AD154" i="2"/>
  <c r="AD4" i="2" s="1"/>
  <c r="AE154" i="2"/>
  <c r="AE4" i="2" s="1"/>
  <c r="O154" i="2"/>
  <c r="O4" i="2" s="1"/>
  <c r="S154" i="2" l="1"/>
  <c r="S4" i="2" s="1"/>
  <c r="F154" i="2" l="1"/>
  <c r="F4" i="2" s="1"/>
  <c r="P154" i="2"/>
  <c r="P4" i="2" s="1"/>
  <c r="G64" i="1" l="1"/>
  <c r="G4" i="1" s="1"/>
  <c r="G154" i="2" l="1"/>
  <c r="G4" i="2" s="1"/>
  <c r="J64" i="1" l="1"/>
  <c r="J4" i="1" s="1"/>
  <c r="I64" i="1"/>
  <c r="I4" i="1" s="1"/>
  <c r="K154" i="2" l="1"/>
  <c r="K4" i="2" s="1"/>
  <c r="N154" i="2" l="1"/>
  <c r="N4" i="2" s="1"/>
  <c r="E154" i="2" l="1"/>
  <c r="E4" i="2" s="1"/>
  <c r="L154" i="2" l="1"/>
  <c r="L4" i="2" s="1"/>
  <c r="U154" i="2" l="1"/>
  <c r="U4" i="2" s="1"/>
  <c r="T154" i="2" l="1"/>
  <c r="T4" i="2" s="1"/>
  <c r="X154" i="2" l="1"/>
  <c r="X4" i="2" s="1"/>
  <c r="R154" i="2" l="1"/>
  <c r="R4" i="2" s="1"/>
  <c r="V154" i="2" l="1"/>
  <c r="V4" i="2" s="1"/>
  <c r="Z154" i="2" l="1"/>
  <c r="Z4" i="2" s="1"/>
  <c r="M154" i="2" l="1"/>
  <c r="M4" i="2" s="1"/>
  <c r="Y154" i="2" l="1"/>
  <c r="Y4" i="2" s="1"/>
  <c r="AN154" i="2" l="1"/>
  <c r="AN4" i="2" s="1"/>
  <c r="J154" i="2" l="1"/>
  <c r="J4" i="2" s="1"/>
  <c r="I154" i="2" l="1"/>
  <c r="I4" i="2" s="1"/>
  <c r="E668" i="86" l="1"/>
  <c r="AB154" i="2" l="1"/>
  <c r="AB4" i="2" s="1"/>
  <c r="AO154" i="2" l="1"/>
  <c r="AO4" i="2" s="1"/>
  <c r="AP154" i="2" l="1"/>
  <c r="AP4" i="2" s="1"/>
  <c r="H696" i="86" l="1"/>
  <c r="H685" i="86" l="1"/>
  <c r="H698" i="86" l="1"/>
  <c r="D701" i="86" l="1"/>
  <c r="D692" i="86" l="1"/>
  <c r="H681" i="86" l="1"/>
  <c r="H688" i="86"/>
  <c r="H687" i="86"/>
  <c r="E692" i="86" l="1"/>
  <c r="H678" i="86"/>
  <c r="H695" i="86"/>
  <c r="F692" i="86" l="1"/>
  <c r="H690" i="86"/>
  <c r="H699" i="86"/>
  <c r="E701" i="86"/>
  <c r="F701" i="86" s="1"/>
  <c r="C42" i="86" l="1"/>
  <c r="D26" i="3"/>
  <c r="R25" i="3"/>
  <c r="D28" i="3" l="1"/>
  <c r="C44" i="86"/>
  <c r="R27" i="3"/>
  <c r="D87" i="3"/>
  <c r="R86" i="3"/>
  <c r="C129" i="86"/>
  <c r="R26" i="3"/>
  <c r="C43" i="86"/>
  <c r="F42" i="86"/>
  <c r="F43" i="86" l="1"/>
  <c r="F129" i="86"/>
  <c r="F44" i="86"/>
  <c r="C46" i="86"/>
  <c r="R29" i="3"/>
  <c r="D30" i="3"/>
  <c r="D46" i="3" s="1"/>
  <c r="D76" i="3" s="1"/>
  <c r="D149" i="3" s="1"/>
  <c r="C130" i="86"/>
  <c r="R87" i="3"/>
  <c r="R88" i="3"/>
  <c r="C131" i="86"/>
  <c r="D89" i="3"/>
  <c r="C45" i="86"/>
  <c r="R28" i="3"/>
  <c r="F131" i="86" l="1"/>
  <c r="F45" i="86"/>
  <c r="F46" i="86"/>
  <c r="F130" i="86"/>
  <c r="D165" i="3"/>
  <c r="R30" i="3"/>
  <c r="R46" i="3" s="1"/>
  <c r="R76" i="3" s="1"/>
  <c r="R149" i="3" s="1"/>
  <c r="C47" i="86"/>
  <c r="C127" i="86"/>
  <c r="R84" i="3"/>
  <c r="D85" i="3"/>
  <c r="C132" i="86"/>
  <c r="R89" i="3"/>
  <c r="F47" i="86" l="1"/>
  <c r="F72" i="86" s="1"/>
  <c r="F90" i="86" s="1"/>
  <c r="F660" i="86" s="1"/>
  <c r="H660" i="86" s="1"/>
  <c r="F132" i="86"/>
  <c r="R85" i="3"/>
  <c r="R107" i="3" s="1"/>
  <c r="C128" i="86"/>
  <c r="R165" i="3"/>
  <c r="F127" i="86"/>
  <c r="D107" i="3"/>
  <c r="D118" i="3" s="1"/>
  <c r="C72" i="86"/>
  <c r="C90" i="86" s="1"/>
  <c r="C660" i="86" s="1"/>
  <c r="F128" i="86" l="1"/>
  <c r="C156" i="86"/>
  <c r="C174" i="86" s="1"/>
  <c r="C245" i="86" s="1"/>
  <c r="C246" i="86" s="1"/>
  <c r="F156" i="86"/>
  <c r="F174" i="86" s="1"/>
  <c r="F661" i="86" s="1"/>
  <c r="D150" i="3"/>
  <c r="D138" i="3"/>
  <c r="R118" i="3"/>
  <c r="F666" i="86" l="1"/>
  <c r="H661" i="86"/>
  <c r="C661" i="86"/>
  <c r="C666" i="86" s="1"/>
  <c r="C668" i="86" s="1"/>
  <c r="F245" i="86"/>
  <c r="R138" i="3"/>
  <c r="R150" i="3"/>
  <c r="D146" i="3"/>
  <c r="D142" i="3"/>
  <c r="D166" i="3"/>
  <c r="D155" i="3"/>
  <c r="D171" i="3" s="1"/>
  <c r="F668" i="86" l="1"/>
  <c r="H666" i="86"/>
  <c r="R166" i="3"/>
  <c r="R155" i="3"/>
  <c r="R171" i="3" s="1"/>
  <c r="R146" i="3"/>
  <c r="R4" i="3" s="1"/>
  <c r="R142" i="3"/>
</calcChain>
</file>

<file path=xl/comments1.xml><?xml version="1.0" encoding="utf-8"?>
<comments xmlns="http://schemas.openxmlformats.org/spreadsheetml/2006/main">
  <authors>
    <author>Navigant Employee</author>
  </authors>
  <commentList>
    <comment ref="A1" authorId="0">
      <text>
        <r>
          <rPr>
            <sz val="12"/>
            <color indexed="9"/>
            <rFont val="Palatino"/>
            <family val="1"/>
          </rPr>
          <t>If you add a new row, you must also add a row in the same location on the following pages: CLASS, and FUNCALLOC. Remember to check sub-totals if you are adding a row at the beginning or the end of the section</t>
        </r>
        <r>
          <rPr>
            <sz val="8"/>
            <color indexed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<sst xmlns="http://schemas.openxmlformats.org/spreadsheetml/2006/main" count="3180" uniqueCount="1954">
  <si>
    <t>A&amp;G Exp - Transfer (Credit)</t>
  </si>
  <si>
    <t>A&amp;G Exp - Pensions &amp; Benefits</t>
  </si>
  <si>
    <t>AGE.T</t>
  </si>
  <si>
    <t xml:space="preserve">A&amp;G Expense -Total </t>
  </si>
  <si>
    <t>Depreciation Exp - VROW</t>
  </si>
  <si>
    <t>OOE.T</t>
  </si>
  <si>
    <t>DEP.T</t>
  </si>
  <si>
    <t>404.T</t>
  </si>
  <si>
    <t>406.T</t>
  </si>
  <si>
    <t xml:space="preserve">Property Taxes </t>
  </si>
  <si>
    <t>Other Tax - Montana Elec License</t>
  </si>
  <si>
    <t>Total Taxes Other Than FIT</t>
  </si>
  <si>
    <t xml:space="preserve">Current Federal Income Tax @ Rate </t>
  </si>
  <si>
    <t>ID447.01</t>
  </si>
  <si>
    <t>Sales of Electricity - Firm Revenue</t>
  </si>
  <si>
    <t>Sales of Electricity - Transportation Revenue</t>
  </si>
  <si>
    <t>Sales of Electricity - Small Firm Resale</t>
  </si>
  <si>
    <t>Sales of Electricity - Non Firm Revenue</t>
  </si>
  <si>
    <t>ID454.02</t>
  </si>
  <si>
    <t>Rental Revenue</t>
  </si>
  <si>
    <t>REV.ST1</t>
  </si>
  <si>
    <t>REV.T1</t>
  </si>
  <si>
    <t>Sales of Electricity - Total Revenue</t>
  </si>
  <si>
    <t>450.T</t>
  </si>
  <si>
    <t>Late Payment Revenue - Total</t>
  </si>
  <si>
    <t>451.T</t>
  </si>
  <si>
    <t>Misc Service Revenue - Total</t>
  </si>
  <si>
    <t>454.T</t>
  </si>
  <si>
    <t>Rental Revenue - Total</t>
  </si>
  <si>
    <t>ID456.05</t>
  </si>
  <si>
    <t>456.T</t>
  </si>
  <si>
    <t>REV.T2</t>
  </si>
  <si>
    <t>Other Operating Revenue - Total</t>
  </si>
  <si>
    <t>Other Elect Revenue - Total</t>
  </si>
  <si>
    <t>REV.T3</t>
  </si>
  <si>
    <t>FIT.T</t>
  </si>
  <si>
    <t>TOTF.T</t>
  </si>
  <si>
    <t>Other Elect Revenue - OATT - Transportation</t>
  </si>
  <si>
    <t>Other Elect Revenue - Special Contract</t>
  </si>
  <si>
    <t>Demonstration &amp; Selling</t>
  </si>
  <si>
    <t>Advertising</t>
  </si>
  <si>
    <t>Misc Selling Expense</t>
  </si>
  <si>
    <t>ID456.02</t>
  </si>
  <si>
    <t>ID456.03</t>
  </si>
  <si>
    <t>ID912.00</t>
  </si>
  <si>
    <t>Production</t>
  </si>
  <si>
    <t>Misc Deferred Debits - Subtotal</t>
  </si>
  <si>
    <t>ID366.01</t>
  </si>
  <si>
    <t>ID913.00</t>
  </si>
  <si>
    <t>ID916.00</t>
  </si>
  <si>
    <t>ID407.01</t>
  </si>
  <si>
    <t>Amort of Property Losses - Hydro</t>
  </si>
  <si>
    <t>Amort of Property Losses - Storm T&amp;D</t>
  </si>
  <si>
    <t>ID108.370</t>
  </si>
  <si>
    <t>ID108.373</t>
  </si>
  <si>
    <t>ID108.374</t>
  </si>
  <si>
    <t>ID108.41</t>
  </si>
  <si>
    <t>ID108.42</t>
  </si>
  <si>
    <t>Underground Conduit</t>
  </si>
  <si>
    <t>Meters</t>
  </si>
  <si>
    <t>Steam Production</t>
  </si>
  <si>
    <t>Hydro Production</t>
  </si>
  <si>
    <t>Other Production</t>
  </si>
  <si>
    <t>Structures &amp; Improvements</t>
  </si>
  <si>
    <t>Station Equipment - Assigned</t>
  </si>
  <si>
    <t>Poles, Towers &amp; Fixtures</t>
  </si>
  <si>
    <t>Overhead Conductors &amp; Devices</t>
  </si>
  <si>
    <t>Underground Conductors &amp; Devices</t>
  </si>
  <si>
    <t>Street &amp; Area Lights - Assigned</t>
  </si>
  <si>
    <t>General</t>
  </si>
  <si>
    <t>RWIP</t>
  </si>
  <si>
    <t>Asset Retirement Obligation</t>
  </si>
  <si>
    <t>ID399.00</t>
  </si>
  <si>
    <t>Total</t>
  </si>
  <si>
    <t>Grand Total</t>
  </si>
  <si>
    <t>Energy Diversion</t>
  </si>
  <si>
    <t>Temporary Service</t>
  </si>
  <si>
    <t>Reconnection Charge</t>
  </si>
  <si>
    <t>Modified Service Charges</t>
  </si>
  <si>
    <t>Billing Initiation Fee</t>
  </si>
  <si>
    <t>NSF Handling Charge</t>
  </si>
  <si>
    <t>CIAC Sch 87</t>
  </si>
  <si>
    <t>Summit Buyout</t>
  </si>
  <si>
    <t>Sumas Water Sale</t>
  </si>
  <si>
    <t>Amort Exp - Acquis Adj - Prod</t>
  </si>
  <si>
    <t>ID236.01</t>
  </si>
  <si>
    <t>ID236.02</t>
  </si>
  <si>
    <t>ID236.03</t>
  </si>
  <si>
    <t>ID236.04</t>
  </si>
  <si>
    <t>ID236.05</t>
  </si>
  <si>
    <t>Lifetime O&amp;M Revenue for Distribution Plant</t>
  </si>
  <si>
    <t>Personal Cell Site Revenue</t>
  </si>
  <si>
    <t>Non Core Gas Sales</t>
  </si>
  <si>
    <t>Green Energy Option</t>
  </si>
  <si>
    <t>Intolight</t>
  </si>
  <si>
    <t>Steam Plant</t>
  </si>
  <si>
    <t>Distribution Pole Contacts</t>
  </si>
  <si>
    <t>Transformer &amp; Misc Equip</t>
  </si>
  <si>
    <t>Personal Cell Site Property Rental</t>
  </si>
  <si>
    <t>Land &amp; Building</t>
  </si>
  <si>
    <t>Total Amort Exp Acquisition Adjustment</t>
  </si>
  <si>
    <t>Total Amortization &amp; Depletion</t>
  </si>
  <si>
    <t>Total Property Losses</t>
  </si>
  <si>
    <t>Land &amp; Land Rights</t>
  </si>
  <si>
    <t>Electric Rate Base</t>
  </si>
  <si>
    <t>Account</t>
  </si>
  <si>
    <t>6a</t>
  </si>
  <si>
    <t>6c</t>
  </si>
  <si>
    <t>6d</t>
  </si>
  <si>
    <t>6f</t>
  </si>
  <si>
    <t>6g</t>
  </si>
  <si>
    <t>6h</t>
  </si>
  <si>
    <t>Electric - Def AFUDC - Regulatory Asset</t>
  </si>
  <si>
    <t>16a</t>
  </si>
  <si>
    <t>CIAC - 7/1/87 - Accum Def Income Tax</t>
  </si>
  <si>
    <t>26b</t>
  </si>
  <si>
    <t>DFIT - Westcoast Capacity Assignment - Electric</t>
  </si>
  <si>
    <t>Def Inc Tax - Post 1980 Additions</t>
  </si>
  <si>
    <t>35a</t>
  </si>
  <si>
    <t>37a</t>
  </si>
  <si>
    <t>37c</t>
  </si>
  <si>
    <t>Def FIT - White River Water Right</t>
  </si>
  <si>
    <t>37e</t>
  </si>
  <si>
    <t>Deferred Taxes WNP#3</t>
  </si>
  <si>
    <t>37f</t>
  </si>
  <si>
    <t>37g</t>
  </si>
  <si>
    <t>37h</t>
  </si>
  <si>
    <t>Def FIT - Wind Loss Settlement Agreemen</t>
  </si>
  <si>
    <t>37i</t>
  </si>
  <si>
    <t>Deferred Taxes</t>
  </si>
  <si>
    <t>6i</t>
  </si>
  <si>
    <t>ID182.01</t>
  </si>
  <si>
    <t>ID182.02</t>
  </si>
  <si>
    <t>ID253.00</t>
  </si>
  <si>
    <t>Land &amp; Land Rights - Assigned</t>
  </si>
  <si>
    <t>Structures &amp; Improvements - Assigned</t>
  </si>
  <si>
    <t>Overhead Line Transformers</t>
  </si>
  <si>
    <t>Underground Line Transformers</t>
  </si>
  <si>
    <t>Line Transformers - Assigned</t>
  </si>
  <si>
    <t>Overhead Services</t>
  </si>
  <si>
    <t>Underground Services</t>
  </si>
  <si>
    <t>Office Furniture &amp; Equipment</t>
  </si>
  <si>
    <t>Transportation Equipment</t>
  </si>
  <si>
    <t>Stores Equipment</t>
  </si>
  <si>
    <t>Tools &amp; Shop/Garage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</si>
  <si>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</si>
  <si>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</si>
  <si>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</si>
  <si>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</si>
  <si>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</si>
  <si>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ID365.01</t>
  </si>
  <si>
    <t>ID108.361a</t>
  </si>
  <si>
    <t>ID108.361b</t>
  </si>
  <si>
    <t>ID108.362a</t>
  </si>
  <si>
    <t>ID108.362b</t>
  </si>
  <si>
    <t>ID108.364a</t>
  </si>
  <si>
    <t>ID108.360a</t>
  </si>
  <si>
    <t>ID108.360b</t>
  </si>
  <si>
    <t>ID108.365a</t>
  </si>
  <si>
    <t>ID108.365b</t>
  </si>
  <si>
    <t>ID108.366a</t>
  </si>
  <si>
    <t>ID108.367a</t>
  </si>
  <si>
    <t>Subtotal - Other Ratebase</t>
  </si>
  <si>
    <t>ID111.00</t>
  </si>
  <si>
    <t>UG Conduit &amp; Conductor - Assigned</t>
  </si>
  <si>
    <t>Puget Sound Energy</t>
  </si>
  <si>
    <t>Line No.</t>
  </si>
  <si>
    <t>Account ID</t>
  </si>
  <si>
    <t>Description</t>
  </si>
  <si>
    <t>Historical Test Year</t>
  </si>
  <si>
    <t>Subtotal Restating</t>
  </si>
  <si>
    <t>Total Adjusted Operations</t>
  </si>
  <si>
    <t>ID447.03</t>
  </si>
  <si>
    <t>Additional Charges (Late Payment)</t>
  </si>
  <si>
    <t>ID450.01</t>
  </si>
  <si>
    <t>ID450.02</t>
  </si>
  <si>
    <t>Subtotal</t>
  </si>
  <si>
    <t>Miscellaneous Service Revenue</t>
  </si>
  <si>
    <t>ID451.01</t>
  </si>
  <si>
    <t>ID451.02</t>
  </si>
  <si>
    <t>ID451.03</t>
  </si>
  <si>
    <t>ID451.04</t>
  </si>
  <si>
    <t>ID451.05</t>
  </si>
  <si>
    <t>ID451.06</t>
  </si>
  <si>
    <t>ID451.07</t>
  </si>
  <si>
    <t>ID451.08</t>
  </si>
  <si>
    <t>ID454.01</t>
  </si>
  <si>
    <t>ID454.03</t>
  </si>
  <si>
    <t>ID454.04</t>
  </si>
  <si>
    <t>ID454.05</t>
  </si>
  <si>
    <t>Other Electric Revenue</t>
  </si>
  <si>
    <t>ID456.01</t>
  </si>
  <si>
    <t>ID456.04</t>
  </si>
  <si>
    <t>ID456.06</t>
  </si>
  <si>
    <t>ID456.07</t>
  </si>
  <si>
    <t>ID456.08</t>
  </si>
  <si>
    <t>ID456.09</t>
  </si>
  <si>
    <t>ID456.10</t>
  </si>
  <si>
    <t>ID456.11</t>
  </si>
  <si>
    <t>ID456.12</t>
  </si>
  <si>
    <t>Total Operating Revenue</t>
  </si>
  <si>
    <t>FUEL.ST</t>
  </si>
  <si>
    <t>FUEL.OT</t>
  </si>
  <si>
    <t>Other Prod O&amp;M - Fuel</t>
  </si>
  <si>
    <t>ID555.00</t>
  </si>
  <si>
    <t>Purchased Power - Other</t>
  </si>
  <si>
    <t>ID555.01</t>
  </si>
  <si>
    <t>ID557.00</t>
  </si>
  <si>
    <t>Regulation &amp; Frequency Response</t>
  </si>
  <si>
    <t>ID565.00</t>
  </si>
  <si>
    <t>ID500.00</t>
  </si>
  <si>
    <t>Steam Prod O&amp;M</t>
  </si>
  <si>
    <t>ID535.00</t>
  </si>
  <si>
    <t>Hydro Prod O&amp;M</t>
  </si>
  <si>
    <t>ID545.00</t>
  </si>
  <si>
    <t>Other Prod O&amp;M</t>
  </si>
  <si>
    <t>Total Other Energy Supply Expense</t>
  </si>
  <si>
    <t>ID565.01</t>
  </si>
  <si>
    <t>ID580.00</t>
  </si>
  <si>
    <t>Distribution Op - Supv &amp; Eng</t>
  </si>
  <si>
    <t>ID581.00</t>
  </si>
  <si>
    <t>Distribution Op - Load Dispatch</t>
  </si>
  <si>
    <t>ID582.00</t>
  </si>
  <si>
    <t>Distribution Op - Station</t>
  </si>
  <si>
    <t>ID583.00</t>
  </si>
  <si>
    <t>Distribution Op - OH Lines</t>
  </si>
  <si>
    <t>ID584.00</t>
  </si>
  <si>
    <t>Distribution Op - UG Lines</t>
  </si>
  <si>
    <t>ID585.00</t>
  </si>
  <si>
    <t>Distribution Op - Street Light</t>
  </si>
  <si>
    <t>ID586.00</t>
  </si>
  <si>
    <t>Distribution Op - Meters</t>
  </si>
  <si>
    <t>ID587.00</t>
  </si>
  <si>
    <t>Distribution Op - Cust Install Meters</t>
  </si>
  <si>
    <t>ID588.00</t>
  </si>
  <si>
    <t>Distribution Op - Misc</t>
  </si>
  <si>
    <t>ID589.00</t>
  </si>
  <si>
    <t>Distribution Op - Rents</t>
  </si>
  <si>
    <t>ID591.00</t>
  </si>
  <si>
    <t>Distribution Maint - Structure</t>
  </si>
  <si>
    <t>ID592.00</t>
  </si>
  <si>
    <t>Distribution Maint - Station Equip</t>
  </si>
  <si>
    <t>ID593.00</t>
  </si>
  <si>
    <t>Distribution Maint - OH Lines</t>
  </si>
  <si>
    <t>ID594.00</t>
  </si>
  <si>
    <t>Distribution Maint - UG Lines</t>
  </si>
  <si>
    <t>ID595.00</t>
  </si>
  <si>
    <t>Distribution Maint - Transformers</t>
  </si>
  <si>
    <t>ID596.00</t>
  </si>
  <si>
    <t>Distribution Maint - Street Lights</t>
  </si>
  <si>
    <t>ID597.00</t>
  </si>
  <si>
    <t>Distribution Maint - Meters</t>
  </si>
  <si>
    <t>ID901.00</t>
  </si>
  <si>
    <t>Cust Accts Exp - Supv</t>
  </si>
  <si>
    <t>ID902.00</t>
  </si>
  <si>
    <t>Cust Accts Exp - Meter</t>
  </si>
  <si>
    <t>ID903.00</t>
  </si>
  <si>
    <t>Cust Accts Exp - Record</t>
  </si>
  <si>
    <t>ID904.00</t>
  </si>
  <si>
    <t>Cust Accts Exp - Uncollectibles</t>
  </si>
  <si>
    <t>ID905.00</t>
  </si>
  <si>
    <t>Cust Accts Exp - Misc</t>
  </si>
  <si>
    <t>ID908.01</t>
  </si>
  <si>
    <t>Cust Svc Exp - Cust Assistance</t>
  </si>
  <si>
    <t>ID909.00</t>
  </si>
  <si>
    <t>Cust Svc Exp - Informational</t>
  </si>
  <si>
    <t>ID910.00</t>
  </si>
  <si>
    <t>Cust Svc Exp - Misc</t>
  </si>
  <si>
    <t>ID908.02</t>
  </si>
  <si>
    <t>ID920.00</t>
  </si>
  <si>
    <t>A&amp;G Exp - Salaries</t>
  </si>
  <si>
    <t>ID921.00</t>
  </si>
  <si>
    <t>A&amp;G Exp - Office Supplies</t>
  </si>
  <si>
    <t>ID922.00</t>
  </si>
  <si>
    <t>ID923.00</t>
  </si>
  <si>
    <t>A&amp;G Exp - Outside Services</t>
  </si>
  <si>
    <t>ID924.00</t>
  </si>
  <si>
    <t>ID925.00</t>
  </si>
  <si>
    <t>ID926.00</t>
  </si>
  <si>
    <t>ID928.00</t>
  </si>
  <si>
    <t>A&amp;G Exp - Reg Commission</t>
  </si>
  <si>
    <t>ID930.00</t>
  </si>
  <si>
    <t>A&amp;G Exp - Miscellaneous</t>
  </si>
  <si>
    <t>ID931.00</t>
  </si>
  <si>
    <t>A&amp;G Exp - Rents</t>
  </si>
  <si>
    <t>ID935.00</t>
  </si>
  <si>
    <t>A&amp;G Exp - Maintenance of Gen Plant</t>
  </si>
  <si>
    <t>ID403.01</t>
  </si>
  <si>
    <t>Depreciation Exp - Steam Production</t>
  </si>
  <si>
    <t>ID403.02</t>
  </si>
  <si>
    <t>Depreciation Exp - Hydro Production</t>
  </si>
  <si>
    <t>ID403.03</t>
  </si>
  <si>
    <t>Depreciation Exp - Other Production</t>
  </si>
  <si>
    <t>ID403.04</t>
  </si>
  <si>
    <t>ID403.05</t>
  </si>
  <si>
    <t>Depreciation Exp - Distribution</t>
  </si>
  <si>
    <t>ID403.06</t>
  </si>
  <si>
    <t>Depreciation Exp - General</t>
  </si>
  <si>
    <t>Total Depreciation Expense</t>
  </si>
  <si>
    <t>ID404.00</t>
  </si>
  <si>
    <t>ID404.01</t>
  </si>
  <si>
    <t>ID404.02</t>
  </si>
  <si>
    <t>Amort Exp - Gen Plant Rel</t>
  </si>
  <si>
    <t>Total Amortization Expense</t>
  </si>
  <si>
    <t>ID406.00</t>
  </si>
  <si>
    <t>ID406.01</t>
  </si>
  <si>
    <t>ID406.02</t>
  </si>
  <si>
    <t>Amort Exp - FERC Colstrip Adj - Prod</t>
  </si>
  <si>
    <t>ID406.03</t>
  </si>
  <si>
    <t>ID406.04</t>
  </si>
  <si>
    <t>Total Depreciation &amp; Amortization Exp</t>
  </si>
  <si>
    <t>ID407.00</t>
  </si>
  <si>
    <t>ID236.00</t>
  </si>
  <si>
    <t>Other Tax - Washington Excise</t>
  </si>
  <si>
    <t>Other Tax - Municipal</t>
  </si>
  <si>
    <t>Other Tax - Montana Corp License</t>
  </si>
  <si>
    <t>409.1.T</t>
  </si>
  <si>
    <t>410.1.T</t>
  </si>
  <si>
    <t>Provision for Deferred FIT</t>
  </si>
  <si>
    <t>411.1.T</t>
  </si>
  <si>
    <t>Provision for Deferred FIT - Credit</t>
  </si>
  <si>
    <t>Total FIT</t>
  </si>
  <si>
    <t>Total Operating Revenue Deductions</t>
  </si>
  <si>
    <t>Revenue from Operations</t>
  </si>
  <si>
    <t>Net Operating Income</t>
  </si>
  <si>
    <t>Intangible Plant</t>
  </si>
  <si>
    <t>ID300.02</t>
  </si>
  <si>
    <t xml:space="preserve">  General</t>
  </si>
  <si>
    <t>Production Plant</t>
  </si>
  <si>
    <t>ID330.00</t>
  </si>
  <si>
    <t>ID340.00</t>
  </si>
  <si>
    <t>ID350.00</t>
  </si>
  <si>
    <t>ID350.01</t>
  </si>
  <si>
    <t>Distribution Plant</t>
  </si>
  <si>
    <t>ID362.01</t>
  </si>
  <si>
    <t>ID364.00</t>
  </si>
  <si>
    <t>ID365.00</t>
  </si>
  <si>
    <t>ID367.00</t>
  </si>
  <si>
    <t>DIR368.OH</t>
  </si>
  <si>
    <t>DIR368.UG</t>
  </si>
  <si>
    <t>ID370.00</t>
  </si>
  <si>
    <t>DIR373.00</t>
  </si>
  <si>
    <t>ID374.00</t>
  </si>
  <si>
    <t>General Plant</t>
  </si>
  <si>
    <t>ID389.00</t>
  </si>
  <si>
    <t>ID390.00</t>
  </si>
  <si>
    <t>ID391.00</t>
  </si>
  <si>
    <t>ID392.00</t>
  </si>
  <si>
    <t>ID393.00</t>
  </si>
  <si>
    <t>ID394.00</t>
  </si>
  <si>
    <t>ID395.00</t>
  </si>
  <si>
    <t>ID396.00</t>
  </si>
  <si>
    <t>ID397.00</t>
  </si>
  <si>
    <t>ID398.00</t>
  </si>
  <si>
    <t>Total Electric Plant in Service</t>
  </si>
  <si>
    <t xml:space="preserve">  Production</t>
  </si>
  <si>
    <t>WC.T</t>
  </si>
  <si>
    <t>Working Capital</t>
  </si>
  <si>
    <t>Provision for Depreciation</t>
  </si>
  <si>
    <t>ID108.10</t>
  </si>
  <si>
    <t>ID108.20</t>
  </si>
  <si>
    <t>ID108.30</t>
  </si>
  <si>
    <t>ID108.40</t>
  </si>
  <si>
    <t>ID108.60</t>
  </si>
  <si>
    <t>ID111.01</t>
  </si>
  <si>
    <t>Total Provision Depreciation &amp; Amortization</t>
  </si>
  <si>
    <t>ID282.00</t>
  </si>
  <si>
    <t>ID282.01</t>
  </si>
  <si>
    <t>ID235.00</t>
  </si>
  <si>
    <t>Customer Deposits</t>
  </si>
  <si>
    <t>ID252.00</t>
  </si>
  <si>
    <t>Total Ratebase</t>
  </si>
  <si>
    <t>Return</t>
  </si>
  <si>
    <t>Purchased Power - Residential Exchange</t>
  </si>
  <si>
    <t>Total Transmission O&amp;M</t>
  </si>
  <si>
    <t>Cust Svc Exp - Conservation Amort</t>
  </si>
  <si>
    <t xml:space="preserve">  Interest Fee</t>
  </si>
  <si>
    <t xml:space="preserve">  Field Calls (Disconnects)</t>
  </si>
  <si>
    <t>Check</t>
  </si>
  <si>
    <t>Payroll - Other Taxes</t>
  </si>
  <si>
    <t>ID456.13</t>
  </si>
  <si>
    <t>ID556.00</t>
  </si>
  <si>
    <t xml:space="preserve">System Control &amp; Load Dispatch </t>
  </si>
  <si>
    <t>ID911.00</t>
  </si>
  <si>
    <t>ID403.07</t>
  </si>
  <si>
    <t>ID300.00</t>
  </si>
  <si>
    <t>ID310.00</t>
  </si>
  <si>
    <t>ID350.02</t>
  </si>
  <si>
    <t>Transmission - Integrated Generation</t>
  </si>
  <si>
    <t>ID403.08</t>
  </si>
  <si>
    <t>Difference</t>
  </si>
  <si>
    <t>ID447.00</t>
  </si>
  <si>
    <t>ID447.02</t>
  </si>
  <si>
    <t>ID590.00</t>
  </si>
  <si>
    <t>Distribution Maint - Superv &amp; Engineering</t>
  </si>
  <si>
    <t>Depreciation Exp - FAS 143</t>
  </si>
  <si>
    <t>Accretion Exp - FAS 143</t>
  </si>
  <si>
    <t>Total Other Operation Expenses</t>
  </si>
  <si>
    <t>Depreciation Exp - Transmission</t>
  </si>
  <si>
    <t>ID447.05</t>
  </si>
  <si>
    <t>Total Intangible Plant</t>
  </si>
  <si>
    <t>INTP.T</t>
  </si>
  <si>
    <t>Thermal Baseload Generation</t>
  </si>
  <si>
    <t>Hydro Baseload Generation</t>
  </si>
  <si>
    <t>Other Production Plant</t>
  </si>
  <si>
    <t>Total Production Plant</t>
  </si>
  <si>
    <t>PP.T</t>
  </si>
  <si>
    <t>TP.T</t>
  </si>
  <si>
    <t>Total Transmission Plant</t>
  </si>
  <si>
    <t>DP.T</t>
  </si>
  <si>
    <t>Total Distribution Plant</t>
  </si>
  <si>
    <t>GP.T</t>
  </si>
  <si>
    <t>Total General Plant</t>
  </si>
  <si>
    <t>EP.T</t>
  </si>
  <si>
    <t>ID108.70</t>
  </si>
  <si>
    <t>PFD.T</t>
  </si>
  <si>
    <t>Total Prov for Depreciation</t>
  </si>
  <si>
    <t>111.T</t>
  </si>
  <si>
    <t>Total Prov for Amortization</t>
  </si>
  <si>
    <t>PFDA.T</t>
  </si>
  <si>
    <t>Accum Deferred Income Tax</t>
  </si>
  <si>
    <t>Accum Deferred Income Tax -- Total</t>
  </si>
  <si>
    <t>ADIT.T</t>
  </si>
  <si>
    <t>RB.T</t>
  </si>
  <si>
    <t>Steam Prod O&amp;M - Fuel</t>
  </si>
  <si>
    <t>FUEL.T</t>
  </si>
  <si>
    <t>Total Fuel Expense</t>
  </si>
  <si>
    <t>ID555.02</t>
  </si>
  <si>
    <t>Purchased Power - Transp Ancillary</t>
  </si>
  <si>
    <t>OPSE.T</t>
  </si>
  <si>
    <t>Purchased Power - Total</t>
  </si>
  <si>
    <t>Wheeling by Others - Wheeling</t>
  </si>
  <si>
    <t xml:space="preserve">Transmission O&amp;M </t>
  </si>
  <si>
    <t>TE.T</t>
  </si>
  <si>
    <t>DE.T</t>
  </si>
  <si>
    <t xml:space="preserve">Dist O&amp;M Expense - Total </t>
  </si>
  <si>
    <t>CAE.T</t>
  </si>
  <si>
    <t>Cust Accts Exp - Total</t>
  </si>
  <si>
    <t>Cust Svc Exp - Demonstration</t>
  </si>
  <si>
    <t>CSI.T</t>
  </si>
  <si>
    <t>Customer Service Expense - Total</t>
  </si>
  <si>
    <t>REC Revenue</t>
  </si>
  <si>
    <t>Cedar Hills Facility Fee</t>
  </si>
  <si>
    <t>ID114.01</t>
  </si>
  <si>
    <t>ID115.01</t>
  </si>
  <si>
    <t>ID114.T</t>
  </si>
  <si>
    <t>ID114.02</t>
  </si>
  <si>
    <t>ID114.03</t>
  </si>
  <si>
    <t>Misc Deferred Debit - Prod</t>
  </si>
  <si>
    <t>Misc Deferred Debit - Transm</t>
  </si>
  <si>
    <t>ID182.03</t>
  </si>
  <si>
    <t>ID182.T</t>
  </si>
  <si>
    <t>Provision for Amortization</t>
  </si>
  <si>
    <t>Amort Acquisition Adj - Production</t>
  </si>
  <si>
    <t>Amort Acquisition Adj - Transmission</t>
  </si>
  <si>
    <t>Amort Acquisition Adj - Distribution</t>
  </si>
  <si>
    <t>ID115.02</t>
  </si>
  <si>
    <t>ID115.03</t>
  </si>
  <si>
    <t xml:space="preserve">Acquisition Adjustment - Production </t>
  </si>
  <si>
    <t>Acquisition Adjustment - Transmission</t>
  </si>
  <si>
    <t>Acquisition Adjustment - Distribution</t>
  </si>
  <si>
    <t>Acquisition Adjustment - Total</t>
  </si>
  <si>
    <t>Landlord Incentive</t>
  </si>
  <si>
    <t>ID230.00</t>
  </si>
  <si>
    <t>Acquisition Adjustment - Encogen</t>
  </si>
  <si>
    <t>Whitehorn - Electric Plant Acquisition</t>
  </si>
  <si>
    <t>Accum Amort Acquis Adjust - Mint Farm</t>
  </si>
  <si>
    <t>6j</t>
  </si>
  <si>
    <t>6k</t>
  </si>
  <si>
    <t>6l</t>
  </si>
  <si>
    <t>Deferred Debits and Credits</t>
  </si>
  <si>
    <t>26c</t>
  </si>
  <si>
    <t>19000433</t>
  </si>
  <si>
    <t>37j</t>
  </si>
  <si>
    <t>37k</t>
  </si>
  <si>
    <t>Misc Deferred Debits - Distribution</t>
  </si>
  <si>
    <t>Overhead Conductors &amp; Devices - Assigned</t>
  </si>
  <si>
    <t>ID108.369a</t>
  </si>
  <si>
    <t>ID108.369b</t>
  </si>
  <si>
    <t>Services - OH</t>
  </si>
  <si>
    <t>Services - UG</t>
  </si>
  <si>
    <t>ID235.01</t>
  </si>
  <si>
    <t>Customer Deposits - Transmission</t>
  </si>
  <si>
    <t>ID230.01</t>
  </si>
  <si>
    <t>ID230.02</t>
  </si>
  <si>
    <t>ID230.03</t>
  </si>
  <si>
    <t>ARO - Production</t>
  </si>
  <si>
    <t>ARO - Transmission</t>
  </si>
  <si>
    <t>ARO - Distribution</t>
  </si>
  <si>
    <t>ARO - General</t>
  </si>
  <si>
    <t>ARO - Total</t>
  </si>
  <si>
    <t>Amort Exp - Prod Rel</t>
  </si>
  <si>
    <t>Twelve Months ended September 2016</t>
  </si>
  <si>
    <t>ID447.04</t>
  </si>
  <si>
    <t>PUGET SOUND ENERGY</t>
  </si>
  <si>
    <t>INCOME STATEMENT DETAIL</t>
  </si>
  <si>
    <t>FERC Account Description</t>
  </si>
  <si>
    <t>Electric</t>
  </si>
  <si>
    <t>Gas</t>
  </si>
  <si>
    <t>Common</t>
  </si>
  <si>
    <t>PSE Electric</t>
  </si>
  <si>
    <t>PSE Gas</t>
  </si>
  <si>
    <t>Total Electric</t>
  </si>
  <si>
    <t>Total Gas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</si>
  <si>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</si>
  <si>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</si>
  <si>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</si>
  <si>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</si>
  <si>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</si>
  <si>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</si>
  <si>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</si>
  <si>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</si>
  <si>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</si>
  <si>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</si>
  <si>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</si>
  <si>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</si>
  <si>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</si>
  <si>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</si>
  <si>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</si>
  <si>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</si>
  <si>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</si>
  <si>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</si>
  <si>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</si>
  <si>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</si>
  <si>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</si>
  <si>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</si>
  <si>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</si>
  <si>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</si>
  <si>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</si>
  <si>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</si>
  <si>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</si>
  <si>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</si>
  <si>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</si>
  <si>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</si>
  <si>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</si>
  <si>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</si>
  <si>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</si>
  <si>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</si>
  <si>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</si>
  <si>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</si>
  <si>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</si>
  <si>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</si>
  <si>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</si>
  <si>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</si>
  <si>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</si>
  <si>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</si>
  <si>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</si>
  <si>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</si>
  <si>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</si>
  <si>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</si>
  <si>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</si>
  <si>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</si>
  <si>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</si>
  <si>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</si>
  <si>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</si>
  <si>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</si>
  <si>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</si>
  <si>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</si>
  <si>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</si>
  <si>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</si>
  <si>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</si>
  <si>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</si>
  <si>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</si>
  <si>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</si>
  <si>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</si>
  <si>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</si>
  <si>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</si>
  <si>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</si>
  <si>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</si>
  <si>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</si>
  <si>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</si>
  <si>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</si>
  <si>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</si>
  <si>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</si>
  <si>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</si>
  <si>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</si>
  <si>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</si>
  <si>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</si>
  <si>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</si>
  <si>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</si>
  <si>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</si>
  <si>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</si>
  <si>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</si>
  <si>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</si>
  <si>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</si>
  <si>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</si>
  <si>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</si>
  <si>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</si>
  <si>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</si>
  <si>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</si>
  <si>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</si>
  <si>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</si>
  <si>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</si>
  <si>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</si>
  <si>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</si>
  <si>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</si>
  <si>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</si>
  <si>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</si>
  <si>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</si>
  <si>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</si>
  <si>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</si>
  <si>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</si>
  <si>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</si>
  <si>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</si>
  <si>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</si>
  <si>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</si>
  <si>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</si>
  <si>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</si>
  <si>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</si>
  <si>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</si>
  <si>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</si>
  <si>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</si>
  <si>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</si>
  <si>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</si>
  <si>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</si>
  <si>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</si>
  <si>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</si>
  <si>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</si>
  <si>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</si>
  <si>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</si>
  <si>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</si>
  <si>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</si>
  <si>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</si>
  <si>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</si>
  <si>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</si>
  <si>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</si>
  <si>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</si>
  <si>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</si>
  <si>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</si>
  <si>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</si>
  <si>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</si>
  <si>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</si>
  <si>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</si>
  <si>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</si>
  <si>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</si>
  <si>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</si>
  <si>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</si>
  <si>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</si>
  <si>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</si>
  <si>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</si>
  <si>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</si>
  <si>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</si>
  <si>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</si>
  <si>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</si>
  <si>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</si>
  <si>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</si>
  <si>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</si>
  <si>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</si>
  <si>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</si>
  <si>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</si>
  <si>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</si>
  <si>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</si>
  <si>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</si>
  <si>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</si>
  <si>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</si>
  <si>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</si>
  <si>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</si>
  <si>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</si>
  <si>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</si>
  <si>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</si>
  <si>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</si>
  <si>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</si>
  <si>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</si>
  <si>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</si>
  <si>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</si>
  <si>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</si>
  <si>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</si>
  <si>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</si>
  <si>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</si>
  <si>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</si>
  <si>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</si>
  <si>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</si>
  <si>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</si>
  <si>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</si>
  <si>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</si>
  <si>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</si>
  <si>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</si>
  <si>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</si>
  <si>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</si>
  <si>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</si>
  <si>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</si>
  <si>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</si>
  <si>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</si>
  <si>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</si>
  <si>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</si>
  <si>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</si>
  <si>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</si>
  <si>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</si>
  <si>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</si>
  <si>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</si>
  <si>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</si>
  <si>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</si>
  <si>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</si>
  <si>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</si>
  <si>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</si>
  <si>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</si>
  <si>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</si>
  <si>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</si>
  <si>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</si>
  <si>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</si>
  <si>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</si>
  <si>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</si>
  <si>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</si>
  <si>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</si>
  <si>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</si>
  <si>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</si>
  <si>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</si>
  <si>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</si>
  <si>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</si>
  <si>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</si>
  <si>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</si>
  <si>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</si>
  <si>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</si>
  <si>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</si>
  <si>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</si>
  <si>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</si>
  <si>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</si>
  <si>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</si>
  <si>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</si>
  <si>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</si>
  <si>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</si>
  <si>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</si>
  <si>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</si>
  <si>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</si>
  <si>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</si>
  <si>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</si>
  <si>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</si>
  <si>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</si>
  <si>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</si>
  <si>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</si>
  <si>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</si>
  <si>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</si>
  <si>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</si>
  <si>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</si>
  <si>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</si>
  <si>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</si>
  <si>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</si>
  <si>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</si>
  <si>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</si>
  <si>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</si>
  <si>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</si>
  <si>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</si>
  <si>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</si>
  <si>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</si>
  <si>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</si>
  <si>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</si>
  <si>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</si>
  <si>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</si>
  <si>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</si>
  <si>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</si>
  <si>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</si>
  <si>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</si>
  <si>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</si>
  <si>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</si>
  <si>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</si>
  <si>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</si>
  <si>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</si>
  <si>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</si>
  <si>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</si>
  <si>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</si>
  <si>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</si>
  <si>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</si>
  <si>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</si>
  <si>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</si>
  <si>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</si>
  <si>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</si>
  <si>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</si>
  <si>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ID411.10</t>
  </si>
  <si>
    <t>Total Amortizaton</t>
  </si>
  <si>
    <t>Total Accretion Exp</t>
  </si>
  <si>
    <t>411.1T</t>
  </si>
  <si>
    <t>Amort Acq - WUTC AFUDC</t>
  </si>
  <si>
    <t>Amort Acq - Trans</t>
  </si>
  <si>
    <t>Amort Acq - Dist</t>
  </si>
  <si>
    <t>Regulatory Debit</t>
  </si>
  <si>
    <t>Regulatory Credit</t>
  </si>
  <si>
    <t>Loss on Utility Plant</t>
  </si>
  <si>
    <t>Gain on Utility Plant</t>
  </si>
  <si>
    <t>Gain Disp Allowance</t>
  </si>
  <si>
    <t>ID407.40</t>
  </si>
  <si>
    <t>ID407.30</t>
  </si>
  <si>
    <t>ID411.60</t>
  </si>
  <si>
    <t>ID411.70</t>
  </si>
  <si>
    <t>ID411.80</t>
  </si>
  <si>
    <t>FAS 133 Gain</t>
  </si>
  <si>
    <t>FAS 133 Loss</t>
  </si>
  <si>
    <t>Total FAS 133</t>
  </si>
  <si>
    <t>ID421.00</t>
  </si>
  <si>
    <t>ID426.50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</si>
  <si>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</si>
  <si>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</si>
  <si>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</si>
  <si>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</si>
  <si>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</si>
  <si>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</si>
  <si>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</si>
  <si>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18600001 / 451/ 461</t>
  </si>
  <si>
    <t>Snoqualmie Deferral -UE-130559</t>
  </si>
  <si>
    <t>6b</t>
  </si>
  <si>
    <t>18600801 / 811/ 821</t>
  </si>
  <si>
    <t>Baker Deferral - UE-131387</t>
  </si>
  <si>
    <t>1822XXX1</t>
  </si>
  <si>
    <t>White River Deferred Plant Costs</t>
  </si>
  <si>
    <t>1823XXX1</t>
  </si>
  <si>
    <t>White River Deferred Relicensing &amp; CWIP</t>
  </si>
  <si>
    <t>6e</t>
  </si>
  <si>
    <t>16599011 &amp;18232321</t>
  </si>
  <si>
    <t>Prepaid Colstrip 1&amp;2 WECo Coal Resrv Ded.</t>
  </si>
  <si>
    <t>18600531 / 671/ 691/791</t>
  </si>
  <si>
    <t>Ferndale Deferral - UE-12843</t>
  </si>
  <si>
    <t>Hopkins II Wake Effect Settlement</t>
  </si>
  <si>
    <t>18230381/18230391</t>
  </si>
  <si>
    <t>Goldendale Deferral -UE-070533</t>
  </si>
  <si>
    <t>Mint Farm Deferral</t>
  </si>
  <si>
    <t>BPA Deposits</t>
  </si>
  <si>
    <t>WHE Deferred Costs-UE-090704</t>
  </si>
  <si>
    <t>Prepaid Major Maint Sumas</t>
  </si>
  <si>
    <t>6m</t>
  </si>
  <si>
    <t>6n</t>
  </si>
  <si>
    <t>Upper Baker - Unrecovered Plant &amp; Reg. Study Costs</t>
  </si>
  <si>
    <t>6o</t>
  </si>
  <si>
    <t>6p</t>
  </si>
  <si>
    <t>Electron Unrecovered Loss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</si>
  <si>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</si>
  <si>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</si>
  <si>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</si>
  <si>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</si>
  <si>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</si>
  <si>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Capitalized OH</t>
  </si>
  <si>
    <t>Electric - Plant Held for Future Use</t>
  </si>
  <si>
    <t>Common Plant Held for Fut Use-Alloc to Electric</t>
  </si>
  <si>
    <t>Electric - Const Completed Non Classified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</si>
  <si>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</si>
  <si>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</si>
  <si>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</si>
  <si>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</si>
  <si>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</si>
  <si>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</si>
  <si>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</si>
  <si>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</si>
  <si>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</si>
  <si>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</si>
  <si>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Snoqualmie &amp; Baker Treasury Grants</t>
  </si>
  <si>
    <t>CIAC after 10/8/76 - Accum Def Income Tax</t>
  </si>
  <si>
    <t>CIAC - 1986 Changes - Accum Def Income Tax</t>
  </si>
  <si>
    <t>Vacation Pay - Accum Def Inc Taxes</t>
  </si>
  <si>
    <t>26a</t>
  </si>
  <si>
    <t>Cabot Gas Contract - Accum Def Inc Taxe</t>
  </si>
  <si>
    <t>RB-Consv Pre91 Tax Settlmt - Accum Def Inc Tax</t>
  </si>
  <si>
    <t>DFFIT SSCM INT - ELEC</t>
  </si>
  <si>
    <t>235XXXX1</t>
  </si>
  <si>
    <t>Customer Deposits - Electric</t>
  </si>
  <si>
    <t>28a</t>
  </si>
  <si>
    <t>Customer Deposits - Common</t>
  </si>
  <si>
    <t>Residential Exchange</t>
  </si>
  <si>
    <t>25400191&amp; 25400201</t>
  </si>
  <si>
    <t>Westcoast Pipeline Capacity Regulatory Liabilities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</si>
  <si>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</si>
  <si>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</si>
  <si>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</si>
  <si>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</si>
  <si>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</si>
  <si>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Colstrip 3 &amp; 4 Deferred Inc Tax</t>
  </si>
  <si>
    <t>Excess Def Taxes - Centralia Sale</t>
  </si>
  <si>
    <t>35-1</t>
  </si>
  <si>
    <t>28200151</t>
  </si>
  <si>
    <t>Def FIT Indirect Cost Adj - Electric</t>
  </si>
  <si>
    <t>283XXXXX</t>
  </si>
  <si>
    <t>Electric Portion of Common Deferred Taxes</t>
  </si>
  <si>
    <t>35a2</t>
  </si>
  <si>
    <t>Def Inc Tax - Energy Conservation &amp; FAS 133</t>
  </si>
  <si>
    <t>Def FIT Bond Redemption Costs</t>
  </si>
  <si>
    <t>Accum Def Inc Tax - Snoqualmie</t>
  </si>
  <si>
    <t>37b</t>
  </si>
  <si>
    <t>Accum Def Inc Tax - Baker</t>
  </si>
  <si>
    <t>37d</t>
  </si>
  <si>
    <t>Accum Def Inc Tax - Ferndale</t>
  </si>
  <si>
    <t>Deferred FIT FAS 143 Whitehorn 2 &amp;3</t>
  </si>
  <si>
    <t>Common DFIT Summit Purchase Opt Buyout - Elec</t>
  </si>
  <si>
    <t>DFIT - Electron Unrecovered Loss</t>
  </si>
  <si>
    <t>DFIT Mint Fam Costs-UE-090704</t>
  </si>
  <si>
    <t>DFIT  Wild Horse  Costs-UE-090704</t>
  </si>
  <si>
    <t>37l</t>
  </si>
  <si>
    <t>DFIT - Interest Chelan PUD Reg Asset</t>
  </si>
  <si>
    <t>37m</t>
  </si>
  <si>
    <t xml:space="preserve">28300081 &amp; 28300721  </t>
  </si>
  <si>
    <t>DFIT BPA Prepayment &amp; LSR</t>
  </si>
  <si>
    <t>124001X1</t>
  </si>
  <si>
    <t>Conservation Rate Base</t>
  </si>
  <si>
    <t>39</t>
  </si>
  <si>
    <t>1995 Conservation Trust Rate Base</t>
  </si>
  <si>
    <t>Working Capital- Rate Base</t>
  </si>
  <si>
    <t>Gross Utility Plant in Service</t>
  </si>
  <si>
    <t>Less Accum Dep and Amort</t>
  </si>
  <si>
    <t>Allowance for Working Capital</t>
  </si>
  <si>
    <t>Customer Deposits/Advances</t>
  </si>
  <si>
    <t>Total Rate Base</t>
  </si>
  <si>
    <t>AMA</t>
  </si>
  <si>
    <t>12 Months Ended</t>
  </si>
  <si>
    <t>Trans</t>
  </si>
  <si>
    <t>Dist</t>
  </si>
  <si>
    <t>Prod</t>
  </si>
  <si>
    <t>Various</t>
  </si>
  <si>
    <t>WC</t>
  </si>
  <si>
    <t>Group Subtotal</t>
  </si>
  <si>
    <t>Orders</t>
  </si>
  <si>
    <t>Additional Charge Revenue</t>
  </si>
  <si>
    <t>45000011     Late Pay Fees -Electric</t>
  </si>
  <si>
    <t>45000021     Disconnect Visit Fees -Electric</t>
  </si>
  <si>
    <t>Additional Charge Revenue Total</t>
  </si>
  <si>
    <t>Decoupling Revenue</t>
  </si>
  <si>
    <t>45600321     9900-Electric Residential Decoupling Rev</t>
  </si>
  <si>
    <t>45600322     9900 - Electric ROR Over-Earning</t>
  </si>
  <si>
    <t>45600325     Electric Schedule 26 Decoupling Revenue</t>
  </si>
  <si>
    <t>45600326     Electric Schedule 31 Decoupling Revenue</t>
  </si>
  <si>
    <t>45600331     9900-Elec Non-Residential Decoupling Rev</t>
  </si>
  <si>
    <t>45600335     Amort of Sch 142 Electric Sch26 in Rates</t>
  </si>
  <si>
    <t>45600336     Amort of Sch 142 Electric Sch31 in Rates</t>
  </si>
  <si>
    <t>45600361     9900-Amort of Sch 142 Elec Resid in rate</t>
  </si>
  <si>
    <t>45600371     9900-Amort of Sch 142 Ele NonRes in rate</t>
  </si>
  <si>
    <t>Decoupling Revenue Total</t>
  </si>
  <si>
    <t>Service Revenue</t>
  </si>
  <si>
    <t>45100002     9900 - Misc. SD Revenue - Electric</t>
  </si>
  <si>
    <t>45100003     9900 - SD Line Extension Revenue - Elec</t>
  </si>
  <si>
    <t>45100011     Temporary Service Charge -Electric</t>
  </si>
  <si>
    <t>45100025     4210 DBU-Misc. Elect Service Revenues</t>
  </si>
  <si>
    <t>45100031     Reconnection Charge -Electric</t>
  </si>
  <si>
    <t>45100040     1422 - Energy Div/Mtr Tamper Exp Recover</t>
  </si>
  <si>
    <t>45100073     9900 - Conversion Sch 73 Revenue - Elec</t>
  </si>
  <si>
    <t>45100074     9900 - Conversion Sch 74 Revenue - Elec</t>
  </si>
  <si>
    <t>45100081     Acct. Service Charges -Electric</t>
  </si>
  <si>
    <t>45100091     NSF Check Charge -Electric</t>
  </si>
  <si>
    <t>45100101     Modified Svc Chrg-Misc Svc Revenues-Elec</t>
  </si>
  <si>
    <t>45100111     Schedule 87 Tax Surcharge - Electric</t>
  </si>
  <si>
    <t>45100151     Non-Consumption Utility Taxes - Electric</t>
  </si>
  <si>
    <t>45100602     9900 - Misc. SD Revenue - Common</t>
  </si>
  <si>
    <t>Service Revenue Total</t>
  </si>
  <si>
    <t>45400001     Rent from Elec Prprty -Pole Contacts -J</t>
  </si>
  <si>
    <t>45400003     Rent from Electric Property -Transformer</t>
  </si>
  <si>
    <t>45400004     Rent from Electric Property - Land &amp; Bui</t>
  </si>
  <si>
    <t>45400006     4001- Rent From PCS</t>
  </si>
  <si>
    <t>45400007     1255- Rent from Common Prop-Land &amp; Build</t>
  </si>
  <si>
    <t>45400008     5300 - Rent Revenue frm Colstrip #1 &amp; #2</t>
  </si>
  <si>
    <t>45400009     5300 - Rent Revenue frm Colstrip #3 &amp; #4</t>
  </si>
  <si>
    <t>45400014     1265 - Vernell Off Building Lease -Elect</t>
  </si>
  <si>
    <t>45400301     1265 - PSE 4th Fl Sublease Limeade -Comm</t>
  </si>
  <si>
    <t>Rental Revenue Total</t>
  </si>
  <si>
    <t>45600026     INTOLIGHT Service Revenue</t>
  </si>
  <si>
    <t>45600028     4210 DBU-Other Electric Revenues</t>
  </si>
  <si>
    <t>45600160     5019 - Sumas DeMinrlzd  H2O Sale - Socco</t>
  </si>
  <si>
    <t>45600351     9900-Lifetime O&amp;M Revenue - Elec</t>
  </si>
  <si>
    <t>Other Electric Revenue Total</t>
  </si>
  <si>
    <t>Transmission Revenue</t>
  </si>
  <si>
    <t>45610002     4310 - Other Elec Rev - Transm Snohomish</t>
  </si>
  <si>
    <t>45610005     4310-Elec Trans Rev -OASIS-Cols,SI ,NI</t>
  </si>
  <si>
    <t>45610010     4310 - Other Elec Rev - Transm Seattle</t>
  </si>
  <si>
    <t>45610011     4310 - Other Elec Rev -Transm Tacoma</t>
  </si>
  <si>
    <t>45610015     4310- Elec Transm Rev - WA ST Tax -OASIS</t>
  </si>
  <si>
    <t>45610018     4310-Elec Trans Rev -Generator Imbalance</t>
  </si>
  <si>
    <t>45610019     4310 - Generator Imbalance Penalty</t>
  </si>
  <si>
    <t>45610050     4310-Transm Rev-Ancillary Svcs Sch. 1</t>
  </si>
  <si>
    <t>45610051     4310-Transm Rev-Ancillary Svcs Sch.1-Oth</t>
  </si>
  <si>
    <t>45610052     4310-Transm Rev-Ancillary Svcs Sch. 2</t>
  </si>
  <si>
    <t>45610053     4310-Transm Rev-Ancillary Svcs Sch.2-Oth</t>
  </si>
  <si>
    <t>45610054     4310-Transm Rev-Ancillary Svcs Sch. 3</t>
  </si>
  <si>
    <t>45610055     4310-Transm Rev-Ancillary Svcs Sch.3-Oth</t>
  </si>
  <si>
    <t>45610056     4310-Transm Rev-Ancillary Svcs Sch. 5</t>
  </si>
  <si>
    <t>45610057     4310-Transm Rev-Ancillary Svcs Sch.5-Oth</t>
  </si>
  <si>
    <t>45610058     4310-Transm Rev-Ancillary Svcs Sch. 6</t>
  </si>
  <si>
    <t>45610059     4310-Transm Rev-Ancillary Svcs Sch.6-Oth</t>
  </si>
  <si>
    <t>45610065     4310 - Elec Trans. Rev - GTA Imbalance</t>
  </si>
  <si>
    <t>45610077     4310 - Unreserved Use Penalty-Refundable</t>
  </si>
  <si>
    <t>45610080     4310 - Elec Trans Rev-BPA NT OATT-T-Elec</t>
  </si>
  <si>
    <t>45610081     4310 -Elec Trans Rev-BPA NT Ded Fac-Elec</t>
  </si>
  <si>
    <t>45610089     4310 - Elec Trans Rev-Transmission Other</t>
  </si>
  <si>
    <t>45610090     5360 - Elec Trans Rev.  Losses</t>
  </si>
  <si>
    <t>45610093     4310-Transm Rev-Ancillary Svcs Sch. 13</t>
  </si>
  <si>
    <t>45610095     4310-Transm Rev-Ancillary Svc Sch.13-Oth</t>
  </si>
  <si>
    <t>Transmission Revenue Total</t>
  </si>
  <si>
    <t>Non-Core Gas Sales</t>
  </si>
  <si>
    <t>45600080     Othr Elect Rev - Sale of Non-Core Gas</t>
  </si>
  <si>
    <t>45600081     Othr Elect Rev - Cost Non-Core Gas sold</t>
  </si>
  <si>
    <t>Non-Core Gas Sales Total</t>
  </si>
  <si>
    <t>Transmission Wheeling</t>
  </si>
  <si>
    <t>Accum Amort Acq Adj. Milwaukee RR - Electric</t>
  </si>
  <si>
    <t>Accum Amort Acq Adj. DuPont - Electric</t>
  </si>
  <si>
    <t>Accumulated Amort Acqu Adj. - Encogen</t>
  </si>
  <si>
    <t>Other</t>
  </si>
  <si>
    <t>PUGET SOUND ENERGY-ELECTRIC</t>
  </si>
  <si>
    <t>LINE</t>
  </si>
  <si>
    <t>NO.</t>
  </si>
  <si>
    <t>DESCRIPTION</t>
  </si>
  <si>
    <t>INCREASE (DECREASE) NOI</t>
  </si>
  <si>
    <t>Biogas Amortization</t>
  </si>
  <si>
    <t>Decoupling Amortization</t>
  </si>
  <si>
    <t>REMOVE REVENUE ASSOCIATED WITH RIDERS:</t>
  </si>
  <si>
    <t>REMOVE CONSERVATION RIDER - SCHEDULE 120</t>
  </si>
  <si>
    <t>REMOVE PROPERTY TAX TRACKER - SCHEDULE 140</t>
  </si>
  <si>
    <t>REMOVE MUNICIPAL TAXES - SCHEDULE 81</t>
  </si>
  <si>
    <t>REMOVE MUNICIPAL TAXES - SCHEDULE 81 - SALES FOR RESALE</t>
  </si>
  <si>
    <t>REMOVE LOW INCOME RIDER - SCHEDULE 129</t>
  </si>
  <si>
    <t>REMOVE RESIDENTIAL EXCHANGE - SCH 194</t>
  </si>
  <si>
    <t>REMOVE REC PROCEEDS - SCH 137</t>
  </si>
  <si>
    <t>REMOVE EXPENSES ASSOCIATED WITH SCH 137 REC PROCEEDS</t>
  </si>
  <si>
    <t>GREEN POWER - SCH 135/136</t>
  </si>
  <si>
    <t>GREEN POWER - SCH 135/136 ELIMINATE OVER EXPENSED</t>
  </si>
  <si>
    <t>REMOVE JPUD GAIN ON SALE SCH 133</t>
  </si>
  <si>
    <t>TOTAL (INCREASE) DECREASE IN REVENUES</t>
  </si>
  <si>
    <t>DECREASE REVENUE SENSITIVE ITEMS FOR DECREASE IN REVENUES:</t>
  </si>
  <si>
    <t>BAD DEBTS</t>
  </si>
  <si>
    <t>ANNUAL FILING FEE</t>
  </si>
  <si>
    <t>STATE UTILITY TAX</t>
  </si>
  <si>
    <t>TOTAL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</si>
  <si>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</si>
  <si>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</si>
  <si>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</si>
  <si>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</si>
  <si>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AMORT ON INTEREST ON REC PROCEEDS SCH 137</t>
  </si>
  <si>
    <t>GREEN POWER - SCH 135/136 CHARGED TO 908/909</t>
  </si>
  <si>
    <t>GREEN POWER - SCH 135/136 BENEFITS PORTION OF ADMIN</t>
  </si>
  <si>
    <t>GREEN POWER - SCH 135/136 TAXES PORTION OF ADMIN</t>
  </si>
  <si>
    <t>REMOVE JPUD AMORT EXPENSE SCH 133</t>
  </si>
  <si>
    <t>TOTAL INCREASE (DECREASE) EXPENSE</t>
  </si>
  <si>
    <t>INCREASE (DECREASE) OPERATING INCOME BEFORE FIT</t>
  </si>
  <si>
    <t>INCREASE (DECREASE) FIT</t>
  </si>
  <si>
    <t>PSE</t>
  </si>
  <si>
    <t>Proforma Revenue Summary</t>
  </si>
  <si>
    <t>Retail Customers</t>
  </si>
  <si>
    <t>Firm Resale</t>
  </si>
  <si>
    <t>Transportation</t>
  </si>
  <si>
    <t>Sales of Electricity</t>
  </si>
  <si>
    <t>Delivered Revenue Rider Adjustments:</t>
  </si>
  <si>
    <t>Schedule 95A (SOE)</t>
  </si>
  <si>
    <t>Schedule 120 (SOE)</t>
  </si>
  <si>
    <t>Schedule 129 (SOE)</t>
  </si>
  <si>
    <t>Schedule 132 (SOE)</t>
  </si>
  <si>
    <t>Schedule 133 (SOE)</t>
  </si>
  <si>
    <t>Schedule 135 &amp; 136 (BW)</t>
  </si>
  <si>
    <t>Schedule 137 (SOE)</t>
  </si>
  <si>
    <t>Schedule 194 (SOE)</t>
  </si>
  <si>
    <t>Schedule 81 (SOE)</t>
  </si>
  <si>
    <t>Subtotal Riders</t>
  </si>
  <si>
    <t>Sales of Electricity Less Riders</t>
  </si>
  <si>
    <t>Adjust Change In Unbilled Revenue:</t>
  </si>
  <si>
    <t>As Billed</t>
  </si>
  <si>
    <t>Proforma</t>
  </si>
  <si>
    <t>Adjustment for Change In Unbilled Revenue:</t>
  </si>
  <si>
    <t>Schedule 40 Adjustment</t>
  </si>
  <si>
    <t>Other Adjustments for Billing, etc.</t>
  </si>
  <si>
    <t>Subtotal Pricing Adjustments</t>
  </si>
  <si>
    <t>Temperature Adjustment</t>
  </si>
  <si>
    <t>Proforma Sales of Electricity</t>
  </si>
  <si>
    <t>Sales</t>
  </si>
  <si>
    <t>Transport</t>
  </si>
  <si>
    <t>Other Operating</t>
  </si>
  <si>
    <t>INCREASE</t>
  </si>
  <si>
    <t>ACTUAL</t>
  </si>
  <si>
    <t>(DECREASE)</t>
  </si>
  <si>
    <t>Total Energy Cost</t>
  </si>
  <si>
    <t>A&amp;G Exp - Property Insurance</t>
  </si>
  <si>
    <t xml:space="preserve">A&amp;G Exp - Injuries &amp; Damages </t>
  </si>
  <si>
    <t xml:space="preserve">  ZO12                      Orders: Actual 12 Month Ended</t>
  </si>
  <si>
    <t xml:space="preserve">  Pages:                      3</t>
  </si>
  <si>
    <t xml:space="preserve">  Requested by:             PRASAN</t>
  </si>
  <si>
    <t>12 Months</t>
  </si>
  <si>
    <t xml:space="preserve">    40600012  Amort Exp-Colstrip Common Plant</t>
  </si>
  <si>
    <t xml:space="preserve">    40600021  Amort Exp - WUTC AFUDC</t>
  </si>
  <si>
    <t xml:space="preserve">    40600031  Amort of Acquisi - Encogen</t>
  </si>
  <si>
    <t xml:space="preserve">    40600041  1150 - MNT - Amo</t>
  </si>
  <si>
    <t xml:space="preserve">    40600051  1150- Whitehorn</t>
  </si>
  <si>
    <t xml:space="preserve">    40600061  1150 - Ferndale</t>
  </si>
  <si>
    <t>*   Electric Plant Acquisition</t>
  </si>
  <si>
    <t xml:space="preserve">    40600011  Amort Exp - Elec Plant Acq Adj Milw Trans</t>
  </si>
  <si>
    <t xml:space="preserve">    40400032  Whitehorn 2&amp;3 Le</t>
  </si>
  <si>
    <t>*   Electric Amort Ltd-Term Pl</t>
  </si>
  <si>
    <t xml:space="preserve">    40400311  Amort Exp - Gas</t>
  </si>
  <si>
    <t xml:space="preserve">    40400391  Amort Exp - Gas</t>
  </si>
  <si>
    <t>*   Gas Amort Ltd-Term Plant</t>
  </si>
  <si>
    <t>*   Common Amort Ltd-Term Plan</t>
  </si>
  <si>
    <t>**  Debit</t>
  </si>
  <si>
    <t xml:space="preserve">    40400011  Amort Exp - Electric Franchise</t>
  </si>
  <si>
    <t xml:space="preserve">    40400012  Amort Exp - Elec Hydro Project Licences</t>
  </si>
  <si>
    <t xml:space="preserve">    40400091  Amort Exp - Elec Computer Software</t>
  </si>
  <si>
    <t xml:space="preserve">    40400121  Amort Exp-Electr Leasehold Improvement</t>
  </si>
  <si>
    <t xml:space="preserve">    40400611  Amort Exp - Comm Franchise</t>
  </si>
  <si>
    <t xml:space="preserve">    40400621  Amort Exp - Comm Leasehold Improvements</t>
  </si>
  <si>
    <t xml:space="preserve">    40400691  Amort Exp - Comm Computer Software</t>
  </si>
  <si>
    <t>DIR360.00</t>
  </si>
  <si>
    <t>ID360.01</t>
  </si>
  <si>
    <t>DIR361.00</t>
  </si>
  <si>
    <t>ID361.01</t>
  </si>
  <si>
    <t>DIR362.00</t>
  </si>
  <si>
    <t>Underground Conduit - Assigned</t>
  </si>
  <si>
    <t>Station Equipment</t>
  </si>
  <si>
    <t>DIR366.00</t>
  </si>
  <si>
    <t>DIR368.00</t>
  </si>
  <si>
    <t>Transmission - Included in Sub Lease</t>
  </si>
  <si>
    <t>Transmission - Other</t>
  </si>
  <si>
    <t xml:space="preserve">Overhead Conductors &amp; Devices </t>
  </si>
  <si>
    <t>ID108.366b</t>
  </si>
  <si>
    <t>UG Conduit &amp; Conductor</t>
  </si>
  <si>
    <t>ID108.368a</t>
  </si>
  <si>
    <t>ID108.368b</t>
  </si>
  <si>
    <t>ID108.368c</t>
  </si>
  <si>
    <t>Line Transformers - OH</t>
  </si>
  <si>
    <t>Line Transformers - UG</t>
  </si>
  <si>
    <t>ID369.01</t>
  </si>
  <si>
    <t>ID369.00</t>
  </si>
  <si>
    <t>Land &amp; Land Rights &amp; Easements</t>
  </si>
  <si>
    <t>Transmission - Transportation</t>
  </si>
  <si>
    <t xml:space="preserve"> </t>
  </si>
  <si>
    <t>Other Items</t>
  </si>
  <si>
    <t>ID282.02</t>
  </si>
  <si>
    <t xml:space="preserve">  Transmission</t>
  </si>
  <si>
    <t>ID363.00</t>
  </si>
  <si>
    <t>Battery Storage</t>
  </si>
  <si>
    <t>ID108.363a</t>
  </si>
  <si>
    <t>TEMPERATURE</t>
  </si>
  <si>
    <t>REVENUES</t>
  </si>
  <si>
    <t>PASS-THROUGH</t>
  </si>
  <si>
    <t>FEDERAL</t>
  </si>
  <si>
    <t>DEPRECIATION</t>
  </si>
  <si>
    <t>NORMALIZE</t>
  </si>
  <si>
    <t>BAD</t>
  </si>
  <si>
    <t>INCENTIVE</t>
  </si>
  <si>
    <t>D&amp;O</t>
  </si>
  <si>
    <t xml:space="preserve">INTEREST ON </t>
  </si>
  <si>
    <t>RATE CASE</t>
  </si>
  <si>
    <t>DEFERRED G/L ON</t>
  </si>
  <si>
    <t>PROPERTY &amp;</t>
  </si>
  <si>
    <t>PENSION</t>
  </si>
  <si>
    <t>WAGE</t>
  </si>
  <si>
    <t>INVESTMENT</t>
  </si>
  <si>
    <t>EMPLOYEE</t>
  </si>
  <si>
    <t>ENVIRONMENTAL</t>
  </si>
  <si>
    <t>POWER</t>
  </si>
  <si>
    <t>MT ELECTRIC</t>
  </si>
  <si>
    <t>WILD HORSE</t>
  </si>
  <si>
    <t>ASC 815</t>
  </si>
  <si>
    <t>STORM</t>
  </si>
  <si>
    <t>REG ASSETS</t>
  </si>
  <si>
    <t>GLACIER</t>
  </si>
  <si>
    <t>PRODUCTION</t>
  </si>
  <si>
    <t>ADJUSTED</t>
  </si>
  <si>
    <t>EXPENSES</t>
  </si>
  <si>
    <t>ENERGY IMB</t>
  </si>
  <si>
    <t>GOLDENDALE</t>
  </si>
  <si>
    <t>MINT FARM</t>
  </si>
  <si>
    <t>Amort Exp - Trans Related</t>
  </si>
  <si>
    <t>ID300.01</t>
  </si>
  <si>
    <t>Transmission</t>
  </si>
  <si>
    <t>ID111.02</t>
  </si>
  <si>
    <t>PRO FORMA</t>
  </si>
  <si>
    <t>COST OF</t>
  </si>
  <si>
    <t>CAPITAL %</t>
  </si>
  <si>
    <t>CAPITAL</t>
  </si>
  <si>
    <t>RATE</t>
  </si>
  <si>
    <t>ID404.03</t>
  </si>
  <si>
    <t>Gross plant</t>
  </si>
  <si>
    <t>Accum Depr &amp; Amort</t>
  </si>
  <si>
    <t>Def Debits</t>
  </si>
  <si>
    <t>Def Tax</t>
  </si>
  <si>
    <t>(a)</t>
  </si>
  <si>
    <t>(b)</t>
  </si>
  <si>
    <t>(c)</t>
  </si>
  <si>
    <t>(d)</t>
  </si>
  <si>
    <t>(e)</t>
  </si>
  <si>
    <t xml:space="preserve">Test Year </t>
  </si>
  <si>
    <t>Rate Year</t>
  </si>
  <si>
    <t>FOR THE 12 MONTHS ENDED SEPTEMBER 30, 2016</t>
  </si>
  <si>
    <t xml:space="preserve">               (18) 5692 - Transmission Maint Structures</t>
  </si>
  <si>
    <t>NON-OPERATING INCOME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</si>
  <si>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</si>
  <si>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</si>
  <si>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</si>
  <si>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</si>
  <si>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</si>
  <si>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</si>
  <si>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</si>
  <si>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</si>
  <si>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</si>
  <si>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</si>
  <si>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</si>
  <si>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</si>
  <si>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</si>
  <si>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</si>
  <si>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</si>
  <si>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</si>
  <si>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</si>
  <si>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</si>
  <si>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</si>
  <si>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</si>
  <si>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</si>
  <si>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</si>
  <si>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</si>
  <si>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</si>
  <si>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</si>
  <si>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</si>
  <si>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</si>
  <si>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</si>
  <si>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</si>
  <si>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</si>
  <si>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</si>
  <si>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</si>
  <si>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</si>
  <si>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</si>
  <si>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</si>
  <si>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</si>
  <si>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</si>
  <si>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</si>
  <si>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</si>
  <si>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</si>
  <si>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</si>
  <si>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 NON-OPERATING INCOME</t>
  </si>
  <si>
    <t>NET INCOME</t>
  </si>
  <si>
    <t>Sum of Total Oct 2015 to Sep 2016</t>
  </si>
  <si>
    <t>45100004     9900 - SD Line Extension Revenue - Resident</t>
  </si>
  <si>
    <t>45100108    Treble Damages - Electric Diversion</t>
  </si>
  <si>
    <t>45600078     Other Elect Reve - Maintenance Contract</t>
  </si>
  <si>
    <t>45600033     4001 - PCS Revenue</t>
  </si>
  <si>
    <t>45600073     3545 - Green Energy Option</t>
  </si>
  <si>
    <t>45600079     Biogas Principal Amortization UE-131276</t>
  </si>
  <si>
    <t>45600082     Oth Elec Rev- Cedar Hills Facility Fee</t>
  </si>
  <si>
    <t>45600088     1143 - Other Electric Rev -Summit Buyout</t>
  </si>
  <si>
    <t>45600089     1143 - REC Revenue per Tariff Schedule-E</t>
  </si>
  <si>
    <t>45600093     5150-Dept of Energy Incentive Lower Baker</t>
  </si>
  <si>
    <t>45600323     9900-Elec NonRes Decoupl GAAP Unearned Rev</t>
  </si>
  <si>
    <t>45600329     9900 - Other Elec Rev QRE Annual fee</t>
  </si>
  <si>
    <t>45600330     9900 - Electric ROR Accrual Industrial</t>
  </si>
  <si>
    <t>45600332     9900 - Electric ROR Refund-Commercial</t>
  </si>
  <si>
    <t>45600337     9900 - Electric ROR Refund-Industrial</t>
  </si>
  <si>
    <t>45600338     9900 - Electric ROR Accrual-Commercial</t>
  </si>
  <si>
    <t>45600381     9900 - Electric ROR Refund-Residential</t>
  </si>
  <si>
    <t>45610030     4310 - Small Generator App Fees</t>
  </si>
  <si>
    <t>45610060     4310-Elec Trans Network 449 Transmission</t>
  </si>
  <si>
    <t>45610062    4310-Elec Trans Network 449 Imbalance</t>
  </si>
  <si>
    <t>45610127     Elec Trans Rev -WA St Tax Oasis 449</t>
  </si>
  <si>
    <t>45610121     Elec Trans Rev-Ancillary Svc 1 449</t>
  </si>
  <si>
    <t>45610122     Elec Trans Rev-Ancillary Svs 2 449</t>
  </si>
  <si>
    <t>45610123     Elec Trans Rev-Ancillary Svc 3 449</t>
  </si>
  <si>
    <t>45610124     Elec Trans Rev-Ancillary Svc 5 449</t>
  </si>
  <si>
    <t>45610125     Elec Trans Rev-Ancillary Svc 6 449</t>
  </si>
  <si>
    <t>45606010     Other Common Rev Misc Rev</t>
  </si>
  <si>
    <t>Lower Baker Incentive</t>
  </si>
  <si>
    <t>FOR THE TWELVE MONTHS ENDED SEPTEMBER 30, 2016</t>
  </si>
  <si>
    <t>SOUTH KING</t>
  </si>
  <si>
    <t xml:space="preserve">WHITE </t>
  </si>
  <si>
    <t>RECLASS OF HYDRO</t>
  </si>
  <si>
    <t>Total Sales</t>
  </si>
  <si>
    <t>Retail cust</t>
  </si>
  <si>
    <t>Schedule 95 (Estimated Adjustment)</t>
  </si>
  <si>
    <t>Schedule 140 (Estimated Adjustment)</t>
  </si>
  <si>
    <t>Schedule 141 (Estimated Adjustment)</t>
  </si>
  <si>
    <t>Schedule 142 (Estimated Adjustment)</t>
  </si>
  <si>
    <t>Other Oper</t>
  </si>
  <si>
    <t>Sept 2016</t>
  </si>
  <si>
    <t>NOL Carryforward</t>
  </si>
  <si>
    <t>1340xxxx</t>
  </si>
  <si>
    <t>18606XX</t>
  </si>
  <si>
    <t>Chelan PUD Contract Initiation</t>
  </si>
  <si>
    <t>18232301 &amp; 311 &amp; 331</t>
  </si>
  <si>
    <t>LSR Deposit Carry Charge &amp; Deferral UE-100882</t>
  </si>
  <si>
    <t>22840331,341, 19003011,25400491</t>
  </si>
  <si>
    <t>DFIT- BNP Electric</t>
  </si>
  <si>
    <t>28300601\28300611\28300661</t>
  </si>
  <si>
    <t>28300631\28300641\28300671</t>
  </si>
  <si>
    <t>Electric Rate Base Change</t>
  </si>
  <si>
    <t>Lines 4-6 &amp; 14-16</t>
  </si>
  <si>
    <t>Lines 17-21</t>
  </si>
  <si>
    <t>Lines 6a-12 &amp; 22</t>
  </si>
  <si>
    <t>Lines 23-27 &amp; 31-37</t>
  </si>
  <si>
    <t>Line 41</t>
  </si>
  <si>
    <t>Lines 28-30</t>
  </si>
  <si>
    <t>Electric - Plant Acq Adj. DuPont</t>
  </si>
  <si>
    <t>Mint Farm - Electric Plant Acquisition Adjustments</t>
  </si>
  <si>
    <t>Ferndale - Electric Plant Acquistion Adjust</t>
  </si>
  <si>
    <t>Electric - Plant Acq Adj. Milwaukee RR</t>
  </si>
  <si>
    <t>Accum Amort Acquis Adjust - Whitehorn</t>
  </si>
  <si>
    <t>Accum Amort Acquis Adjust - Ferndale</t>
  </si>
  <si>
    <t xml:space="preserve">  Date:                     11/10/2016</t>
  </si>
  <si>
    <t>CURRENT</t>
  </si>
  <si>
    <t>PROPOSED</t>
  </si>
  <si>
    <t>ACCOUNT</t>
  </si>
  <si>
    <t>ACQUISITION</t>
  </si>
  <si>
    <t xml:space="preserve">Diff % </t>
  </si>
  <si>
    <t>NUMBER</t>
  </si>
  <si>
    <t>VALUE</t>
  </si>
  <si>
    <t>EXPENSE</t>
  </si>
  <si>
    <t>%</t>
  </si>
  <si>
    <t>EXPENSE AMOUNT</t>
  </si>
  <si>
    <t>AMOUNT</t>
  </si>
  <si>
    <t>ELECTRIC PLANT</t>
  </si>
  <si>
    <t xml:space="preserve">STEAM PRODUCTION PLANT </t>
  </si>
  <si>
    <t>STRUCTURES AND IMPROVEMENTS</t>
  </si>
  <si>
    <t xml:space="preserve">  COLSTRIP 1               </t>
  </si>
  <si>
    <t xml:space="preserve">  COLSTRIP 2               </t>
  </si>
  <si>
    <t xml:space="preserve">  COLSTRIP 3               </t>
  </si>
  <si>
    <t xml:space="preserve">  FREDERICKSON 1/EPCOR</t>
  </si>
  <si>
    <t xml:space="preserve">  COLSTRIP 4               </t>
  </si>
  <si>
    <t xml:space="preserve">  GOLDENDALE</t>
  </si>
  <si>
    <t xml:space="preserve">  COLSTRIP 1-2             </t>
  </si>
  <si>
    <t xml:space="preserve">  MINT FARM</t>
  </si>
  <si>
    <t xml:space="preserve">  COLSTRIP 3-4             </t>
  </si>
  <si>
    <t xml:space="preserve">  SUMAS</t>
  </si>
  <si>
    <t xml:space="preserve">  FERNDALE</t>
  </si>
  <si>
    <t>TOTAL STRUCTURES AND IMPROVEMENTS</t>
  </si>
  <si>
    <t>BOILER PLANT EQUIPMENT</t>
  </si>
  <si>
    <t xml:space="preserve">  COLSTRIP 1          </t>
  </si>
  <si>
    <t xml:space="preserve">  COLSTRIP 2          </t>
  </si>
  <si>
    <t xml:space="preserve">  COLSTRIP 3          </t>
  </si>
  <si>
    <t xml:space="preserve">  COLSTRIP 4          </t>
  </si>
  <si>
    <t xml:space="preserve">  COLSTRIP 1-2        </t>
  </si>
  <si>
    <t xml:space="preserve">  ENCOGEN</t>
  </si>
  <si>
    <t xml:space="preserve">  COLSTRIP 3-4        </t>
  </si>
  <si>
    <t>TOTAL BOILER PLANT EQUIPMENT</t>
  </si>
  <si>
    <t>TURBOGENERATOR UNITS</t>
  </si>
  <si>
    <t xml:space="preserve">  COLSTRIP 1        </t>
  </si>
  <si>
    <t xml:space="preserve">  COLSTRIP 2        </t>
  </si>
  <si>
    <t xml:space="preserve">  COLSTRIP 3        </t>
  </si>
  <si>
    <t xml:space="preserve">  COLSTRIP 4        </t>
  </si>
  <si>
    <t xml:space="preserve">  COLSTRIP 1-2      </t>
  </si>
  <si>
    <t>TOTAL TURBOGENERATOR UNITS</t>
  </si>
  <si>
    <t>ACCESSORY ELECTRIC EQUIPMENT</t>
  </si>
  <si>
    <t xml:space="preserve">  COLSTRIP 1                </t>
  </si>
  <si>
    <t xml:space="preserve">  COLSTRIP 2                </t>
  </si>
  <si>
    <t xml:space="preserve">  COLSTRIP 3                </t>
  </si>
  <si>
    <t xml:space="preserve">  COLSTRIP 4                </t>
  </si>
  <si>
    <t xml:space="preserve">  COLSTRIP 1-2              </t>
  </si>
  <si>
    <t xml:space="preserve">  COLSTRIP 3-4              </t>
  </si>
  <si>
    <t>TOTAL ACCESSORY ELECTRIC EQUIPMENT</t>
  </si>
  <si>
    <t>MISCELLANEOUS POWER PLANT EQUIPMENT</t>
  </si>
  <si>
    <t xml:space="preserve">  COLSTRIP 1                       </t>
  </si>
  <si>
    <t xml:space="preserve">  COLSTRIP 2                       </t>
  </si>
  <si>
    <t xml:space="preserve">  COLSTRIP 3                       </t>
  </si>
  <si>
    <t xml:space="preserve">  COLSTRIP 4                       </t>
  </si>
  <si>
    <t xml:space="preserve">  COLSTRIP 1-2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</si>
  <si>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</si>
  <si>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</si>
  <si>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</si>
  <si>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</si>
  <si>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 xml:space="preserve">HYDROELECTRIC PRODUCTION PLANT </t>
  </si>
  <si>
    <t>EASEMENTS</t>
  </si>
  <si>
    <t xml:space="preserve">   LOWER BAKER              </t>
  </si>
  <si>
    <t xml:space="preserve">   UPPER BAKER              </t>
  </si>
  <si>
    <t xml:space="preserve">   SNOQUALMIE #1            </t>
  </si>
  <si>
    <t xml:space="preserve">   SNOQUALMIE #2            </t>
  </si>
  <si>
    <t>RESERVOIRS, DAMS AND WATERWAYS</t>
  </si>
  <si>
    <t xml:space="preserve">  LOWER BAKER              </t>
  </si>
  <si>
    <t xml:space="preserve">  UPPER BAKER              </t>
  </si>
  <si>
    <t xml:space="preserve">  SNOQUALMIE #1            </t>
  </si>
  <si>
    <t xml:space="preserve">  SNOQUALMIE #2            </t>
  </si>
  <si>
    <t>TOTAL RESERVOIRS, DAMS AND WATERWAYS</t>
  </si>
  <si>
    <t>WATER WHEELS, TURBINES AND GENERATORS</t>
  </si>
  <si>
    <t xml:space="preserve">  LOWER BAKER                      </t>
  </si>
  <si>
    <t xml:space="preserve">  UPPER BAKER                      </t>
  </si>
  <si>
    <t xml:space="preserve">  SNOQUALMIE #1                    </t>
  </si>
  <si>
    <t xml:space="preserve">  SNOQUALMIE #2                    </t>
  </si>
  <si>
    <t>TOTAL WATER WHEELS, TURBINES AND GENERATORS</t>
  </si>
  <si>
    <t xml:space="preserve">  LOWER BAKER               </t>
  </si>
  <si>
    <t xml:space="preserve">  SNOQUALMIE #1             </t>
  </si>
  <si>
    <t xml:space="preserve">  SNOQUALMIE #2             </t>
  </si>
  <si>
    <t>MISCELLANEOUS TOOLS</t>
  </si>
  <si>
    <t xml:space="preserve">  LOWER BAKER      </t>
  </si>
  <si>
    <t xml:space="preserve">  UPPER BAKER      </t>
  </si>
  <si>
    <t xml:space="preserve">  SNOQUALMIE #1    </t>
  </si>
  <si>
    <t xml:space="preserve">  SNOQUALMIE #2    </t>
  </si>
  <si>
    <t>TOTAL MISCELLANEOUS TOOLS</t>
  </si>
  <si>
    <t>ROADS, RAILROADS AND BRIDGES</t>
  </si>
  <si>
    <t xml:space="preserve">  SNOQUALMIE #1</t>
  </si>
  <si>
    <t>TOTAL ROADS, RAILROADS AND BRIDGES</t>
  </si>
  <si>
    <t xml:space="preserve">    TOTAL HYDROELECTRIC PRODUCTION PLANT </t>
  </si>
  <si>
    <t>OTHER PRODUCTION PLANT</t>
  </si>
  <si>
    <t xml:space="preserve">  ENCOGEN                  </t>
  </si>
  <si>
    <t xml:space="preserve">  CRYSTAL MOUNTAIN         </t>
  </si>
  <si>
    <t xml:space="preserve">  FREDONIA                 </t>
  </si>
  <si>
    <t xml:space="preserve">  FREDERICKSON             </t>
  </si>
  <si>
    <t xml:space="preserve">  WHITEHORN 2-3            </t>
  </si>
  <si>
    <t>STRUCTURES AND IMPROVEMENTS - WIND</t>
  </si>
  <si>
    <t xml:space="preserve">  LOWER SNAKE RIVER</t>
  </si>
  <si>
    <t xml:space="preserve">  HOPKINS RIDGE</t>
  </si>
  <si>
    <t xml:space="preserve">  WILD HORSE</t>
  </si>
  <si>
    <t>TOTAL STRUCTURES AND IMPROVEMENTS - WIND</t>
  </si>
  <si>
    <t>FUEL HOLDERS, PRODUCERS AND ACCESSORIES</t>
  </si>
  <si>
    <t xml:space="preserve">  ENCOGEN                            </t>
  </si>
  <si>
    <t xml:space="preserve">  CRYSTAL MOUNTAIN                   </t>
  </si>
  <si>
    <t xml:space="preserve">  FREDONIA                           </t>
  </si>
  <si>
    <t xml:space="preserve">  FREDERICKSON                       </t>
  </si>
  <si>
    <t xml:space="preserve">  WHITEHORN 2-3                      </t>
  </si>
  <si>
    <t>TOTAL FUEL HOLDERS, PRODUCERS AND ACCESSORIES</t>
  </si>
  <si>
    <t xml:space="preserve">GENERATORS        </t>
  </si>
  <si>
    <t xml:space="preserve">  CRYSTAL MOUNTAIN</t>
  </si>
  <si>
    <t xml:space="preserve">  FREDONIA        </t>
  </si>
  <si>
    <t xml:space="preserve">  FREDERICKSON    </t>
  </si>
  <si>
    <t xml:space="preserve">  WHITEHORN 2-3   </t>
  </si>
  <si>
    <t>TOTAL GENERATORS</t>
  </si>
  <si>
    <t>GENERATORS - WIND</t>
  </si>
  <si>
    <t>TOTAL GENERATORS - WIND</t>
  </si>
  <si>
    <t>GENERATORS - COMBINED CYCLE</t>
  </si>
  <si>
    <t xml:space="preserve">  ENCOGEN          </t>
  </si>
  <si>
    <t>TOTAL GENERATORS - COMBINED CYCLE</t>
  </si>
  <si>
    <t xml:space="preserve">  ENCOGEN                   </t>
  </si>
  <si>
    <t xml:space="preserve">  CRYSTAL MOUNTAIN          </t>
  </si>
  <si>
    <t xml:space="preserve">  FREDONIA                  </t>
  </si>
  <si>
    <t xml:space="preserve">  FREDERICKSON              </t>
  </si>
  <si>
    <t xml:space="preserve">  WHITEHORN 2-3             </t>
  </si>
  <si>
    <t>ACCESSORY ELECTRIC EQUIPMENT - WIND</t>
  </si>
  <si>
    <t>TOTAL ACCESSORY ELECTRIC EQUIPMENT - WIND</t>
  </si>
  <si>
    <t xml:space="preserve">  ENCOGEN                          </t>
  </si>
  <si>
    <t xml:space="preserve">  FREDONIA                         </t>
  </si>
  <si>
    <t xml:space="preserve">  FREDERICKSON                     </t>
  </si>
  <si>
    <t>MISCELLANEOUS POWER PLANT EQUIPMENT - WIND</t>
  </si>
  <si>
    <t>TOTAL MISCELLANEOUS POWER PLANT EQUIPMENT - WIND</t>
  </si>
  <si>
    <t>MISCELLANEOUS TOOLS - WIND</t>
  </si>
  <si>
    <t>TOTAL MISCELLANEOUS TOOLS - WIND</t>
  </si>
  <si>
    <t xml:space="preserve">    TOTAL OTHER PRODUCTION PLANT </t>
  </si>
  <si>
    <t xml:space="preserve">TRANSMISSION PLANT </t>
  </si>
  <si>
    <t>EASEMENTS - HVD RECLASS</t>
  </si>
  <si>
    <t>EASEMENTS - SUBTRANSMISSION</t>
  </si>
  <si>
    <t>EASEMENTS - GIF</t>
  </si>
  <si>
    <t xml:space="preserve">STRUCTURES AND IMPROVEMENTS         </t>
  </si>
  <si>
    <t>STRUCTURES AND IMPROVEMENTS - SUBTRANSMISSION</t>
  </si>
  <si>
    <t>STRUCTURES AND IMPROVEMENTS - HVD RECLASS</t>
  </si>
  <si>
    <t>STRUCTURES AND IMPROVEMENTS - GIF</t>
  </si>
  <si>
    <t xml:space="preserve">STATION EQUIPMENT                   </t>
  </si>
  <si>
    <t>STATION EQUIPMENT - SUBTRANSMISSION</t>
  </si>
  <si>
    <t>STATION EQUIPMENT - HVD RECLASS</t>
  </si>
  <si>
    <t>STATION EQUIPMENT - LIF</t>
  </si>
  <si>
    <t xml:space="preserve">STATION EQUIPMENT - GIF  </t>
  </si>
  <si>
    <t xml:space="preserve">TOWERS AND FIXTURES                 </t>
  </si>
  <si>
    <t>TOWERS AND FIXTURES - HVD RECLASS</t>
  </si>
  <si>
    <t xml:space="preserve">TOWERS AND FIXTURES - GIF                 </t>
  </si>
  <si>
    <t xml:space="preserve">POLES AND FIXTURES                  </t>
  </si>
  <si>
    <t xml:space="preserve">POLES AND FIXTURES - SUBTRANSMISSION </t>
  </si>
  <si>
    <t xml:space="preserve">POLES AND FIXTURES - HVD RECLASS                  </t>
  </si>
  <si>
    <t xml:space="preserve">POLES AND FIXTURES - GIF                  </t>
  </si>
  <si>
    <t xml:space="preserve">OVERHEAD CONDUCTORS AND DEVICES     </t>
  </si>
  <si>
    <t>OVERHEAD CONDUCTORS AND DEVICES - SUBTRANSMISSION</t>
  </si>
  <si>
    <t xml:space="preserve">OVERHEAD CONDUCTORS AND DEVICES - HVD RECLASS    </t>
  </si>
  <si>
    <t xml:space="preserve">OVERHEAD CONDUCTORS AND DEVICES - GIF     </t>
  </si>
  <si>
    <t>UNDERGROUND CONDUIT - HVD RECLASS</t>
  </si>
  <si>
    <t>UNDERGROUND CONDUIT - TLN HPK</t>
  </si>
  <si>
    <t>UNDERGROUND CONDUCTORS AND DEVICES - HVD RECLASS</t>
  </si>
  <si>
    <t xml:space="preserve">UNDERGROUND CONDUCTORS AND DEVICES - GIF </t>
  </si>
  <si>
    <t xml:space="preserve">ROADS AND TRAILS                    </t>
  </si>
  <si>
    <t xml:space="preserve">ROADS AND TRAILS - HVD RECLASS                   </t>
  </si>
  <si>
    <t xml:space="preserve">ROADS AND TRAILS - GIF                  </t>
  </si>
  <si>
    <t xml:space="preserve">    TOTAL TRANSMISSION PLANT </t>
  </si>
  <si>
    <t xml:space="preserve">DISTRIBUTION PLANT </t>
  </si>
  <si>
    <t xml:space="preserve">STRUCTURES AND IMPROVEMENTS          </t>
  </si>
  <si>
    <t>BATTERY STORAGE EQUIPMENT</t>
  </si>
  <si>
    <t xml:space="preserve">POLES, TOWERS AND FIXTURES          </t>
  </si>
  <si>
    <t xml:space="preserve">UNDERGROUND CONDUIT                 </t>
  </si>
  <si>
    <t xml:space="preserve">UNDERGROUND CONDUCTORS AND DEVICES  </t>
  </si>
  <si>
    <t xml:space="preserve">LINE TRANSFORMERS                   </t>
  </si>
  <si>
    <t xml:space="preserve">SERVICES                            </t>
  </si>
  <si>
    <t xml:space="preserve">METERS **            </t>
  </si>
  <si>
    <t xml:space="preserve">STREET LIGHTING AND SIGNAL SYSTEMS  </t>
  </si>
  <si>
    <t xml:space="preserve">    TOTAL DISTRIBUTION PLANT </t>
  </si>
  <si>
    <t xml:space="preserve">GENERAL PLANT </t>
  </si>
  <si>
    <t xml:space="preserve">STRUCTURES AND IMPROVEMENTS      </t>
  </si>
  <si>
    <t xml:space="preserve">  SKAGIT</t>
  </si>
  <si>
    <t xml:space="preserve">  OTHER STRUCTURES</t>
  </si>
  <si>
    <t xml:space="preserve">OFFICE FURNITURE AND EQUIPMENT   </t>
  </si>
  <si>
    <t xml:space="preserve">  FULLY ACCRUED</t>
  </si>
  <si>
    <t xml:space="preserve">  AMORTIZED</t>
  </si>
  <si>
    <t>TOTAL OFFICE FURNITURE AND EQUIPMENT</t>
  </si>
  <si>
    <t xml:space="preserve">OFFICE FURNITURE AND EQUIPMENT - COMPUTERS  </t>
  </si>
  <si>
    <t xml:space="preserve">TRANSPORTATION EQUIPMENT       </t>
  </si>
  <si>
    <t xml:space="preserve">STORES EQUIPMENT               </t>
  </si>
  <si>
    <t xml:space="preserve">TOTAL STORES EQUIPMENT   </t>
  </si>
  <si>
    <t>TOOLS, SHOP AND GARAGE EQUIPMENT</t>
  </si>
  <si>
    <t xml:space="preserve">TOTAL TOOLS, SHOP AND GARAGE EQUIPMENT   </t>
  </si>
  <si>
    <t xml:space="preserve">LABORATORY EQUIPMENT           </t>
  </si>
  <si>
    <t xml:space="preserve">TOTAL LABORATORY EQUIPMENT   </t>
  </si>
  <si>
    <t xml:space="preserve">POWER OPERATED EQUIPMENT       </t>
  </si>
  <si>
    <t xml:space="preserve">COMMUNICATION EQUIPMENT </t>
  </si>
  <si>
    <t xml:space="preserve">TOTAL COMMUNICATION EQUIPMENT   </t>
  </si>
  <si>
    <t xml:space="preserve">MISCELLANEOUS EQUIPMENT        </t>
  </si>
  <si>
    <t xml:space="preserve">TOTAL MISCELLANEOUS EQUIPMENT   </t>
  </si>
  <si>
    <t xml:space="preserve">    TOTAL GENERAL PLANT IN SERVICE</t>
  </si>
  <si>
    <t>SUBTOTAL</t>
  </si>
  <si>
    <t>UNRECOVERED RESERVE TO BE AMORTIZED</t>
  </si>
  <si>
    <t xml:space="preserve">COMMUNICATION EQUIPMENT        </t>
  </si>
  <si>
    <t xml:space="preserve">    TOTAL UNRECOVERED RESERVE TO BE AMORTIZED</t>
  </si>
  <si>
    <t>TOTAL DIRECT ELECTRIC EXPENSE</t>
  </si>
  <si>
    <t>NONDEPRECIABLE PLANT AND ACCOUNTS NOT STUDIED</t>
  </si>
  <si>
    <t>ORGANIZATION</t>
  </si>
  <si>
    <t>FRANCHISES AND CONSENTS</t>
  </si>
  <si>
    <t>MISCELLANEOUS INTANGIBLES</t>
  </si>
  <si>
    <t>LAND AND LAND RIGHTS</t>
  </si>
  <si>
    <t>ARO</t>
  </si>
  <si>
    <t>PRD ENERGY STORAGE EQUIPMENT</t>
  </si>
  <si>
    <t>STRUCTURES AND IMPROVEMENTS - LEASEHOLDS</t>
  </si>
  <si>
    <t>Needed to reconcile</t>
  </si>
  <si>
    <t>Move ARC to separate line</t>
  </si>
  <si>
    <t xml:space="preserve">TOTAL NONDEPRECIABLE PLANT </t>
  </si>
  <si>
    <t>AND ACCOUNTS NOT STUDIED</t>
  </si>
  <si>
    <t xml:space="preserve">    TOTAL DEPRECIABLE PLANT</t>
  </si>
  <si>
    <t>Misc</t>
  </si>
  <si>
    <t>% Elec</t>
  </si>
  <si>
    <t>% Gas</t>
  </si>
  <si>
    <t xml:space="preserve">TOTAL TRANSPORTATION EQUIPMENT   </t>
  </si>
  <si>
    <t>4 FACTOR</t>
  </si>
  <si>
    <t>ALLOCATOR</t>
  </si>
  <si>
    <t xml:space="preserve">Difft % </t>
  </si>
  <si>
    <t>CURRENT ELEC</t>
  </si>
  <si>
    <t>Current GAS</t>
  </si>
  <si>
    <t>PROPOSED ELEC</t>
  </si>
  <si>
    <t>PROPOSED GAS</t>
  </si>
  <si>
    <t>COMMON PLANT</t>
  </si>
  <si>
    <t>LAND AND LAND RIGHTS - EASEMENTS</t>
  </si>
  <si>
    <t xml:space="preserve">STRUCTURES AND IMPROVEMENTS                 </t>
  </si>
  <si>
    <t xml:space="preserve">  EAST SIDE TELECOMMUNICATION OFFICE</t>
  </si>
  <si>
    <t xml:space="preserve">  FACTORIA</t>
  </si>
  <si>
    <t>OFFICE FURNITURE AND EQUIPMENT - COMPUTERS</t>
  </si>
  <si>
    <t xml:space="preserve">TRANSPORTATION EQUIPMENT                  </t>
  </si>
  <si>
    <t xml:space="preserve">STORES EQUIPMENT                          </t>
  </si>
  <si>
    <t xml:space="preserve">TOOLS, SHOP AND GARAGE EQUIPMENT           </t>
  </si>
  <si>
    <t xml:space="preserve">POWER OPERATED EQUIPMENT                  </t>
  </si>
  <si>
    <t xml:space="preserve">COMMUNICATION EQUIPMENT **                  </t>
  </si>
  <si>
    <t xml:space="preserve">MISCELLANEOUS EQUIPMENT                   </t>
  </si>
  <si>
    <t xml:space="preserve">COMMUNICATION EQUIPMENT                   </t>
  </si>
  <si>
    <t>TOTAL UNRECOVERED RESERVE TO BE AMORTIZED</t>
  </si>
  <si>
    <t>TOTAL COMMON</t>
  </si>
  <si>
    <t>MISCELLANEOUS INTANGIBLE PLANT</t>
  </si>
  <si>
    <t xml:space="preserve">STRUCTURES AND IMPROVEMENTS - LEASEHOLDS           </t>
  </si>
  <si>
    <t>OFFICE FURNITURE AND EQUIPMENT - COMPUTERS CAPITAL LEASE</t>
  </si>
  <si>
    <t>AIRCRAFT</t>
  </si>
  <si>
    <t>AIRCRAFT ENGINE REBUILD</t>
  </si>
  <si>
    <t>ARO GENERAL PLANT</t>
  </si>
  <si>
    <t xml:space="preserve">    TOTAL COMMON PLANT </t>
  </si>
  <si>
    <t>Amortization</t>
  </si>
  <si>
    <t>Total Common Depreciation and Amortization</t>
  </si>
  <si>
    <t>Total O&amp;M Expense (Excl Energy Cost)</t>
  </si>
  <si>
    <t>Total O&amp;M Expense (Incl Energy Cost)</t>
  </si>
  <si>
    <t>Gross Margin</t>
  </si>
  <si>
    <t>EXCISE TAX AND</t>
  </si>
  <si>
    <t xml:space="preserve">  Date:                     11/28/2016</t>
  </si>
  <si>
    <t>Cost elements</t>
  </si>
  <si>
    <t>Act. Costs</t>
  </si>
  <si>
    <t xml:space="preserve">    40700025  12/13/2006 Storm</t>
  </si>
  <si>
    <t xml:space="preserve">    40700045  2010 Storm Amort</t>
  </si>
  <si>
    <t>*   Electric Amort of Prpty Lo</t>
  </si>
  <si>
    <t xml:space="preserve">    40700014  Amort Prop Loss- Electron</t>
  </si>
  <si>
    <t xml:space="preserve">    40700015  Amort Prop Loss White River</t>
  </si>
  <si>
    <t xml:space="preserve">    40700018  Amort Prop Loss - Upper Baker</t>
  </si>
  <si>
    <t>T&amp;D</t>
  </si>
  <si>
    <t>SAP</t>
  </si>
  <si>
    <t>Payroll Tax Reclass</t>
  </si>
  <si>
    <t>Reclass Common</t>
  </si>
  <si>
    <t>Test Year</t>
  </si>
  <si>
    <t>Rev &amp; Exp</t>
  </si>
  <si>
    <t>Temp Norm</t>
  </si>
  <si>
    <t>Pass Through</t>
  </si>
  <si>
    <t>Incentivey Pay</t>
  </si>
  <si>
    <t>Wage Increase</t>
  </si>
  <si>
    <t>Exc Tax &amp; Filing Fee</t>
  </si>
  <si>
    <t>CRM</t>
  </si>
  <si>
    <t>Power Costs</t>
  </si>
  <si>
    <t>MT Tax</t>
  </si>
  <si>
    <t>Prod Adj</t>
  </si>
  <si>
    <t>Adjustments</t>
  </si>
  <si>
    <t xml:space="preserve">    40810002  State Excise Taxes</t>
  </si>
  <si>
    <t>Excise Tax</t>
  </si>
  <si>
    <t xml:space="preserve">    40810003  Municipal Taxes</t>
  </si>
  <si>
    <t>Muni Tax</t>
  </si>
  <si>
    <t xml:space="preserve">    40810005  Montana Electric Producer Taxes</t>
  </si>
  <si>
    <t>MT Electric Energy Tax</t>
  </si>
  <si>
    <t xml:space="preserve">    40810006  Property Taxes-Washington-Electric</t>
  </si>
  <si>
    <t>Property Taxes</t>
  </si>
  <si>
    <t xml:space="preserve">    40810009  Prop Tax Sch140 Tracker Amort Defer-Elec</t>
  </si>
  <si>
    <t xml:space="preserve">    40810012  Property Taxes - Oregon</t>
  </si>
  <si>
    <t xml:space="preserve">    40810013  Property Taxes - Montana</t>
  </si>
  <si>
    <t>Payroll Tax Reclass - Electric</t>
  </si>
  <si>
    <t>Payroll Taxes</t>
  </si>
  <si>
    <t>*   Electric Taxes Other-Util Inc</t>
  </si>
  <si>
    <t>Account Inputs</t>
  </si>
  <si>
    <t xml:space="preserve">No. </t>
  </si>
  <si>
    <t>Account Description</t>
  </si>
  <si>
    <t>Pro Forma Adjustments</t>
  </si>
  <si>
    <t>Rate Increase Related Adjustments</t>
  </si>
  <si>
    <t>RATE BASE</t>
  </si>
  <si>
    <t>Plant-in-Service</t>
  </si>
  <si>
    <t>Transmission Plant</t>
  </si>
  <si>
    <t>Sub-total</t>
  </si>
  <si>
    <t>Other Production Generation</t>
  </si>
  <si>
    <t>~</t>
  </si>
  <si>
    <t>Transmission Plant - Integrated Generation</t>
  </si>
  <si>
    <t>Bulk Transmission Plant</t>
  </si>
  <si>
    <t>Transmission Plant - Sch 62 Lease</t>
  </si>
  <si>
    <t>Land &amp; Land Rights - Allocated</t>
  </si>
  <si>
    <t>Structures &amp; Improve - Assigned</t>
  </si>
  <si>
    <t>Structures &amp; Improve - Allocated</t>
  </si>
  <si>
    <t>Station Equipment - Allocated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</si>
  <si>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</si>
  <si>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</si>
  <si>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</si>
  <si>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</si>
  <si>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</si>
  <si>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</si>
  <si>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</si>
  <si>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</si>
  <si>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</si>
  <si>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</si>
  <si>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</si>
  <si>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</si>
  <si>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</si>
  <si>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</si>
  <si>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</si>
  <si>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 xml:space="preserve">Str &amp; Area Lighting Sys 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</si>
  <si>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</si>
  <si>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</si>
  <si>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</si>
  <si>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</si>
  <si>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</si>
  <si>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</si>
  <si>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</si>
  <si>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</si>
  <si>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TOTAL PLANT-IN-SERVICE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</si>
  <si>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</si>
  <si>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</si>
  <si>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</si>
  <si>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</si>
  <si>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</si>
  <si>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</si>
  <si>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</si>
  <si>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</si>
  <si>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</si>
  <si>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</si>
  <si>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</si>
  <si>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</si>
  <si>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</si>
  <si>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</si>
  <si>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</si>
  <si>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</si>
  <si>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</si>
  <si>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</si>
  <si>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</si>
  <si>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</si>
  <si>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</si>
  <si>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</si>
  <si>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</si>
  <si>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</si>
  <si>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</si>
  <si>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</si>
  <si>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</si>
  <si>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</si>
  <si>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108.10_366b</t>
  </si>
  <si>
    <t>108.10_367a</t>
  </si>
  <si>
    <t xml:space="preserve">UNGDCond &amp; Devices </t>
  </si>
  <si>
    <t>108.10_368a</t>
  </si>
  <si>
    <t>108.10_368b</t>
  </si>
  <si>
    <t>108.10_368c</t>
  </si>
  <si>
    <t>108.10_369a</t>
  </si>
  <si>
    <t>108.10_369b</t>
  </si>
  <si>
    <t>108.10_370</t>
  </si>
  <si>
    <t>108.10_373</t>
  </si>
  <si>
    <t>108.10_374</t>
  </si>
  <si>
    <t>Accum Depreciation General Plant</t>
  </si>
  <si>
    <t>TOTAL ACCUMULATED RESERVE FOR DEPRECIATION</t>
  </si>
  <si>
    <t>Rate Base Adjustments and Working Capital</t>
  </si>
  <si>
    <t>Construction Complete, Not Classified</t>
  </si>
  <si>
    <t>Working Capital Assets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</si>
  <si>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</si>
  <si>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</si>
  <si>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</si>
  <si>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</si>
  <si>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</si>
  <si>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</si>
  <si>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Advances</t>
  </si>
  <si>
    <t>Acquisition Adjustment - Production</t>
  </si>
  <si>
    <t>Accum Amort Acquition Adj - Production</t>
  </si>
  <si>
    <t>Accum Amort Acquition Adj - Transmission</t>
  </si>
  <si>
    <t>Accum Amort Acquition Adj - Distribution</t>
  </si>
  <si>
    <t>TOTAL OTHER RATE BASE</t>
  </si>
  <si>
    <t>TOTAL RATE BASE</t>
  </si>
  <si>
    <t>O &amp; M Expenses</t>
  </si>
  <si>
    <t>Production - O&amp;M - Fuel</t>
  </si>
  <si>
    <t>Production - O&amp;M - Purchase Power</t>
  </si>
  <si>
    <t>Purch Pwr - Other</t>
  </si>
  <si>
    <t>Purch Pwr - Res Exchange</t>
  </si>
  <si>
    <t>Purch Pwr - Transp Ancillary</t>
  </si>
  <si>
    <t>Production - O&amp;M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</si>
  <si>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</si>
  <si>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</si>
  <si>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</si>
  <si>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</si>
  <si>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</si>
  <si>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</si>
  <si>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</si>
  <si>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</si>
  <si>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</si>
  <si>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</si>
  <si>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</si>
  <si>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</si>
  <si>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</si>
  <si>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</si>
  <si>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</si>
  <si>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</si>
  <si>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</si>
  <si>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</si>
  <si>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</si>
  <si>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</si>
  <si>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</si>
  <si>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</si>
  <si>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</si>
  <si>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</si>
  <si>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</si>
  <si>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Weatherization</t>
  </si>
  <si>
    <t>Cust Svc Exp - Info &amp; Instruct</t>
  </si>
  <si>
    <t>Cust Svc Exp - Demonstration &amp; Selling</t>
  </si>
  <si>
    <t>Cust Svc Exp - Advertising</t>
  </si>
  <si>
    <t>Cust Svc Exp - Misc Selling</t>
  </si>
  <si>
    <t>General Expenses</t>
  </si>
  <si>
    <t>A&amp;G Exp - Transf (credit)</t>
  </si>
  <si>
    <t>A&amp;G Exp - Outside Svcs</t>
  </si>
  <si>
    <t>A&amp;G Exp - Prop Insurance - Other</t>
  </si>
  <si>
    <t>A&amp;G Exp - Injuries &amp; Damages - Other</t>
  </si>
  <si>
    <t xml:space="preserve">A&amp;G Exp - Reg Comm Exp </t>
  </si>
  <si>
    <t>TOTAL OPERATING EXPENSES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</si>
  <si>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</si>
  <si>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</si>
  <si>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</si>
  <si>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</si>
  <si>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</si>
  <si>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</si>
  <si>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</si>
  <si>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</si>
  <si>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</si>
  <si>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Labor O &amp; M Expenses</t>
  </si>
  <si>
    <t>Production Labor Exp</t>
  </si>
  <si>
    <t>S100</t>
  </si>
  <si>
    <t>Salary &amp; Wages - Prod Related</t>
  </si>
  <si>
    <t>Production Labor Exp - Other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</si>
  <si>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</si>
  <si>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</si>
  <si>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</si>
  <si>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</si>
  <si>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</si>
  <si>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</si>
  <si>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</si>
  <si>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</si>
  <si>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</si>
  <si>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</si>
  <si>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</si>
  <si>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</si>
  <si>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</si>
  <si>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76 Gathering Labor Expense - Maintenance</t>
  </si>
  <si>
    <t>77 Purchased Gas Labor Expense - Maintenance</t>
  </si>
  <si>
    <t>79 Transmission Labor Expense - Maintenance</t>
  </si>
  <si>
    <t>80 Distribution Labor Expense - Maintenance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</si>
  <si>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</si>
  <si>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</si>
  <si>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</si>
  <si>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</si>
  <si>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</si>
  <si>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</si>
  <si>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</si>
  <si>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Depreciation Expense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</si>
  <si>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</si>
  <si>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</si>
  <si>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</si>
  <si>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</si>
  <si>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</si>
  <si>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</si>
  <si>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</si>
  <si>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</si>
  <si>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</si>
  <si>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</si>
  <si>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</si>
  <si>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</si>
  <si>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</si>
  <si>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</si>
  <si>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</si>
  <si>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</si>
  <si>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</si>
  <si>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</si>
  <si>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</si>
  <si>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</si>
  <si>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</si>
  <si>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</si>
  <si>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</si>
  <si>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</si>
  <si>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Other Taxes - Wash Excise - Allocated</t>
  </si>
  <si>
    <t>Other Taxes - Muni</t>
  </si>
  <si>
    <t>Other Taxes - MT Elec Energy Lic</t>
  </si>
  <si>
    <t>TOTAL TAXES OTHER THAN INCOME</t>
  </si>
  <si>
    <t>TOTAL EXPENSES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</si>
  <si>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</si>
  <si>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</si>
  <si>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</si>
  <si>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</si>
  <si>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</si>
  <si>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</si>
  <si>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</si>
  <si>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</si>
  <si>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</si>
  <si>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</si>
  <si>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</si>
  <si>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</si>
  <si>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Distribution Pole Contacts</t>
  </si>
  <si>
    <t>Rental Revenue - Personal Cell Site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</si>
  <si>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</si>
  <si>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</si>
  <si>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</si>
  <si>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</si>
  <si>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</si>
  <si>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</si>
  <si>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</si>
  <si>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</si>
  <si>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</si>
  <si>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</si>
  <si>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</si>
  <si>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</si>
  <si>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</si>
  <si>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Misc</t>
  </si>
  <si>
    <t>Other Elect Revenue -  Decoupling Amortization</t>
  </si>
  <si>
    <t>Other Elect Revenue - Transmission Transportation</t>
  </si>
  <si>
    <t>TOTAL OTHER OPERATING INCOME</t>
  </si>
  <si>
    <t>NON FIRM REVENUE</t>
  </si>
  <si>
    <t>TOTAL NON FIRM REVENUE</t>
  </si>
  <si>
    <t>TOTAL OTHER OPERATING AND NON FIRM REVENUE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</si>
  <si>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</si>
  <si>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</si>
  <si>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</si>
  <si>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</si>
  <si>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</si>
  <si>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</si>
  <si>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REVENUE</t>
  </si>
  <si>
    <t>Sales of Electricity - Transportation Revenue - Retail</t>
  </si>
  <si>
    <t>TOTAL REVENUE</t>
  </si>
  <si>
    <t>TOTAL REVENUE - FIRM, NONFIRM &amp; OTHER OPERATING</t>
  </si>
  <si>
    <t>RATEBASE</t>
  </si>
  <si>
    <t>A&amp;G</t>
  </si>
  <si>
    <t>Depreciation</t>
  </si>
  <si>
    <t>Distribution O&amp;M</t>
  </si>
  <si>
    <t>Customer Acct</t>
  </si>
  <si>
    <t>Customer Service</t>
  </si>
  <si>
    <t>Amortization of Property Gains</t>
  </si>
  <si>
    <t>Other Operating Expense</t>
  </si>
  <si>
    <t>Other Tax</t>
  </si>
  <si>
    <t>Income Tax</t>
  </si>
  <si>
    <t>Deferred Tax</t>
  </si>
  <si>
    <t>Fuel</t>
  </si>
  <si>
    <t>Purchased &amp; Interchanged</t>
  </si>
  <si>
    <t>Wheeling</t>
  </si>
  <si>
    <t>Conservation Amortization</t>
  </si>
  <si>
    <t>Other Taxes - MT Corp License</t>
  </si>
  <si>
    <t>UG Conversion / Line Extension Revenue</t>
  </si>
  <si>
    <t>ID456.14</t>
  </si>
  <si>
    <t>ID456.15</t>
  </si>
  <si>
    <t>Other Elect Revenue - Lower Baker Incentive</t>
  </si>
  <si>
    <t>Sales to Customers</t>
  </si>
  <si>
    <t>Sales from Resale / Firm / Special Contract</t>
  </si>
  <si>
    <t>Sales to Other Utilities</t>
  </si>
  <si>
    <t>Other Operating Revenue</t>
  </si>
  <si>
    <t>Remove CC300 depreciation not booked to 403 - to be adjusted separately</t>
  </si>
  <si>
    <t>392 *</t>
  </si>
  <si>
    <t>TRANSPORTATION EQUIPMENT</t>
  </si>
  <si>
    <t>396 **</t>
  </si>
  <si>
    <t>POWER OPERATED EQUIPMENT</t>
  </si>
  <si>
    <t xml:space="preserve">ADJUSTED SUBTOTAL </t>
  </si>
  <si>
    <t>Historic Test Year Twelve Months ended September 2016</t>
  </si>
  <si>
    <t>Adjusted Test Year Twelve Months ended September 2016 @ Proforma Rev Requirement</t>
  </si>
  <si>
    <t>Street Light Pole Adjustment</t>
  </si>
  <si>
    <t>OH Pole Adj</t>
  </si>
  <si>
    <t>OH Pole Adj Accum Depr</t>
  </si>
  <si>
    <t>Street Light Pole Adjustment Accum Depr</t>
  </si>
  <si>
    <t>Revenue Requirements</t>
  </si>
  <si>
    <t>REVENUES &amp; EXPENSES 
13.01</t>
  </si>
  <si>
    <t>TEMPERATURE NORMALIZATION 
13.02</t>
  </si>
  <si>
    <t>PASS-THROUGH REVS. &amp; EXPS. 
13.03</t>
  </si>
  <si>
    <t>FEDERAL INCOME TAX 
13.04</t>
  </si>
  <si>
    <t>TAX BENEFIT OF PRO FORMA INTEREST 
13.05</t>
  </si>
  <si>
    <t>DEPRECIATION STUDY 
13.06</t>
  </si>
  <si>
    <t>NORMALIZE INJ &amp; DMGS 
13.07</t>
  </si>
  <si>
    <t>BAD DEBTS 
13.08</t>
  </si>
  <si>
    <t>INCENTIVE PAY 
13.09</t>
  </si>
  <si>
    <t>D&amp;O INSURANCE 
13.10</t>
  </si>
  <si>
    <t>INTEREST ON  CUST DEPOSITS 
13.11</t>
  </si>
  <si>
    <t>RATE CASE EXPENSES 
13.12</t>
  </si>
  <si>
    <t>DEFERRED G/L ON PROPERTY SALES 
13.13</t>
  </si>
  <si>
    <t>PROPERTY &amp; LIABILITY INS 
13.14</t>
  </si>
  <si>
    <t>PENSION PLAN 
13.15</t>
  </si>
  <si>
    <t>WAGE INCREASE 
13.16</t>
  </si>
  <si>
    <t>INVESTMENT PLAN 
13.17</t>
  </si>
  <si>
    <t>EMPLOYEE INSURANCE 
13.18</t>
  </si>
  <si>
    <t>ENVIRONMENTAL REMEDIATION 
13.19</t>
  </si>
  <si>
    <t>POWER COSTS 
14.01</t>
  </si>
  <si>
    <t>MT ELECTRIC ENERGY TAX 
14.02</t>
  </si>
  <si>
    <t>WILD HORSE  SOLAR 
14.03</t>
  </si>
  <si>
    <t>ASC 815 (PREV. SFAS 133) 
14.04</t>
  </si>
  <si>
    <t>STORM DAMAGE 
14.05</t>
  </si>
  <si>
    <t>REG ASSETS &amp; LIABILITIES 
14.06</t>
  </si>
  <si>
    <t>GLACIER BATTERY STRG 
14.07</t>
  </si>
  <si>
    <t>GOLDENDALE CAPACITY UPGRADE 14.09</t>
  </si>
  <si>
    <t>Mint Farm CAPACITY UPGRADE 14.10</t>
  </si>
  <si>
    <t>WHITE RIVER 14.11</t>
  </si>
  <si>
    <t>PRODUCTION ADJUSTMENT 
14.13</t>
  </si>
  <si>
    <t>CREDIT CARD PROCESSING FEES 
13.20</t>
  </si>
  <si>
    <t>SOUTH KING SERVICE CENTER 
13.21</t>
  </si>
  <si>
    <t>EXCISE TAX &amp; WUTC FILING FEE 
13.23</t>
  </si>
  <si>
    <t>ENERGY IMBALANCE MARKET 
14.08</t>
  </si>
  <si>
    <t>TREASURY GRANTS 
14.12</t>
  </si>
  <si>
    <t>TAX BENEFIT OF</t>
  </si>
  <si>
    <t>PAYMENT</t>
  </si>
  <si>
    <t>COST</t>
  </si>
  <si>
    <t>BLACK BOX</t>
  </si>
  <si>
    <t>BLACK BOX
13.24</t>
  </si>
  <si>
    <t>Remove CC300 depreciation not booked</t>
  </si>
  <si>
    <t xml:space="preserve"> to 403 to be adjusted separately</t>
  </si>
  <si>
    <t>SUBTOTAL (excludes CC 300)</t>
  </si>
  <si>
    <t>Landis &amp; Gyr Reclassified to 902</t>
  </si>
  <si>
    <t xml:space="preserve">Allocate for CC 300 </t>
  </si>
  <si>
    <t>portion of I/S</t>
  </si>
  <si>
    <t>Restated</t>
  </si>
  <si>
    <t xml:space="preserve">* C392 </t>
  </si>
  <si>
    <t xml:space="preserve">** C396 </t>
  </si>
  <si>
    <t>CC 300 Depr. Exp. portion of Income Statement</t>
  </si>
  <si>
    <t>ELECTRIC ARO ACCRETION RECOVERED IN RATES</t>
  </si>
  <si>
    <t>311 STRUCTURES AND IMPROVEMENTS</t>
  </si>
  <si>
    <t>341 STRUCTURES AND IMPROVEMENTS</t>
  </si>
  <si>
    <t>341.01 STRUCTURES AND IMPROVEMENTS - WIND</t>
  </si>
  <si>
    <t xml:space="preserve">  LOWER SNAKE RIVER TEMPORARY MET TOWERS</t>
  </si>
  <si>
    <t>TOTAL ELECTRIC ARO ACCRETION RECOVERED IN RATES</t>
  </si>
  <si>
    <t>chk sb 0</t>
  </si>
  <si>
    <t>ELECTRIC ARO ACCRETION NOT RECOVERED IN RATES</t>
  </si>
  <si>
    <t xml:space="preserve">TOTAL STEAM PRODUCTION PLANT </t>
  </si>
  <si>
    <t>SOUTH KING COMPLEX ELECTRIC PORTION</t>
  </si>
  <si>
    <t xml:space="preserve">TOTAL GENERAL PLANT </t>
  </si>
  <si>
    <t>TOTAL ELECTRIC ARO ACCRETION NOT RECOVERED IN RATES</t>
  </si>
  <si>
    <t xml:space="preserve">* 392 </t>
  </si>
  <si>
    <t xml:space="preserve">** 396 </t>
  </si>
  <si>
    <t>Portion allocated to Fleeg Overheads</t>
  </si>
  <si>
    <t>Current</t>
  </si>
  <si>
    <t>Proposed</t>
  </si>
  <si>
    <t>403 Depreciatio</t>
  </si>
  <si>
    <t>403.1 Depreciatio</t>
  </si>
  <si>
    <t>Accretion</t>
  </si>
  <si>
    <t>GENERAL RATE CASE</t>
  </si>
  <si>
    <t>CONVERSION FACTOR</t>
  </si>
  <si>
    <t>Cost of Service Revenue Inputs - Compliance</t>
  </si>
  <si>
    <t>Operating Expenses - Compliance</t>
  </si>
  <si>
    <t>Ratebase Items - Compliance</t>
  </si>
  <si>
    <t>Page 3 of 45</t>
  </si>
  <si>
    <t>Page 4 of 45</t>
  </si>
  <si>
    <t>Page 5 of 45</t>
  </si>
  <si>
    <t>STATEMENT OF OPERATING INCOME AND ADJUSTMENTS</t>
  </si>
  <si>
    <t>GENERAL RATE INCREASE</t>
  </si>
  <si>
    <t>REVISED</t>
  </si>
  <si>
    <t>CONTESTED</t>
  </si>
  <si>
    <t>NEW</t>
  </si>
  <si>
    <t>ISWC and RB</t>
  </si>
  <si>
    <t>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</si>
</sst>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#,##0_);[Red]\(#,##0\);&quot; &quot;"/>
    <numFmt numFmtId="168" formatCode="mm/dd/yy"/>
    <numFmt numFmtId="169" formatCode="&quot;PAGE&quot;\ 0.00"/>
    <numFmt numFmtId="170" formatCode="0.00000"/>
    <numFmt numFmtId="171" formatCode="#,##0;\(#,##0\)"/>
    <numFmt numFmtId="172" formatCode="0.00000%"/>
    <numFmt numFmtId="173" formatCode="0.000%"/>
    <numFmt numFmtId="174" formatCode="#,##0.00_-;#,##0.00\-;&quot; &quot;"/>
    <numFmt numFmtId="175" formatCode="_(&quot;$&quot;* #,##0.000_);_(&quot;$&quot;* \(#,##0.000\);_(&quot;$&quot;* &quot;-&quot;??_);_(@_)"/>
    <numFmt numFmtId="176" formatCode="_(* #,##0.0000000_);_(* \(#,##0.0000000\);_(* &quot;-&quot;??_);_(@_)"/>
    <numFmt numFmtId="177" formatCode="_(* #,##0.000000_);_(* \(#,##0.000000\);_(* &quot;-&quot;??????_);_(@_)"/>
    <numFmt numFmtId="178" formatCode="0.0000%"/>
    <numFmt numFmtId="179" formatCode="_(* #,##0.00000_);_(* \(#,##0.00000\);_(* &quot;-&quot;?????_);_(@_)"/>
    <numFmt numFmtId="180" formatCode="_(* #,##0.0_);_(* \(#,##0.0\);_(* &quot;-&quot;?_);_(@_)"/>
    <numFmt numFmtId="181" formatCode="&quot;Adj.&quot;\ 0.00"/>
    <numFmt numFmtId="182" formatCode="_(&quot;$&quot;* #,##0_);[Red]_(&quot;$&quot;* \(#,##0\);_(&quot;$&quot;* &quot;-&quot;_);_(@_)"/>
  </numFmts>
  <fonts count="52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 val="doubleAccounting"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2"/>
      <color indexed="9"/>
      <name val="Palatino"/>
      <family val="1"/>
    </font>
    <font>
      <sz val="8"/>
      <color indexed="9"/>
      <name val="Tahoma"/>
      <family val="2"/>
    </font>
    <font>
      <sz val="11"/>
      <name val="Calibri"/>
      <family val="2"/>
      <scheme val="minor"/>
    </font>
    <font>
      <b/>
      <sz val="8"/>
      <name val="Helv"/>
    </font>
    <font>
      <b/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i/>
      <sz val="10"/>
      <color rgb="FF0000FF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Calibri"/>
      <family val="2"/>
      <scheme val="minor"/>
    </font>
    <font>
      <b/>
      <i/>
      <sz val="8"/>
      <name val="Times New Roman"/>
      <family val="1"/>
    </font>
    <font>
      <b/>
      <sz val="8"/>
      <name val="Times New Roman"/>
      <family val="1"/>
    </font>
    <font>
      <b/>
      <sz val="8"/>
      <color theme="0"/>
      <name val="Helv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rgb="FF00B050"/>
      <name val="Arial"/>
      <family val="2"/>
    </font>
    <font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787">
    <xf numFmtId="0" fontId="0" fillId="0" borderId="0" xfId="0" applyNumberFormat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indent="1"/>
    </xf>
    <xf numFmtId="166" fontId="2" fillId="0" borderId="0" xfId="0" applyFont="1" applyFill="1" applyAlignment="1">
      <alignment horizontal="centerContinuous"/>
    </xf>
    <xf numFmtId="43" fontId="12" fillId="0" borderId="8" xfId="0" applyNumberFormat="1" applyFont="1" applyFill="1" applyBorder="1" applyAlignment="1">
      <alignment horizontal="center"/>
    </xf>
    <xf numFmtId="165" fontId="12" fillId="0" borderId="8" xfId="0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wrapText="1"/>
    </xf>
    <xf numFmtId="166" fontId="3" fillId="0" borderId="0" xfId="0" applyFont="1" applyFill="1" applyAlignment="1">
      <alignment horizontal="left"/>
    </xf>
    <xf numFmtId="166" fontId="3" fillId="0" borderId="0" xfId="0" applyFont="1" applyFill="1" applyAlignment="1"/>
    <xf numFmtId="166" fontId="2" fillId="0" borderId="19" xfId="0" applyFont="1" applyFill="1" applyBorder="1" applyAlignment="1">
      <alignment horizontal="center"/>
    </xf>
    <xf numFmtId="166" fontId="3" fillId="0" borderId="20" xfId="0" applyFont="1" applyFill="1" applyBorder="1" applyAlignment="1">
      <alignment horizontal="center"/>
    </xf>
    <xf numFmtId="168" fontId="3" fillId="0" borderId="21" xfId="0" applyNumberFormat="1" applyFont="1" applyFill="1" applyBorder="1" applyAlignment="1">
      <alignment horizontal="center"/>
    </xf>
    <xf numFmtId="166" fontId="3" fillId="0" borderId="20" xfId="0" applyFont="1" applyFill="1" applyBorder="1" applyAlignment="1"/>
    <xf numFmtId="41" fontId="3" fillId="0" borderId="20" xfId="0" applyNumberFormat="1" applyFont="1" applyFill="1" applyBorder="1" applyAlignment="1"/>
    <xf numFmtId="41" fontId="3" fillId="0" borderId="20" xfId="0" applyNumberFormat="1" applyFont="1" applyFill="1" applyBorder="1" applyAlignment="1"/>
    <xf numFmtId="41" fontId="17" fillId="0" borderId="20" xfId="0" applyNumberFormat="1" applyFont="1" applyFill="1" applyBorder="1" applyAlignment="1"/>
    <xf numFmtId="166" fontId="0" fillId="0" borderId="0" xfId="0" applyAlignment="1">
      <alignment horizontal="left"/>
    </xf>
    <xf numFmtId="0" fontId="18" fillId="0" borderId="0" xfId="0" applyNumberFormat="1" applyFont="1" applyFill="1" applyAlignment="1"/>
    <xf numFmtId="0" fontId="19" fillId="0" borderId="0" xfId="0" applyNumberFormat="1" applyFont="1" applyFill="1" applyAlignment="1"/>
    <xf numFmtId="0" fontId="18" fillId="0" borderId="0" xfId="0" applyNumberFormat="1" applyFont="1" applyFill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169" fontId="18" fillId="0" borderId="27" xfId="0" applyNumberFormat="1" applyFont="1" applyFill="1" applyBorder="1" applyAlignment="1"/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15" fontId="18" fillId="0" borderId="0" xfId="0" applyNumberFormat="1" applyFont="1" applyFill="1" applyAlignment="1">
      <alignment horizontal="centerContinuous"/>
    </xf>
    <xf numFmtId="18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18" fillId="0" borderId="8" xfId="0" applyNumberFormat="1" applyFont="1" applyFill="1" applyBorder="1" applyAlignment="1" applyProtection="1">
      <alignment horizontal="center"/>
      <protection locked="0"/>
    </xf>
    <xf numFmtId="0" fontId="18" fillId="0" borderId="8" xfId="0" applyNumberFormat="1" applyFont="1" applyFill="1" applyBorder="1" applyAlignment="1"/>
    <xf numFmtId="0" fontId="18" fillId="0" borderId="8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 applyProtection="1">
      <alignment horizontal="center"/>
      <protection locked="0"/>
    </xf>
    <xf numFmtId="166" fontId="19" fillId="0" borderId="0" xfId="0" applyNumberFormat="1" applyFont="1" applyFill="1" applyBorder="1" applyAlignment="1"/>
    <xf numFmtId="166" fontId="19" fillId="0" borderId="0" xfId="0" applyNumberFormat="1" applyFont="1" applyFill="1" applyAlignment="1">
      <alignment horizontal="left" indent="1"/>
    </xf>
    <xf numFmtId="42" fontId="19" fillId="0" borderId="0" xfId="0" applyNumberFormat="1" applyFont="1" applyFill="1" applyAlignment="1"/>
    <xf numFmtId="166" fontId="19" fillId="0" borderId="0" xfId="0" applyNumberFormat="1" applyFont="1" applyFill="1" applyAlignment="1"/>
    <xf numFmtId="41" fontId="19" fillId="0" borderId="0" xfId="0" applyNumberFormat="1" applyFont="1" applyFill="1" applyAlignment="1">
      <alignment wrapText="1"/>
    </xf>
    <xf numFmtId="3" fontId="19" fillId="0" borderId="0" xfId="0" applyNumberFormat="1" applyFont="1" applyFill="1" applyBorder="1" applyAlignment="1"/>
    <xf numFmtId="166" fontId="19" fillId="0" borderId="0" xfId="0" applyNumberFormat="1" applyFont="1" applyFill="1" applyAlignment="1">
      <alignment horizontal="left"/>
    </xf>
    <xf numFmtId="4" fontId="19" fillId="0" borderId="0" xfId="0" applyNumberFormat="1" applyFont="1" applyFill="1" applyAlignment="1"/>
    <xf numFmtId="41" fontId="19" fillId="0" borderId="0" xfId="0" applyNumberFormat="1" applyFont="1" applyFill="1" applyAlignment="1"/>
    <xf numFmtId="166" fontId="19" fillId="0" borderId="0" xfId="0" applyFont="1" applyFill="1" applyAlignment="1"/>
    <xf numFmtId="0" fontId="19" fillId="0" borderId="0" xfId="0" applyNumberFormat="1" applyFont="1" applyFill="1" applyAlignment="1">
      <alignment horizontal="left" indent="1"/>
    </xf>
    <xf numFmtId="37" fontId="19" fillId="0" borderId="0" xfId="0" applyNumberFormat="1" applyFont="1" applyFill="1" applyBorder="1" applyAlignment="1"/>
    <xf numFmtId="170" fontId="19" fillId="0" borderId="0" xfId="0" applyNumberFormat="1" applyFont="1" applyFill="1" applyAlignment="1"/>
    <xf numFmtId="41" fontId="19" fillId="0" borderId="0" xfId="0" applyNumberFormat="1" applyFont="1" applyFill="1" applyBorder="1" applyAlignment="1">
      <alignment horizontal="right"/>
    </xf>
    <xf numFmtId="166" fontId="19" fillId="0" borderId="0" xfId="0" quotePrefix="1" applyNumberFormat="1" applyFont="1" applyFill="1" applyAlignment="1">
      <alignment horizontal="left"/>
    </xf>
    <xf numFmtId="9" fontId="19" fillId="0" borderId="0" xfId="0" applyNumberFormat="1" applyFont="1" applyFill="1" applyAlignment="1">
      <alignment horizontal="right"/>
    </xf>
    <xf numFmtId="37" fontId="19" fillId="0" borderId="0" xfId="0" applyNumberFormat="1" applyFont="1" applyFill="1" applyAlignment="1"/>
    <xf numFmtId="41" fontId="19" fillId="0" borderId="0" xfId="0" applyNumberFormat="1" applyFont="1" applyFill="1" applyBorder="1" applyAlignment="1"/>
    <xf numFmtId="166" fontId="19" fillId="0" borderId="0" xfId="0" applyNumberFormat="1" applyFont="1" applyFill="1" applyBorder="1" applyAlignment="1">
      <alignment horizontal="left" wrapText="1"/>
    </xf>
    <xf numFmtId="9" fontId="19" fillId="0" borderId="0" xfId="0" applyNumberFormat="1" applyFont="1" applyFill="1" applyBorder="1" applyAlignment="1">
      <alignment horizontal="right" wrapText="1"/>
    </xf>
    <xf numFmtId="42" fontId="19" fillId="0" borderId="0" xfId="0" applyNumberFormat="1" applyFont="1" applyFill="1" applyBorder="1" applyAlignment="1"/>
    <xf numFmtId="41" fontId="19" fillId="0" borderId="2" xfId="0" applyNumberFormat="1" applyFont="1" applyFill="1" applyBorder="1" applyAlignment="1"/>
    <xf numFmtId="0" fontId="19" fillId="0" borderId="0" xfId="0" applyNumberFormat="1" applyFont="1" applyFill="1" applyAlignment="1">
      <alignment horizontal="left"/>
    </xf>
    <xf numFmtId="164" fontId="19" fillId="0" borderId="7" xfId="0" applyNumberFormat="1" applyFont="1" applyFill="1" applyBorder="1" applyAlignment="1"/>
    <xf numFmtId="166" fontId="19" fillId="0" borderId="0" xfId="0" applyFont="1" applyFill="1">
      <alignment horizontal="left" wrapText="1"/>
    </xf>
    <xf numFmtId="166" fontId="22" fillId="0" borderId="0" xfId="0" applyFont="1" applyFill="1" applyAlignment="1">
      <alignment horizontal="centerContinuous"/>
    </xf>
    <xf numFmtId="166" fontId="20" fillId="0" borderId="0" xfId="0" applyFont="1" applyFill="1" applyAlignment="1">
      <alignment horizontal="centerContinuous"/>
    </xf>
    <xf numFmtId="166" fontId="18" fillId="0" borderId="0" xfId="0" applyFont="1" applyFill="1" applyAlignment="1">
      <alignment horizontal="centerContinuous" wrapText="1"/>
    </xf>
    <xf numFmtId="166" fontId="18" fillId="0" borderId="0" xfId="0" applyFont="1" applyFill="1" applyAlignment="1" applyProtection="1">
      <alignment horizontal="centerContinuous"/>
      <protection locked="0"/>
    </xf>
    <xf numFmtId="166" fontId="18" fillId="0" borderId="0" xfId="0" applyFont="1" applyFill="1" applyAlignment="1">
      <alignment horizontal="centerContinuous"/>
    </xf>
    <xf numFmtId="166" fontId="18" fillId="0" borderId="0" xfId="0" applyFont="1" applyFill="1" applyAlignment="1" applyProtection="1">
      <alignment horizontal="center"/>
      <protection locked="0"/>
    </xf>
    <xf numFmtId="166" fontId="18" fillId="0" borderId="8" xfId="0" applyFont="1" applyFill="1" applyBorder="1" applyAlignment="1" applyProtection="1">
      <alignment horizontal="center"/>
      <protection locked="0"/>
    </xf>
    <xf numFmtId="166" fontId="18" fillId="0" borderId="8" xfId="0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fill"/>
    </xf>
    <xf numFmtId="166" fontId="19" fillId="0" borderId="0" xfId="0" applyFont="1" applyFill="1" applyAlignment="1">
      <alignment horizontal="centerContinuous"/>
    </xf>
    <xf numFmtId="171" fontId="23" fillId="0" borderId="0" xfId="0" applyNumberFormat="1" applyFont="1" applyFill="1" applyBorder="1" applyAlignment="1"/>
    <xf numFmtId="171" fontId="19" fillId="0" borderId="0" xfId="0" applyNumberFormat="1" applyFont="1" applyFill="1" applyBorder="1">
      <alignment horizontal="left" wrapText="1"/>
    </xf>
    <xf numFmtId="171" fontId="19" fillId="0" borderId="0" xfId="0" applyNumberFormat="1" applyFont="1" applyFill="1" applyBorder="1" applyAlignment="1">
      <alignment horizontal="right" wrapText="1"/>
    </xf>
    <xf numFmtId="166" fontId="19" fillId="0" borderId="0" xfId="0" quotePrefix="1" applyFont="1" applyFill="1" applyBorder="1" applyAlignment="1">
      <alignment horizontal="left"/>
    </xf>
    <xf numFmtId="166" fontId="19" fillId="0" borderId="0" xfId="0" applyFont="1" applyFill="1" applyAlignment="1">
      <alignment horizontal="left"/>
    </xf>
    <xf numFmtId="166" fontId="19" fillId="0" borderId="0" xfId="0" applyFont="1" applyFill="1" applyAlignment="1">
      <alignment horizontal="center"/>
    </xf>
    <xf numFmtId="166" fontId="19" fillId="0" borderId="0" xfId="0" applyFont="1" applyFill="1" applyBorder="1" applyAlignment="1"/>
    <xf numFmtId="166" fontId="19" fillId="0" borderId="0" xfId="0" applyFont="1" applyFill="1" applyBorder="1" applyAlignment="1">
      <alignment horizontal="left"/>
    </xf>
    <xf numFmtId="166" fontId="19" fillId="0" borderId="8" xfId="0" applyFont="1" applyFill="1" applyBorder="1" applyAlignment="1">
      <alignment horizontal="left"/>
    </xf>
    <xf numFmtId="0" fontId="23" fillId="0" borderId="0" xfId="0" applyNumberFormat="1" applyFont="1" applyFill="1" applyAlignment="1"/>
    <xf numFmtId="164" fontId="0" fillId="0" borderId="0" xfId="0" applyNumberFormat="1" applyAlignment="1"/>
    <xf numFmtId="0" fontId="19" fillId="0" borderId="0" xfId="0" applyNumberFormat="1" applyFont="1" applyFill="1" applyAlignment="1" applyProtection="1">
      <alignment horizontal="left"/>
      <protection locked="0"/>
    </xf>
    <xf numFmtId="15" fontId="18" fillId="0" borderId="0" xfId="0" applyNumberFormat="1" applyFont="1" applyFill="1" applyAlignment="1"/>
    <xf numFmtId="0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Fill="1" applyAlignment="1" applyProtection="1">
      <protection locked="0"/>
    </xf>
    <xf numFmtId="42" fontId="18" fillId="0" borderId="0" xfId="0" applyNumberFormat="1" applyFont="1" applyFill="1" applyAlignment="1" applyProtection="1">
      <alignment horizontal="center"/>
      <protection locked="0"/>
    </xf>
    <xf numFmtId="0" fontId="19" fillId="0" borderId="0" xfId="0" applyNumberFormat="1" applyFont="1" applyFill="1" applyAlignment="1" applyProtection="1">
      <alignment horizontal="fill"/>
      <protection locked="0"/>
    </xf>
    <xf numFmtId="165" fontId="19" fillId="0" borderId="0" xfId="0" applyNumberFormat="1" applyFont="1" applyFill="1" applyBorder="1" applyAlignment="1"/>
    <xf numFmtId="166" fontId="19" fillId="0" borderId="0" xfId="0" applyFont="1" applyFill="1" applyBorder="1" applyAlignment="1">
      <alignment horizontal="left" indent="1"/>
    </xf>
    <xf numFmtId="173" fontId="19" fillId="0" borderId="0" xfId="0" applyNumberFormat="1" applyFont="1" applyFill="1" applyAlignment="1"/>
    <xf numFmtId="9" fontId="19" fillId="0" borderId="0" xfId="0" applyNumberFormat="1" applyFont="1" applyFill="1" applyAlignment="1"/>
    <xf numFmtId="166" fontId="10" fillId="0" borderId="0" xfId="0" applyFont="1" applyFill="1" applyAlignment="1"/>
    <xf numFmtId="49" fontId="24" fillId="0" borderId="3" xfId="0" applyNumberFormat="1" applyFont="1" applyFill="1" applyBorder="1" applyAlignment="1">
      <alignment horizontal="left"/>
    </xf>
    <xf numFmtId="49" fontId="24" fillId="0" borderId="3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/>
    <xf numFmtId="164" fontId="3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Continuous"/>
    </xf>
    <xf numFmtId="0" fontId="18" fillId="0" borderId="8" xfId="0" applyNumberFormat="1" applyFont="1" applyFill="1" applyBorder="1" applyAlignment="1">
      <alignment horizontal="left"/>
    </xf>
    <xf numFmtId="0" fontId="18" fillId="0" borderId="8" xfId="0" applyNumberFormat="1" applyFont="1" applyFill="1" applyBorder="1" applyAlignment="1" applyProtection="1">
      <protection locked="0"/>
    </xf>
    <xf numFmtId="0" fontId="18" fillId="0" borderId="8" xfId="0" applyNumberFormat="1" applyFont="1" applyFill="1" applyBorder="1" applyAlignment="1">
      <alignment horizontal="right"/>
    </xf>
    <xf numFmtId="0" fontId="19" fillId="0" borderId="0" xfId="0" quotePrefix="1" applyNumberFormat="1" applyFont="1" applyFill="1" applyAlignment="1">
      <alignment horizontal="center"/>
    </xf>
    <xf numFmtId="166" fontId="19" fillId="0" borderId="8" xfId="0" applyNumberFormat="1" applyFont="1" applyFill="1" applyBorder="1" applyAlignment="1"/>
    <xf numFmtId="3" fontId="19" fillId="0" borderId="0" xfId="0" applyNumberFormat="1" applyFont="1" applyFill="1" applyAlignment="1"/>
    <xf numFmtId="41" fontId="19" fillId="0" borderId="8" xfId="0" applyNumberFormat="1" applyFont="1" applyFill="1" applyBorder="1" applyAlignment="1"/>
    <xf numFmtId="0" fontId="19" fillId="0" borderId="0" xfId="0" applyNumberFormat="1" applyFont="1" applyFill="1" applyAlignment="1"/>
    <xf numFmtId="0" fontId="19" fillId="0" borderId="0" xfId="0" applyNumberFormat="1" applyFont="1" applyFill="1" applyAlignment="1">
      <alignment horizontal="left"/>
    </xf>
    <xf numFmtId="41" fontId="19" fillId="0" borderId="28" xfId="0" applyNumberFormat="1" applyFont="1" applyFill="1" applyBorder="1" applyAlignment="1"/>
    <xf numFmtId="0" fontId="19" fillId="0" borderId="28" xfId="0" applyNumberFormat="1" applyFont="1" applyFill="1" applyBorder="1" applyAlignment="1"/>
    <xf numFmtId="42" fontId="19" fillId="0" borderId="28" xfId="0" applyNumberFormat="1" applyFont="1" applyFill="1" applyBorder="1" applyAlignment="1"/>
    <xf numFmtId="0" fontId="25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left"/>
    </xf>
    <xf numFmtId="0" fontId="18" fillId="0" borderId="0" xfId="0" quotePrefix="1" applyNumberFormat="1" applyFont="1" applyFill="1" applyAlignment="1">
      <alignment horizontal="left"/>
    </xf>
    <xf numFmtId="18" fontId="18" fillId="0" borderId="0" xfId="0" applyNumberFormat="1" applyFont="1" applyFill="1" applyAlignment="1">
      <alignment horizontal="center"/>
    </xf>
    <xf numFmtId="0" fontId="23" fillId="0" borderId="0" xfId="0" applyNumberFormat="1" applyFont="1" applyFill="1" applyBorder="1" applyAlignment="1"/>
    <xf numFmtId="37" fontId="19" fillId="0" borderId="0" xfId="0" applyNumberFormat="1" applyFont="1" applyFill="1" applyAlignment="1">
      <alignment horizontal="right"/>
    </xf>
    <xf numFmtId="37" fontId="19" fillId="0" borderId="0" xfId="0" applyNumberFormat="1" applyFont="1" applyFill="1" applyBorder="1" applyAlignment="1">
      <alignment horizontal="center"/>
    </xf>
    <xf numFmtId="0" fontId="23" fillId="0" borderId="0" xfId="0" quotePrefix="1" applyNumberFormat="1" applyFont="1" applyFill="1" applyAlignment="1">
      <alignment horizontal="center"/>
    </xf>
    <xf numFmtId="37" fontId="23" fillId="0" borderId="0" xfId="0" applyNumberFormat="1" applyFont="1" applyFill="1" applyBorder="1" applyAlignment="1">
      <alignment horizontal="center"/>
    </xf>
    <xf numFmtId="37" fontId="19" fillId="0" borderId="0" xfId="0" applyNumberFormat="1" applyFont="1" applyFill="1" applyBorder="1" applyAlignment="1">
      <alignment horizontal="right"/>
    </xf>
    <xf numFmtId="165" fontId="19" fillId="0" borderId="28" xfId="0" applyNumberFormat="1" applyFont="1" applyFill="1" applyBorder="1" applyAlignment="1"/>
    <xf numFmtId="0" fontId="19" fillId="0" borderId="8" xfId="0" applyNumberFormat="1" applyFont="1" applyFill="1" applyBorder="1" applyAlignment="1"/>
    <xf numFmtId="0" fontId="0" fillId="0" borderId="0" xfId="0" applyNumberFormat="1" applyFont="1" applyFill="1" applyBorder="1" applyAlignment="1"/>
    <xf numFmtId="177" fontId="19" fillId="0" borderId="0" xfId="0" applyNumberFormat="1" applyFont="1" applyFill="1" applyAlignment="1"/>
    <xf numFmtId="42" fontId="19" fillId="0" borderId="0" xfId="0" applyNumberFormat="1" applyFont="1" applyFill="1" applyAlignment="1">
      <alignment horizontal="right"/>
    </xf>
    <xf numFmtId="41" fontId="19" fillId="0" borderId="8" xfId="0" applyNumberFormat="1" applyFont="1" applyFill="1" applyBorder="1" applyAlignment="1">
      <alignment horizontal="right"/>
    </xf>
    <xf numFmtId="0" fontId="19" fillId="0" borderId="0" xfId="0" quotePrefix="1" applyNumberFormat="1" applyFont="1" applyFill="1" applyAlignment="1">
      <alignment horizontal="left"/>
    </xf>
    <xf numFmtId="42" fontId="19" fillId="0" borderId="8" xfId="0" applyNumberFormat="1" applyFont="1" applyFill="1" applyBorder="1" applyAlignment="1"/>
    <xf numFmtId="0" fontId="18" fillId="0" borderId="0" xfId="0" applyNumberFormat="1" applyFont="1" applyFill="1" applyAlignment="1" applyProtection="1">
      <alignment horizontal="center"/>
      <protection locked="0"/>
    </xf>
    <xf numFmtId="166" fontId="2" fillId="0" borderId="0" xfId="0" applyFont="1" applyFill="1" applyAlignment="1"/>
    <xf numFmtId="166" fontId="4" fillId="0" borderId="0" xfId="0" applyFont="1" applyFill="1" applyAlignment="1"/>
    <xf numFmtId="166" fontId="4" fillId="0" borderId="0" xfId="0" applyFont="1" applyFill="1" applyBorder="1" applyAlignment="1"/>
    <xf numFmtId="167" fontId="15" fillId="0" borderId="28" xfId="0" applyNumberFormat="1" applyFont="1" applyFill="1" applyBorder="1" applyAlignment="1">
      <alignment horizontal="right"/>
    </xf>
    <xf numFmtId="165" fontId="12" fillId="0" borderId="7" xfId="0" applyNumberFormat="1" applyFont="1" applyFill="1" applyBorder="1" applyAlignment="1">
      <alignment horizontal="right"/>
    </xf>
    <xf numFmtId="167" fontId="16" fillId="0" borderId="28" xfId="0" applyNumberFormat="1" applyFont="1" applyFill="1" applyBorder="1" applyAlignment="1">
      <alignment horizontal="right"/>
    </xf>
    <xf numFmtId="167" fontId="16" fillId="0" borderId="28" xfId="0" applyNumberFormat="1" applyFont="1" applyFill="1" applyBorder="1" applyAlignment="1">
      <alignment horizontal="right"/>
    </xf>
    <xf numFmtId="165" fontId="12" fillId="0" borderId="28" xfId="0" applyNumberFormat="1" applyFont="1" applyFill="1" applyBorder="1" applyAlignment="1">
      <alignment horizontal="right"/>
    </xf>
    <xf numFmtId="165" fontId="12" fillId="0" borderId="25" xfId="0" applyNumberFormat="1" applyFont="1" applyFill="1" applyBorder="1" applyAlignment="1">
      <alignment horizontal="right"/>
    </xf>
    <xf numFmtId="167" fontId="16" fillId="0" borderId="25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5" fontId="13" fillId="0" borderId="28" xfId="0" applyNumberFormat="1" applyFont="1" applyFill="1" applyBorder="1" applyAlignment="1">
      <alignment horizontal="right"/>
    </xf>
    <xf numFmtId="167" fontId="13" fillId="0" borderId="28" xfId="0" applyNumberFormat="1" applyFont="1" applyFill="1" applyBorder="1" applyAlignment="1">
      <alignment horizontal="right"/>
    </xf>
    <xf numFmtId="167" fontId="13" fillId="0" borderId="7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67" fontId="12" fillId="0" borderId="25" xfId="0" applyNumberFormat="1" applyFont="1" applyFill="1" applyBorder="1" applyAlignment="1">
      <alignment horizontal="right"/>
    </xf>
    <xf numFmtId="167" fontId="12" fillId="0" borderId="0" xfId="0" applyNumberFormat="1" applyFont="1" applyFill="1" applyAlignment="1">
      <alignment horizontal="left"/>
    </xf>
    <xf numFmtId="167" fontId="15" fillId="0" borderId="0" xfId="0" applyNumberFormat="1" applyFont="1" applyFill="1" applyAlignment="1">
      <alignment horizontal="center"/>
    </xf>
    <xf numFmtId="165" fontId="13" fillId="0" borderId="0" xfId="0" applyNumberFormat="1" applyFont="1" applyFill="1" applyAlignment="1"/>
    <xf numFmtId="2" fontId="18" fillId="0" borderId="0" xfId="0" applyNumberFormat="1" applyFont="1" applyFill="1" applyAlignment="1" applyProtection="1">
      <alignment horizontal="center"/>
      <protection locked="0"/>
    </xf>
    <xf numFmtId="166" fontId="19" fillId="0" borderId="0" xfId="0" applyNumberFormat="1" applyFont="1" applyFill="1" applyAlignment="1">
      <alignment horizontal="left" indent="1"/>
    </xf>
    <xf numFmtId="10" fontId="26" fillId="0" borderId="0" xfId="0" applyNumberFormat="1" applyFont="1" applyFill="1" applyAlignment="1">
      <alignment horizontal="center"/>
    </xf>
    <xf numFmtId="165" fontId="19" fillId="0" borderId="8" xfId="0" applyNumberFormat="1" applyFont="1" applyFill="1" applyBorder="1" applyAlignment="1"/>
    <xf numFmtId="171" fontId="19" fillId="0" borderId="8" xfId="0" applyNumberFormat="1" applyFont="1" applyFill="1" applyBorder="1" applyAlignment="1">
      <alignment horizontal="right" wrapText="1"/>
    </xf>
    <xf numFmtId="165" fontId="12" fillId="0" borderId="0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6" fontId="2" fillId="0" borderId="0" xfId="0" applyFont="1" applyAlignment="1">
      <alignment horizontal="left"/>
    </xf>
    <xf numFmtId="49" fontId="3" fillId="0" borderId="0" xfId="0" applyNumberFormat="1" applyFont="1" applyFill="1" applyAlignment="1"/>
    <xf numFmtId="166" fontId="2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166" fontId="2" fillId="0" borderId="0" xfId="0" applyFont="1" applyFill="1" applyAlignment="1">
      <alignment horizontal="center"/>
    </xf>
    <xf numFmtId="43" fontId="3" fillId="0" borderId="0" xfId="0" applyNumberFormat="1" applyFont="1" applyFill="1" applyAlignment="1"/>
    <xf numFmtId="43" fontId="3" fillId="0" borderId="0" xfId="0" applyNumberFormat="1" applyFont="1" applyFill="1" applyBorder="1" applyAlignment="1"/>
    <xf numFmtId="41" fontId="19" fillId="0" borderId="0" xfId="0" applyNumberFormat="1" applyFont="1" applyFill="1" applyBorder="1" applyAlignment="1"/>
    <xf numFmtId="9" fontId="19" fillId="0" borderId="0" xfId="0" applyNumberFormat="1" applyFont="1" applyFill="1" applyAlignment="1"/>
    <xf numFmtId="166" fontId="2" fillId="0" borderId="0" xfId="0" applyFont="1" applyFill="1" applyBorder="1" applyAlignment="1">
      <alignment horizontal="center"/>
    </xf>
    <xf numFmtId="37" fontId="3" fillId="0" borderId="0" xfId="0" applyNumberFormat="1" applyFont="1" applyFill="1" applyAlignment="1"/>
    <xf numFmtId="0" fontId="2" fillId="0" borderId="35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166" fontId="3" fillId="0" borderId="0" xfId="0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10" fontId="3" fillId="0" borderId="0" xfId="0" applyNumberFormat="1" applyFont="1" applyFill="1" applyAlignment="1"/>
    <xf numFmtId="10" fontId="3" fillId="0" borderId="8" xfId="0" applyNumberFormat="1" applyFont="1" applyFill="1" applyBorder="1" applyAlignment="1"/>
    <xf numFmtId="43" fontId="3" fillId="0" borderId="8" xfId="0" applyNumberFormat="1" applyFont="1" applyFill="1" applyBorder="1" applyAlignment="1"/>
    <xf numFmtId="0" fontId="7" fillId="0" borderId="0" xfId="0" applyNumberFormat="1" applyFont="1" applyFill="1" applyBorder="1" applyAlignment="1"/>
    <xf numFmtId="2" fontId="3" fillId="0" borderId="0" xfId="0" applyNumberFormat="1" applyFont="1" applyFill="1" applyAlignment="1"/>
    <xf numFmtId="39" fontId="3" fillId="0" borderId="0" xfId="0" applyNumberFormat="1" applyFont="1" applyFill="1" applyAlignment="1"/>
    <xf numFmtId="10" fontId="3" fillId="0" borderId="0" xfId="0" applyNumberFormat="1" applyFont="1" applyFill="1" applyBorder="1" applyAlignment="1"/>
    <xf numFmtId="2" fontId="3" fillId="0" borderId="9" xfId="0" applyNumberFormat="1" applyFont="1" applyFill="1" applyBorder="1" applyAlignment="1"/>
    <xf numFmtId="10" fontId="2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/>
    <xf numFmtId="166" fontId="3" fillId="0" borderId="35" xfId="0" applyFont="1" applyFill="1" applyBorder="1" applyAlignment="1"/>
    <xf numFmtId="2" fontId="3" fillId="0" borderId="0" xfId="0" quotePrefix="1" applyNumberFormat="1" applyFont="1" applyFill="1" applyBorder="1" applyAlignment="1">
      <alignment horizontal="center"/>
    </xf>
    <xf numFmtId="166" fontId="7" fillId="0" borderId="0" xfId="0" applyFont="1" applyFill="1" applyBorder="1" applyAlignment="1"/>
    <xf numFmtId="166" fontId="3" fillId="0" borderId="9" xfId="0" applyFont="1" applyFill="1" applyBorder="1" applyAlignment="1"/>
    <xf numFmtId="0" fontId="2" fillId="0" borderId="0" xfId="0" applyNumberFormat="1" applyFont="1" applyFill="1" applyAlignment="1"/>
    <xf numFmtId="166" fontId="3" fillId="0" borderId="8" xfId="0" applyFont="1" applyFill="1" applyBorder="1" applyAlignment="1"/>
    <xf numFmtId="0" fontId="7" fillId="0" borderId="0" xfId="0" applyNumberFormat="1" applyFont="1" applyFill="1" applyAlignment="1"/>
    <xf numFmtId="2" fontId="3" fillId="0" borderId="8" xfId="0" applyNumberFormat="1" applyFont="1" applyFill="1" applyBorder="1" applyAlignment="1"/>
    <xf numFmtId="43" fontId="2" fillId="0" borderId="0" xfId="0" applyNumberFormat="1" applyFont="1" applyFill="1" applyAlignment="1"/>
    <xf numFmtId="178" fontId="19" fillId="0" borderId="0" xfId="0" applyNumberFormat="1" applyFont="1" applyFill="1" applyAlignment="1"/>
    <xf numFmtId="39" fontId="3" fillId="0" borderId="0" xfId="0" applyNumberFormat="1" applyFont="1" applyFill="1" applyBorder="1" applyAlignment="1"/>
    <xf numFmtId="166" fontId="3" fillId="0" borderId="0" xfId="0" applyFont="1" applyFill="1" applyAlignment="1">
      <alignment horizontal="center"/>
    </xf>
    <xf numFmtId="165" fontId="2" fillId="0" borderId="30" xfId="0" applyNumberFormat="1" applyFont="1" applyFill="1" applyBorder="1" applyAlignment="1">
      <alignment horizontal="center"/>
    </xf>
    <xf numFmtId="43" fontId="12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Continuous"/>
    </xf>
    <xf numFmtId="49" fontId="24" fillId="0" borderId="3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41" fontId="15" fillId="0" borderId="0" xfId="0" applyNumberFormat="1" applyFont="1" applyFill="1" applyAlignment="1"/>
    <xf numFmtId="41" fontId="15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left" indent="1"/>
    </xf>
    <xf numFmtId="42" fontId="19" fillId="0" borderId="0" xfId="0" applyNumberFormat="1" applyFont="1" applyFill="1" applyAlignment="1" applyProtection="1">
      <protection locked="0"/>
    </xf>
    <xf numFmtId="41" fontId="19" fillId="0" borderId="0" xfId="0" applyNumberFormat="1" applyFont="1" applyFill="1" applyAlignment="1" applyProtection="1">
      <protection locked="0"/>
    </xf>
    <xf numFmtId="41" fontId="19" fillId="0" borderId="8" xfId="0" applyNumberFormat="1" applyFont="1" applyFill="1" applyBorder="1" applyAlignment="1" applyProtection="1">
      <protection locked="0"/>
    </xf>
    <xf numFmtId="10" fontId="19" fillId="0" borderId="0" xfId="0" applyNumberFormat="1" applyFont="1" applyFill="1" applyAlignment="1" applyProtection="1">
      <protection locked="0"/>
    </xf>
    <xf numFmtId="180" fontId="9" fillId="0" borderId="0" xfId="0" applyNumberFormat="1" applyFont="1" applyAlignment="1">
      <alignment horizontal="left" vertical="center"/>
    </xf>
    <xf numFmtId="0" fontId="0" fillId="2" borderId="0" xfId="0" applyNumberFormat="1" applyFill="1" applyAlignment="1"/>
    <xf numFmtId="180" fontId="11" fillId="0" borderId="0" xfId="0" applyNumberFormat="1" applyFont="1" applyAlignment="1">
      <alignment horizontal="left"/>
    </xf>
    <xf numFmtId="166" fontId="0" fillId="0" borderId="0" xfId="0">
      <alignment horizontal="left" wrapText="1"/>
    </xf>
    <xf numFmtId="166" fontId="2" fillId="0" borderId="0" xfId="0" applyFont="1">
      <alignment horizontal="left" wrapText="1"/>
    </xf>
    <xf numFmtId="180" fontId="0" fillId="2" borderId="0" xfId="0" applyNumberFormat="1" applyFill="1" applyAlignment="1">
      <alignment horizontal="left"/>
    </xf>
    <xf numFmtId="180" fontId="8" fillId="0" borderId="0" xfId="0" applyNumberFormat="1" applyFont="1" applyAlignment="1">
      <alignment horizontal="left" vertical="center"/>
    </xf>
    <xf numFmtId="180" fontId="0" fillId="0" borderId="0" xfId="0" applyNumberFormat="1" applyAlignment="1">
      <alignment horizontal="left" vertical="center"/>
    </xf>
    <xf numFmtId="0" fontId="0" fillId="0" borderId="0" xfId="0" applyNumberFormat="1" applyFill="1" applyBorder="1" applyAlignment="1">
      <alignment horizontal="left"/>
    </xf>
    <xf numFmtId="39" fontId="6" fillId="3" borderId="4" xfId="0" applyNumberFormat="1" applyFont="1" applyFill="1" applyBorder="1" applyAlignment="1">
      <alignment horizontal="center"/>
    </xf>
    <xf numFmtId="166" fontId="6" fillId="3" borderId="4" xfId="0" applyFont="1" applyFill="1" applyBorder="1" applyAlignment="1">
      <alignment horizontal="left"/>
    </xf>
    <xf numFmtId="165" fontId="6" fillId="3" borderId="4" xfId="0" applyNumberFormat="1" applyFont="1" applyFill="1" applyBorder="1" applyAlignment="1">
      <alignment horizontal="left"/>
    </xf>
    <xf numFmtId="165" fontId="6" fillId="3" borderId="41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2" borderId="0" xfId="0" applyNumberFormat="1" applyFont="1" applyFill="1" applyAlignment="1"/>
    <xf numFmtId="166" fontId="6" fillId="3" borderId="4" xfId="0" quotePrefix="1" applyFont="1" applyFill="1" applyBorder="1" applyAlignment="1">
      <alignment horizontal="left"/>
    </xf>
    <xf numFmtId="39" fontId="6" fillId="3" borderId="4" xfId="0" quotePrefix="1" applyNumberFormat="1" applyFont="1" applyFill="1" applyBorder="1" applyAlignment="1">
      <alignment horizontal="center"/>
    </xf>
    <xf numFmtId="41" fontId="0" fillId="2" borderId="0" xfId="0" applyNumberFormat="1" applyFill="1" applyAlignment="1"/>
    <xf numFmtId="180" fontId="5" fillId="0" borderId="10" xfId="0" applyNumberFormat="1" applyFont="1" applyBorder="1" applyAlignment="1">
      <alignment horizontal="left"/>
    </xf>
    <xf numFmtId="0" fontId="2" fillId="0" borderId="10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180" fontId="0" fillId="0" borderId="0" xfId="0" applyNumberFormat="1" applyAlignment="1">
      <alignment horizontal="left"/>
    </xf>
    <xf numFmtId="165" fontId="0" fillId="2" borderId="0" xfId="0" applyNumberFormat="1" applyFill="1" applyAlignment="1"/>
    <xf numFmtId="166" fontId="6" fillId="3" borderId="41" xfId="0" applyFont="1" applyFill="1" applyBorder="1" applyAlignment="1">
      <alignment horizontal="left"/>
    </xf>
    <xf numFmtId="166" fontId="2" fillId="3" borderId="43" xfId="0" applyFont="1" applyFill="1" applyBorder="1" applyAlignment="1">
      <alignment horizontal="left"/>
    </xf>
    <xf numFmtId="166" fontId="2" fillId="3" borderId="45" xfId="0" applyFont="1" applyFill="1" applyBorder="1" applyAlignment="1">
      <alignment horizontal="left"/>
    </xf>
    <xf numFmtId="166" fontId="2" fillId="3" borderId="46" xfId="0" applyFont="1" applyFill="1" applyBorder="1" applyAlignment="1">
      <alignment horizontal="left"/>
    </xf>
    <xf numFmtId="166" fontId="2" fillId="3" borderId="45" xfId="0" quotePrefix="1" applyFont="1" applyFill="1" applyBorder="1" applyAlignment="1">
      <alignment horizontal="left"/>
    </xf>
    <xf numFmtId="166" fontId="2" fillId="3" borderId="53" xfId="0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50" xfId="0" applyNumberFormat="1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51" xfId="0" applyNumberFormat="1" applyFont="1" applyFill="1" applyBorder="1" applyAlignment="1">
      <alignment horizontal="left"/>
    </xf>
    <xf numFmtId="164" fontId="2" fillId="3" borderId="47" xfId="0" applyNumberFormat="1" applyFont="1" applyFill="1" applyBorder="1" applyAlignment="1">
      <alignment horizontal="left"/>
    </xf>
    <xf numFmtId="164" fontId="2" fillId="3" borderId="52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6" fontId="6" fillId="0" borderId="41" xfId="0" applyFont="1" applyFill="1" applyBorder="1" applyAlignment="1">
      <alignment horizontal="left"/>
    </xf>
    <xf numFmtId="165" fontId="6" fillId="0" borderId="4" xfId="0" applyNumberFormat="1" applyFont="1" applyFill="1" applyBorder="1" applyAlignment="1">
      <alignment horizontal="left"/>
    </xf>
    <xf numFmtId="165" fontId="6" fillId="0" borderId="41" xfId="0" applyNumberFormat="1" applyFont="1" applyFill="1" applyBorder="1" applyAlignment="1">
      <alignment horizontal="left"/>
    </xf>
    <xf numFmtId="0" fontId="2" fillId="0" borderId="31" xfId="0" quotePrefix="1" applyNumberFormat="1" applyFont="1" applyFill="1" applyBorder="1" applyAlignment="1">
      <alignment horizontal="left"/>
    </xf>
    <xf numFmtId="0" fontId="2" fillId="0" borderId="29" xfId="0" applyNumberFormat="1" applyFont="1" applyFill="1" applyBorder="1" applyAlignment="1"/>
    <xf numFmtId="0" fontId="2" fillId="0" borderId="29" xfId="0" quotePrefix="1" applyNumberFormat="1" applyFont="1" applyFill="1" applyBorder="1" applyAlignment="1">
      <alignment horizontal="left"/>
    </xf>
    <xf numFmtId="0" fontId="2" fillId="0" borderId="30" xfId="0" applyNumberFormat="1" applyFont="1" applyFill="1" applyBorder="1" applyAlignment="1"/>
    <xf numFmtId="0" fontId="2" fillId="0" borderId="34" xfId="0" applyNumberFormat="1" applyFont="1" applyFill="1" applyBorder="1" applyAlignment="1"/>
    <xf numFmtId="165" fontId="13" fillId="0" borderId="0" xfId="0" applyNumberFormat="1" applyFont="1" applyFill="1" applyAlignment="1">
      <alignment horizontal="center" wrapText="1"/>
    </xf>
    <xf numFmtId="167" fontId="12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right"/>
    </xf>
    <xf numFmtId="167" fontId="14" fillId="0" borderId="0" xfId="0" applyNumberFormat="1" applyFont="1" applyFill="1" applyAlignment="1">
      <alignment horizontal="left"/>
    </xf>
    <xf numFmtId="43" fontId="4" fillId="0" borderId="0" xfId="0" applyNumberFormat="1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167" fontId="13" fillId="0" borderId="8" xfId="0" applyNumberFormat="1" applyFont="1" applyFill="1" applyBorder="1" applyAlignment="1">
      <alignment horizontal="left"/>
    </xf>
    <xf numFmtId="167" fontId="13" fillId="0" borderId="0" xfId="0" applyNumberFormat="1" applyFont="1" applyFill="1" applyAlignment="1">
      <alignment horizontal="left"/>
    </xf>
    <xf numFmtId="167" fontId="14" fillId="0" borderId="0" xfId="0" applyNumberFormat="1" applyFont="1" applyFill="1" applyAlignment="1">
      <alignment horizontal="left"/>
    </xf>
    <xf numFmtId="167" fontId="13" fillId="0" borderId="2" xfId="0" applyNumberFormat="1" applyFont="1" applyFill="1" applyBorder="1" applyAlignment="1">
      <alignment horizontal="left"/>
    </xf>
    <xf numFmtId="167" fontId="12" fillId="0" borderId="7" xfId="0" applyNumberFormat="1" applyFont="1" applyFill="1" applyBorder="1" applyAlignment="1">
      <alignment horizontal="left"/>
    </xf>
    <xf numFmtId="0" fontId="13" fillId="0" borderId="0" xfId="0" applyNumberFormat="1" applyFont="1" applyFill="1" applyAlignment="1"/>
    <xf numFmtId="167" fontId="13" fillId="0" borderId="7" xfId="0" applyNumberFormat="1" applyFont="1" applyFill="1" applyBorder="1" applyAlignment="1">
      <alignment horizontal="left"/>
    </xf>
    <xf numFmtId="166" fontId="13" fillId="0" borderId="0" xfId="0" applyFont="1" applyFill="1" applyAlignment="1"/>
    <xf numFmtId="167" fontId="12" fillId="0" borderId="25" xfId="0" applyNumberFormat="1" applyFont="1" applyFill="1" applyBorder="1" applyAlignment="1">
      <alignment horizontal="left"/>
    </xf>
    <xf numFmtId="0" fontId="4" fillId="0" borderId="0" xfId="0" applyNumberFormat="1" applyFont="1" applyFill="1" applyAlignment="1"/>
    <xf numFmtId="167" fontId="13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/>
    <xf numFmtId="165" fontId="13" fillId="0" borderId="0" xfId="0" applyNumberFormat="1" applyFont="1" applyFill="1" applyAlignment="1">
      <alignment horizontal="right"/>
    </xf>
    <xf numFmtId="167" fontId="15" fillId="0" borderId="0" xfId="0" applyNumberFormat="1" applyFont="1" applyFill="1" applyAlignment="1">
      <alignment horizontal="right"/>
    </xf>
    <xf numFmtId="0" fontId="30" fillId="0" borderId="0" xfId="0" applyNumberFormat="1" applyFont="1" applyFill="1" applyAlignment="1"/>
    <xf numFmtId="165" fontId="13" fillId="0" borderId="8" xfId="0" applyNumberFormat="1" applyFont="1" applyFill="1" applyBorder="1" applyAlignment="1">
      <alignment horizontal="right"/>
    </xf>
    <xf numFmtId="167" fontId="15" fillId="0" borderId="8" xfId="0" applyNumberFormat="1" applyFont="1" applyFill="1" applyBorder="1" applyAlignment="1">
      <alignment horizontal="right"/>
    </xf>
    <xf numFmtId="167" fontId="15" fillId="0" borderId="10" xfId="0" applyNumberFormat="1" applyFont="1" applyFill="1" applyBorder="1" applyAlignment="1">
      <alignment horizontal="right"/>
    </xf>
    <xf numFmtId="167" fontId="15" fillId="0" borderId="10" xfId="0" applyNumberFormat="1" applyFont="1" applyFill="1" applyBorder="1" applyAlignment="1">
      <alignment horizontal="right"/>
    </xf>
    <xf numFmtId="167" fontId="15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Alignment="1">
      <alignment horizontal="right"/>
    </xf>
    <xf numFmtId="167" fontId="13" fillId="0" borderId="8" xfId="0" applyNumberFormat="1" applyFont="1" applyFill="1" applyBorder="1" applyAlignment="1">
      <alignment horizontal="right"/>
    </xf>
    <xf numFmtId="10" fontId="19" fillId="0" borderId="0" xfId="0" applyNumberFormat="1" applyFont="1" applyFill="1" applyBorder="1" applyAlignment="1"/>
    <xf numFmtId="10" fontId="19" fillId="0" borderId="9" xfId="0" applyNumberFormat="1" applyFont="1" applyFill="1" applyBorder="1" applyAlignment="1"/>
    <xf numFmtId="0" fontId="19" fillId="0" borderId="9" xfId="0" applyNumberFormat="1" applyFont="1" applyFill="1" applyBorder="1" applyAlignment="1"/>
    <xf numFmtId="10" fontId="19" fillId="0" borderId="0" xfId="0" applyNumberFormat="1" applyFont="1" applyFill="1" applyAlignment="1"/>
    <xf numFmtId="166" fontId="19" fillId="0" borderId="7" xfId="0" applyNumberFormat="1" applyFont="1" applyFill="1" applyBorder="1" applyAlignment="1" applyProtection="1">
      <protection locked="0"/>
    </xf>
    <xf numFmtId="166" fontId="18" fillId="0" borderId="0" xfId="0" applyFont="1" applyFill="1" applyAlignment="1">
      <alignment horizontal="center"/>
    </xf>
    <xf numFmtId="166" fontId="18" fillId="0" borderId="8" xfId="0" applyFont="1" applyFill="1" applyBorder="1" applyProtection="1">
      <alignment horizontal="left" wrapText="1"/>
      <protection locked="0"/>
    </xf>
    <xf numFmtId="166" fontId="23" fillId="0" borderId="0" xfId="0" applyFont="1" applyFill="1" applyBorder="1" applyAlignment="1">
      <alignment horizontal="left"/>
    </xf>
    <xf numFmtId="172" fontId="19" fillId="0" borderId="0" xfId="0" applyNumberFormat="1" applyFont="1" applyFill="1" applyBorder="1" applyAlignment="1">
      <alignment horizontal="center"/>
    </xf>
    <xf numFmtId="172" fontId="19" fillId="0" borderId="0" xfId="0" applyNumberFormat="1" applyFont="1" applyFill="1" applyBorder="1" applyAlignment="1">
      <alignment horizontal="center" wrapText="1"/>
    </xf>
    <xf numFmtId="172" fontId="19" fillId="0" borderId="0" xfId="0" applyNumberFormat="1" applyFont="1" applyFill="1" applyBorder="1" applyAlignment="1">
      <alignment horizontal="center" vertical="center" wrapText="1"/>
    </xf>
    <xf numFmtId="42" fontId="19" fillId="0" borderId="7" xfId="0" applyNumberFormat="1" applyFont="1" applyFill="1" applyBorder="1" applyAlignment="1"/>
    <xf numFmtId="17" fontId="3" fillId="0" borderId="0" xfId="0" applyNumberFormat="1" applyFont="1" applyFill="1" applyAlignment="1"/>
    <xf numFmtId="0" fontId="21" fillId="0" borderId="0" xfId="0" applyNumberFormat="1" applyFont="1" applyFill="1" applyAlignment="1"/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 vertical="top"/>
    </xf>
    <xf numFmtId="1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 vertical="top"/>
    </xf>
    <xf numFmtId="49" fontId="15" fillId="0" borderId="0" xfId="0" applyNumberFormat="1" applyFont="1" applyFill="1" applyAlignment="1">
      <alignment horizontal="center"/>
    </xf>
    <xf numFmtId="49" fontId="15" fillId="0" borderId="0" xfId="0" quotePrefix="1" applyNumberFormat="1" applyFont="1" applyFill="1" applyAlignment="1">
      <alignment horizontal="left"/>
    </xf>
    <xf numFmtId="49" fontId="15" fillId="0" borderId="0" xfId="0" applyNumberFormat="1" applyFont="1" applyFill="1" applyAlignment="1"/>
    <xf numFmtId="1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/>
    </xf>
    <xf numFmtId="15" fontId="3" fillId="0" borderId="0" xfId="0" applyNumberFormat="1" applyFont="1" applyFill="1" applyAlignment="1">
      <alignment horizontal="center"/>
    </xf>
    <xf numFmtId="166" fontId="3" fillId="0" borderId="0" xfId="0" applyFont="1" applyFill="1" applyBorder="1" applyAlignment="1">
      <alignment horizontal="left"/>
    </xf>
    <xf numFmtId="166" fontId="3" fillId="0" borderId="0" xfId="0" applyFont="1" applyFill="1" applyBorder="1" applyAlignment="1">
      <alignment horizontal="right"/>
    </xf>
    <xf numFmtId="0" fontId="3" fillId="0" borderId="8" xfId="0" applyNumberFormat="1" applyFont="1" applyFill="1" applyBorder="1" applyAlignment="1">
      <alignment horizontal="center"/>
    </xf>
    <xf numFmtId="166" fontId="3" fillId="0" borderId="8" xfId="0" applyFont="1" applyFill="1" applyBorder="1" applyAlignment="1">
      <alignment horizontal="left"/>
    </xf>
    <xf numFmtId="166" fontId="3" fillId="0" borderId="8" xfId="0" applyFont="1" applyFill="1" applyBorder="1" applyAlignment="1">
      <alignment horizontal="centerContinuous"/>
    </xf>
    <xf numFmtId="41" fontId="2" fillId="0" borderId="20" xfId="0" applyNumberFormat="1" applyFont="1" applyFill="1" applyBorder="1" applyAlignment="1"/>
    <xf numFmtId="41" fontId="2" fillId="0" borderId="26" xfId="0" applyNumberFormat="1" applyFont="1" applyFill="1" applyBorder="1" applyAlignment="1">
      <alignment horizontal="right"/>
    </xf>
    <xf numFmtId="166" fontId="3" fillId="0" borderId="0" xfId="0" applyFont="1" applyFill="1" applyAlignment="1">
      <alignment horizontal="right"/>
    </xf>
    <xf numFmtId="41" fontId="3" fillId="0" borderId="26" xfId="0" applyNumberFormat="1" applyFont="1" applyFill="1" applyBorder="1" applyAlignment="1">
      <alignment horizontal="right"/>
    </xf>
    <xf numFmtId="164" fontId="2" fillId="0" borderId="32" xfId="0" applyNumberFormat="1" applyFont="1" applyFill="1" applyBorder="1" applyAlignment="1"/>
    <xf numFmtId="164" fontId="2" fillId="0" borderId="33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22" xfId="0" applyNumberFormat="1" applyFont="1" applyFill="1" applyBorder="1" applyAlignment="1"/>
    <xf numFmtId="164" fontId="2" fillId="0" borderId="6" xfId="0" applyNumberFormat="1" applyFont="1" applyFill="1" applyBorder="1" applyAlignment="1"/>
    <xf numFmtId="0" fontId="3" fillId="0" borderId="0" xfId="0" applyNumberFormat="1" applyFont="1" applyFill="1" applyAlignment="1">
      <alignment horizontal="centerContinuous"/>
    </xf>
    <xf numFmtId="0" fontId="3" fillId="0" borderId="8" xfId="0" applyNumberFormat="1" applyFont="1" applyFill="1" applyBorder="1" applyAlignment="1">
      <alignment horizontal="center" wrapText="1"/>
    </xf>
    <xf numFmtId="164" fontId="3" fillId="0" borderId="8" xfId="0" quotePrefix="1" applyNumberFormat="1" applyFont="1" applyFill="1" applyBorder="1" applyAlignment="1">
      <alignment horizontal="center" wrapText="1"/>
    </xf>
    <xf numFmtId="44" fontId="3" fillId="0" borderId="0" xfId="0" applyNumberFormat="1" applyFont="1" applyFill="1" applyAlignment="1"/>
    <xf numFmtId="164" fontId="3" fillId="0" borderId="0" xfId="0" applyNumberFormat="1" applyFont="1" applyFill="1" applyAlignment="1"/>
    <xf numFmtId="164" fontId="3" fillId="0" borderId="2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 indent="1"/>
    </xf>
    <xf numFmtId="164" fontId="3" fillId="0" borderId="7" xfId="0" applyNumberFormat="1" applyFont="1" applyFill="1" applyBorder="1" applyAlignment="1"/>
    <xf numFmtId="4" fontId="3" fillId="0" borderId="5" xfId="0" applyNumberFormat="1" applyFont="1" applyFill="1" applyBorder="1" applyAlignment="1">
      <alignment horizontal="right" wrapText="1"/>
    </xf>
    <xf numFmtId="4" fontId="3" fillId="0" borderId="0" xfId="0" applyNumberFormat="1" applyFont="1" applyFill="1" applyAlignment="1"/>
    <xf numFmtId="0" fontId="31" fillId="0" borderId="0" xfId="0" applyNumberFormat="1" applyFont="1" applyFill="1" applyAlignment="1"/>
    <xf numFmtId="166" fontId="0" fillId="0" borderId="0" xfId="0" applyFont="1" applyFill="1" applyAlignment="1"/>
    <xf numFmtId="42" fontId="0" fillId="0" borderId="0" xfId="0" applyNumberFormat="1" applyFont="1" applyFill="1" applyAlignment="1"/>
    <xf numFmtId="49" fontId="0" fillId="0" borderId="20" xfId="0" applyNumberFormat="1" applyFont="1" applyFill="1" applyBorder="1" applyAlignment="1">
      <alignment horizontal="left"/>
    </xf>
    <xf numFmtId="43" fontId="0" fillId="0" borderId="36" xfId="0" applyNumberFormat="1" applyFont="1" applyFill="1" applyBorder="1" applyAlignment="1"/>
    <xf numFmtId="43" fontId="0" fillId="0" borderId="9" xfId="0" applyNumberFormat="1" applyFont="1" applyFill="1" applyBorder="1" applyAlignment="1"/>
    <xf numFmtId="43" fontId="0" fillId="0" borderId="37" xfId="0" applyNumberFormat="1" applyFont="1" applyFill="1" applyBorder="1" applyAlignment="1"/>
    <xf numFmtId="43" fontId="0" fillId="0" borderId="38" xfId="0" applyNumberFormat="1" applyFont="1" applyFill="1" applyBorder="1" applyAlignment="1"/>
    <xf numFmtId="43" fontId="0" fillId="0" borderId="20" xfId="0" applyNumberFormat="1" applyFont="1" applyFill="1" applyBorder="1" applyAlignment="1"/>
    <xf numFmtId="43" fontId="0" fillId="0" borderId="39" xfId="0" applyNumberFormat="1" applyFont="1" applyFill="1" applyBorder="1" applyAlignment="1"/>
    <xf numFmtId="43" fontId="0" fillId="0" borderId="0" xfId="0" applyNumberFormat="1" applyFont="1" applyFill="1" applyBorder="1" applyAlignment="1"/>
    <xf numFmtId="49" fontId="0" fillId="0" borderId="20" xfId="0" applyNumberFormat="1" applyFont="1" applyFill="1" applyBorder="1" applyAlignment="1">
      <alignment horizontal="left" indent="1"/>
    </xf>
    <xf numFmtId="49" fontId="0" fillId="0" borderId="3" xfId="0" applyNumberFormat="1" applyFont="1" applyFill="1" applyBorder="1" applyAlignment="1">
      <alignment horizontal="left"/>
    </xf>
    <xf numFmtId="43" fontId="0" fillId="0" borderId="11" xfId="0" applyNumberFormat="1" applyFont="1" applyFill="1" applyBorder="1" applyAlignment="1"/>
    <xf numFmtId="43" fontId="0" fillId="0" borderId="2" xfId="0" applyNumberFormat="1" applyFont="1" applyFill="1" applyBorder="1" applyAlignment="1"/>
    <xf numFmtId="43" fontId="0" fillId="0" borderId="12" xfId="0" applyNumberFormat="1" applyFont="1" applyFill="1" applyBorder="1" applyAlignment="1"/>
    <xf numFmtId="43" fontId="0" fillId="0" borderId="3" xfId="0" applyNumberFormat="1" applyFont="1" applyFill="1" applyBorder="1" applyAlignment="1"/>
    <xf numFmtId="166" fontId="32" fillId="0" borderId="0" xfId="0" applyFont="1" applyFill="1" applyAlignment="1"/>
    <xf numFmtId="49" fontId="0" fillId="0" borderId="20" xfId="0" quotePrefix="1" applyNumberFormat="1" applyFont="1" applyFill="1" applyBorder="1" applyAlignment="1">
      <alignment horizontal="left"/>
    </xf>
    <xf numFmtId="174" fontId="0" fillId="0" borderId="20" xfId="0" applyNumberFormat="1" applyFont="1" applyFill="1" applyBorder="1" applyAlignment="1"/>
    <xf numFmtId="49" fontId="0" fillId="0" borderId="21" xfId="0" applyNumberFormat="1" applyFont="1" applyFill="1" applyBorder="1" applyAlignment="1">
      <alignment horizontal="left"/>
    </xf>
    <xf numFmtId="174" fontId="0" fillId="0" borderId="21" xfId="0" applyNumberFormat="1" applyFont="1" applyFill="1" applyBorder="1" applyAlignment="1"/>
    <xf numFmtId="41" fontId="0" fillId="0" borderId="0" xfId="0" applyNumberFormat="1" applyFont="1" applyFill="1" applyAlignment="1"/>
    <xf numFmtId="164" fontId="0" fillId="0" borderId="0" xfId="0" applyNumberFormat="1" applyFont="1" applyFill="1" applyAlignment="1"/>
    <xf numFmtId="166" fontId="0" fillId="0" borderId="28" xfId="0" applyFont="1" applyFill="1" applyBorder="1" applyAlignment="1"/>
    <xf numFmtId="166" fontId="0" fillId="0" borderId="14" xfId="0" quotePrefix="1" applyFont="1" applyFill="1" applyBorder="1" applyAlignment="1">
      <alignment horizontal="left"/>
    </xf>
    <xf numFmtId="166" fontId="0" fillId="0" borderId="15" xfId="0" applyFont="1" applyFill="1" applyBorder="1" applyAlignment="1"/>
    <xf numFmtId="166" fontId="0" fillId="0" borderId="23" xfId="0" applyFont="1" applyFill="1" applyBorder="1" applyAlignment="1"/>
    <xf numFmtId="166" fontId="0" fillId="0" borderId="14" xfId="0" applyFont="1" applyFill="1" applyBorder="1" applyAlignment="1"/>
    <xf numFmtId="166" fontId="0" fillId="0" borderId="16" xfId="0" applyFont="1" applyFill="1" applyBorder="1" applyAlignment="1"/>
    <xf numFmtId="166" fontId="0" fillId="0" borderId="24" xfId="0" applyFont="1" applyFill="1" applyBorder="1" applyAlignment="1"/>
    <xf numFmtId="44" fontId="0" fillId="0" borderId="23" xfId="0" applyNumberFormat="1" applyFont="1" applyFill="1" applyBorder="1" applyAlignment="1"/>
    <xf numFmtId="166" fontId="0" fillId="0" borderId="24" xfId="0" quotePrefix="1" applyFont="1" applyFill="1" applyBorder="1" applyAlignment="1">
      <alignment horizontal="left"/>
    </xf>
    <xf numFmtId="174" fontId="0" fillId="0" borderId="0" xfId="0" applyNumberFormat="1" applyFont="1" applyFill="1" applyAlignment="1"/>
    <xf numFmtId="166" fontId="0" fillId="0" borderId="17" xfId="0" applyFont="1" applyFill="1" applyBorder="1" applyAlignment="1"/>
    <xf numFmtId="166" fontId="0" fillId="0" borderId="18" xfId="0" applyFont="1" applyFill="1" applyBorder="1" applyAlignment="1"/>
    <xf numFmtId="44" fontId="0" fillId="0" borderId="13" xfId="0" applyNumberFormat="1" applyFont="1" applyFill="1" applyBorder="1" applyAlignment="1"/>
    <xf numFmtId="44" fontId="0" fillId="0" borderId="0" xfId="0" applyNumberFormat="1" applyFont="1" applyFill="1" applyAlignment="1"/>
    <xf numFmtId="166" fontId="0" fillId="0" borderId="0" xfId="0" applyFont="1" applyFill="1" applyBorder="1" applyAlignment="1"/>
    <xf numFmtId="37" fontId="33" fillId="0" borderId="40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Alignment="1">
      <alignment horizontal="left" wrapText="1"/>
    </xf>
    <xf numFmtId="49" fontId="16" fillId="0" borderId="0" xfId="0" applyNumberFormat="1" applyFont="1" applyFill="1" applyAlignment="1">
      <alignment horizontal="right" wrapText="1"/>
    </xf>
    <xf numFmtId="49" fontId="15" fillId="0" borderId="0" xfId="0" applyNumberFormat="1" applyFont="1" applyFill="1" applyAlignment="1">
      <alignment horizontal="center" wrapText="1"/>
    </xf>
    <xf numFmtId="38" fontId="15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 wrapText="1"/>
    </xf>
    <xf numFmtId="38" fontId="34" fillId="0" borderId="0" xfId="0" applyNumberFormat="1" applyFont="1" applyFill="1" applyAlignment="1">
      <alignment horizontal="center"/>
    </xf>
    <xf numFmtId="167" fontId="15" fillId="0" borderId="0" xfId="0" applyNumberFormat="1" applyFont="1" applyFill="1" applyAlignment="1">
      <alignment horizontal="center"/>
    </xf>
    <xf numFmtId="167" fontId="15" fillId="0" borderId="0" xfId="0" applyNumberFormat="1" applyFont="1" applyFill="1" applyAlignment="1">
      <alignment horizontal="left"/>
    </xf>
    <xf numFmtId="167" fontId="15" fillId="0" borderId="0" xfId="0" applyNumberFormat="1" applyFont="1" applyFill="1" applyAlignment="1">
      <alignment horizontal="right"/>
    </xf>
    <xf numFmtId="40" fontId="15" fillId="0" borderId="0" xfId="0" applyNumberFormat="1" applyFont="1" applyFill="1" applyAlignment="1">
      <alignment horizontal="center"/>
    </xf>
    <xf numFmtId="167" fontId="16" fillId="0" borderId="0" xfId="0" applyNumberFormat="1" applyFont="1" applyFill="1" applyAlignment="1">
      <alignment horizontal="center"/>
    </xf>
    <xf numFmtId="41" fontId="15" fillId="0" borderId="0" xfId="0" applyNumberFormat="1" applyFont="1" applyFill="1" applyAlignment="1">
      <alignment horizontal="right"/>
    </xf>
    <xf numFmtId="179" fontId="15" fillId="0" borderId="0" xfId="0" applyNumberFormat="1" applyFont="1" applyFill="1" applyAlignment="1">
      <alignment horizontal="right"/>
    </xf>
    <xf numFmtId="42" fontId="15" fillId="0" borderId="0" xfId="0" applyNumberFormat="1" applyFont="1" applyFill="1" applyAlignment="1">
      <alignment horizontal="right"/>
    </xf>
    <xf numFmtId="41" fontId="15" fillId="0" borderId="8" xfId="0" applyNumberFormat="1" applyFont="1" applyFill="1" applyBorder="1" applyAlignment="1">
      <alignment horizontal="right"/>
    </xf>
    <xf numFmtId="167" fontId="16" fillId="0" borderId="0" xfId="0" applyNumberFormat="1" applyFont="1" applyFill="1" applyAlignment="1">
      <alignment horizontal="left"/>
    </xf>
    <xf numFmtId="41" fontId="16" fillId="0" borderId="0" xfId="0" applyNumberFormat="1" applyFont="1" applyFill="1" applyAlignment="1">
      <alignment horizontal="right"/>
    </xf>
    <xf numFmtId="41" fontId="16" fillId="0" borderId="9" xfId="0" applyNumberFormat="1" applyFont="1" applyFill="1" applyBorder="1" applyAlignment="1">
      <alignment horizontal="right"/>
    </xf>
    <xf numFmtId="167" fontId="15" fillId="0" borderId="0" xfId="0" applyNumberFormat="1" applyFont="1" applyFill="1" applyAlignment="1">
      <alignment horizontal="left" indent="3"/>
    </xf>
    <xf numFmtId="41" fontId="15" fillId="0" borderId="0" xfId="0" applyNumberFormat="1" applyFont="1" applyFill="1" applyBorder="1" applyAlignment="1">
      <alignment horizontal="right"/>
    </xf>
    <xf numFmtId="41" fontId="16" fillId="0" borderId="0" xfId="0" applyNumberFormat="1" applyFont="1" applyFill="1" applyBorder="1" applyAlignment="1">
      <alignment horizontal="right"/>
    </xf>
    <xf numFmtId="41" fontId="16" fillId="0" borderId="7" xfId="0" applyNumberFormat="1" applyFont="1" applyFill="1" applyBorder="1" applyAlignment="1">
      <alignment horizontal="right"/>
    </xf>
    <xf numFmtId="41" fontId="16" fillId="0" borderId="2" xfId="0" applyNumberFormat="1" applyFont="1" applyFill="1" applyBorder="1" applyAlignment="1">
      <alignment horizontal="right"/>
    </xf>
    <xf numFmtId="167" fontId="15" fillId="0" borderId="0" xfId="0" applyNumberFormat="1" applyFont="1" applyFill="1" applyAlignment="1">
      <alignment horizontal="left"/>
    </xf>
    <xf numFmtId="41" fontId="15" fillId="0" borderId="0" xfId="0" applyNumberFormat="1" applyFont="1" applyFill="1" applyBorder="1" applyAlignment="1">
      <alignment horizontal="right"/>
    </xf>
    <xf numFmtId="167" fontId="15" fillId="0" borderId="0" xfId="0" applyNumberFormat="1" applyFont="1" applyFill="1" applyAlignment="1">
      <alignment horizontal="center"/>
    </xf>
    <xf numFmtId="41" fontId="15" fillId="0" borderId="9" xfId="0" applyNumberFormat="1" applyFont="1" applyFill="1" applyBorder="1" applyAlignment="1">
      <alignment horizontal="right"/>
    </xf>
    <xf numFmtId="167" fontId="15" fillId="0" borderId="9" xfId="0" applyNumberFormat="1" applyFont="1" applyFill="1" applyBorder="1" applyAlignment="1">
      <alignment horizontal="right"/>
    </xf>
    <xf numFmtId="41" fontId="15" fillId="0" borderId="25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5" fillId="0" borderId="7" xfId="0" applyNumberFormat="1" applyFont="1" applyFill="1" applyBorder="1" applyAlignment="1">
      <alignment horizontal="right"/>
    </xf>
    <xf numFmtId="43" fontId="0" fillId="0" borderId="0" xfId="0" applyNumberFormat="1" applyFont="1" applyFill="1" applyAlignment="1"/>
    <xf numFmtId="166" fontId="2" fillId="0" borderId="0" xfId="0" applyFont="1" applyFill="1" applyBorder="1" applyAlignment="1"/>
    <xf numFmtId="0" fontId="30" fillId="0" borderId="0" xfId="0" applyNumberFormat="1" applyFont="1" applyFill="1" applyAlignment="1"/>
    <xf numFmtId="164" fontId="30" fillId="0" borderId="0" xfId="0" applyNumberFormat="1" applyFont="1" applyFill="1" applyAlignment="1"/>
    <xf numFmtId="166" fontId="3" fillId="0" borderId="0" xfId="0" quotePrefix="1" applyFont="1" applyFill="1" applyAlignment="1">
      <alignment horizontal="left"/>
    </xf>
    <xf numFmtId="164" fontId="3" fillId="0" borderId="8" xfId="0" applyNumberFormat="1" applyFont="1" applyFill="1" applyBorder="1" applyAlignment="1">
      <alignment horizontal="center" wrapText="1"/>
    </xf>
    <xf numFmtId="0" fontId="3" fillId="0" borderId="0" xfId="0" quotePrefix="1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/>
    <xf numFmtId="164" fontId="3" fillId="0" borderId="9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>
      <alignment horizontal="centerContinuous"/>
    </xf>
    <xf numFmtId="0" fontId="3" fillId="0" borderId="8" xfId="0" quotePrefix="1" applyNumberFormat="1" applyFont="1" applyFill="1" applyBorder="1" applyAlignment="1">
      <alignment horizontal="center" wrapText="1"/>
    </xf>
    <xf numFmtId="10" fontId="3" fillId="0" borderId="0" xfId="0" applyNumberFormat="1" applyFont="1" applyFill="1" applyAlignment="1"/>
    <xf numFmtId="0" fontId="0" fillId="5" borderId="0" xfId="0" applyNumberFormat="1" applyFont="1" applyFill="1" applyAlignment="1"/>
    <xf numFmtId="0" fontId="18" fillId="0" borderId="0" xfId="0" applyNumberFormat="1" applyFont="1" applyFill="1" applyAlignment="1" applyProtection="1">
      <alignment horizontal="center"/>
      <protection locked="0"/>
    </xf>
    <xf numFmtId="0" fontId="19" fillId="4" borderId="2" xfId="0" applyNumberFormat="1" applyFont="1" applyFill="1" applyBorder="1" applyAlignment="1"/>
    <xf numFmtId="42" fontId="19" fillId="4" borderId="2" xfId="0" applyNumberFormat="1" applyFont="1" applyFill="1" applyBorder="1" applyAlignment="1"/>
    <xf numFmtId="164" fontId="19" fillId="0" borderId="0" xfId="0" applyNumberFormat="1" applyFont="1" applyFill="1" applyBorder="1" applyAlignment="1"/>
    <xf numFmtId="164" fontId="35" fillId="0" borderId="0" xfId="0" applyNumberFormat="1" applyFont="1" applyFill="1" applyBorder="1" applyAlignment="1"/>
    <xf numFmtId="165" fontId="35" fillId="0" borderId="0" xfId="0" applyNumberFormat="1" applyFont="1" applyFill="1" applyBorder="1" applyAlignment="1"/>
    <xf numFmtId="165" fontId="19" fillId="0" borderId="9" xfId="0" applyNumberFormat="1" applyFont="1" applyFill="1" applyBorder="1" applyAlignment="1"/>
    <xf numFmtId="165" fontId="35" fillId="0" borderId="9" xfId="0" applyNumberFormat="1" applyFont="1" applyFill="1" applyBorder="1" applyAlignment="1"/>
    <xf numFmtId="165" fontId="19" fillId="0" borderId="0" xfId="0" applyNumberFormat="1" applyFont="1" applyAlignment="1"/>
    <xf numFmtId="165" fontId="35" fillId="0" borderId="0" xfId="0" applyNumberFormat="1" applyFont="1" applyAlignment="1"/>
    <xf numFmtId="0" fontId="19" fillId="0" borderId="0" xfId="0" applyNumberFormat="1" applyFont="1" applyAlignment="1"/>
    <xf numFmtId="164" fontId="35" fillId="0" borderId="7" xfId="0" applyNumberFormat="1" applyFont="1" applyFill="1" applyBorder="1" applyAlignment="1"/>
    <xf numFmtId="0" fontId="0" fillId="0" borderId="0" xfId="0" applyNumberFormat="1" applyFont="1" applyAlignment="1"/>
    <xf numFmtId="166" fontId="35" fillId="0" borderId="0" xfId="0" applyFont="1" applyFill="1" applyBorder="1" applyAlignment="1"/>
    <xf numFmtId="164" fontId="2" fillId="3" borderId="54" xfId="0" applyNumberFormat="1" applyFont="1" applyFill="1" applyBorder="1" applyAlignment="1">
      <alignment horizontal="left"/>
    </xf>
    <xf numFmtId="181" fontId="18" fillId="0" borderId="27" xfId="0" applyNumberFormat="1" applyFont="1" applyFill="1" applyBorder="1" applyAlignment="1"/>
    <xf numFmtId="0" fontId="13" fillId="0" borderId="0" xfId="0" applyNumberFormat="1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36" fillId="0" borderId="0" xfId="0" applyNumberFormat="1" applyFont="1" applyAlignment="1"/>
    <xf numFmtId="0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left"/>
    </xf>
    <xf numFmtId="175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left" indent="1"/>
    </xf>
    <xf numFmtId="0" fontId="13" fillId="0" borderId="0" xfId="0" applyNumberFormat="1" applyFont="1" applyFill="1" applyAlignment="1">
      <alignment horizontal="center" vertical="top"/>
    </xf>
    <xf numFmtId="0" fontId="13" fillId="0" borderId="0" xfId="0" applyNumberFormat="1" applyFont="1" applyFill="1" applyAlignment="1">
      <alignment vertical="top"/>
    </xf>
    <xf numFmtId="0" fontId="13" fillId="0" borderId="0" xfId="0" quotePrefix="1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 vertical="center" indent="1"/>
    </xf>
    <xf numFmtId="176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Border="1" applyAlignment="1"/>
    <xf numFmtId="42" fontId="35" fillId="0" borderId="0" xfId="0" applyNumberFormat="1" applyFont="1" applyFill="1" applyAlignment="1" applyProtection="1">
      <protection locked="0"/>
    </xf>
    <xf numFmtId="41" fontId="35" fillId="0" borderId="0" xfId="0" applyNumberFormat="1" applyFont="1" applyFill="1" applyAlignment="1" applyProtection="1">
      <protection locked="0"/>
    </xf>
    <xf numFmtId="171" fontId="35" fillId="0" borderId="0" xfId="0" applyNumberFormat="1" applyFont="1" applyFill="1" applyBorder="1" applyAlignment="1" applyProtection="1">
      <protection locked="0"/>
    </xf>
    <xf numFmtId="171" fontId="35" fillId="0" borderId="8" xfId="0" applyNumberFormat="1" applyFont="1" applyFill="1" applyBorder="1" applyAlignment="1" applyProtection="1">
      <protection locked="0"/>
    </xf>
    <xf numFmtId="41" fontId="19" fillId="0" borderId="9" xfId="0" applyNumberFormat="1" applyFont="1" applyFill="1" applyBorder="1" applyAlignment="1"/>
    <xf numFmtId="41" fontId="35" fillId="0" borderId="9" xfId="0" applyNumberFormat="1" applyFont="1" applyFill="1" applyBorder="1" applyAlignment="1"/>
    <xf numFmtId="41" fontId="35" fillId="0" borderId="8" xfId="0" applyNumberFormat="1" applyFont="1" applyFill="1" applyBorder="1" applyAlignment="1" applyProtection="1">
      <protection locked="0"/>
    </xf>
    <xf numFmtId="42" fontId="35" fillId="0" borderId="7" xfId="0" applyNumberFormat="1" applyFont="1" applyFill="1" applyBorder="1" applyAlignment="1" applyProtection="1">
      <protection locked="0"/>
    </xf>
    <xf numFmtId="38" fontId="3" fillId="0" borderId="8" xfId="0" quotePrefix="1" applyNumberFormat="1" applyFont="1" applyFill="1" applyBorder="1" applyAlignment="1">
      <alignment horizontal="center" wrapText="1"/>
    </xf>
    <xf numFmtId="166" fontId="27" fillId="0" borderId="0" xfId="0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wrapText="1"/>
    </xf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Border="1" applyAlignment="1">
      <alignment horizontal="centerContinuous"/>
    </xf>
    <xf numFmtId="0" fontId="37" fillId="0" borderId="0" xfId="0" applyNumberFormat="1" applyFont="1" applyFill="1" applyAlignment="1" applyProtection="1">
      <alignment horizontal="centerContinuous"/>
      <protection locked="0"/>
    </xf>
    <xf numFmtId="0" fontId="18" fillId="0" borderId="8" xfId="0" applyNumberFormat="1" applyFont="1" applyFill="1" applyBorder="1" applyAlignment="1">
      <alignment horizontal="centerContinuous"/>
    </xf>
    <xf numFmtId="42" fontId="19" fillId="0" borderId="0" xfId="0" applyNumberFormat="1" applyFont="1" applyFill="1" applyAlignment="1">
      <alignment horizontal="left"/>
    </xf>
    <xf numFmtId="42" fontId="19" fillId="0" borderId="0" xfId="0" applyNumberFormat="1" applyFont="1" applyFill="1" applyAlignment="1" applyProtection="1">
      <alignment horizontal="right"/>
      <protection locked="0"/>
    </xf>
    <xf numFmtId="41" fontId="19" fillId="0" borderId="0" xfId="0" applyNumberFormat="1" applyFont="1" applyAlignment="1" applyProtection="1">
      <alignment horizontal="right"/>
      <protection locked="0"/>
    </xf>
    <xf numFmtId="41" fontId="19" fillId="0" borderId="0" xfId="0" applyNumberFormat="1" applyFont="1" applyFill="1" applyAlignment="1" applyProtection="1">
      <alignment horizontal="right"/>
      <protection locked="0"/>
    </xf>
    <xf numFmtId="41" fontId="19" fillId="0" borderId="0" xfId="0" applyNumberFormat="1" applyFont="1" applyFill="1" applyBorder="1" applyAlignment="1" applyProtection="1">
      <alignment horizontal="right"/>
      <protection locked="0"/>
    </xf>
    <xf numFmtId="41" fontId="19" fillId="0" borderId="28" xfId="0" applyNumberFormat="1" applyFont="1" applyBorder="1" applyAlignment="1" applyProtection="1">
      <alignment horizontal="right"/>
      <protection locked="0"/>
    </xf>
    <xf numFmtId="41" fontId="19" fillId="0" borderId="28" xfId="0" applyNumberFormat="1" applyFont="1" applyFill="1" applyBorder="1" applyAlignment="1" applyProtection="1">
      <alignment horizontal="right"/>
      <protection locked="0"/>
    </xf>
    <xf numFmtId="41" fontId="19" fillId="0" borderId="28" xfId="0" applyNumberFormat="1" applyFont="1" applyFill="1" applyBorder="1" applyAlignment="1">
      <alignment horizontal="right"/>
    </xf>
    <xf numFmtId="41" fontId="19" fillId="0" borderId="8" xfId="0" applyNumberFormat="1" applyFont="1" applyFill="1" applyBorder="1" applyAlignment="1" applyProtection="1">
      <alignment horizontal="right"/>
      <protection locked="0"/>
    </xf>
    <xf numFmtId="41" fontId="19" fillId="0" borderId="0" xfId="0" applyNumberFormat="1" applyFont="1" applyFill="1" applyAlignment="1">
      <alignment horizontal="right"/>
    </xf>
    <xf numFmtId="0" fontId="19" fillId="0" borderId="0" xfId="0" applyNumberFormat="1" applyFont="1" applyBorder="1" applyAlignment="1"/>
    <xf numFmtId="164" fontId="19" fillId="0" borderId="7" xfId="0" applyNumberFormat="1" applyFont="1" applyFill="1" applyBorder="1" applyAlignment="1"/>
    <xf numFmtId="37" fontId="18" fillId="0" borderId="0" xfId="0" applyNumberFormat="1" applyFont="1" applyFill="1" applyAlignment="1"/>
    <xf numFmtId="164" fontId="19" fillId="0" borderId="0" xfId="0" applyNumberFormat="1" applyFont="1" applyFill="1" applyBorder="1" applyAlignment="1"/>
    <xf numFmtId="166" fontId="3" fillId="0" borderId="0" xfId="0" applyFont="1" applyAlignment="1">
      <alignment horizontal="center"/>
    </xf>
    <xf numFmtId="166" fontId="3" fillId="0" borderId="0" xfId="0" applyFont="1" applyAlignment="1"/>
    <xf numFmtId="43" fontId="0" fillId="0" borderId="0" xfId="0" applyNumberFormat="1" applyFont="1" applyAlignment="1"/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Alignment="1">
      <alignment horizontal="center"/>
    </xf>
    <xf numFmtId="166" fontId="2" fillId="0" borderId="8" xfId="0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66" fontId="3" fillId="0" borderId="0" xfId="0" applyFont="1" applyBorder="1" applyAlignment="1"/>
    <xf numFmtId="166" fontId="27" fillId="0" borderId="28" xfId="0" applyFont="1" applyFill="1" applyBorder="1" applyAlignment="1"/>
    <xf numFmtId="166" fontId="27" fillId="0" borderId="0" xfId="0" applyFont="1" applyFill="1" applyAlignment="1"/>
    <xf numFmtId="166" fontId="3" fillId="0" borderId="0" xfId="0" applyFont="1" applyFill="1" applyBorder="1" applyAlignment="1">
      <alignment horizontal="center"/>
    </xf>
    <xf numFmtId="10" fontId="0" fillId="0" borderId="0" xfId="0" applyNumberFormat="1" applyFont="1" applyFill="1" applyAlignment="1"/>
    <xf numFmtId="43" fontId="3" fillId="0" borderId="0" xfId="0" applyNumberFormat="1" applyFont="1" applyAlignment="1"/>
    <xf numFmtId="43" fontId="27" fillId="0" borderId="0" xfId="0" applyNumberFormat="1" applyFont="1" applyFill="1" applyBorder="1" applyAlignment="1">
      <alignment horizontal="center"/>
    </xf>
    <xf numFmtId="43" fontId="0" fillId="0" borderId="8" xfId="0" applyNumberFormat="1" applyFont="1" applyFill="1" applyBorder="1" applyAlignment="1"/>
    <xf numFmtId="10" fontId="0" fillId="0" borderId="0" xfId="0" applyNumberFormat="1" applyFont="1" applyFill="1" applyBorder="1" applyAlignment="1"/>
    <xf numFmtId="43" fontId="3" fillId="0" borderId="8" xfId="0" applyNumberFormat="1" applyFont="1" applyBorder="1" applyAlignment="1"/>
    <xf numFmtId="10" fontId="0" fillId="0" borderId="0" xfId="0" applyNumberFormat="1" applyFont="1" applyBorder="1" applyAlignment="1"/>
    <xf numFmtId="43" fontId="38" fillId="0" borderId="0" xfId="0" applyNumberFormat="1" applyFont="1" applyAlignment="1"/>
    <xf numFmtId="10" fontId="0" fillId="0" borderId="0" xfId="0" applyNumberFormat="1" applyFont="1" applyAlignment="1"/>
    <xf numFmtId="43" fontId="0" fillId="0" borderId="8" xfId="0" applyNumberFormat="1" applyFont="1" applyBorder="1" applyAlignment="1"/>
    <xf numFmtId="166" fontId="39" fillId="0" borderId="0" xfId="0" applyFont="1" applyAlignment="1"/>
    <xf numFmtId="43" fontId="0" fillId="0" borderId="0" xfId="0" applyNumberFormat="1" applyFont="1" applyBorder="1" applyAlignment="1"/>
    <xf numFmtId="43" fontId="3" fillId="0" borderId="0" xfId="0" applyNumberFormat="1" applyFont="1" applyBorder="1" applyAlignment="1"/>
    <xf numFmtId="44" fontId="2" fillId="0" borderId="0" xfId="0" applyNumberFormat="1" applyFont="1" applyAlignment="1"/>
    <xf numFmtId="166" fontId="0" fillId="0" borderId="0" xfId="0" applyFill="1" applyAlignment="1">
      <alignment horizontal="center"/>
    </xf>
    <xf numFmtId="166" fontId="3" fillId="0" borderId="0" xfId="0" applyFont="1" applyAlignment="1">
      <alignment horizontal="left"/>
    </xf>
    <xf numFmtId="166" fontId="2" fillId="0" borderId="0" xfId="0" applyFont="1" applyAlignment="1">
      <alignment horizontal="right"/>
    </xf>
    <xf numFmtId="44" fontId="2" fillId="0" borderId="28" xfId="0" applyNumberFormat="1" applyFont="1" applyBorder="1" applyAlignment="1"/>
    <xf numFmtId="43" fontId="0" fillId="0" borderId="28" xfId="0" applyNumberFormat="1" applyFont="1" applyBorder="1" applyAlignment="1"/>
    <xf numFmtId="10" fontId="0" fillId="0" borderId="28" xfId="0" applyNumberFormat="1" applyFont="1" applyBorder="1" applyAlignment="1"/>
    <xf numFmtId="166" fontId="2" fillId="0" borderId="0" xfId="0" applyFont="1" applyAlignment="1"/>
    <xf numFmtId="44" fontId="3" fillId="0" borderId="28" xfId="0" applyNumberFormat="1" applyFont="1" applyBorder="1" applyAlignment="1"/>
    <xf numFmtId="44" fontId="3" fillId="0" borderId="0" xfId="0" applyNumberFormat="1" applyFont="1" applyAlignment="1"/>
    <xf numFmtId="43" fontId="2" fillId="0" borderId="0" xfId="0" applyNumberFormat="1" applyFont="1" applyAlignment="1"/>
    <xf numFmtId="41" fontId="3" fillId="0" borderId="0" xfId="0" applyNumberFormat="1" applyFont="1" applyAlignment="1"/>
    <xf numFmtId="44" fontId="2" fillId="0" borderId="0" xfId="0" applyNumberFormat="1" applyFont="1" applyFill="1" applyAlignment="1"/>
    <xf numFmtId="44" fontId="3" fillId="0" borderId="2" xfId="0" applyNumberFormat="1" applyFont="1" applyFill="1" applyBorder="1" applyAlignment="1"/>
    <xf numFmtId="44" fontId="2" fillId="0" borderId="2" xfId="0" applyNumberFormat="1" applyFont="1" applyFill="1" applyBorder="1" applyAlignment="1"/>
    <xf numFmtId="44" fontId="2" fillId="0" borderId="28" xfId="0" applyNumberFormat="1" applyFont="1" applyFill="1" applyBorder="1" applyAlignment="1"/>
    <xf numFmtId="44" fontId="2" fillId="0" borderId="25" xfId="0" applyNumberFormat="1" applyFont="1" applyFill="1" applyBorder="1" applyAlignment="1"/>
    <xf numFmtId="166" fontId="3" fillId="6" borderId="0" xfId="0" applyFont="1" applyFill="1" applyAlignment="1">
      <alignment horizontal="left"/>
    </xf>
    <xf numFmtId="166" fontId="3" fillId="6" borderId="0" xfId="0" applyFont="1" applyFill="1" applyAlignment="1"/>
    <xf numFmtId="44" fontId="2" fillId="6" borderId="25" xfId="0" applyNumberFormat="1" applyFont="1" applyFill="1" applyBorder="1" applyAlignment="1"/>
    <xf numFmtId="43" fontId="0" fillId="6" borderId="0" xfId="0" applyNumberFormat="1" applyFont="1" applyFill="1" applyAlignment="1"/>
    <xf numFmtId="43" fontId="40" fillId="0" borderId="0" xfId="0" applyNumberFormat="1" applyFont="1" applyAlignment="1">
      <alignment horizontal="right"/>
    </xf>
    <xf numFmtId="43" fontId="40" fillId="0" borderId="0" xfId="0" applyNumberFormat="1" applyFont="1" applyAlignment="1"/>
    <xf numFmtId="166" fontId="0" fillId="0" borderId="31" xfId="0" applyFill="1" applyBorder="1" applyAlignment="1">
      <alignment horizontal="center"/>
    </xf>
    <xf numFmtId="166" fontId="0" fillId="0" borderId="33" xfId="0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 wrapText="1"/>
    </xf>
    <xf numFmtId="166" fontId="0" fillId="0" borderId="56" xfId="0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166" fontId="0" fillId="0" borderId="56" xfId="0" applyFill="1" applyBorder="1" applyAlignment="1"/>
    <xf numFmtId="166" fontId="0" fillId="0" borderId="57" xfId="0" applyFill="1" applyBorder="1" applyAlignment="1">
      <alignment horizontal="center"/>
    </xf>
    <xf numFmtId="43" fontId="3" fillId="0" borderId="55" xfId="0" applyNumberFormat="1" applyFont="1" applyFill="1" applyBorder="1" applyAlignment="1">
      <alignment horizontal="center" wrapText="1"/>
    </xf>
    <xf numFmtId="43" fontId="3" fillId="0" borderId="58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6" fontId="0" fillId="0" borderId="58" xfId="0" applyFill="1" applyBorder="1" applyAlignment="1">
      <alignment horizontal="center"/>
    </xf>
    <xf numFmtId="166" fontId="0" fillId="0" borderId="29" xfId="0" applyFill="1" applyBorder="1" applyAlignment="1">
      <alignment horizontal="center"/>
    </xf>
    <xf numFmtId="166" fontId="0" fillId="0" borderId="22" xfId="0" applyFill="1" applyBorder="1" applyAlignment="1"/>
    <xf numFmtId="43" fontId="3" fillId="0" borderId="59" xfId="0" applyNumberFormat="1" applyFont="1" applyFill="1" applyBorder="1" applyAlignment="1"/>
    <xf numFmtId="43" fontId="3" fillId="0" borderId="59" xfId="0" applyNumberFormat="1" applyFont="1" applyFill="1" applyBorder="1" applyAlignment="1">
      <alignment horizontal="center"/>
    </xf>
    <xf numFmtId="166" fontId="3" fillId="0" borderId="29" xfId="0" applyFont="1" applyFill="1" applyBorder="1" applyAlignment="1">
      <alignment horizontal="left"/>
    </xf>
    <xf numFmtId="9" fontId="2" fillId="0" borderId="0" xfId="0" applyNumberFormat="1" applyFont="1" applyFill="1" applyBorder="1" applyAlignment="1"/>
    <xf numFmtId="9" fontId="2" fillId="0" borderId="58" xfId="0" applyNumberFormat="1" applyFont="1" applyFill="1" applyBorder="1" applyAlignment="1"/>
    <xf numFmtId="166" fontId="3" fillId="6" borderId="30" xfId="0" applyFont="1" applyFill="1" applyBorder="1" applyAlignment="1">
      <alignment horizontal="center"/>
    </xf>
    <xf numFmtId="166" fontId="0" fillId="6" borderId="34" xfId="0" applyFill="1" applyBorder="1" applyAlignment="1"/>
    <xf numFmtId="43" fontId="3" fillId="6" borderId="0" xfId="0" applyNumberFormat="1" applyFont="1" applyFill="1" applyBorder="1" applyAlignment="1"/>
    <xf numFmtId="10" fontId="2" fillId="6" borderId="0" xfId="0" applyNumberFormat="1" applyFont="1" applyFill="1" applyBorder="1" applyAlignment="1">
      <alignment horizontal="center"/>
    </xf>
    <xf numFmtId="43" fontId="2" fillId="6" borderId="60" xfId="0" applyNumberFormat="1" applyFont="1" applyFill="1" applyBorder="1" applyAlignment="1">
      <alignment horizontal="center"/>
    </xf>
    <xf numFmtId="43" fontId="2" fillId="6" borderId="0" xfId="0" applyNumberFormat="1" applyFont="1" applyFill="1" applyBorder="1" applyAlignment="1">
      <alignment horizontal="center"/>
    </xf>
    <xf numFmtId="166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5" borderId="0" xfId="0" applyNumberFormat="1" applyFont="1" applyFill="1" applyAlignment="1"/>
    <xf numFmtId="43" fontId="3" fillId="5" borderId="8" xfId="0" applyNumberFormat="1" applyFont="1" applyFill="1" applyBorder="1" applyAlignment="1"/>
    <xf numFmtId="39" fontId="38" fillId="0" borderId="0" xfId="0" applyNumberFormat="1" applyFont="1" applyFill="1" applyBorder="1" applyAlignment="1"/>
    <xf numFmtId="39" fontId="41" fillId="0" borderId="0" xfId="0" applyNumberFormat="1" applyFont="1" applyFill="1" applyAlignment="1"/>
    <xf numFmtId="39" fontId="42" fillId="0" borderId="0" xfId="0" applyNumberFormat="1" applyFont="1" applyFill="1" applyBorder="1" applyAlignment="1"/>
    <xf numFmtId="43" fontId="3" fillId="5" borderId="0" xfId="0" applyNumberFormat="1" applyFont="1" applyFill="1" applyBorder="1" applyAlignment="1"/>
    <xf numFmtId="39" fontId="41" fillId="0" borderId="0" xfId="0" applyNumberFormat="1" applyFont="1" applyAlignment="1"/>
    <xf numFmtId="39" fontId="38" fillId="0" borderId="8" xfId="0" applyNumberFormat="1" applyFont="1" applyFill="1" applyBorder="1" applyAlignment="1"/>
    <xf numFmtId="10" fontId="3" fillId="0" borderId="0" xfId="0" applyNumberFormat="1" applyFont="1" applyAlignment="1"/>
    <xf numFmtId="10" fontId="2" fillId="0" borderId="0" xfId="0" applyNumberFormat="1" applyFont="1" applyAlignment="1"/>
    <xf numFmtId="2" fontId="3" fillId="6" borderId="0" xfId="0" applyNumberFormat="1" applyFont="1" applyFill="1" applyAlignment="1"/>
    <xf numFmtId="166" fontId="2" fillId="6" borderId="0" xfId="0" applyFont="1" applyFill="1" applyAlignment="1"/>
    <xf numFmtId="39" fontId="42" fillId="6" borderId="0" xfId="0" applyNumberFormat="1" applyFont="1" applyFill="1" applyBorder="1" applyAlignment="1"/>
    <xf numFmtId="43" fontId="3" fillId="6" borderId="0" xfId="0" applyNumberFormat="1" applyFont="1" applyFill="1" applyAlignment="1"/>
    <xf numFmtId="39" fontId="3" fillId="0" borderId="0" xfId="0" applyNumberFormat="1" applyFont="1" applyAlignment="1"/>
    <xf numFmtId="43" fontId="3" fillId="7" borderId="0" xfId="0" applyNumberFormat="1" applyFont="1" applyFill="1" applyAlignment="1"/>
    <xf numFmtId="43" fontId="3" fillId="7" borderId="8" xfId="0" applyNumberFormat="1" applyFont="1" applyFill="1" applyBorder="1" applyAlignment="1"/>
    <xf numFmtId="39" fontId="3" fillId="7" borderId="8" xfId="0" applyNumberFormat="1" applyFont="1" applyFill="1" applyBorder="1" applyAlignment="1"/>
    <xf numFmtId="166" fontId="3" fillId="6" borderId="0" xfId="0" applyFont="1" applyFill="1" applyAlignment="1">
      <alignment horizontal="center"/>
    </xf>
    <xf numFmtId="166" fontId="2" fillId="6" borderId="0" xfId="0" applyFont="1" applyFill="1" applyBorder="1" applyAlignment="1">
      <alignment horizontal="center"/>
    </xf>
    <xf numFmtId="39" fontId="0" fillId="0" borderId="0" xfId="0" applyNumberFormat="1" applyFont="1" applyFill="1" applyAlignment="1"/>
    <xf numFmtId="164" fontId="2" fillId="0" borderId="0" xfId="0" applyNumberFormat="1" applyFont="1" applyFill="1" applyAlignment="1"/>
    <xf numFmtId="43" fontId="3" fillId="8" borderId="0" xfId="0" applyNumberFormat="1" applyFont="1" applyFill="1" applyAlignment="1"/>
    <xf numFmtId="43" fontId="3" fillId="8" borderId="0" xfId="0" applyNumberFormat="1" applyFont="1" applyFill="1" applyBorder="1" applyAlignment="1"/>
    <xf numFmtId="43" fontId="3" fillId="8" borderId="8" xfId="0" applyNumberFormat="1" applyFont="1" applyFill="1" applyBorder="1" applyAlignment="1"/>
    <xf numFmtId="43" fontId="3" fillId="9" borderId="0" xfId="0" applyNumberFormat="1" applyFont="1" applyFill="1" applyAlignment="1"/>
    <xf numFmtId="43" fontId="3" fillId="9" borderId="8" xfId="0" applyNumberFormat="1" applyFont="1" applyFill="1" applyBorder="1" applyAlignment="1"/>
    <xf numFmtId="39" fontId="3" fillId="9" borderId="8" xfId="0" applyNumberFormat="1" applyFont="1" applyFill="1" applyBorder="1" applyAlignment="1"/>
    <xf numFmtId="43" fontId="38" fillId="0" borderId="0" xfId="0" applyNumberFormat="1" applyFont="1" applyFill="1" applyAlignment="1"/>
    <xf numFmtId="43" fontId="42" fillId="0" borderId="0" xfId="0" applyNumberFormat="1" applyFont="1" applyFill="1" applyAlignment="1">
      <alignment horizontal="center"/>
    </xf>
    <xf numFmtId="43" fontId="42" fillId="0" borderId="0" xfId="0" applyNumberFormat="1" applyFont="1" applyFill="1" applyBorder="1" applyAlignment="1">
      <alignment horizontal="center"/>
    </xf>
    <xf numFmtId="166" fontId="43" fillId="0" borderId="0" xfId="0" applyFont="1" applyFill="1" applyBorder="1" applyAlignment="1">
      <alignment horizontal="center"/>
    </xf>
    <xf numFmtId="166" fontId="38" fillId="0" borderId="0" xfId="0" applyFont="1" applyFill="1" applyAlignment="1"/>
    <xf numFmtId="166" fontId="38" fillId="0" borderId="0" xfId="0" applyFont="1" applyFill="1" applyBorder="1" applyAlignment="1"/>
    <xf numFmtId="43" fontId="3" fillId="10" borderId="0" xfId="0" applyNumberFormat="1" applyFont="1" applyFill="1" applyAlignment="1"/>
    <xf numFmtId="10" fontId="3" fillId="11" borderId="0" xfId="0" applyNumberFormat="1" applyFont="1" applyFill="1" applyAlignment="1"/>
    <xf numFmtId="43" fontId="3" fillId="11" borderId="0" xfId="0" applyNumberFormat="1" applyFont="1" applyFill="1" applyAlignment="1"/>
    <xf numFmtId="39" fontId="38" fillId="0" borderId="0" xfId="0" applyNumberFormat="1" applyFont="1" applyFill="1" applyAlignment="1"/>
    <xf numFmtId="39" fontId="42" fillId="0" borderId="0" xfId="0" applyNumberFormat="1" applyFont="1" applyFill="1" applyAlignment="1"/>
    <xf numFmtId="43" fontId="3" fillId="0" borderId="9" xfId="0" applyNumberFormat="1" applyFont="1" applyBorder="1" applyAlignment="1"/>
    <xf numFmtId="166" fontId="3" fillId="0" borderId="0" xfId="0" applyFont="1" applyAlignment="1">
      <alignment horizontal="right"/>
    </xf>
    <xf numFmtId="166" fontId="0" fillId="0" borderId="0" xfId="0" applyFill="1" applyAlignment="1"/>
    <xf numFmtId="166" fontId="3" fillId="0" borderId="8" xfId="0" applyFont="1" applyBorder="1" applyAlignment="1"/>
    <xf numFmtId="39" fontId="42" fillId="12" borderId="0" xfId="0" applyNumberFormat="1" applyFont="1" applyFill="1" applyBorder="1" applyAlignment="1"/>
    <xf numFmtId="0" fontId="2" fillId="6" borderId="0" xfId="0" applyNumberFormat="1" applyFont="1" applyFill="1" applyAlignment="1">
      <alignment horizontal="left"/>
    </xf>
    <xf numFmtId="39" fontId="42" fillId="6" borderId="0" xfId="0" applyNumberFormat="1" applyFont="1" applyFill="1" applyAlignment="1"/>
    <xf numFmtId="39" fontId="42" fillId="0" borderId="9" xfId="0" applyNumberFormat="1" applyFont="1" applyFill="1" applyBorder="1" applyAlignment="1"/>
    <xf numFmtId="166" fontId="3" fillId="0" borderId="9" xfId="0" applyFont="1" applyBorder="1" applyAlignment="1"/>
    <xf numFmtId="44" fontId="42" fillId="0" borderId="25" xfId="0" applyNumberFormat="1" applyFont="1" applyFill="1" applyBorder="1" applyAlignment="1"/>
    <xf numFmtId="166" fontId="0" fillId="0" borderId="0" xfId="0" applyFill="1" applyBorder="1" applyAlignment="1"/>
    <xf numFmtId="43" fontId="0" fillId="0" borderId="0" xfId="0" applyNumberFormat="1" applyFill="1" applyBorder="1" applyAlignment="1"/>
    <xf numFmtId="166" fontId="0" fillId="6" borderId="31" xfId="0" applyFill="1" applyBorder="1" applyAlignment="1">
      <alignment horizontal="center"/>
    </xf>
    <xf numFmtId="166" fontId="0" fillId="6" borderId="33" xfId="0" applyFill="1" applyBorder="1" applyAlignment="1">
      <alignment horizontal="center"/>
    </xf>
    <xf numFmtId="43" fontId="38" fillId="6" borderId="0" xfId="0" applyNumberFormat="1" applyFont="1" applyFill="1" applyBorder="1" applyAlignment="1"/>
    <xf numFmtId="166" fontId="0" fillId="6" borderId="56" xfId="0" applyFill="1" applyBorder="1" applyAlignment="1">
      <alignment horizontal="center"/>
    </xf>
    <xf numFmtId="166" fontId="0" fillId="6" borderId="57" xfId="0" applyFill="1" applyBorder="1" applyAlignment="1">
      <alignment horizontal="center"/>
    </xf>
    <xf numFmtId="43" fontId="3" fillId="6" borderId="55" xfId="0" applyNumberFormat="1" applyFont="1" applyFill="1" applyBorder="1" applyAlignment="1">
      <alignment horizontal="center" wrapText="1"/>
    </xf>
    <xf numFmtId="43" fontId="38" fillId="6" borderId="0" xfId="0" applyNumberFormat="1" applyFont="1" applyFill="1" applyAlignment="1"/>
    <xf numFmtId="43" fontId="3" fillId="6" borderId="58" xfId="0" applyNumberFormat="1" applyFont="1" applyFill="1" applyBorder="1" applyAlignment="1">
      <alignment horizontal="center"/>
    </xf>
    <xf numFmtId="166" fontId="0" fillId="6" borderId="29" xfId="0" applyFill="1" applyBorder="1" applyAlignment="1">
      <alignment horizontal="center"/>
    </xf>
    <xf numFmtId="166" fontId="0" fillId="6" borderId="22" xfId="0" applyFill="1" applyBorder="1" applyAlignment="1"/>
    <xf numFmtId="43" fontId="0" fillId="6" borderId="59" xfId="0" applyNumberFormat="1" applyFill="1" applyBorder="1" applyAlignment="1"/>
    <xf numFmtId="166" fontId="3" fillId="6" borderId="29" xfId="0" applyFont="1" applyFill="1" applyBorder="1" applyAlignment="1">
      <alignment horizontal="left"/>
    </xf>
    <xf numFmtId="43" fontId="3" fillId="6" borderId="59" xfId="0" applyNumberFormat="1" applyFont="1" applyFill="1" applyBorder="1" applyAlignment="1"/>
    <xf numFmtId="9" fontId="2" fillId="6" borderId="58" xfId="0" applyNumberFormat="1" applyFont="1" applyFill="1" applyBorder="1" applyAlignment="1"/>
    <xf numFmtId="43" fontId="2" fillId="6" borderId="60" xfId="0" applyNumberFormat="1" applyFont="1" applyFill="1" applyBorder="1" applyAlignment="1"/>
    <xf numFmtId="37" fontId="0" fillId="0" borderId="0" xfId="0" applyNumberFormat="1" applyFont="1" applyFill="1" applyAlignment="1">
      <alignment wrapText="1"/>
    </xf>
    <xf numFmtId="164" fontId="0" fillId="0" borderId="0" xfId="0" applyNumberFormat="1" applyFont="1" applyFill="1" applyAlignment="1">
      <alignment wrapText="1"/>
    </xf>
    <xf numFmtId="164" fontId="0" fillId="0" borderId="0" xfId="0" applyNumberFormat="1" applyFont="1" applyFill="1" applyAlignment="1">
      <alignment wrapText="1"/>
    </xf>
    <xf numFmtId="0" fontId="0" fillId="0" borderId="0" xfId="0" quotePrefix="1" applyNumberFormat="1" applyFont="1" applyFill="1" applyAlignment="1">
      <alignment horizontal="left" wrapText="1"/>
    </xf>
    <xf numFmtId="164" fontId="0" fillId="6" borderId="0" xfId="0" applyNumberFormat="1" applyFont="1" applyFill="1" applyAlignment="1">
      <alignment wrapText="1"/>
    </xf>
    <xf numFmtId="164" fontId="0" fillId="0" borderId="2" xfId="0" applyNumberFormat="1" applyFont="1" applyFill="1" applyBorder="1" applyAlignment="1"/>
    <xf numFmtId="164" fontId="0" fillId="0" borderId="7" xfId="0" applyNumberFormat="1" applyFont="1" applyFill="1" applyBorder="1" applyAlignment="1"/>
    <xf numFmtId="181" fontId="18" fillId="0" borderId="27" xfId="0" applyNumberFormat="1" applyFont="1" applyFill="1" applyBorder="1" applyAlignment="1">
      <alignment horizontal="right"/>
    </xf>
    <xf numFmtId="165" fontId="6" fillId="11" borderId="4" xfId="0" applyNumberFormat="1" applyFont="1" applyFill="1" applyBorder="1" applyAlignment="1">
      <alignment horizontal="left"/>
    </xf>
    <xf numFmtId="165" fontId="6" fillId="8" borderId="4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181" fontId="18" fillId="0" borderId="0" xfId="0" applyNumberFormat="1" applyFont="1" applyFill="1" applyBorder="1" applyAlignment="1"/>
    <xf numFmtId="165" fontId="13" fillId="0" borderId="0" xfId="0" applyNumberFormat="1" applyFont="1" applyFill="1" applyAlignment="1">
      <alignment horizontal="center"/>
    </xf>
    <xf numFmtId="0" fontId="13" fillId="0" borderId="0" xfId="0" applyNumberFormat="1" applyFont="1" applyAlignment="1"/>
    <xf numFmtId="0" fontId="44" fillId="0" borderId="0" xfId="0" applyNumberFormat="1" applyFont="1" applyFill="1" applyAlignment="1"/>
    <xf numFmtId="166" fontId="0" fillId="0" borderId="0" xfId="0" applyAlignment="1"/>
    <xf numFmtId="166" fontId="0" fillId="0" borderId="8" xfId="0" applyBorder="1" applyAlignment="1">
      <alignment wrapText="1"/>
    </xf>
    <xf numFmtId="166" fontId="0" fillId="0" borderId="8" xfId="0" applyBorder="1" applyAlignment="1">
      <alignment horizontal="center" wrapText="1"/>
    </xf>
    <xf numFmtId="166" fontId="0" fillId="0" borderId="0" xfId="0" applyBorder="1" applyAlignment="1">
      <alignment wrapText="1"/>
    </xf>
    <xf numFmtId="166" fontId="0" fillId="0" borderId="0" xfId="0" applyBorder="1" applyAlignment="1">
      <alignment horizontal="center" wrapText="1"/>
    </xf>
    <xf numFmtId="166" fontId="0" fillId="0" borderId="0" xfId="0" quotePrefix="1" applyBorder="1" applyAlignment="1">
      <alignment horizontal="center" wrapText="1"/>
    </xf>
    <xf numFmtId="166" fontId="0" fillId="0" borderId="0" xfId="0" applyAlignment="1">
      <alignment horizontal="center"/>
    </xf>
    <xf numFmtId="166" fontId="0" fillId="0" borderId="0" xfId="0" quotePrefix="1" applyAlignment="1">
      <alignment horizontal="left"/>
    </xf>
    <xf numFmtId="166" fontId="0" fillId="0" borderId="0" xfId="0" applyAlignment="1">
      <alignment horizontal="left" indent="1"/>
    </xf>
    <xf numFmtId="166" fontId="0" fillId="0" borderId="0" xfId="0" applyAlignment="1">
      <alignment horizontal="left" indent="2"/>
    </xf>
    <xf numFmtId="166" fontId="0" fillId="0" borderId="0" xfId="0" quotePrefix="1" applyAlignment="1">
      <alignment horizontal="left" indent="1"/>
    </xf>
    <xf numFmtId="166" fontId="0" fillId="0" borderId="0" xfId="0" quotePrefix="1" applyAlignment="1">
      <alignment horizontal="left" indent="2"/>
    </xf>
    <xf numFmtId="165" fontId="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/>
    <xf numFmtId="181" fontId="18" fillId="0" borderId="0" xfId="0" applyNumberFormat="1" applyFont="1" applyFill="1" applyBorder="1" applyAlignment="1">
      <alignment horizontal="center"/>
    </xf>
    <xf numFmtId="0" fontId="18" fillId="11" borderId="0" xfId="0" applyNumberFormat="1" applyFont="1" applyFill="1" applyAlignment="1">
      <alignment horizontal="center"/>
    </xf>
    <xf numFmtId="49" fontId="18" fillId="0" borderId="0" xfId="0" applyNumberFormat="1" applyFont="1" applyFill="1" applyAlignment="1"/>
    <xf numFmtId="0" fontId="18" fillId="0" borderId="0" xfId="0" quotePrefix="1" applyNumberFormat="1" applyFont="1" applyFill="1" applyAlignment="1">
      <alignment horizontal="centerContinuous" vertical="center"/>
    </xf>
    <xf numFmtId="0" fontId="18" fillId="0" borderId="0" xfId="0" applyNumberFormat="1" applyFont="1" applyFill="1" applyAlignment="1">
      <alignment horizontal="fill"/>
    </xf>
    <xf numFmtId="0" fontId="18" fillId="0" borderId="0" xfId="0" quotePrefix="1" applyNumberFormat="1" applyFont="1" applyFill="1" applyAlignment="1">
      <alignment horizontal="fill"/>
    </xf>
    <xf numFmtId="49" fontId="20" fillId="0" borderId="0" xfId="0" applyNumberFormat="1" applyFont="1" applyFill="1" applyAlignment="1">
      <alignment horizontal="center" vertical="center"/>
    </xf>
    <xf numFmtId="166" fontId="20" fillId="0" borderId="0" xfId="0" applyFont="1" applyFill="1" applyBorder="1" applyAlignment="1"/>
    <xf numFmtId="0" fontId="45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0" xfId="0" quotePrefix="1" applyNumberFormat="1" applyFont="1" applyFill="1" applyAlignment="1">
      <alignment horizontal="center" vertical="center"/>
    </xf>
    <xf numFmtId="49" fontId="20" fillId="0" borderId="0" xfId="0" applyNumberFormat="1" applyFont="1" applyFill="1" applyAlignment="1"/>
    <xf numFmtId="0" fontId="20" fillId="0" borderId="0" xfId="0" applyNumberFormat="1" applyFont="1" applyFill="1" applyAlignment="1">
      <alignment horizontal="fill"/>
    </xf>
    <xf numFmtId="0" fontId="22" fillId="0" borderId="0" xfId="0" applyNumberFormat="1" applyFont="1" applyFill="1" applyAlignment="1"/>
    <xf numFmtId="49" fontId="18" fillId="0" borderId="0" xfId="0" applyNumberFormat="1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>
      <alignment horizontal="fill"/>
    </xf>
    <xf numFmtId="171" fontId="19" fillId="0" borderId="0" xfId="0" applyNumberFormat="1" applyFont="1" applyFill="1" applyAlignment="1" applyProtection="1">
      <protection locked="0"/>
    </xf>
    <xf numFmtId="171" fontId="19" fillId="0" borderId="0" xfId="0" applyNumberFormat="1" applyFont="1" applyFill="1" applyAlignment="1"/>
    <xf numFmtId="0" fontId="19" fillId="0" borderId="0" xfId="0" applyNumberFormat="1" applyFont="1" applyFill="1" applyAlignment="1" applyProtection="1">
      <protection locked="0"/>
    </xf>
    <xf numFmtId="165" fontId="19" fillId="0" borderId="0" xfId="0" applyNumberFormat="1" applyFont="1" applyFill="1" applyAlignment="1"/>
    <xf numFmtId="41" fontId="19" fillId="0" borderId="0" xfId="0" applyNumberFormat="1" applyFont="1" applyFill="1" applyBorder="1" applyAlignment="1" applyProtection="1">
      <protection locked="0"/>
    </xf>
    <xf numFmtId="41" fontId="19" fillId="0" borderId="9" xfId="0" applyNumberFormat="1" applyFont="1" applyFill="1" applyBorder="1" applyAlignment="1" applyProtection="1">
      <protection locked="0"/>
    </xf>
    <xf numFmtId="165" fontId="19" fillId="0" borderId="27" xfId="0" applyNumberFormat="1" applyFont="1" applyFill="1" applyBorder="1" applyAlignment="1"/>
    <xf numFmtId="164" fontId="18" fillId="13" borderId="0" xfId="0" applyNumberFormat="1" applyFont="1" applyFill="1" applyAlignment="1"/>
    <xf numFmtId="164" fontId="18" fillId="0" borderId="0" xfId="0" applyNumberFormat="1" applyFont="1" applyFill="1" applyAlignment="1"/>
    <xf numFmtId="165" fontId="18" fillId="0" borderId="0" xfId="0" applyNumberFormat="1" applyFont="1" applyFill="1" applyAlignment="1"/>
    <xf numFmtId="41" fontId="18" fillId="0" borderId="0" xfId="0" applyNumberFormat="1" applyFont="1" applyFill="1" applyAlignment="1" applyProtection="1">
      <protection locked="0"/>
    </xf>
    <xf numFmtId="182" fontId="19" fillId="0" borderId="0" xfId="0" applyNumberFormat="1" applyFont="1" applyFill="1" applyAlignment="1" applyProtection="1">
      <alignment horizontal="left"/>
    </xf>
    <xf numFmtId="164" fontId="19" fillId="0" borderId="0" xfId="0" applyNumberFormat="1" applyFont="1" applyFill="1" applyAlignment="1"/>
    <xf numFmtId="165" fontId="19" fillId="0" borderId="0" xfId="0" applyNumberFormat="1" applyFont="1" applyFill="1" applyAlignment="1"/>
    <xf numFmtId="42" fontId="19" fillId="0" borderId="7" xfId="0" applyNumberFormat="1" applyFont="1" applyFill="1" applyBorder="1" applyAlignment="1" applyProtection="1">
      <protection locked="0"/>
    </xf>
    <xf numFmtId="42" fontId="18" fillId="0" borderId="7" xfId="0" applyNumberFormat="1" applyFont="1" applyFill="1" applyBorder="1" applyAlignment="1" applyProtection="1">
      <protection locked="0"/>
    </xf>
    <xf numFmtId="42" fontId="19" fillId="0" borderId="0" xfId="0" applyNumberFormat="1" applyFont="1" applyFill="1" applyBorder="1" applyAlignment="1" applyProtection="1">
      <protection locked="0"/>
    </xf>
    <xf numFmtId="0" fontId="46" fillId="0" borderId="0" xfId="0" applyNumberFormat="1" applyFont="1" applyFill="1" applyAlignment="1"/>
    <xf numFmtId="6" fontId="19" fillId="0" borderId="0" xfId="0" applyNumberFormat="1" applyFont="1" applyFill="1" applyBorder="1" applyAlignment="1"/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>
      <alignment horizontal="center"/>
    </xf>
    <xf numFmtId="37" fontId="19" fillId="0" borderId="0" xfId="0" applyNumberFormat="1" applyFont="1" applyFill="1" applyAlignment="1" applyProtection="1">
      <protection locked="0"/>
    </xf>
    <xf numFmtId="0" fontId="47" fillId="0" borderId="0" xfId="0" applyNumberFormat="1" applyFont="1" applyFill="1" applyAlignment="1"/>
    <xf numFmtId="0" fontId="30" fillId="0" borderId="0" xfId="0" applyNumberFormat="1" applyFont="1" applyAlignment="1"/>
    <xf numFmtId="166" fontId="25" fillId="0" borderId="0" xfId="0" applyFont="1" applyFill="1" applyAlignment="1">
      <alignment horizontal="left"/>
    </xf>
    <xf numFmtId="0" fontId="11" fillId="0" borderId="0" xfId="0" applyNumberFormat="1" applyFont="1" applyFill="1" applyAlignment="1"/>
    <xf numFmtId="41" fontId="30" fillId="0" borderId="0" xfId="0" applyNumberFormat="1" applyFont="1" applyAlignment="1"/>
    <xf numFmtId="0" fontId="44" fillId="0" borderId="0" xfId="0" applyNumberFormat="1" applyFont="1" applyAlignment="1"/>
    <xf numFmtId="164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horizontal="right"/>
    </xf>
    <xf numFmtId="165" fontId="13" fillId="0" borderId="0" xfId="0" applyNumberFormat="1" applyFont="1" applyAlignment="1"/>
    <xf numFmtId="43" fontId="13" fillId="0" borderId="0" xfId="0" applyNumberFormat="1" applyFont="1" applyAlignment="1"/>
    <xf numFmtId="164" fontId="13" fillId="0" borderId="9" xfId="0" applyNumberFormat="1" applyFont="1" applyFill="1" applyBorder="1" applyAlignment="1">
      <alignment horizontal="right"/>
    </xf>
    <xf numFmtId="10" fontId="13" fillId="0" borderId="0" xfId="0" applyNumberFormat="1" applyFont="1" applyAlignment="1"/>
    <xf numFmtId="43" fontId="13" fillId="0" borderId="0" xfId="0" applyNumberFormat="1" applyFont="1" applyFill="1" applyAlignment="1">
      <alignment horizontal="right"/>
    </xf>
    <xf numFmtId="0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Alignment="1"/>
    <xf numFmtId="0" fontId="48" fillId="0" borderId="0" xfId="0" applyNumberFormat="1" applyFont="1" applyAlignment="1"/>
    <xf numFmtId="164" fontId="13" fillId="0" borderId="9" xfId="0" applyNumberFormat="1" applyFont="1" applyFill="1" applyBorder="1" applyAlignment="1"/>
    <xf numFmtId="175" fontId="13" fillId="0" borderId="9" xfId="0" applyNumberFormat="1" applyFont="1" applyBorder="1" applyAlignment="1"/>
    <xf numFmtId="176" fontId="13" fillId="0" borderId="0" xfId="0" applyNumberFormat="1" applyFont="1" applyAlignment="1"/>
    <xf numFmtId="0" fontId="13" fillId="0" borderId="0" xfId="0" applyNumberFormat="1" applyFont="1" applyAlignment="1">
      <alignment horizontal="center" wrapText="1"/>
    </xf>
    <xf numFmtId="164" fontId="44" fillId="0" borderId="0" xfId="0" applyNumberFormat="1" applyFont="1" applyAlignment="1"/>
    <xf numFmtId="175" fontId="13" fillId="0" borderId="0" xfId="0" applyNumberFormat="1" applyFont="1" applyBorder="1" applyAlignment="1"/>
    <xf numFmtId="181" fontId="18" fillId="0" borderId="27" xfId="0" applyNumberFormat="1" applyFont="1" applyFill="1" applyBorder="1" applyAlignment="1">
      <alignment horizontal="center"/>
    </xf>
    <xf numFmtId="166" fontId="37" fillId="0" borderId="0" xfId="0" applyFont="1" applyFill="1" applyAlignment="1">
      <alignment horizontal="centerContinuous"/>
    </xf>
    <xf numFmtId="166" fontId="19" fillId="0" borderId="0" xfId="0" applyFont="1" applyFill="1" applyAlignment="1">
      <alignment horizontal="center" wrapText="1"/>
    </xf>
    <xf numFmtId="166" fontId="18" fillId="0" borderId="0" xfId="0" applyFont="1" applyAlignment="1">
      <alignment horizontal="center"/>
    </xf>
    <xf numFmtId="166" fontId="18" fillId="0" borderId="0" xfId="0" applyFont="1" applyProtection="1">
      <alignment horizontal="left" wrapText="1"/>
      <protection locked="0"/>
    </xf>
    <xf numFmtId="166" fontId="18" fillId="0" borderId="8" xfId="0" applyFont="1" applyBorder="1" applyAlignment="1">
      <alignment horizontal="center"/>
    </xf>
    <xf numFmtId="166" fontId="18" fillId="0" borderId="8" xfId="0" applyFont="1" applyBorder="1" applyProtection="1">
      <alignment horizontal="left" wrapText="1"/>
      <protection locked="0"/>
    </xf>
    <xf numFmtId="37" fontId="0" fillId="0" borderId="0" xfId="0" applyNumberFormat="1" applyFont="1" applyFill="1" applyAlignment="1">
      <alignment horizontal="center"/>
    </xf>
    <xf numFmtId="37" fontId="15" fillId="0" borderId="0" xfId="0" applyNumberFormat="1" applyFont="1" applyFill="1" applyAlignment="1">
      <alignment horizontal="left"/>
    </xf>
    <xf numFmtId="37" fontId="15" fillId="0" borderId="0" xfId="0" applyNumberFormat="1" applyFont="1" applyFill="1" applyBorder="1" applyAlignment="1">
      <alignment horizontal="left"/>
    </xf>
    <xf numFmtId="164" fontId="0" fillId="13" borderId="0" xfId="0" applyNumberFormat="1" applyFill="1" applyAlignment="1"/>
    <xf numFmtId="164" fontId="0" fillId="0" borderId="0" xfId="0" applyNumberFormat="1" applyFill="1" applyAlignment="1"/>
    <xf numFmtId="2" fontId="18" fillId="11" borderId="0" xfId="0" applyNumberFormat="1" applyFont="1" applyFill="1" applyAlignment="1" applyProtection="1">
      <alignment horizontal="center"/>
      <protection locked="0"/>
    </xf>
    <xf numFmtId="2" fontId="18" fillId="13" borderId="0" xfId="0" applyNumberFormat="1" applyFont="1" applyFill="1" applyAlignment="1" applyProtection="1">
      <alignment horizontal="center"/>
      <protection locked="0"/>
    </xf>
    <xf numFmtId="167" fontId="12" fillId="0" borderId="0" xfId="0" applyNumberFormat="1" applyFont="1" applyAlignment="1">
      <alignment horizontal="left"/>
    </xf>
    <xf numFmtId="166" fontId="49" fillId="14" borderId="0" xfId="0" applyFont="1" applyFill="1" applyAlignment="1">
      <alignment horizontal="center"/>
    </xf>
    <xf numFmtId="166" fontId="0" fillId="14" borderId="0" xfId="0" applyFill="1" applyAlignment="1">
      <alignment horizontal="center"/>
    </xf>
    <xf numFmtId="167" fontId="14" fillId="0" borderId="0" xfId="0" applyNumberFormat="1" applyFont="1" applyAlignment="1">
      <alignment horizontal="left"/>
    </xf>
    <xf numFmtId="167" fontId="13" fillId="0" borderId="0" xfId="0" applyNumberFormat="1" applyFont="1" applyAlignment="1">
      <alignment horizontal="left"/>
    </xf>
    <xf numFmtId="167" fontId="13" fillId="0" borderId="8" xfId="0" applyNumberFormat="1" applyFont="1" applyBorder="1" applyAlignment="1">
      <alignment horizontal="left"/>
    </xf>
    <xf numFmtId="167" fontId="14" fillId="0" borderId="0" xfId="0" applyNumberFormat="1" applyFont="1" applyAlignment="1">
      <alignment horizontal="left"/>
    </xf>
    <xf numFmtId="164" fontId="0" fillId="0" borderId="9" xfId="0" applyNumberFormat="1" applyFont="1" applyFill="1" applyBorder="1" applyAlignment="1"/>
    <xf numFmtId="164" fontId="0" fillId="0" borderId="9" xfId="0" applyNumberFormat="1" applyFont="1" applyBorder="1" applyAlignment="1"/>
    <xf numFmtId="167" fontId="13" fillId="0" borderId="2" xfId="0" applyNumberFormat="1" applyFont="1" applyBorder="1" applyAlignment="1">
      <alignment horizontal="left"/>
    </xf>
    <xf numFmtId="167" fontId="12" fillId="0" borderId="7" xfId="0" applyNumberFormat="1" applyFont="1" applyBorder="1" applyAlignment="1">
      <alignment horizontal="left"/>
    </xf>
    <xf numFmtId="0" fontId="13" fillId="0" borderId="0" xfId="0" applyNumberFormat="1" applyFont="1" applyAlignment="1"/>
    <xf numFmtId="167" fontId="12" fillId="0" borderId="0" xfId="0" applyNumberFormat="1" applyFont="1" applyAlignment="1">
      <alignment horizontal="left"/>
    </xf>
    <xf numFmtId="167" fontId="13" fillId="0" borderId="0" xfId="0" applyNumberFormat="1" applyFont="1" applyBorder="1" applyAlignment="1">
      <alignment horizontal="left"/>
    </xf>
    <xf numFmtId="167" fontId="13" fillId="0" borderId="7" xfId="0" applyNumberFormat="1" applyFont="1" applyBorder="1" applyAlignment="1">
      <alignment horizontal="left"/>
    </xf>
    <xf numFmtId="164" fontId="0" fillId="0" borderId="0" xfId="0" applyNumberFormat="1" applyFont="1" applyAlignment="1"/>
    <xf numFmtId="164" fontId="0" fillId="0" borderId="9" xfId="0" applyNumberFormat="1" applyFont="1" applyFill="1" applyBorder="1" applyAlignment="1"/>
    <xf numFmtId="164" fontId="0" fillId="0" borderId="9" xfId="0" applyNumberFormat="1" applyFont="1" applyBorder="1" applyAlignment="1"/>
    <xf numFmtId="164" fontId="0" fillId="0" borderId="2" xfId="0" applyNumberFormat="1" applyFont="1" applyBorder="1" applyAlignment="1"/>
    <xf numFmtId="164" fontId="0" fillId="0" borderId="7" xfId="0" applyNumberFormat="1" applyFont="1" applyBorder="1" applyAlignment="1"/>
    <xf numFmtId="164" fontId="50" fillId="0" borderId="0" xfId="0" applyNumberFormat="1" applyFont="1" applyFill="1" applyAlignment="1"/>
    <xf numFmtId="164" fontId="0" fillId="0" borderId="8" xfId="0" applyNumberFormat="1" applyFont="1" applyFill="1" applyBorder="1" applyAlignment="1"/>
    <xf numFmtId="164" fontId="41" fillId="8" borderId="0" xfId="0" applyNumberFormat="1" applyFont="1" applyFill="1" applyAlignment="1"/>
    <xf numFmtId="164" fontId="41" fillId="8" borderId="0" xfId="0" applyNumberFormat="1" applyFont="1" applyFill="1" applyAlignment="1">
      <alignment horizontal="left"/>
    </xf>
    <xf numFmtId="164" fontId="51" fillId="8" borderId="0" xfId="0" applyNumberFormat="1" applyFont="1" applyFill="1" applyAlignment="1"/>
    <xf numFmtId="164" fontId="0" fillId="8" borderId="0" xfId="0" applyNumberFormat="1" applyFont="1" applyFill="1" applyAlignment="1"/>
    <xf numFmtId="164" fontId="0" fillId="13" borderId="7" xfId="0" applyNumberFormat="1" applyFont="1" applyFill="1" applyBorder="1" applyAlignment="1"/>
    <xf numFmtId="41" fontId="0" fillId="0" borderId="0" xfId="0" applyNumberFormat="1" applyAlignment="1"/>
    <xf numFmtId="165" fontId="6" fillId="15" borderId="41" xfId="0" applyNumberFormat="1" applyFont="1" applyFill="1" applyBorder="1" applyAlignment="1">
      <alignment horizontal="left"/>
    </xf>
    <xf numFmtId="165" fontId="0" fillId="0" borderId="0" xfId="0" applyNumberFormat="1" applyAlignment="1"/>
    <xf numFmtId="0" fontId="2" fillId="0" borderId="48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49" xfId="0" applyNumberFormat="1" applyFont="1" applyBorder="1" applyAlignment="1">
      <alignment horizontal="center"/>
    </xf>
    <xf numFmtId="166" fontId="0" fillId="0" borderId="0" xfId="0" applyAlignment="1">
      <alignment horizontal="center"/>
    </xf>
    <xf numFmtId="166" fontId="0" fillId="0" borderId="0" xfId="0" quotePrefix="1" applyAlignment="1">
      <alignment horizontal="center"/>
    </xf>
    <xf numFmtId="0" fontId="37" fillId="0" borderId="0" xfId="0" applyNumberFormat="1" applyFont="1" applyFill="1" applyAlignment="1" applyProtection="1">
      <alignment horizontal="center"/>
      <protection locked="0"/>
    </xf>
    <xf numFmtId="166" fontId="27" fillId="0" borderId="0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166" fontId="27" fillId="0" borderId="28" xfId="0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"/>
    </xf>
  </cellXfs>
  <cellStyles count="1">
    <cellStyle name="Normal" xfId="0" builtinId="0"/>
  </cellStyles>
  <dxfs count="16"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51</xdr:row>
      <xdr:rowOff>68581</xdr:rowOff>
    </xdr:from>
    <xdr:to>
      <xdr:col>6</xdr:col>
      <xdr:colOff>7620</xdr:colOff>
      <xdr:row>92</xdr:row>
      <xdr:rowOff>110067</xdr:rowOff>
    </xdr:to>
    <xdr:cxnSp macro="">
      <xdr:nvCxnSpPr>
        <xdr:cNvPr id="6" name="Straight Arrow Connector 5"/>
        <xdr:cNvCxnSpPr/>
      </xdr:nvCxnSpPr>
      <xdr:spPr bwMode="auto">
        <a:xfrm flipV="1">
          <a:off x="6536267" y="8924714"/>
          <a:ext cx="3275753" cy="700955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84666</xdr:colOff>
      <xdr:row>70</xdr:row>
      <xdr:rowOff>114300</xdr:rowOff>
    </xdr:from>
    <xdr:to>
      <xdr:col>6</xdr:col>
      <xdr:colOff>106680</xdr:colOff>
      <xdr:row>93</xdr:row>
      <xdr:rowOff>152400</xdr:rowOff>
    </xdr:to>
    <xdr:cxnSp macro="">
      <xdr:nvCxnSpPr>
        <xdr:cNvPr id="7" name="Straight Arrow Connector 6"/>
        <xdr:cNvCxnSpPr/>
      </xdr:nvCxnSpPr>
      <xdr:spPr bwMode="auto">
        <a:xfrm flipV="1">
          <a:off x="6493933" y="12187767"/>
          <a:ext cx="3417147" cy="395816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83820</xdr:colOff>
      <xdr:row>10</xdr:row>
      <xdr:rowOff>38100</xdr:rowOff>
    </xdr:from>
    <xdr:to>
      <xdr:col>5</xdr:col>
      <xdr:colOff>701040</xdr:colOff>
      <xdr:row>11</xdr:row>
      <xdr:rowOff>137160</xdr:rowOff>
    </xdr:to>
    <xdr:cxnSp macro="">
      <xdr:nvCxnSpPr>
        <xdr:cNvPr id="8" name="Straight Arrow Connector 7"/>
        <xdr:cNvCxnSpPr/>
      </xdr:nvCxnSpPr>
      <xdr:spPr bwMode="auto">
        <a:xfrm flipV="1">
          <a:off x="6492240" y="19072860"/>
          <a:ext cx="298704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91440</xdr:colOff>
      <xdr:row>17</xdr:row>
      <xdr:rowOff>76200</xdr:rowOff>
    </xdr:from>
    <xdr:to>
      <xdr:col>5</xdr:col>
      <xdr:colOff>525780</xdr:colOff>
      <xdr:row>43</xdr:row>
      <xdr:rowOff>60960</xdr:rowOff>
    </xdr:to>
    <xdr:cxnSp macro="">
      <xdr:nvCxnSpPr>
        <xdr:cNvPr id="14" name="Straight Arrow Connector 13"/>
        <xdr:cNvCxnSpPr/>
      </xdr:nvCxnSpPr>
      <xdr:spPr bwMode="auto">
        <a:xfrm flipV="1">
          <a:off x="6499860" y="20360640"/>
          <a:ext cx="2804160" cy="4450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ECOS%20(Direct%20Assignment%20Distribution%20Plant%20YE%209-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@Electric%20RB%20by%20FERC%2017GRC%20SETTL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@Electric%20IS%20by%20FERC%2017GRC%20SETTL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irect Assignment Dist Plt"/>
      <sheetName val="All Direct Assignment Acc Depr"/>
      <sheetName val="Equipment Rental"/>
      <sheetName val="Summary Book Cost Sch 62"/>
      <sheetName val="Summary Accum Deprec Sch 62"/>
      <sheetName val="Summary - Sch 40"/>
      <sheetName val="Dist Line Transformers 2017"/>
      <sheetName val="Feeders 2017"/>
      <sheetName val="Subs 2017"/>
      <sheetName val="Sub Net Book 9-16"/>
      <sheetName val="Sch 62 Feeder Costs"/>
    </sheetNames>
    <sheetDataSet>
      <sheetData sheetId="0">
        <row r="10">
          <cell r="C10">
            <v>5368160.9644597787</v>
          </cell>
        </row>
        <row r="11">
          <cell r="C11">
            <v>696660.6761493294</v>
          </cell>
        </row>
        <row r="12">
          <cell r="C12">
            <v>35278387.251315653</v>
          </cell>
        </row>
        <row r="13">
          <cell r="C13">
            <v>1570594.1159978251</v>
          </cell>
        </row>
        <row r="14">
          <cell r="C14">
            <v>32721604.036191806</v>
          </cell>
        </row>
        <row r="15">
          <cell r="C15">
            <v>126016.34000000001</v>
          </cell>
        </row>
        <row r="16">
          <cell r="C16">
            <v>2833593.71</v>
          </cell>
        </row>
      </sheetData>
      <sheetData sheetId="1">
        <row r="9">
          <cell r="C9">
            <v>-10855.815574864511</v>
          </cell>
        </row>
        <row r="10">
          <cell r="C10">
            <v>-217582.35384405742</v>
          </cell>
        </row>
        <row r="11">
          <cell r="C11">
            <v>-11333149.728808075</v>
          </cell>
        </row>
        <row r="12">
          <cell r="C12">
            <v>-1425400.0629863495</v>
          </cell>
        </row>
        <row r="13">
          <cell r="C13">
            <v>-17302931.116034426</v>
          </cell>
        </row>
        <row r="14">
          <cell r="C14">
            <v>-63008</v>
          </cell>
        </row>
        <row r="15">
          <cell r="C15">
            <v>-1520885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ate Base - Plant Data"/>
      <sheetName val="Electric Rate Base"/>
    </sheetNames>
    <sheetDataSet>
      <sheetData sheetId="0">
        <row r="1">
          <cell r="A1">
            <v>-3.2320976257324219E-2</v>
          </cell>
          <cell r="B1" t="str">
            <v>SETTLEMENT</v>
          </cell>
          <cell r="C1"/>
          <cell r="D1"/>
          <cell r="E1"/>
          <cell r="F1" t="str">
            <v>DEPRECIATION</v>
          </cell>
          <cell r="G1" t="str">
            <v>SOUTH KING</v>
          </cell>
          <cell r="H1" t="str">
            <v>ISWC &amp; RB</v>
          </cell>
          <cell r="I1" t="str">
            <v>WILD HORSE</v>
          </cell>
          <cell r="J1" t="str">
            <v>REG ASSETS</v>
          </cell>
          <cell r="K1" t="str">
            <v>GLACIER</v>
          </cell>
          <cell r="L1" t="str">
            <v>ENERGY IMB</v>
          </cell>
          <cell r="M1" t="str">
            <v>GOLDENDALE</v>
          </cell>
          <cell r="N1" t="str">
            <v>MINT FARM</v>
          </cell>
          <cell r="O1" t="str">
            <v xml:space="preserve">WHITE </v>
          </cell>
          <cell r="P1" t="str">
            <v>RECLASS OF HYDRO</v>
          </cell>
          <cell r="Q1" t="str">
            <v xml:space="preserve">Sub </v>
          </cell>
          <cell r="R1" t="str">
            <v>Prod Adj</v>
          </cell>
          <cell r="S1"/>
        </row>
        <row r="2">
          <cell r="A2"/>
          <cell r="B2" t="str">
            <v>AMA Monthly Reports 2011 GRC Order</v>
          </cell>
          <cell r="C2" t="str">
            <v>a-Sep 2016</v>
          </cell>
          <cell r="D2" t="str">
            <v xml:space="preserve">Reconciling </v>
          </cell>
          <cell r="E2" t="str">
            <v>Per Model</v>
          </cell>
          <cell r="F2" t="str">
            <v>STUDY</v>
          </cell>
          <cell r="G2" t="str">
            <v>SERVICE CENTER</v>
          </cell>
          <cell r="H2"/>
          <cell r="I2" t="str">
            <v xml:space="preserve"> SOLAR</v>
          </cell>
          <cell r="J2" t="str">
            <v>&amp; LIABILITIES</v>
          </cell>
          <cell r="K2" t="str">
            <v>BATTERY STRG</v>
          </cell>
          <cell r="L2" t="str">
            <v>MARKET</v>
          </cell>
          <cell r="M2" t="str">
            <v>CAPACITY UPGRADE</v>
          </cell>
          <cell r="N2" t="str">
            <v>CAPACITY UPGRADE</v>
          </cell>
          <cell r="O2" t="str">
            <v>RIVER</v>
          </cell>
          <cell r="P2" t="str">
            <v>TREASURY GRANTS</v>
          </cell>
          <cell r="Q2" t="str">
            <v>Total</v>
          </cell>
          <cell r="R2" t="str">
            <v>Spread</v>
          </cell>
          <cell r="S2" t="str">
            <v>Total</v>
          </cell>
        </row>
        <row r="3">
          <cell r="A3" t="str">
            <v>Source</v>
          </cell>
          <cell r="B3"/>
          <cell r="C3"/>
          <cell r="D3" t="str">
            <v>Items frm SAP</v>
          </cell>
          <cell r="E3" t="str">
            <v>Test Year</v>
          </cell>
          <cell r="F3">
            <v>13.06</v>
          </cell>
          <cell r="G3">
            <v>13.21</v>
          </cell>
          <cell r="H3">
            <v>13.23</v>
          </cell>
          <cell r="I3">
            <v>14.03</v>
          </cell>
          <cell r="J3">
            <v>14.06</v>
          </cell>
          <cell r="K3">
            <v>14.07</v>
          </cell>
          <cell r="L3">
            <v>14.08</v>
          </cell>
          <cell r="M3">
            <v>14.09</v>
          </cell>
          <cell r="N3">
            <v>14.1</v>
          </cell>
          <cell r="O3">
            <v>14.11</v>
          </cell>
          <cell r="P3">
            <v>14.12</v>
          </cell>
          <cell r="Q3"/>
          <cell r="R3"/>
          <cell r="S3"/>
        </row>
        <row r="4">
          <cell r="A4" t="str">
            <v>UI</v>
          </cell>
          <cell r="B4" t="str">
            <v>Gross Utility Plant In Service:</v>
          </cell>
          <cell r="C4"/>
          <cell r="E4">
            <v>0</v>
          </cell>
          <cell r="F4">
            <v>0</v>
          </cell>
          <cell r="G4">
            <v>0</v>
          </cell>
          <cell r="H4"/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UI</v>
          </cell>
          <cell r="B5" t="str">
            <v xml:space="preserve">     Production Plant:</v>
          </cell>
          <cell r="C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>
            <v>0</v>
          </cell>
          <cell r="S5"/>
        </row>
        <row r="6">
          <cell r="A6" t="str">
            <v>UI</v>
          </cell>
          <cell r="B6" t="str">
            <v xml:space="preserve">          Steam Production:</v>
          </cell>
          <cell r="C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</row>
        <row r="7">
          <cell r="A7" t="str">
            <v>UI</v>
          </cell>
          <cell r="B7" t="str">
            <v xml:space="preserve">               310 - Land and Land Rights</v>
          </cell>
          <cell r="C7">
            <v>3795328.1387499999</v>
          </cell>
          <cell r="D7"/>
          <cell r="E7">
            <v>3795328.1387499999</v>
          </cell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>
            <v>3795328.1387499999</v>
          </cell>
          <cell r="R7">
            <v>0</v>
          </cell>
          <cell r="S7">
            <v>3795328.1387499999</v>
          </cell>
        </row>
        <row r="8">
          <cell r="A8" t="str">
            <v>UI</v>
          </cell>
          <cell r="B8" t="str">
            <v xml:space="preserve">               311 - Structures and Improvements</v>
          </cell>
          <cell r="C8">
            <v>176876488.397499</v>
          </cell>
          <cell r="E8">
            <v>176876488.397499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>
            <v>176876488.397499</v>
          </cell>
          <cell r="R8">
            <v>0</v>
          </cell>
          <cell r="S8">
            <v>176876488.397499</v>
          </cell>
        </row>
        <row r="9">
          <cell r="A9" t="str">
            <v>UI</v>
          </cell>
          <cell r="B9" t="str">
            <v xml:space="preserve">               312 - Boiler Plant Equipment</v>
          </cell>
          <cell r="C9">
            <v>688472345.13499904</v>
          </cell>
          <cell r="E9">
            <v>688472345.13499904</v>
          </cell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>
            <v>688472345.13499904</v>
          </cell>
          <cell r="R9">
            <v>0</v>
          </cell>
          <cell r="S9">
            <v>688472345.13499904</v>
          </cell>
        </row>
        <row r="10">
          <cell r="A10" t="str">
            <v>UI</v>
          </cell>
          <cell r="B10" t="str">
            <v xml:space="preserve">               314 - Turbogenerator Units</v>
          </cell>
          <cell r="C10">
            <v>336625193.170416</v>
          </cell>
          <cell r="E10">
            <v>336625193.170416</v>
          </cell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>
            <v>336625193.170416</v>
          </cell>
          <cell r="R10">
            <v>0</v>
          </cell>
          <cell r="S10">
            <v>336625193.170416</v>
          </cell>
        </row>
        <row r="11">
          <cell r="A11" t="str">
            <v>UI</v>
          </cell>
          <cell r="B11" t="str">
            <v xml:space="preserve">               315 - Accessory Electric Equipment</v>
          </cell>
          <cell r="C11">
            <v>47432360.087916598</v>
          </cell>
          <cell r="E11">
            <v>47432360.087916598</v>
          </cell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>
            <v>47432360.087916598</v>
          </cell>
          <cell r="R11">
            <v>0</v>
          </cell>
          <cell r="S11">
            <v>47432360.087916598</v>
          </cell>
        </row>
        <row r="12">
          <cell r="A12" t="str">
            <v>UI</v>
          </cell>
          <cell r="B12" t="str">
            <v xml:space="preserve">               316 - Miscellaneous Power Plant Equipment</v>
          </cell>
          <cell r="C12">
            <v>15682495.7279166</v>
          </cell>
          <cell r="E12">
            <v>15682495.7279166</v>
          </cell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>
            <v>15682495.7279166</v>
          </cell>
          <cell r="R12">
            <v>0</v>
          </cell>
          <cell r="S12">
            <v>15682495.7279166</v>
          </cell>
        </row>
        <row r="13">
          <cell r="A13" t="str">
            <v>UI</v>
          </cell>
          <cell r="B13" t="str">
            <v xml:space="preserve">               317 - Asset Retirement Obligation</v>
          </cell>
          <cell r="C13">
            <v>35657241.028750002</v>
          </cell>
          <cell r="E13">
            <v>35657241.028750002</v>
          </cell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>
            <v>35657241.028750002</v>
          </cell>
          <cell r="R13">
            <v>0</v>
          </cell>
          <cell r="S13">
            <v>35657241.028750002</v>
          </cell>
        </row>
        <row r="14">
          <cell r="A14"/>
          <cell r="B14" t="str">
            <v>Total Steam Production</v>
          </cell>
          <cell r="C14">
            <v>1304541451.6862471</v>
          </cell>
          <cell r="D14">
            <v>0</v>
          </cell>
          <cell r="E14">
            <v>1304541451.6862471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1304541451.6862471</v>
          </cell>
          <cell r="R14">
            <v>0</v>
          </cell>
          <cell r="S14">
            <v>1304541451.6862471</v>
          </cell>
        </row>
        <row r="15">
          <cell r="A15" t="str">
            <v>UI</v>
          </cell>
          <cell r="B15" t="str">
            <v xml:space="preserve">          Hydraulic Production:</v>
          </cell>
          <cell r="C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</row>
        <row r="16">
          <cell r="A16" t="str">
            <v>UI</v>
          </cell>
          <cell r="B16" t="str">
            <v xml:space="preserve">               330 - Land and Land Rights</v>
          </cell>
          <cell r="C16">
            <v>6103142.4158333298</v>
          </cell>
          <cell r="E16">
            <v>6103142.4158333298</v>
          </cell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>
            <v>6103142.4158333298</v>
          </cell>
          <cell r="R16">
            <v>0</v>
          </cell>
          <cell r="S16">
            <v>6103142.4158333298</v>
          </cell>
        </row>
        <row r="17">
          <cell r="A17" t="str">
            <v>UI</v>
          </cell>
          <cell r="B17" t="str">
            <v xml:space="preserve">               331 - Structures and Improvements</v>
          </cell>
          <cell r="C17">
            <v>164143076.064583</v>
          </cell>
          <cell r="E17">
            <v>164143076.064583</v>
          </cell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164143076.064583</v>
          </cell>
          <cell r="R17">
            <v>0</v>
          </cell>
          <cell r="S17">
            <v>164143076.064583</v>
          </cell>
        </row>
        <row r="18">
          <cell r="A18" t="str">
            <v>UI</v>
          </cell>
          <cell r="B18" t="str">
            <v xml:space="preserve">               332 - Reservoirs, Dams, and Waterways</v>
          </cell>
          <cell r="C18">
            <v>350262419.78041601</v>
          </cell>
          <cell r="E18">
            <v>350262419.78041601</v>
          </cell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>
            <v>350262419.78041601</v>
          </cell>
          <cell r="R18">
            <v>0</v>
          </cell>
          <cell r="S18">
            <v>350262419.78041601</v>
          </cell>
        </row>
        <row r="19">
          <cell r="A19" t="str">
            <v>UI</v>
          </cell>
          <cell r="B19" t="str">
            <v xml:space="preserve">               333 - Waterwheels, Turbines and Generators</v>
          </cell>
          <cell r="C19">
            <v>124560506.87666599</v>
          </cell>
          <cell r="E19">
            <v>124560506.87666599</v>
          </cell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>
            <v>124560506.87666599</v>
          </cell>
          <cell r="R19">
            <v>0</v>
          </cell>
          <cell r="S19">
            <v>124560506.87666599</v>
          </cell>
        </row>
        <row r="20">
          <cell r="A20" t="str">
            <v>UI</v>
          </cell>
          <cell r="B20" t="str">
            <v xml:space="preserve">               334 - Accessory Electric Equipment</v>
          </cell>
          <cell r="C20">
            <v>45791703.3395833</v>
          </cell>
          <cell r="E20">
            <v>45791703.3395833</v>
          </cell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45791703.3395833</v>
          </cell>
          <cell r="R20">
            <v>0</v>
          </cell>
          <cell r="S20">
            <v>45791703.3395833</v>
          </cell>
        </row>
        <row r="21">
          <cell r="A21" t="str">
            <v>UI</v>
          </cell>
          <cell r="B21" t="str">
            <v xml:space="preserve">               335 - Miscellaneous Power Plant Equipment</v>
          </cell>
          <cell r="C21">
            <v>14363490.8395833</v>
          </cell>
          <cell r="E21">
            <v>14363490.8395833</v>
          </cell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>
            <v>14363490.8395833</v>
          </cell>
          <cell r="R21">
            <v>0</v>
          </cell>
          <cell r="S21">
            <v>14363490.8395833</v>
          </cell>
        </row>
        <row r="22">
          <cell r="A22" t="str">
            <v>UI</v>
          </cell>
          <cell r="B22" t="str">
            <v xml:space="preserve">               336 - Roads, Railroads and Bridges</v>
          </cell>
          <cell r="C22">
            <v>5031879.9524999997</v>
          </cell>
          <cell r="E22">
            <v>5031879.9524999997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>
            <v>5031879.9524999997</v>
          </cell>
          <cell r="R22">
            <v>0</v>
          </cell>
          <cell r="S22">
            <v>5031879.9524999997</v>
          </cell>
        </row>
        <row r="23">
          <cell r="A23" t="str">
            <v>UI</v>
          </cell>
          <cell r="B23" t="str">
            <v xml:space="preserve">               337 - ARO</v>
          </cell>
          <cell r="C23">
            <v>0</v>
          </cell>
          <cell r="E23">
            <v>0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>
            <v>0</v>
          </cell>
          <cell r="R23">
            <v>0</v>
          </cell>
          <cell r="S23">
            <v>0</v>
          </cell>
        </row>
        <row r="24">
          <cell r="A24" t="str">
            <v>UI</v>
          </cell>
          <cell r="B24" t="str">
            <v xml:space="preserve">               338 - Easements</v>
          </cell>
          <cell r="C24">
            <v>0</v>
          </cell>
          <cell r="E24">
            <v>0</v>
          </cell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>
            <v>0</v>
          </cell>
          <cell r="R24">
            <v>0</v>
          </cell>
          <cell r="S24">
            <v>0</v>
          </cell>
        </row>
        <row r="25">
          <cell r="A25"/>
          <cell r="B25" t="str">
            <v>Total Hydro Production</v>
          </cell>
          <cell r="C25">
            <v>710256219.2691648</v>
          </cell>
          <cell r="D25">
            <v>0</v>
          </cell>
          <cell r="E25">
            <v>710256219.2691648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710256219.2691648</v>
          </cell>
          <cell r="R25">
            <v>0</v>
          </cell>
          <cell r="S25">
            <v>710256219.2691648</v>
          </cell>
        </row>
        <row r="26">
          <cell r="A26" t="str">
            <v>UI</v>
          </cell>
          <cell r="B26" t="str">
            <v xml:space="preserve">          Other Production:</v>
          </cell>
          <cell r="C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</row>
        <row r="27">
          <cell r="A27" t="str">
            <v>UI</v>
          </cell>
          <cell r="B27" t="str">
            <v xml:space="preserve">               340 - Land and Land Rights</v>
          </cell>
          <cell r="C27">
            <v>16019791.953749999</v>
          </cell>
          <cell r="E27">
            <v>16019791.953749999</v>
          </cell>
          <cell r="F27"/>
          <cell r="G27"/>
          <cell r="H27"/>
          <cell r="I27"/>
          <cell r="J27"/>
          <cell r="K27"/>
          <cell r="L27"/>
          <cell r="M27"/>
          <cell r="N27"/>
          <cell r="O27">
            <v>45432.020000000004</v>
          </cell>
          <cell r="P27"/>
          <cell r="Q27">
            <v>16065223.973749999</v>
          </cell>
          <cell r="R27">
            <v>0</v>
          </cell>
          <cell r="S27">
            <v>16065223.973749999</v>
          </cell>
        </row>
        <row r="28">
          <cell r="A28" t="str">
            <v>UI</v>
          </cell>
          <cell r="B28" t="str">
            <v xml:space="preserve">               341 - Structures and Improvements</v>
          </cell>
          <cell r="C28">
            <v>128599296.071666</v>
          </cell>
          <cell r="E28">
            <v>128599296.071666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>
            <v>128599296.071666</v>
          </cell>
          <cell r="R28">
            <v>0</v>
          </cell>
          <cell r="S28">
            <v>128599296.071666</v>
          </cell>
        </row>
        <row r="29">
          <cell r="A29" t="str">
            <v>UI</v>
          </cell>
          <cell r="B29" t="str">
            <v xml:space="preserve">               342 - Fuel Holders, Producers, and Accessories</v>
          </cell>
          <cell r="C29">
            <v>25633030.5</v>
          </cell>
          <cell r="E29">
            <v>25633030.5</v>
          </cell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>
            <v>25633030.5</v>
          </cell>
          <cell r="R29">
            <v>0</v>
          </cell>
          <cell r="S29">
            <v>25633030.5</v>
          </cell>
        </row>
        <row r="30">
          <cell r="A30" t="str">
            <v>UI</v>
          </cell>
          <cell r="B30" t="str">
            <v xml:space="preserve">               344 - Generators</v>
          </cell>
          <cell r="C30">
            <v>1585157268.575</v>
          </cell>
          <cell r="E30">
            <v>1585157268.575</v>
          </cell>
          <cell r="F30"/>
          <cell r="G30"/>
          <cell r="H30"/>
          <cell r="I30">
            <v>-3130666</v>
          </cell>
          <cell r="J30"/>
          <cell r="K30"/>
          <cell r="L30"/>
          <cell r="M30">
            <v>-46656.627500012517</v>
          </cell>
          <cell r="N30">
            <v>24765516.030000001</v>
          </cell>
          <cell r="O30"/>
          <cell r="P30"/>
          <cell r="Q30">
            <v>1606745461.9775</v>
          </cell>
          <cell r="R30">
            <v>0</v>
          </cell>
          <cell r="S30">
            <v>1606745461.9775</v>
          </cell>
        </row>
        <row r="31">
          <cell r="A31" t="str">
            <v>UI</v>
          </cell>
          <cell r="B31" t="str">
            <v xml:space="preserve">               345 - Accessory Electric Equipment</v>
          </cell>
          <cell r="C31">
            <v>152571650.27791601</v>
          </cell>
          <cell r="E31">
            <v>152571650.27791601</v>
          </cell>
          <cell r="F31"/>
          <cell r="G31"/>
          <cell r="H31"/>
          <cell r="I31">
            <v>-1081259</v>
          </cell>
          <cell r="J31"/>
          <cell r="K31"/>
          <cell r="L31"/>
          <cell r="M31"/>
          <cell r="N31"/>
          <cell r="O31"/>
          <cell r="P31"/>
          <cell r="Q31">
            <v>151490391.27791601</v>
          </cell>
          <cell r="R31">
            <v>0</v>
          </cell>
          <cell r="S31">
            <v>151490391.27791601</v>
          </cell>
        </row>
        <row r="32">
          <cell r="A32" t="str">
            <v>UI</v>
          </cell>
          <cell r="B32" t="str">
            <v xml:space="preserve">               346 - Other Production</v>
          </cell>
          <cell r="C32">
            <v>14278846.46875</v>
          </cell>
          <cell r="E32">
            <v>14278846.46875</v>
          </cell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>
            <v>14278846.46875</v>
          </cell>
          <cell r="R32">
            <v>0</v>
          </cell>
          <cell r="S32">
            <v>14278846.46875</v>
          </cell>
        </row>
        <row r="33">
          <cell r="A33" t="str">
            <v>UI</v>
          </cell>
          <cell r="B33" t="str">
            <v xml:space="preserve">               347 - Asset Retirement Obligation</v>
          </cell>
          <cell r="C33">
            <v>26563249.297916599</v>
          </cell>
          <cell r="E33">
            <v>26563249.297916599</v>
          </cell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>
            <v>26563249.297916599</v>
          </cell>
          <cell r="R33">
            <v>0</v>
          </cell>
          <cell r="S33">
            <v>26563249.297916599</v>
          </cell>
        </row>
        <row r="34">
          <cell r="A34" t="str">
            <v>UI</v>
          </cell>
          <cell r="B34" t="str">
            <v xml:space="preserve">               348 - Energy Production Storage</v>
          </cell>
          <cell r="C34">
            <v>1912706.9275</v>
          </cell>
          <cell r="E34">
            <v>1912706.9275</v>
          </cell>
          <cell r="F34"/>
          <cell r="G34"/>
          <cell r="H34"/>
          <cell r="I34"/>
          <cell r="J34"/>
          <cell r="K34">
            <v>2864024.6325000003</v>
          </cell>
          <cell r="L34"/>
          <cell r="M34"/>
          <cell r="N34"/>
          <cell r="O34"/>
          <cell r="P34"/>
          <cell r="Q34">
            <v>4776731.5600000005</v>
          </cell>
          <cell r="R34">
            <v>0</v>
          </cell>
          <cell r="S34">
            <v>4776731.5600000005</v>
          </cell>
        </row>
        <row r="35">
          <cell r="A35"/>
          <cell r="B35" t="str">
            <v>Total Other Production</v>
          </cell>
          <cell r="C35">
            <v>1950735840.0724988</v>
          </cell>
          <cell r="D35">
            <v>0</v>
          </cell>
          <cell r="E35">
            <v>1950735840.0724988</v>
          </cell>
          <cell r="F35">
            <v>0</v>
          </cell>
          <cell r="G35">
            <v>0</v>
          </cell>
          <cell r="H35">
            <v>0</v>
          </cell>
          <cell r="I35">
            <v>-4211925</v>
          </cell>
          <cell r="J35">
            <v>0</v>
          </cell>
          <cell r="K35">
            <v>2864024.6325000003</v>
          </cell>
          <cell r="L35">
            <v>0</v>
          </cell>
          <cell r="M35">
            <v>-46656.627500012517</v>
          </cell>
          <cell r="N35">
            <v>24765516.030000001</v>
          </cell>
          <cell r="O35">
            <v>45432.020000000004</v>
          </cell>
          <cell r="P35">
            <v>0</v>
          </cell>
          <cell r="Q35">
            <v>1974152231.1274984</v>
          </cell>
          <cell r="R35">
            <v>0</v>
          </cell>
          <cell r="S35">
            <v>1974152231.1274984</v>
          </cell>
        </row>
        <row r="36">
          <cell r="A36"/>
          <cell r="B36"/>
          <cell r="C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</row>
        <row r="37">
          <cell r="A37" t="str">
            <v>UI</v>
          </cell>
          <cell r="B37" t="str">
            <v xml:space="preserve">     Total Production</v>
          </cell>
          <cell r="C37">
            <v>3965533511.0279107</v>
          </cell>
          <cell r="D37">
            <v>0</v>
          </cell>
          <cell r="E37">
            <v>3965533511.0279107</v>
          </cell>
          <cell r="F37">
            <v>0</v>
          </cell>
          <cell r="G37">
            <v>0</v>
          </cell>
          <cell r="H37">
            <v>0</v>
          </cell>
          <cell r="I37">
            <v>-4211925</v>
          </cell>
          <cell r="J37">
            <v>0</v>
          </cell>
          <cell r="K37">
            <v>2864024.6325000003</v>
          </cell>
          <cell r="L37">
            <v>0</v>
          </cell>
          <cell r="M37">
            <v>-46656.627500012517</v>
          </cell>
          <cell r="N37">
            <v>24765516.030000001</v>
          </cell>
          <cell r="O37">
            <v>45432.020000000004</v>
          </cell>
          <cell r="P37">
            <v>0</v>
          </cell>
          <cell r="Q37">
            <v>3988949902.0829105</v>
          </cell>
          <cell r="R37">
            <v>0</v>
          </cell>
          <cell r="S37">
            <v>3988949902.0829105</v>
          </cell>
        </row>
        <row r="38">
          <cell r="A38" t="str">
            <v>UI</v>
          </cell>
          <cell r="B38" t="str">
            <v xml:space="preserve">     Transmission:</v>
          </cell>
          <cell r="C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</row>
        <row r="39">
          <cell r="A39" t="str">
            <v>UI</v>
          </cell>
          <cell r="B39" t="str">
            <v xml:space="preserve">          350 - Land and Land Rights</v>
          </cell>
          <cell r="C39">
            <v>64188476.618333302</v>
          </cell>
          <cell r="E39">
            <v>64188476.618333302</v>
          </cell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64188476.618333302</v>
          </cell>
          <cell r="R39"/>
          <cell r="S39">
            <v>64188476.618333302</v>
          </cell>
        </row>
        <row r="40">
          <cell r="A40" t="str">
            <v>UI</v>
          </cell>
          <cell r="B40" t="str">
            <v xml:space="preserve">          351 - Easements</v>
          </cell>
          <cell r="C40">
            <v>0</v>
          </cell>
          <cell r="E40">
            <v>0</v>
          </cell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>
            <v>0</v>
          </cell>
          <cell r="R40"/>
          <cell r="S40">
            <v>0</v>
          </cell>
        </row>
        <row r="41">
          <cell r="A41" t="str">
            <v>UI</v>
          </cell>
          <cell r="B41" t="str">
            <v xml:space="preserve">          352 - Structures and improvements</v>
          </cell>
          <cell r="C41">
            <v>10943125.4012499</v>
          </cell>
          <cell r="E41">
            <v>10943125.4012499</v>
          </cell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>
            <v>10943125.4012499</v>
          </cell>
          <cell r="R41"/>
          <cell r="S41">
            <v>10943125.4012499</v>
          </cell>
        </row>
        <row r="42">
          <cell r="A42" t="str">
            <v>UI</v>
          </cell>
          <cell r="B42" t="str">
            <v xml:space="preserve">          353 - Station Equipment</v>
          </cell>
          <cell r="C42">
            <v>582843774.51166606</v>
          </cell>
          <cell r="D42">
            <v>795330.19</v>
          </cell>
          <cell r="E42">
            <v>583639104.70166612</v>
          </cell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>
            <v>583639104.70166612</v>
          </cell>
          <cell r="R42"/>
          <cell r="S42">
            <v>583639104.70166612</v>
          </cell>
        </row>
        <row r="43">
          <cell r="A43" t="str">
            <v>UI</v>
          </cell>
          <cell r="B43" t="str">
            <v xml:space="preserve">          354 - Towers and Fixtures</v>
          </cell>
          <cell r="C43">
            <v>92203927.870000005</v>
          </cell>
          <cell r="E43">
            <v>92203927.870000005</v>
          </cell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>
            <v>92203927.870000005</v>
          </cell>
          <cell r="R43"/>
          <cell r="S43">
            <v>92203927.870000005</v>
          </cell>
        </row>
        <row r="44">
          <cell r="A44" t="str">
            <v>UI</v>
          </cell>
          <cell r="B44" t="str">
            <v xml:space="preserve">          355 - Poles and Fixtures</v>
          </cell>
          <cell r="C44">
            <v>334444510.48333299</v>
          </cell>
          <cell r="E44">
            <v>334444510.48333299</v>
          </cell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>
            <v>334444510.48333299</v>
          </cell>
          <cell r="R44"/>
          <cell r="S44">
            <v>334444510.48333299</v>
          </cell>
        </row>
        <row r="45">
          <cell r="A45" t="str">
            <v>UI</v>
          </cell>
          <cell r="B45" t="str">
            <v xml:space="preserve">          356 - Overhead Conductors and Devices</v>
          </cell>
          <cell r="C45">
            <v>285889897.95208299</v>
          </cell>
          <cell r="E45">
            <v>285889897.95208299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>
            <v>285889897.95208299</v>
          </cell>
          <cell r="R45"/>
          <cell r="S45">
            <v>285889897.95208299</v>
          </cell>
        </row>
        <row r="46">
          <cell r="A46" t="str">
            <v>UI</v>
          </cell>
          <cell r="B46" t="str">
            <v xml:space="preserve">          357 - Underground Conduit</v>
          </cell>
          <cell r="C46">
            <v>764360.39624999894</v>
          </cell>
          <cell r="E46">
            <v>764360.39624999894</v>
          </cell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>
            <v>764360.39624999894</v>
          </cell>
          <cell r="R46"/>
          <cell r="S46">
            <v>764360.39624999894</v>
          </cell>
        </row>
        <row r="47">
          <cell r="A47" t="str">
            <v>UI</v>
          </cell>
          <cell r="B47" t="str">
            <v xml:space="preserve">          358 - Underground Conductors and Devices</v>
          </cell>
          <cell r="C47">
            <v>10226568.3974999</v>
          </cell>
          <cell r="E47">
            <v>10226568.3974999</v>
          </cell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>
            <v>10226568.3974999</v>
          </cell>
          <cell r="R47"/>
          <cell r="S47">
            <v>10226568.3974999</v>
          </cell>
        </row>
        <row r="48">
          <cell r="A48" t="str">
            <v>UI</v>
          </cell>
          <cell r="B48" t="str">
            <v xml:space="preserve">          359 - Roads and Trails</v>
          </cell>
          <cell r="C48">
            <v>6750242.8491666596</v>
          </cell>
          <cell r="E48">
            <v>6750242.8491666596</v>
          </cell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>
            <v>6750242.8491666596</v>
          </cell>
          <cell r="R48"/>
          <cell r="S48">
            <v>6750242.8491666596</v>
          </cell>
        </row>
        <row r="49">
          <cell r="A49" t="str">
            <v>UI</v>
          </cell>
          <cell r="B49" t="str">
            <v xml:space="preserve">     Total Transmission</v>
          </cell>
          <cell r="C49">
            <v>1388254884.4795816</v>
          </cell>
          <cell r="D49">
            <v>795330.19</v>
          </cell>
          <cell r="E49">
            <v>1389050214.6695817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1389050214.6695817</v>
          </cell>
          <cell r="R49">
            <v>0</v>
          </cell>
          <cell r="S49">
            <v>1389050214.6695817</v>
          </cell>
        </row>
        <row r="50">
          <cell r="A50" t="str">
            <v>UI</v>
          </cell>
          <cell r="B50" t="str">
            <v xml:space="preserve">     Distribution</v>
          </cell>
          <cell r="C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</row>
        <row r="51">
          <cell r="A51" t="str">
            <v>UI</v>
          </cell>
          <cell r="B51" t="str">
            <v xml:space="preserve">          360 - Land and Land Rights</v>
          </cell>
          <cell r="C51">
            <v>46042581.236666597</v>
          </cell>
          <cell r="E51">
            <v>46042581.236666597</v>
          </cell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>
            <v>46042581.236666597</v>
          </cell>
          <cell r="R51"/>
          <cell r="S51">
            <v>46042581.236666597</v>
          </cell>
        </row>
        <row r="52">
          <cell r="A52" t="str">
            <v>UI</v>
          </cell>
          <cell r="B52" t="str">
            <v xml:space="preserve">          361 - Structures and Improvements</v>
          </cell>
          <cell r="C52">
            <v>7971125.8320833296</v>
          </cell>
          <cell r="E52">
            <v>7971125.8320833296</v>
          </cell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>
            <v>7971125.8320833296</v>
          </cell>
          <cell r="R52"/>
          <cell r="S52">
            <v>7971125.8320833296</v>
          </cell>
        </row>
        <row r="53">
          <cell r="A53" t="str">
            <v>UI</v>
          </cell>
          <cell r="B53" t="str">
            <v xml:space="preserve">          362 - Substation Equipment</v>
          </cell>
          <cell r="C53">
            <v>418845242.56041598</v>
          </cell>
          <cell r="D53">
            <v>-795330.19</v>
          </cell>
          <cell r="E53">
            <v>418049912.37041599</v>
          </cell>
          <cell r="F53"/>
          <cell r="G53"/>
          <cell r="H53"/>
          <cell r="I53">
            <v>-180679</v>
          </cell>
          <cell r="J53"/>
          <cell r="K53"/>
          <cell r="L53"/>
          <cell r="M53"/>
          <cell r="N53"/>
          <cell r="O53"/>
          <cell r="P53"/>
          <cell r="Q53">
            <v>417869233.37041599</v>
          </cell>
          <cell r="R53">
            <v>0</v>
          </cell>
          <cell r="S53">
            <v>417869233.37041599</v>
          </cell>
        </row>
        <row r="54">
          <cell r="A54" t="str">
            <v>UI</v>
          </cell>
          <cell r="B54" t="str">
            <v xml:space="preserve">          363- DST Battery Storage Equip</v>
          </cell>
          <cell r="C54">
            <v>478177</v>
          </cell>
          <cell r="E54">
            <v>478177</v>
          </cell>
          <cell r="F54"/>
          <cell r="G54"/>
          <cell r="H54"/>
          <cell r="J54"/>
          <cell r="K54">
            <v>2419118.0557666672</v>
          </cell>
          <cell r="L54"/>
          <cell r="M54"/>
          <cell r="N54"/>
          <cell r="O54"/>
          <cell r="P54"/>
          <cell r="Q54">
            <v>2897295.0557666672</v>
          </cell>
          <cell r="R54"/>
          <cell r="S54">
            <v>2897295.0557666672</v>
          </cell>
        </row>
        <row r="55">
          <cell r="A55" t="str">
            <v>UI</v>
          </cell>
          <cell r="B55" t="str">
            <v xml:space="preserve">          364 - Poles, Towers and Fixtures</v>
          </cell>
          <cell r="C55">
            <v>332893424.07291597</v>
          </cell>
          <cell r="E55">
            <v>332893424.07291597</v>
          </cell>
          <cell r="F55"/>
          <cell r="G55"/>
          <cell r="H55"/>
          <cell r="I55">
            <v>-71312</v>
          </cell>
          <cell r="J55"/>
          <cell r="K55"/>
          <cell r="L55"/>
          <cell r="M55"/>
          <cell r="N55"/>
          <cell r="O55"/>
          <cell r="P55"/>
          <cell r="Q55">
            <v>332822112.07291597</v>
          </cell>
          <cell r="R55"/>
          <cell r="S55">
            <v>332822112.07291597</v>
          </cell>
        </row>
        <row r="56">
          <cell r="A56" t="str">
            <v>UI</v>
          </cell>
          <cell r="B56" t="str">
            <v xml:space="preserve">          365 - Overhead Conductors and Devices</v>
          </cell>
          <cell r="C56">
            <v>392118804.83208299</v>
          </cell>
          <cell r="E56">
            <v>392118804.83208299</v>
          </cell>
          <cell r="F56"/>
          <cell r="G56"/>
          <cell r="H56"/>
          <cell r="I56">
            <v>-75387</v>
          </cell>
          <cell r="J56"/>
          <cell r="K56"/>
          <cell r="L56"/>
          <cell r="M56"/>
          <cell r="N56"/>
          <cell r="O56"/>
          <cell r="P56"/>
          <cell r="Q56">
            <v>392043417.83208299</v>
          </cell>
          <cell r="R56">
            <v>0</v>
          </cell>
          <cell r="S56">
            <v>392043417.83208299</v>
          </cell>
        </row>
        <row r="57">
          <cell r="A57" t="str">
            <v>UI</v>
          </cell>
          <cell r="B57" t="str">
            <v xml:space="preserve">          366 - Underground Conduit</v>
          </cell>
          <cell r="C57">
            <v>658822996.62458301</v>
          </cell>
          <cell r="E57">
            <v>658822996.62458301</v>
          </cell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>
            <v>658822996.62458301</v>
          </cell>
          <cell r="R57"/>
          <cell r="S57">
            <v>658822996.62458301</v>
          </cell>
        </row>
        <row r="58">
          <cell r="A58" t="str">
            <v>UI</v>
          </cell>
          <cell r="B58" t="str">
            <v xml:space="preserve">          367 - Underground Conductors and Devices</v>
          </cell>
          <cell r="C58">
            <v>839507907.99583304</v>
          </cell>
          <cell r="E58">
            <v>839507907.99583304</v>
          </cell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>
            <v>839507907.99583304</v>
          </cell>
          <cell r="R58"/>
          <cell r="S58">
            <v>839507907.99583304</v>
          </cell>
        </row>
        <row r="59">
          <cell r="A59" t="str">
            <v>UI</v>
          </cell>
          <cell r="B59" t="str">
            <v xml:space="preserve">          368 - Line Transformers</v>
          </cell>
          <cell r="C59">
            <v>457328636.21916598</v>
          </cell>
          <cell r="E59">
            <v>457328636.21916598</v>
          </cell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>
            <v>457328636.21916598</v>
          </cell>
          <cell r="R59"/>
          <cell r="S59">
            <v>457328636.21916598</v>
          </cell>
        </row>
        <row r="60">
          <cell r="A60" t="str">
            <v>UI</v>
          </cell>
          <cell r="B60" t="str">
            <v xml:space="preserve">          369 - Services</v>
          </cell>
          <cell r="C60">
            <v>180881818.62999901</v>
          </cell>
          <cell r="E60">
            <v>180881818.62999901</v>
          </cell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>
            <v>180881818.62999901</v>
          </cell>
          <cell r="R60"/>
          <cell r="S60">
            <v>180881818.62999901</v>
          </cell>
        </row>
        <row r="61">
          <cell r="A61" t="str">
            <v>UI</v>
          </cell>
          <cell r="B61" t="str">
            <v xml:space="preserve">          370 - Meters</v>
          </cell>
          <cell r="C61">
            <v>136044280.14375001</v>
          </cell>
          <cell r="E61">
            <v>136044280.14375001</v>
          </cell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>
            <v>136044280.14375001</v>
          </cell>
          <cell r="R61"/>
          <cell r="S61">
            <v>136044280.14375001</v>
          </cell>
        </row>
        <row r="62">
          <cell r="A62" t="str">
            <v>UI</v>
          </cell>
          <cell r="B62" t="str">
            <v xml:space="preserve">          371 - Installation on Customer's Premises</v>
          </cell>
          <cell r="C62">
            <v>0</v>
          </cell>
          <cell r="E62">
            <v>0</v>
          </cell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>
            <v>0</v>
          </cell>
          <cell r="R62"/>
          <cell r="S62">
            <v>0</v>
          </cell>
        </row>
        <row r="63">
          <cell r="A63" t="str">
            <v>UI</v>
          </cell>
          <cell r="B63" t="str">
            <v xml:space="preserve">          372 - Leased Property on Customers' Premises</v>
          </cell>
          <cell r="C63">
            <v>0</v>
          </cell>
          <cell r="E63">
            <v>0</v>
          </cell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/>
          <cell r="S63">
            <v>0</v>
          </cell>
        </row>
        <row r="64">
          <cell r="A64" t="str">
            <v>UI</v>
          </cell>
          <cell r="B64" t="str">
            <v xml:space="preserve">          373 - Street Lighting and Signal Systems</v>
          </cell>
          <cell r="C64">
            <v>52258330.571666598</v>
          </cell>
          <cell r="E64">
            <v>52258330.571666598</v>
          </cell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>
            <v>52258330.571666598</v>
          </cell>
          <cell r="R64"/>
          <cell r="S64">
            <v>52258330.571666598</v>
          </cell>
        </row>
        <row r="65">
          <cell r="A65" t="str">
            <v>UI</v>
          </cell>
          <cell r="B65" t="str">
            <v xml:space="preserve">          374 - asset retirement obligat</v>
          </cell>
          <cell r="C65">
            <v>2659127.9012499899</v>
          </cell>
          <cell r="E65">
            <v>2659127.9012499899</v>
          </cell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>
            <v>2659127.9012499899</v>
          </cell>
          <cell r="R65"/>
          <cell r="S65">
            <v>2659127.9012499899</v>
          </cell>
        </row>
        <row r="66">
          <cell r="A66" t="str">
            <v>UI</v>
          </cell>
          <cell r="B66" t="str">
            <v xml:space="preserve">          375 - Easements</v>
          </cell>
          <cell r="C66">
            <v>0</v>
          </cell>
          <cell r="D66">
            <v>0</v>
          </cell>
          <cell r="E66">
            <v>0</v>
          </cell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>
            <v>0</v>
          </cell>
          <cell r="R66"/>
          <cell r="S66">
            <v>0</v>
          </cell>
        </row>
        <row r="67">
          <cell r="A67" t="str">
            <v>UI</v>
          </cell>
          <cell r="B67" t="str">
            <v xml:space="preserve">     Total Distribution</v>
          </cell>
          <cell r="C67">
            <v>3525852453.6204128</v>
          </cell>
          <cell r="D67">
            <v>-795330.19</v>
          </cell>
          <cell r="E67">
            <v>3525057123.4304128</v>
          </cell>
          <cell r="F67">
            <v>0</v>
          </cell>
          <cell r="G67">
            <v>0</v>
          </cell>
          <cell r="H67">
            <v>0</v>
          </cell>
          <cell r="I67">
            <v>-327378</v>
          </cell>
          <cell r="J67">
            <v>0</v>
          </cell>
          <cell r="K67">
            <v>2419118.0557666672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3527148863.4861794</v>
          </cell>
          <cell r="R67">
            <v>0</v>
          </cell>
          <cell r="S67">
            <v>3527148863.4861794</v>
          </cell>
        </row>
        <row r="68">
          <cell r="A68" t="str">
            <v>UI</v>
          </cell>
          <cell r="B68" t="str">
            <v xml:space="preserve">     General Plant:</v>
          </cell>
          <cell r="C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</row>
        <row r="69">
          <cell r="A69" t="str">
            <v>UI</v>
          </cell>
          <cell r="B69" t="str">
            <v xml:space="preserve">          389 - Land and Land Rights</v>
          </cell>
          <cell r="C69">
            <v>23500635.528460499</v>
          </cell>
          <cell r="E69">
            <v>23500635.528460499</v>
          </cell>
          <cell r="F69"/>
          <cell r="G69">
            <v>11090930.553116666</v>
          </cell>
          <cell r="H69"/>
          <cell r="I69"/>
          <cell r="J69"/>
          <cell r="K69"/>
          <cell r="L69"/>
          <cell r="M69"/>
          <cell r="N69"/>
          <cell r="O69"/>
          <cell r="P69"/>
          <cell r="Q69">
            <v>34591566.081577167</v>
          </cell>
          <cell r="R69"/>
          <cell r="S69">
            <v>34591566.081577167</v>
          </cell>
        </row>
        <row r="70">
          <cell r="A70" t="str">
            <v>UI</v>
          </cell>
          <cell r="B70" t="str">
            <v xml:space="preserve">          390 - Structures and Improvements</v>
          </cell>
          <cell r="C70">
            <v>136018948.91572899</v>
          </cell>
          <cell r="D70">
            <v>-2296590.5674166665</v>
          </cell>
          <cell r="E70">
            <v>133722358.34831232</v>
          </cell>
          <cell r="F70"/>
          <cell r="G70">
            <v>6947080.7489083335</v>
          </cell>
          <cell r="H70"/>
          <cell r="I70"/>
          <cell r="J70"/>
          <cell r="K70"/>
          <cell r="L70"/>
          <cell r="M70"/>
          <cell r="N70"/>
          <cell r="O70"/>
          <cell r="P70"/>
          <cell r="Q70">
            <v>140669439.09722066</v>
          </cell>
          <cell r="R70"/>
          <cell r="S70">
            <v>140669439.09722066</v>
          </cell>
        </row>
        <row r="71">
          <cell r="A71"/>
          <cell r="B71" t="str">
            <v>390.1 - Structures and Improvements Leasehold Improvements</v>
          </cell>
          <cell r="C71"/>
          <cell r="D71">
            <v>2296590.5674166665</v>
          </cell>
          <cell r="E71">
            <v>2296590.5674166665</v>
          </cell>
          <cell r="F71"/>
          <cell r="G71">
            <v>-2296590.5674166665</v>
          </cell>
          <cell r="H71"/>
          <cell r="I71"/>
          <cell r="J71"/>
          <cell r="K71"/>
          <cell r="L71"/>
          <cell r="M71"/>
          <cell r="N71"/>
          <cell r="O71"/>
          <cell r="P71"/>
          <cell r="Q71">
            <v>0</v>
          </cell>
          <cell r="R71"/>
          <cell r="S71">
            <v>0</v>
          </cell>
        </row>
        <row r="72">
          <cell r="A72" t="str">
            <v>UI</v>
          </cell>
          <cell r="B72" t="str">
            <v xml:space="preserve">          391 - Office Furniture and Equipment</v>
          </cell>
          <cell r="C72">
            <v>83991254.610513493</v>
          </cell>
          <cell r="E72">
            <v>83991254.610513493</v>
          </cell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>
            <v>83991254.610513493</v>
          </cell>
          <cell r="R72"/>
          <cell r="S72">
            <v>83991254.610513493</v>
          </cell>
        </row>
        <row r="73">
          <cell r="A73" t="str">
            <v>UI</v>
          </cell>
          <cell r="B73" t="str">
            <v xml:space="preserve">          392 - Transportation Equipment</v>
          </cell>
          <cell r="C73">
            <v>13379543.047083501</v>
          </cell>
          <cell r="E73">
            <v>13379543.047083501</v>
          </cell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>
            <v>13379543.047083501</v>
          </cell>
          <cell r="R73"/>
          <cell r="S73">
            <v>13379543.047083501</v>
          </cell>
        </row>
        <row r="74">
          <cell r="A74" t="str">
            <v>UI</v>
          </cell>
          <cell r="B74" t="str">
            <v xml:space="preserve">          393 - Stores Equipment</v>
          </cell>
          <cell r="C74">
            <v>798002.50228599901</v>
          </cell>
          <cell r="E74">
            <v>798002.50228599901</v>
          </cell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>
            <v>798002.50228599901</v>
          </cell>
          <cell r="R74"/>
          <cell r="S74">
            <v>798002.50228599901</v>
          </cell>
        </row>
        <row r="75">
          <cell r="A75" t="str">
            <v>UI</v>
          </cell>
          <cell r="B75" t="str">
            <v xml:space="preserve">          394 - Tools, Shop and Garage Equipment</v>
          </cell>
          <cell r="C75">
            <v>13311690.639508801</v>
          </cell>
          <cell r="E75">
            <v>13311690.639508801</v>
          </cell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>
            <v>13311690.639508801</v>
          </cell>
          <cell r="R75"/>
          <cell r="S75">
            <v>13311690.639508801</v>
          </cell>
        </row>
        <row r="76">
          <cell r="A76" t="str">
            <v>UI</v>
          </cell>
          <cell r="B76" t="str">
            <v xml:space="preserve">          395 - Laboratory Equipment</v>
          </cell>
          <cell r="C76">
            <v>12031126.7299999</v>
          </cell>
          <cell r="E76">
            <v>12031126.7299999</v>
          </cell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>
            <v>12031126.7299999</v>
          </cell>
          <cell r="R76"/>
          <cell r="S76">
            <v>12031126.7299999</v>
          </cell>
        </row>
        <row r="77">
          <cell r="A77" t="str">
            <v>UI</v>
          </cell>
          <cell r="B77" t="str">
            <v xml:space="preserve">          396 - Power Operated Equipment</v>
          </cell>
          <cell r="C77">
            <v>6323256.5831426596</v>
          </cell>
          <cell r="E77">
            <v>6323256.5831426596</v>
          </cell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>
            <v>6323256.5831426596</v>
          </cell>
          <cell r="R77"/>
          <cell r="S77">
            <v>6323256.5831426596</v>
          </cell>
        </row>
        <row r="78">
          <cell r="A78" t="str">
            <v>UI</v>
          </cell>
          <cell r="B78" t="str">
            <v xml:space="preserve">          397 - Communication Equipment</v>
          </cell>
          <cell r="C78">
            <v>147993975.31044</v>
          </cell>
          <cell r="E78">
            <v>147993975.31044</v>
          </cell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>
            <v>147993975.31044</v>
          </cell>
          <cell r="R78"/>
          <cell r="S78">
            <v>147993975.31044</v>
          </cell>
        </row>
        <row r="79">
          <cell r="A79" t="str">
            <v>UI</v>
          </cell>
          <cell r="B79" t="str">
            <v xml:space="preserve">          398 - Miscellaneous Equipment</v>
          </cell>
          <cell r="C79">
            <v>967417.93570825004</v>
          </cell>
          <cell r="E79">
            <v>967417.93570825004</v>
          </cell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>
            <v>967417.93570825004</v>
          </cell>
          <cell r="R79"/>
          <cell r="S79">
            <v>967417.93570825004</v>
          </cell>
        </row>
        <row r="80">
          <cell r="A80" t="str">
            <v>UI</v>
          </cell>
          <cell r="B80" t="str">
            <v xml:space="preserve">          399 - Other Tangible Property</v>
          </cell>
          <cell r="C80">
            <v>524689.35020600003</v>
          </cell>
          <cell r="E80">
            <v>524689.35020600003</v>
          </cell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>
            <v>524689.35020600003</v>
          </cell>
          <cell r="R80"/>
          <cell r="S80">
            <v>524689.35020600003</v>
          </cell>
        </row>
        <row r="81">
          <cell r="A81"/>
          <cell r="B81" t="str">
            <v>To Reconcile PP to SAP</v>
          </cell>
          <cell r="C81"/>
          <cell r="D81">
            <v>-23683</v>
          </cell>
          <cell r="E81">
            <v>-23683</v>
          </cell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>
            <v>-23683</v>
          </cell>
          <cell r="R81"/>
          <cell r="S81">
            <v>-23683</v>
          </cell>
        </row>
        <row r="82">
          <cell r="A82" t="str">
            <v>WC/RB</v>
          </cell>
          <cell r="B82" t="str">
            <v>A/C 10100601 Electric Plant In Service - Manual Adjustment</v>
          </cell>
          <cell r="C82">
            <v>41339.383333333339</v>
          </cell>
          <cell r="E82">
            <v>41339.383333333339</v>
          </cell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>
            <v>41339.383333333339</v>
          </cell>
          <cell r="R82"/>
          <cell r="S82">
            <v>41339.383333333339</v>
          </cell>
        </row>
        <row r="83">
          <cell r="A83" t="str">
            <v>WC/RB</v>
          </cell>
          <cell r="B83" t="str">
            <v>A/C 10600601 Electric NC manual adjustments</v>
          </cell>
          <cell r="C83">
            <v>0</v>
          </cell>
          <cell r="E83">
            <v>0</v>
          </cell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>
            <v>0</v>
          </cell>
          <cell r="R83"/>
          <cell r="S83">
            <v>0</v>
          </cell>
        </row>
        <row r="84">
          <cell r="A84" t="str">
            <v>WC/RB</v>
          </cell>
          <cell r="B84" t="str">
            <v>A/C 10600603 Common NC manual adjustments</v>
          </cell>
          <cell r="C84">
            <v>3480.2431049999996</v>
          </cell>
          <cell r="D84">
            <v>7.4</v>
          </cell>
          <cell r="E84">
            <v>3487.6431049999997</v>
          </cell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>
            <v>3487.6431049999997</v>
          </cell>
          <cell r="R84"/>
          <cell r="S84">
            <v>3487.6431049999997</v>
          </cell>
        </row>
        <row r="85">
          <cell r="A85" t="str">
            <v>UI</v>
          </cell>
          <cell r="B85" t="str">
            <v xml:space="preserve">     Total General Plant</v>
          </cell>
          <cell r="C85">
            <v>438885360.7795164</v>
          </cell>
          <cell r="D85">
            <v>-23675.599999999999</v>
          </cell>
          <cell r="E85">
            <v>438861685.17951638</v>
          </cell>
          <cell r="F85">
            <v>0</v>
          </cell>
          <cell r="G85">
            <v>15741420.734608332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454603105.91412473</v>
          </cell>
          <cell r="R85">
            <v>0</v>
          </cell>
          <cell r="S85">
            <v>454603105.91412473</v>
          </cell>
        </row>
        <row r="86">
          <cell r="A86" t="str">
            <v>UI</v>
          </cell>
          <cell r="B86" t="str">
            <v xml:space="preserve">     Intangible Plant:</v>
          </cell>
          <cell r="C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</row>
        <row r="87">
          <cell r="A87" t="str">
            <v>UI</v>
          </cell>
          <cell r="B87" t="str">
            <v xml:space="preserve">          301 - Organization</v>
          </cell>
          <cell r="C87">
            <v>114201.76</v>
          </cell>
          <cell r="E87">
            <v>114201.76</v>
          </cell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>
            <v>114201.76</v>
          </cell>
          <cell r="R87"/>
          <cell r="S87">
            <v>114201.76</v>
          </cell>
        </row>
        <row r="88">
          <cell r="A88" t="str">
            <v>UI</v>
          </cell>
          <cell r="B88" t="str">
            <v xml:space="preserve">          302 - Franchises and Consents</v>
          </cell>
          <cell r="C88">
            <v>55357595.287326999</v>
          </cell>
          <cell r="E88">
            <v>55357595.287326999</v>
          </cell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>
            <v>55357595.287326999</v>
          </cell>
          <cell r="R88">
            <v>0</v>
          </cell>
          <cell r="S88">
            <v>55357595.287326999</v>
          </cell>
        </row>
        <row r="89">
          <cell r="A89" t="str">
            <v>UI</v>
          </cell>
          <cell r="B89" t="str">
            <v xml:space="preserve">          303 - Miscellaneous Intangible Plant</v>
          </cell>
          <cell r="C89">
            <v>194218779.98818001</v>
          </cell>
          <cell r="E89">
            <v>194218779.98818001</v>
          </cell>
          <cell r="F89"/>
          <cell r="G89"/>
          <cell r="H89"/>
          <cell r="I89"/>
          <cell r="J89"/>
          <cell r="K89"/>
          <cell r="L89">
            <v>0</v>
          </cell>
          <cell r="M89"/>
          <cell r="N89"/>
          <cell r="O89"/>
          <cell r="P89"/>
          <cell r="Q89">
            <v>194218779.98818001</v>
          </cell>
          <cell r="R89"/>
          <cell r="S89">
            <v>194218779.98818001</v>
          </cell>
        </row>
        <row r="90">
          <cell r="A90" t="str">
            <v>UI</v>
          </cell>
          <cell r="B90" t="str">
            <v xml:space="preserve">     Total Intangible Plant</v>
          </cell>
          <cell r="C90">
            <v>249690577.03550702</v>
          </cell>
          <cell r="D90">
            <v>0</v>
          </cell>
          <cell r="E90">
            <v>249690577.03550702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249690577.03550702</v>
          </cell>
          <cell r="R90">
            <v>0</v>
          </cell>
          <cell r="S90">
            <v>249690577.03550702</v>
          </cell>
        </row>
        <row r="91">
          <cell r="A91" t="str">
            <v>WC/RB</v>
          </cell>
          <cell r="B91" t="str">
            <v>Acquistion Adjustments</v>
          </cell>
          <cell r="C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</row>
        <row r="92">
          <cell r="A92" t="str">
            <v>WC/RB</v>
          </cell>
          <cell r="B92" t="str">
            <v>A/C 11400001 Electric - Plant Acq Adj. Milwaukee RR</v>
          </cell>
          <cell r="C92">
            <v>946172.25</v>
          </cell>
          <cell r="E92">
            <v>946172.25</v>
          </cell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>
            <v>946172.25</v>
          </cell>
          <cell r="R92"/>
          <cell r="S92">
            <v>946172.25</v>
          </cell>
        </row>
        <row r="93">
          <cell r="A93" t="str">
            <v>WC/RB</v>
          </cell>
          <cell r="B93" t="str">
            <v>A/C 11400011 Electric - Plant Acq Adj. DuPont</v>
          </cell>
          <cell r="C93">
            <v>302358.00999999995</v>
          </cell>
          <cell r="E93">
            <v>302358.00999999995</v>
          </cell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>
            <v>302358.00999999995</v>
          </cell>
          <cell r="R93"/>
          <cell r="S93">
            <v>302358.00999999995</v>
          </cell>
        </row>
        <row r="94">
          <cell r="A94" t="str">
            <v>WC/RB</v>
          </cell>
          <cell r="B94" t="str">
            <v>A/C 11400031 Acquisition Adjustment - Encogen</v>
          </cell>
          <cell r="C94">
            <v>76622596.840000018</v>
          </cell>
          <cell r="E94">
            <v>76622596.840000018</v>
          </cell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>
            <v>76622596.840000018</v>
          </cell>
          <cell r="R94">
            <v>0</v>
          </cell>
          <cell r="S94">
            <v>76622596.840000018</v>
          </cell>
        </row>
        <row r="95">
          <cell r="A95" t="str">
            <v>WC/RB</v>
          </cell>
          <cell r="B95" t="str">
            <v>A/C 11400061 Mint Farm - Electric Plant Acquisition Adjustments</v>
          </cell>
          <cell r="C95">
            <v>156960790.83999997</v>
          </cell>
          <cell r="E95">
            <v>156960790.83999997</v>
          </cell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>
            <v>156960790.83999997</v>
          </cell>
          <cell r="R95">
            <v>0</v>
          </cell>
          <cell r="S95">
            <v>156960790.83999997</v>
          </cell>
        </row>
        <row r="96">
          <cell r="A96" t="str">
            <v>WC/RB</v>
          </cell>
          <cell r="B96" t="str">
            <v>A/C 11400071 Whitehorn - Electric Plant Acquisition</v>
          </cell>
          <cell r="C96">
            <v>16950332.900000002</v>
          </cell>
          <cell r="E96">
            <v>16950332.900000002</v>
          </cell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>
            <v>16950332.900000002</v>
          </cell>
          <cell r="R96">
            <v>0</v>
          </cell>
          <cell r="S96">
            <v>16950332.900000002</v>
          </cell>
        </row>
        <row r="97">
          <cell r="A97" t="str">
            <v>WC/RB</v>
          </cell>
          <cell r="B97" t="str">
            <v>A/C 11400091 Ferndale - Electric Plant Acquistion Adjust</v>
          </cell>
          <cell r="C97">
            <v>31009424.02999999</v>
          </cell>
          <cell r="E97">
            <v>31009424.02999999</v>
          </cell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>
            <v>31009424.02999999</v>
          </cell>
          <cell r="R97">
            <v>0</v>
          </cell>
          <cell r="S97">
            <v>31009424.02999999</v>
          </cell>
        </row>
        <row r="98">
          <cell r="A98"/>
          <cell r="B98"/>
          <cell r="C98">
            <v>282791674.87</v>
          </cell>
          <cell r="D98">
            <v>0</v>
          </cell>
          <cell r="E98">
            <v>282791674.87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282791674.87</v>
          </cell>
          <cell r="R98">
            <v>0</v>
          </cell>
          <cell r="S98">
            <v>282791674.87</v>
          </cell>
        </row>
        <row r="99">
          <cell r="A99"/>
          <cell r="B99" t="str">
            <v>ARO's</v>
          </cell>
          <cell r="C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</row>
        <row r="100">
          <cell r="A100" t="str">
            <v>WC/RB</v>
          </cell>
          <cell r="B100" t="str">
            <v>A/C 23001021 ARO-Electric Colstrip 1 &amp; 2 ash pond ca</v>
          </cell>
          <cell r="C100">
            <v>-19091254.050416667</v>
          </cell>
          <cell r="E100">
            <v>-19091254.050416667</v>
          </cell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>
            <v>-19091254.050416667</v>
          </cell>
          <cell r="R100">
            <v>0</v>
          </cell>
          <cell r="S100">
            <v>-19091254.050416667</v>
          </cell>
        </row>
        <row r="101">
          <cell r="A101" t="str">
            <v>WC/RB</v>
          </cell>
          <cell r="B101" t="str">
            <v>A/C 23001031 ARO-Electric Colstrip 3 &amp; 4 ash pond ca</v>
          </cell>
          <cell r="C101">
            <v>-19475859.264583334</v>
          </cell>
          <cell r="E101">
            <v>-19475859.264583334</v>
          </cell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>
            <v>-19475859.264583334</v>
          </cell>
          <cell r="R101">
            <v>0</v>
          </cell>
          <cell r="S101">
            <v>-19475859.264583334</v>
          </cell>
        </row>
        <row r="102">
          <cell r="A102" t="str">
            <v>WC/RB</v>
          </cell>
          <cell r="B102" t="str">
            <v>A/C 23001041 ARO-Hopkins Ridge</v>
          </cell>
          <cell r="C102">
            <v>-7829614.4329166664</v>
          </cell>
          <cell r="E102">
            <v>-7829614.4329166664</v>
          </cell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>
            <v>-7829614.4329166664</v>
          </cell>
          <cell r="R102">
            <v>0</v>
          </cell>
          <cell r="S102">
            <v>-7829614.4329166664</v>
          </cell>
        </row>
        <row r="103">
          <cell r="A103" t="str">
            <v>WC/RB</v>
          </cell>
          <cell r="B103" t="str">
            <v>A/C 23001061 ARO - Transmission Wood Poles</v>
          </cell>
          <cell r="C103">
            <v>-6160895.7470833324</v>
          </cell>
          <cell r="E103">
            <v>-6160895.7470833324</v>
          </cell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>
            <v>-6160895.7470833324</v>
          </cell>
          <cell r="R103"/>
          <cell r="S103">
            <v>-6160895.7470833324</v>
          </cell>
        </row>
        <row r="104">
          <cell r="A104" t="str">
            <v>WC/RB</v>
          </cell>
          <cell r="B104" t="str">
            <v>A/C 23001071 ARO - Distribution Wood Poles</v>
          </cell>
          <cell r="C104">
            <v>-9082009.5095833335</v>
          </cell>
          <cell r="E104">
            <v>-9082009.5095833335</v>
          </cell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>
            <v>-9082009.5095833335</v>
          </cell>
          <cell r="R104"/>
          <cell r="S104">
            <v>-9082009.5095833335</v>
          </cell>
        </row>
        <row r="105">
          <cell r="A105" t="str">
            <v>WC/RB</v>
          </cell>
          <cell r="B105" t="str">
            <v>A/C 23001131 ARO - Lower Snake River Wind Facility</v>
          </cell>
          <cell r="C105">
            <v>-12116038.135416666</v>
          </cell>
          <cell r="E105">
            <v>-12116038.135416666</v>
          </cell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>
            <v>-12116038.135416666</v>
          </cell>
          <cell r="R105">
            <v>0</v>
          </cell>
          <cell r="S105">
            <v>-12116038.135416666</v>
          </cell>
        </row>
        <row r="106">
          <cell r="A106" t="str">
            <v>WC/RB</v>
          </cell>
          <cell r="B106" t="str">
            <v>A/C 23001141 ARO - Crystal Mountain Generator Site</v>
          </cell>
          <cell r="C106">
            <v>-557444.59833333339</v>
          </cell>
          <cell r="E106">
            <v>-557444.59833333339</v>
          </cell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>
            <v>-557444.59833333339</v>
          </cell>
          <cell r="R106">
            <v>0</v>
          </cell>
          <cell r="S106">
            <v>-557444.59833333339</v>
          </cell>
        </row>
        <row r="107">
          <cell r="A107" t="str">
            <v>WC/RB</v>
          </cell>
          <cell r="B107" t="str">
            <v>A/C 23001151 ARO - Meteorological Tower Long Term</v>
          </cell>
          <cell r="C107">
            <v>-152434.75958333336</v>
          </cell>
          <cell r="E107">
            <v>-152434.75958333336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>
            <v>-152434.75958333336</v>
          </cell>
          <cell r="R107">
            <v>0</v>
          </cell>
          <cell r="S107">
            <v>-152434.75958333336</v>
          </cell>
        </row>
        <row r="108">
          <cell r="A108" t="str">
            <v>WC/RB</v>
          </cell>
          <cell r="B108" t="str">
            <v>A/C 23001231 ARO - Ferndale - Long Term</v>
          </cell>
          <cell r="C108">
            <v>-1165732.06</v>
          </cell>
          <cell r="E108">
            <v>-1165732.06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>
            <v>-1165732.06</v>
          </cell>
          <cell r="R108">
            <v>0</v>
          </cell>
          <cell r="S108">
            <v>-1165732.06</v>
          </cell>
        </row>
        <row r="109">
          <cell r="A109" t="str">
            <v>WC/RB</v>
          </cell>
          <cell r="B109" t="str">
            <v>A/C 23002011 ARO - Frederickson</v>
          </cell>
          <cell r="C109">
            <v>-909356.31958333345</v>
          </cell>
          <cell r="E109">
            <v>-909356.31958333345</v>
          </cell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>
            <v>-909356.31958333345</v>
          </cell>
          <cell r="R109">
            <v>0</v>
          </cell>
          <cell r="S109">
            <v>-909356.31958333345</v>
          </cell>
        </row>
        <row r="110">
          <cell r="A110" t="str">
            <v>WC/RB</v>
          </cell>
          <cell r="B110" t="str">
            <v>A/C 23002041 ARO-Wild Horse Wind</v>
          </cell>
          <cell r="C110">
            <v>-7138934.9266666668</v>
          </cell>
          <cell r="E110">
            <v>-7138934.9266666668</v>
          </cell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>
            <v>-7138934.9266666668</v>
          </cell>
          <cell r="R110">
            <v>0</v>
          </cell>
          <cell r="S110">
            <v>-7138934.9266666668</v>
          </cell>
        </row>
        <row r="111">
          <cell r="A111" t="str">
            <v>WC/RB</v>
          </cell>
          <cell r="B111" t="str">
            <v>A/C 23002061 ARO - Transmission Wood Poles to Short Term</v>
          </cell>
          <cell r="C111">
            <v>88954.25</v>
          </cell>
          <cell r="E111">
            <v>88954.25</v>
          </cell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>
            <v>88954.25</v>
          </cell>
          <cell r="R111"/>
          <cell r="S111">
            <v>88954.25</v>
          </cell>
        </row>
        <row r="112">
          <cell r="A112" t="str">
            <v>WC/RB</v>
          </cell>
          <cell r="B112" t="str">
            <v>A/C 23002071 ARO - Distribution Wood Poles Short Term</v>
          </cell>
          <cell r="C112">
            <v>254922.35041666662</v>
          </cell>
          <cell r="E112">
            <v>254922.35041666662</v>
          </cell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>
            <v>254922.35041666662</v>
          </cell>
          <cell r="R112"/>
          <cell r="S112">
            <v>254922.35041666662</v>
          </cell>
        </row>
        <row r="113">
          <cell r="A113" t="str">
            <v>WC/RB</v>
          </cell>
          <cell r="B113" t="str">
            <v>A/C 23002091 ARO - ARO - Electric Short Term</v>
          </cell>
          <cell r="C113">
            <v>-343876.60041666665</v>
          </cell>
          <cell r="E113">
            <v>-343876.60041666665</v>
          </cell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>
            <v>-343876.60041666665</v>
          </cell>
          <cell r="R113"/>
          <cell r="S113">
            <v>-343876.60041666665</v>
          </cell>
        </row>
        <row r="114">
          <cell r="A114" t="str">
            <v>WC/RB</v>
          </cell>
          <cell r="B114" t="str">
            <v>A/C 23001043 ARO - South King Complex - Long Term</v>
          </cell>
          <cell r="C114">
            <v>-540785.04447466659</v>
          </cell>
          <cell r="E114">
            <v>-540785.04447466659</v>
          </cell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>
            <v>-540785.04447466659</v>
          </cell>
          <cell r="R114"/>
          <cell r="S114">
            <v>-540785.04447466659</v>
          </cell>
        </row>
        <row r="115">
          <cell r="A115" t="str">
            <v>WC/RB</v>
          </cell>
          <cell r="B115" t="str">
            <v>A/C 25300353 PSE Building (A) - Landlord Incentives</v>
          </cell>
          <cell r="C115">
            <v>-3870153.1484368327</v>
          </cell>
          <cell r="E115">
            <v>-3870153.1484368327</v>
          </cell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>
            <v>-3870153.1484368327</v>
          </cell>
          <cell r="R115"/>
          <cell r="S115">
            <v>-3870153.1484368327</v>
          </cell>
        </row>
        <row r="116">
          <cell r="A116" t="str">
            <v>WC/RB</v>
          </cell>
          <cell r="B116" t="str">
            <v>A/C 25300363 PSE Building (B) - Landlord Incentives</v>
          </cell>
          <cell r="C116">
            <v>-1019007.8853959998</v>
          </cell>
          <cell r="E116">
            <v>-1019007.8853959998</v>
          </cell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>
            <v>-1019007.8853959998</v>
          </cell>
          <cell r="R116"/>
          <cell r="S116">
            <v>-1019007.8853959998</v>
          </cell>
        </row>
        <row r="117">
          <cell r="A117" t="str">
            <v>WC/RB</v>
          </cell>
          <cell r="B117" t="str">
            <v>A/C 25300413 Landlord Incentive Bldg B - Floor 4</v>
          </cell>
          <cell r="C117">
            <v>-381175.75946000003</v>
          </cell>
          <cell r="E117">
            <v>-381175.75946000003</v>
          </cell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>
            <v>-381175.75946000003</v>
          </cell>
          <cell r="R117"/>
          <cell r="S117">
            <v>-381175.75946000003</v>
          </cell>
        </row>
        <row r="118">
          <cell r="A118" t="str">
            <v>WC/RB</v>
          </cell>
          <cell r="B118" t="str">
            <v>A/C 25300443 Bothel Data Center Landlord Incentives</v>
          </cell>
          <cell r="C118">
            <v>-485787.50150399993</v>
          </cell>
          <cell r="E118">
            <v>-485787.50150399993</v>
          </cell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>
            <v>-485787.50150399993</v>
          </cell>
          <cell r="R118"/>
          <cell r="S118">
            <v>-485787.50150399993</v>
          </cell>
        </row>
        <row r="119">
          <cell r="A119" t="str">
            <v>WC/RB</v>
          </cell>
          <cell r="B119" t="str">
            <v>A/C 25300663 Redmond West 2nd Amen Tenant Incentives</v>
          </cell>
          <cell r="C119">
            <v>-49509.563984</v>
          </cell>
          <cell r="E119">
            <v>-49509.563984</v>
          </cell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>
            <v>-49509.563984</v>
          </cell>
          <cell r="R119"/>
          <cell r="S119">
            <v>-49509.563984</v>
          </cell>
        </row>
        <row r="120">
          <cell r="A120" t="str">
            <v>WC/RB</v>
          </cell>
          <cell r="B120" t="str">
            <v>A/C 25301203 Redmond West on Willows - Landlord Ince</v>
          </cell>
          <cell r="C120">
            <v>-103267.08059999999</v>
          </cell>
          <cell r="E120">
            <v>-103267.08059999999</v>
          </cell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>
            <v>-103267.08059999999</v>
          </cell>
          <cell r="R120"/>
          <cell r="S120">
            <v>-103267.08059999999</v>
          </cell>
        </row>
        <row r="121">
          <cell r="A121" t="str">
            <v>WC/RB</v>
          </cell>
          <cell r="B121" t="str">
            <v>A/C 25301213 Redmond West Tenant Improvement</v>
          </cell>
          <cell r="C121">
            <v>-454019.23499999999</v>
          </cell>
          <cell r="E121">
            <v>-454019.23499999999</v>
          </cell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>
            <v>-454019.23499999999</v>
          </cell>
          <cell r="R121"/>
          <cell r="S121">
            <v>-454019.23499999999</v>
          </cell>
        </row>
        <row r="122">
          <cell r="A122"/>
          <cell r="B122"/>
          <cell r="C122">
            <v>-90583279.023022145</v>
          </cell>
          <cell r="D122">
            <v>0</v>
          </cell>
          <cell r="E122">
            <v>-90583279.023022145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-90583279.023022145</v>
          </cell>
          <cell r="R122">
            <v>0</v>
          </cell>
          <cell r="S122">
            <v>-90583279.023022145</v>
          </cell>
        </row>
        <row r="123">
          <cell r="A123"/>
          <cell r="B123"/>
          <cell r="C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</row>
        <row r="124">
          <cell r="B124"/>
          <cell r="C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</row>
        <row r="125">
          <cell r="A125" t="str">
            <v>UI</v>
          </cell>
          <cell r="B125" t="str">
            <v>Total Gross Utility Plant in Service</v>
          </cell>
          <cell r="C125">
            <v>9760425182.7899075</v>
          </cell>
          <cell r="D125">
            <v>-23675.599999999999</v>
          </cell>
          <cell r="E125">
            <v>9760401507.1899071</v>
          </cell>
          <cell r="F125">
            <v>0</v>
          </cell>
          <cell r="G125">
            <v>15741420.734608332</v>
          </cell>
          <cell r="H125">
            <v>0</v>
          </cell>
          <cell r="I125">
            <v>-4539303</v>
          </cell>
          <cell r="J125">
            <v>0</v>
          </cell>
          <cell r="K125">
            <v>5283142.6882666675</v>
          </cell>
          <cell r="L125">
            <v>0</v>
          </cell>
          <cell r="M125">
            <v>-46656.627500012517</v>
          </cell>
          <cell r="N125">
            <v>24765516.030000001</v>
          </cell>
          <cell r="O125">
            <v>45432.020000000004</v>
          </cell>
          <cell r="P125">
            <v>0</v>
          </cell>
          <cell r="Q125">
            <v>9801651059.0352821</v>
          </cell>
          <cell r="R125">
            <v>0</v>
          </cell>
          <cell r="S125">
            <v>9801651059.0352821</v>
          </cell>
        </row>
        <row r="126">
          <cell r="B126"/>
          <cell r="C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>
            <v>-0.64582061767578125</v>
          </cell>
        </row>
        <row r="127">
          <cell r="A127"/>
          <cell r="B127"/>
          <cell r="C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</row>
        <row r="128">
          <cell r="A128" t="str">
            <v>UI</v>
          </cell>
          <cell r="B128" t="str">
            <v>Accumulated Depreciation and Amortization:</v>
          </cell>
          <cell r="C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</row>
        <row r="129">
          <cell r="A129" t="str">
            <v>UI</v>
          </cell>
          <cell r="B129" t="str">
            <v xml:space="preserve">     Production Plant:</v>
          </cell>
          <cell r="C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</row>
        <row r="130">
          <cell r="A130" t="str">
            <v>UI</v>
          </cell>
          <cell r="B130" t="str">
            <v xml:space="preserve">               310 - Land and Land Rights</v>
          </cell>
          <cell r="C130">
            <v>0</v>
          </cell>
          <cell r="E130">
            <v>0</v>
          </cell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>
            <v>0</v>
          </cell>
          <cell r="R130">
            <v>0</v>
          </cell>
          <cell r="S130">
            <v>0</v>
          </cell>
        </row>
        <row r="131">
          <cell r="A131" t="str">
            <v>UI</v>
          </cell>
          <cell r="B131" t="str">
            <v xml:space="preserve">               311 - Structures and Improvements</v>
          </cell>
          <cell r="C131">
            <v>-128787287.55249999</v>
          </cell>
          <cell r="E131">
            <v>-128787287.55249999</v>
          </cell>
          <cell r="F131">
            <v>-1221467.433044014</v>
          </cell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>
            <v>-130008754.98554401</v>
          </cell>
          <cell r="R131">
            <v>0</v>
          </cell>
          <cell r="S131">
            <v>-130008754.98554401</v>
          </cell>
        </row>
        <row r="132">
          <cell r="A132" t="str">
            <v>UI</v>
          </cell>
          <cell r="B132" t="str">
            <v xml:space="preserve">               312 - Boiler Plant Equipment</v>
          </cell>
          <cell r="C132">
            <v>-409437388.49333298</v>
          </cell>
          <cell r="E132">
            <v>-409437388.49333298</v>
          </cell>
          <cell r="F132">
            <v>-7452474.9491235157</v>
          </cell>
          <cell r="G132"/>
          <cell r="H132"/>
          <cell r="I132"/>
          <cell r="J132"/>
          <cell r="K132"/>
          <cell r="L132"/>
          <cell r="M132"/>
          <cell r="N132"/>
          <cell r="O132"/>
          <cell r="P132">
            <v>-95819883.979849756</v>
          </cell>
          <cell r="Q132">
            <v>-512709747.42230624</v>
          </cell>
          <cell r="R132">
            <v>0</v>
          </cell>
          <cell r="S132">
            <v>-512709747.42230624</v>
          </cell>
        </row>
        <row r="133">
          <cell r="A133" t="str">
            <v>UI</v>
          </cell>
          <cell r="B133" t="str">
            <v xml:space="preserve">               314 - Turbogenerator Units</v>
          </cell>
          <cell r="C133">
            <v>-181905695.79333299</v>
          </cell>
          <cell r="E133">
            <v>-181905695.79333299</v>
          </cell>
          <cell r="F133">
            <v>-2941159.0855033142</v>
          </cell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>
            <v>-184846854.8788363</v>
          </cell>
          <cell r="R133">
            <v>0</v>
          </cell>
          <cell r="S133">
            <v>-184846854.8788363</v>
          </cell>
        </row>
        <row r="134">
          <cell r="A134" t="str">
            <v>UI</v>
          </cell>
          <cell r="B134" t="str">
            <v xml:space="preserve">               315 - Accessory Electric Equipment</v>
          </cell>
          <cell r="C134">
            <v>-30933449.739583299</v>
          </cell>
          <cell r="E134">
            <v>-30933449.739583299</v>
          </cell>
          <cell r="F134">
            <v>-574155.36550828069</v>
          </cell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>
            <v>-31507605.105091579</v>
          </cell>
          <cell r="R134">
            <v>0</v>
          </cell>
          <cell r="S134">
            <v>-31507605.105091579</v>
          </cell>
        </row>
        <row r="135">
          <cell r="A135" t="str">
            <v>UI</v>
          </cell>
          <cell r="B135" t="str">
            <v xml:space="preserve">               316 - Miscellaneous Power Plant Equipment</v>
          </cell>
          <cell r="C135">
            <v>-10294073.888749899</v>
          </cell>
          <cell r="E135">
            <v>-10294073.888749899</v>
          </cell>
          <cell r="F135">
            <v>-282713.47079006681</v>
          </cell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>
            <v>-10576787.359539967</v>
          </cell>
          <cell r="R135">
            <v>0</v>
          </cell>
          <cell r="S135">
            <v>-10576787.359539967</v>
          </cell>
        </row>
        <row r="136">
          <cell r="A136" t="str">
            <v>UI</v>
          </cell>
          <cell r="B136" t="str">
            <v xml:space="preserve">               317 - Asset Retirement Obligation</v>
          </cell>
          <cell r="C136">
            <v>-2123525.11499999</v>
          </cell>
          <cell r="E136">
            <v>-2123525.11499999</v>
          </cell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>
            <v>-2123525.11499999</v>
          </cell>
          <cell r="R136">
            <v>0</v>
          </cell>
          <cell r="S136">
            <v>-2123525.11499999</v>
          </cell>
        </row>
        <row r="137">
          <cell r="A137"/>
          <cell r="B137" t="str">
            <v>Total Production</v>
          </cell>
          <cell r="C137">
            <v>-763481420.58249915</v>
          </cell>
          <cell r="D137">
            <v>0</v>
          </cell>
          <cell r="E137">
            <v>-763481420.58249915</v>
          </cell>
          <cell r="F137">
            <v>-12471970.303969191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-95819883.979849756</v>
          </cell>
          <cell r="Q137">
            <v>-871773274.86631811</v>
          </cell>
          <cell r="R137">
            <v>0</v>
          </cell>
          <cell r="S137">
            <v>-871773274.86631811</v>
          </cell>
        </row>
        <row r="138">
          <cell r="A138" t="str">
            <v>UI</v>
          </cell>
          <cell r="B138" t="str">
            <v xml:space="preserve">          Hydraulic Production:</v>
          </cell>
          <cell r="C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</row>
        <row r="139">
          <cell r="A139" t="str">
            <v>UI</v>
          </cell>
          <cell r="B139" t="str">
            <v xml:space="preserve">               330 - Land and Land Rights</v>
          </cell>
          <cell r="C139">
            <v>-10990.1599999999</v>
          </cell>
          <cell r="E139">
            <v>-10990.1599999999</v>
          </cell>
          <cell r="F139">
            <v>71.219646203836987</v>
          </cell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>
            <v>-10918.940353796062</v>
          </cell>
          <cell r="R139">
            <v>0</v>
          </cell>
          <cell r="S139">
            <v>-10918.940353796062</v>
          </cell>
        </row>
        <row r="140">
          <cell r="A140" t="str">
            <v>UI</v>
          </cell>
          <cell r="B140" t="str">
            <v xml:space="preserve">               331 - Structures and Improvements</v>
          </cell>
          <cell r="C140">
            <v>-22166785.880416598</v>
          </cell>
          <cell r="E140">
            <v>-22166785.880416598</v>
          </cell>
          <cell r="F140">
            <v>-298929.18992365093</v>
          </cell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>
            <v>-22465715.07034025</v>
          </cell>
          <cell r="R140">
            <v>0</v>
          </cell>
          <cell r="S140">
            <v>-22465715.07034025</v>
          </cell>
        </row>
        <row r="141">
          <cell r="A141" t="str">
            <v>UI</v>
          </cell>
          <cell r="B141" t="str">
            <v xml:space="preserve">               332 - Reservoirs, Dams, and Waterways</v>
          </cell>
          <cell r="C141">
            <v>-89833529.099166602</v>
          </cell>
          <cell r="E141">
            <v>-89833529.099166602</v>
          </cell>
          <cell r="F141">
            <v>-1344714.5709835822</v>
          </cell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>
            <v>-91178243.670150191</v>
          </cell>
          <cell r="R141">
            <v>0</v>
          </cell>
          <cell r="S141">
            <v>-91178243.670150191</v>
          </cell>
        </row>
        <row r="142">
          <cell r="A142" t="str">
            <v>UI</v>
          </cell>
          <cell r="B142" t="str">
            <v xml:space="preserve">               333 - Waterwheels, Turbines and Generators</v>
          </cell>
          <cell r="C142">
            <v>-22944692.8554166</v>
          </cell>
          <cell r="E142">
            <v>-22944692.8554166</v>
          </cell>
          <cell r="F142">
            <v>-113590.31464512002</v>
          </cell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>
            <v>-23058283.170061719</v>
          </cell>
          <cell r="R142">
            <v>0</v>
          </cell>
          <cell r="S142">
            <v>-23058283.170061719</v>
          </cell>
        </row>
        <row r="143">
          <cell r="A143" t="str">
            <v>UI</v>
          </cell>
          <cell r="B143" t="str">
            <v xml:space="preserve">               334 - Accessory Electric Equipment</v>
          </cell>
          <cell r="C143">
            <v>-5664916.3783333302</v>
          </cell>
          <cell r="E143">
            <v>-5664916.3783333302</v>
          </cell>
          <cell r="F143">
            <v>-71752.395004293765</v>
          </cell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>
            <v>-5736668.773337624</v>
          </cell>
          <cell r="R143">
            <v>0</v>
          </cell>
          <cell r="S143">
            <v>-5736668.773337624</v>
          </cell>
        </row>
        <row r="144">
          <cell r="A144" t="str">
            <v>UI</v>
          </cell>
          <cell r="B144" t="str">
            <v xml:space="preserve">               335 - Miscellaneous Power Plant Equipment</v>
          </cell>
          <cell r="C144">
            <v>-3034080.6850000001</v>
          </cell>
          <cell r="E144">
            <v>-3034080.6850000001</v>
          </cell>
          <cell r="F144">
            <v>-35436.736468812735</v>
          </cell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>
            <v>-3069517.421468813</v>
          </cell>
          <cell r="R144">
            <v>0</v>
          </cell>
          <cell r="S144">
            <v>-3069517.421468813</v>
          </cell>
        </row>
        <row r="145">
          <cell r="A145" t="str">
            <v>UI</v>
          </cell>
          <cell r="B145" t="str">
            <v xml:space="preserve">               336 - Roads, Railroads and Bridges</v>
          </cell>
          <cell r="C145">
            <v>-247044.35458333301</v>
          </cell>
          <cell r="E145">
            <v>-247044.35458333301</v>
          </cell>
          <cell r="F145">
            <v>-2530.71027163703</v>
          </cell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>
            <v>-249575.06485497006</v>
          </cell>
          <cell r="R145">
            <v>0</v>
          </cell>
          <cell r="S145">
            <v>-249575.06485497006</v>
          </cell>
        </row>
        <row r="146">
          <cell r="A146" t="str">
            <v>UI</v>
          </cell>
          <cell r="B146" t="str">
            <v xml:space="preserve">               337 - ARO</v>
          </cell>
          <cell r="C146">
            <v>0</v>
          </cell>
          <cell r="E146">
            <v>0</v>
          </cell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>
            <v>0</v>
          </cell>
          <cell r="R146">
            <v>0</v>
          </cell>
          <cell r="S146">
            <v>0</v>
          </cell>
        </row>
        <row r="147">
          <cell r="A147" t="str">
            <v>UI</v>
          </cell>
          <cell r="B147" t="str">
            <v xml:space="preserve">               338 - Easements</v>
          </cell>
          <cell r="C147">
            <v>0</v>
          </cell>
          <cell r="D147">
            <v>0</v>
          </cell>
          <cell r="E147">
            <v>0</v>
          </cell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>
            <v>0</v>
          </cell>
          <cell r="R147">
            <v>0</v>
          </cell>
          <cell r="S147">
            <v>0</v>
          </cell>
        </row>
        <row r="148">
          <cell r="A148"/>
          <cell r="B148" t="str">
            <v>Total Hydro</v>
          </cell>
          <cell r="C148">
            <v>-143902039.41291645</v>
          </cell>
          <cell r="D148">
            <v>0</v>
          </cell>
          <cell r="E148">
            <v>-143902039.41291645</v>
          </cell>
          <cell r="F148">
            <v>-1866882.6976508924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-145768922.11056739</v>
          </cell>
          <cell r="R148">
            <v>0</v>
          </cell>
          <cell r="S148">
            <v>-145768922.11056739</v>
          </cell>
        </row>
        <row r="149">
          <cell r="A149" t="str">
            <v>UI</v>
          </cell>
          <cell r="B149" t="str">
            <v xml:space="preserve">          Other Production:</v>
          </cell>
          <cell r="C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</row>
        <row r="150">
          <cell r="A150" t="str">
            <v>UI</v>
          </cell>
          <cell r="B150" t="str">
            <v xml:space="preserve">               340 - Land and Land Rights</v>
          </cell>
          <cell r="C150">
            <v>-193185.83</v>
          </cell>
          <cell r="E150">
            <v>-193185.83</v>
          </cell>
          <cell r="F150">
            <v>2944.3258405878996</v>
          </cell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>
            <v>-190241.50415941208</v>
          </cell>
          <cell r="R150">
            <v>0</v>
          </cell>
          <cell r="S150">
            <v>-190241.50415941208</v>
          </cell>
        </row>
        <row r="151">
          <cell r="A151" t="str">
            <v>UI</v>
          </cell>
          <cell r="B151" t="str">
            <v xml:space="preserve">               341 - Structures and Improvements</v>
          </cell>
          <cell r="C151">
            <v>-58104531.994583301</v>
          </cell>
          <cell r="E151">
            <v>-58104531.994583301</v>
          </cell>
          <cell r="F151">
            <v>129813.04950764177</v>
          </cell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>
            <v>-57974718.945075661</v>
          </cell>
          <cell r="R151">
            <v>0</v>
          </cell>
          <cell r="S151">
            <v>-57974718.945075661</v>
          </cell>
        </row>
        <row r="152">
          <cell r="A152" t="str">
            <v>UI</v>
          </cell>
          <cell r="B152" t="str">
            <v xml:space="preserve">               342 - Fuel Holders, Producers, and Accessories</v>
          </cell>
          <cell r="C152">
            <v>-19104163.2999999</v>
          </cell>
          <cell r="E152">
            <v>-19104163.2999999</v>
          </cell>
          <cell r="F152">
            <v>307582.16753432306</v>
          </cell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>
            <v>-18796581.132465579</v>
          </cell>
          <cell r="R152">
            <v>0</v>
          </cell>
          <cell r="S152">
            <v>-18796581.132465579</v>
          </cell>
        </row>
        <row r="153">
          <cell r="A153" t="str">
            <v>UI</v>
          </cell>
          <cell r="B153" t="str">
            <v xml:space="preserve">               344 - Generators</v>
          </cell>
          <cell r="C153">
            <v>-569641094.46791601</v>
          </cell>
          <cell r="E153">
            <v>-569641094.46791601</v>
          </cell>
          <cell r="F153">
            <v>-6551425.1945843315</v>
          </cell>
          <cell r="G153"/>
          <cell r="H153"/>
          <cell r="I153">
            <v>1084996.722022248</v>
          </cell>
          <cell r="J153"/>
          <cell r="K153"/>
          <cell r="L153"/>
          <cell r="M153">
            <v>21111912.982080221</v>
          </cell>
          <cell r="N153">
            <v>-1572187.2608600797</v>
          </cell>
          <cell r="O153"/>
          <cell r="P153"/>
          <cell r="Q153">
            <v>-555567797.21925795</v>
          </cell>
          <cell r="R153">
            <v>0</v>
          </cell>
          <cell r="S153">
            <v>-555567797.21925795</v>
          </cell>
        </row>
        <row r="154">
          <cell r="A154" t="str">
            <v>UI</v>
          </cell>
          <cell r="B154" t="str">
            <v xml:space="preserve">               345 - Accessory Electric Equipment</v>
          </cell>
          <cell r="C154">
            <v>-51966754.052500002</v>
          </cell>
          <cell r="E154">
            <v>-51966754.052500002</v>
          </cell>
          <cell r="F154">
            <v>-141907.85530914608</v>
          </cell>
          <cell r="G154"/>
          <cell r="H154"/>
          <cell r="I154">
            <v>446099.01776656177</v>
          </cell>
          <cell r="J154"/>
          <cell r="K154"/>
          <cell r="L154"/>
          <cell r="M154"/>
          <cell r="N154"/>
          <cell r="O154"/>
          <cell r="P154"/>
          <cell r="Q154">
            <v>-51662562.890042581</v>
          </cell>
          <cell r="R154">
            <v>0</v>
          </cell>
          <cell r="S154">
            <v>-51662562.890042581</v>
          </cell>
        </row>
        <row r="155">
          <cell r="A155" t="str">
            <v>UI</v>
          </cell>
          <cell r="B155" t="str">
            <v xml:space="preserve">               346 - Other Production</v>
          </cell>
          <cell r="C155">
            <v>-6017167.5945833297</v>
          </cell>
          <cell r="E155">
            <v>-6017167.5945833297</v>
          </cell>
          <cell r="F155">
            <v>-125853.28795076677</v>
          </cell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>
            <v>-6143020.8825340969</v>
          </cell>
          <cell r="R155">
            <v>0</v>
          </cell>
          <cell r="S155">
            <v>-6143020.8825340969</v>
          </cell>
        </row>
        <row r="156">
          <cell r="A156" t="str">
            <v>UI</v>
          </cell>
          <cell r="B156" t="str">
            <v xml:space="preserve">               347 - Asset Retirement Obligation</v>
          </cell>
          <cell r="C156">
            <v>-2453464.7062499998</v>
          </cell>
          <cell r="E156">
            <v>-2453464.7062499998</v>
          </cell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>
            <v>-2453464.7062499998</v>
          </cell>
          <cell r="R156">
            <v>0</v>
          </cell>
          <cell r="S156">
            <v>-2453464.7062499998</v>
          </cell>
        </row>
        <row r="157">
          <cell r="A157" t="str">
            <v>UI</v>
          </cell>
          <cell r="B157" t="str">
            <v xml:space="preserve">               348 - Energy Production Storage</v>
          </cell>
          <cell r="C157">
            <v>-18751.600416666599</v>
          </cell>
          <cell r="E157">
            <v>-18751.600416666599</v>
          </cell>
          <cell r="F157">
            <v>52134.587241951594</v>
          </cell>
          <cell r="G157"/>
          <cell r="H157"/>
          <cell r="I157"/>
          <cell r="J157"/>
          <cell r="K157">
            <v>-495916.20105393277</v>
          </cell>
          <cell r="L157"/>
          <cell r="M157"/>
          <cell r="N157"/>
          <cell r="O157"/>
          <cell r="P157"/>
          <cell r="Q157">
            <v>-462533.21422864776</v>
          </cell>
          <cell r="R157">
            <v>0</v>
          </cell>
          <cell r="S157">
            <v>-462533.21422864776</v>
          </cell>
        </row>
        <row r="158">
          <cell r="A158"/>
          <cell r="B158" t="str">
            <v>Total Other Production</v>
          </cell>
          <cell r="C158">
            <v>-707499113.54624915</v>
          </cell>
          <cell r="D158">
            <v>0</v>
          </cell>
          <cell r="E158">
            <v>-707499113.54624915</v>
          </cell>
          <cell r="F158">
            <v>-6326712.2077197414</v>
          </cell>
          <cell r="G158">
            <v>0</v>
          </cell>
          <cell r="H158">
            <v>0</v>
          </cell>
          <cell r="I158">
            <v>1531095.7397888098</v>
          </cell>
          <cell r="J158">
            <v>0</v>
          </cell>
          <cell r="K158">
            <v>-495916.20105393277</v>
          </cell>
          <cell r="L158">
            <v>0</v>
          </cell>
          <cell r="M158">
            <v>21111912.982080221</v>
          </cell>
          <cell r="N158">
            <v>-1572187.2608600797</v>
          </cell>
          <cell r="O158">
            <v>0</v>
          </cell>
          <cell r="P158">
            <v>0</v>
          </cell>
          <cell r="Q158">
            <v>-693250920.49401391</v>
          </cell>
          <cell r="R158">
            <v>0</v>
          </cell>
          <cell r="S158">
            <v>-693250920.49401391</v>
          </cell>
        </row>
        <row r="159">
          <cell r="A159" t="str">
            <v>UI</v>
          </cell>
          <cell r="B159" t="str">
            <v xml:space="preserve">     Total Production</v>
          </cell>
          <cell r="C159">
            <v>-1614882573.5416646</v>
          </cell>
          <cell r="D159">
            <v>0</v>
          </cell>
          <cell r="E159">
            <v>-1614882573.5416646</v>
          </cell>
          <cell r="F159">
            <v>-20665565.209339827</v>
          </cell>
          <cell r="G159">
            <v>0</v>
          </cell>
          <cell r="H159">
            <v>0</v>
          </cell>
          <cell r="I159">
            <v>1531095.7397888098</v>
          </cell>
          <cell r="J159">
            <v>0</v>
          </cell>
          <cell r="K159">
            <v>-495916.20105393277</v>
          </cell>
          <cell r="L159">
            <v>0</v>
          </cell>
          <cell r="M159">
            <v>21111912.982080221</v>
          </cell>
          <cell r="N159">
            <v>-1572187.2608600797</v>
          </cell>
          <cell r="O159">
            <v>0</v>
          </cell>
          <cell r="P159">
            <v>-95819883.979849756</v>
          </cell>
          <cell r="Q159">
            <v>-1710793117.4708996</v>
          </cell>
          <cell r="R159">
            <v>0</v>
          </cell>
          <cell r="S159">
            <v>-1710793117.4708996</v>
          </cell>
        </row>
        <row r="160">
          <cell r="A160" t="str">
            <v>UI</v>
          </cell>
          <cell r="B160" t="str">
            <v xml:space="preserve">     Transmission:</v>
          </cell>
          <cell r="C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</row>
        <row r="161">
          <cell r="A161" t="str">
            <v>UI</v>
          </cell>
          <cell r="B161" t="str">
            <v xml:space="preserve">          350 - Land and Land Rights</v>
          </cell>
          <cell r="C161">
            <v>-12591666.9545833</v>
          </cell>
          <cell r="E161">
            <v>-12591666.9545833</v>
          </cell>
          <cell r="F161">
            <v>137305.5961226559</v>
          </cell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>
            <v>-12454361.358460644</v>
          </cell>
          <cell r="R161"/>
          <cell r="S161">
            <v>-12454361.358460644</v>
          </cell>
        </row>
        <row r="162">
          <cell r="A162" t="str">
            <v>UI</v>
          </cell>
          <cell r="B162" t="str">
            <v xml:space="preserve">          351 - Easements</v>
          </cell>
          <cell r="C162">
            <v>0</v>
          </cell>
          <cell r="E162">
            <v>0</v>
          </cell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>
            <v>0</v>
          </cell>
          <cell r="R162"/>
          <cell r="S162">
            <v>0</v>
          </cell>
        </row>
        <row r="163">
          <cell r="A163" t="str">
            <v>UI</v>
          </cell>
          <cell r="B163" t="str">
            <v xml:space="preserve">          352 - Structures and improvements</v>
          </cell>
          <cell r="C163">
            <v>-2840894.9087499999</v>
          </cell>
          <cell r="E163">
            <v>-2840894.9087499999</v>
          </cell>
          <cell r="F163">
            <v>-215785.70267774496</v>
          </cell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>
            <v>-3056680.6114277449</v>
          </cell>
          <cell r="R163"/>
          <cell r="S163">
            <v>-3056680.6114277449</v>
          </cell>
        </row>
        <row r="164">
          <cell r="A164" t="str">
            <v>UI</v>
          </cell>
          <cell r="B164" t="str">
            <v xml:space="preserve">          353 - Station Equipment</v>
          </cell>
          <cell r="C164">
            <v>-153197322.261666</v>
          </cell>
          <cell r="E164">
            <v>-153197322.261666</v>
          </cell>
          <cell r="F164">
            <v>-51030.94571684004</v>
          </cell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>
            <v>-153248353.20738283</v>
          </cell>
          <cell r="R164"/>
          <cell r="S164">
            <v>-153248353.20738283</v>
          </cell>
        </row>
        <row r="165">
          <cell r="A165" t="str">
            <v>UI</v>
          </cell>
          <cell r="B165" t="str">
            <v xml:space="preserve">          354 - Towers and Fixtures</v>
          </cell>
          <cell r="C165">
            <v>-43740738.93</v>
          </cell>
          <cell r="E165">
            <v>-43740738.93</v>
          </cell>
          <cell r="F165">
            <v>7583.6167684274369</v>
          </cell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>
            <v>-43733155.313231573</v>
          </cell>
          <cell r="R165"/>
          <cell r="S165">
            <v>-43733155.313231573</v>
          </cell>
        </row>
        <row r="166">
          <cell r="A166" t="str">
            <v>UI</v>
          </cell>
          <cell r="B166" t="str">
            <v xml:space="preserve">          355 - Poles and Fixtures</v>
          </cell>
          <cell r="C166">
            <v>-75829840.374583304</v>
          </cell>
          <cell r="E166">
            <v>-75829840.374583304</v>
          </cell>
          <cell r="F166">
            <v>248250.90490998584</v>
          </cell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>
            <v>-75581589.469673321</v>
          </cell>
          <cell r="R166"/>
          <cell r="S166">
            <v>-75581589.469673321</v>
          </cell>
        </row>
        <row r="167">
          <cell r="A167" t="str">
            <v>UI</v>
          </cell>
          <cell r="B167" t="str">
            <v xml:space="preserve">          356 - Overhead Conductors and Devices</v>
          </cell>
          <cell r="C167">
            <v>-139595075.58833301</v>
          </cell>
          <cell r="E167">
            <v>-139595075.58833301</v>
          </cell>
          <cell r="F167">
            <v>1156211.1583832605</v>
          </cell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>
            <v>-138438864.42994976</v>
          </cell>
          <cell r="R167"/>
          <cell r="S167">
            <v>-138438864.42994976</v>
          </cell>
        </row>
        <row r="168">
          <cell r="A168" t="str">
            <v>UI</v>
          </cell>
          <cell r="B168" t="str">
            <v xml:space="preserve">          357 - Underground Conduit</v>
          </cell>
          <cell r="C168">
            <v>-381780.84083333297</v>
          </cell>
          <cell r="E168">
            <v>-381780.84083333297</v>
          </cell>
          <cell r="F168">
            <v>-776.05398649524557</v>
          </cell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>
            <v>-382556.89481982822</v>
          </cell>
          <cell r="R168"/>
          <cell r="S168">
            <v>-382556.89481982822</v>
          </cell>
        </row>
        <row r="169">
          <cell r="A169" t="str">
            <v>UI</v>
          </cell>
          <cell r="B169" t="str">
            <v xml:space="preserve">          358 - Underground Conductors and Devices</v>
          </cell>
          <cell r="C169">
            <v>-4512087.5491666598</v>
          </cell>
          <cell r="E169">
            <v>-4512087.5491666598</v>
          </cell>
          <cell r="F169">
            <v>111131.09919255701</v>
          </cell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>
            <v>-4400956.4499741029</v>
          </cell>
          <cell r="R169"/>
          <cell r="S169">
            <v>-4400956.4499741029</v>
          </cell>
        </row>
        <row r="170">
          <cell r="A170" t="str">
            <v>UI</v>
          </cell>
          <cell r="B170" t="str">
            <v xml:space="preserve">          359 - Roads and Trails</v>
          </cell>
          <cell r="C170">
            <v>-1042845.83833333</v>
          </cell>
          <cell r="E170">
            <v>-1042845.83833333</v>
          </cell>
          <cell r="F170">
            <v>4343.3289397471053</v>
          </cell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>
            <v>-1038502.5093935829</v>
          </cell>
          <cell r="R170"/>
          <cell r="S170">
            <v>-1038502.5093935829</v>
          </cell>
        </row>
        <row r="171">
          <cell r="A171" t="str">
            <v>UI</v>
          </cell>
          <cell r="B171" t="str">
            <v xml:space="preserve">     Total Transmission</v>
          </cell>
          <cell r="C171">
            <v>-433732253.2462489</v>
          </cell>
          <cell r="D171">
            <v>0</v>
          </cell>
          <cell r="E171">
            <v>-433732253.2462489</v>
          </cell>
          <cell r="F171">
            <v>1397233.0019355533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-432335020.24431342</v>
          </cell>
          <cell r="R171">
            <v>0</v>
          </cell>
          <cell r="S171">
            <v>-432335020.24431342</v>
          </cell>
        </row>
        <row r="172">
          <cell r="A172" t="str">
            <v>UI</v>
          </cell>
          <cell r="B172" t="str">
            <v xml:space="preserve">     Distribution</v>
          </cell>
          <cell r="C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</row>
        <row r="173">
          <cell r="A173" t="str">
            <v>UI</v>
          </cell>
          <cell r="B173" t="str">
            <v xml:space="preserve">          360 - Land and Land Rights</v>
          </cell>
          <cell r="C173">
            <v>-3085425.8804166601</v>
          </cell>
          <cell r="E173">
            <v>-3085425.8804166601</v>
          </cell>
          <cell r="F173">
            <v>34067.241112088115</v>
          </cell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>
            <v>-3051358.6393045718</v>
          </cell>
          <cell r="R173"/>
          <cell r="S173">
            <v>-3051358.6393045718</v>
          </cell>
        </row>
        <row r="174">
          <cell r="A174" t="str">
            <v>UI</v>
          </cell>
          <cell r="B174" t="str">
            <v xml:space="preserve">          361 - Structures and Improvements</v>
          </cell>
          <cell r="C174">
            <v>-2259593.9104166599</v>
          </cell>
          <cell r="E174">
            <v>-2259593.9104166599</v>
          </cell>
          <cell r="F174">
            <v>1974.5780469243764</v>
          </cell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>
            <v>-2257619.3323697355</v>
          </cell>
          <cell r="R174"/>
          <cell r="S174">
            <v>-2257619.3323697355</v>
          </cell>
        </row>
        <row r="175">
          <cell r="A175" t="str">
            <v>UI</v>
          </cell>
          <cell r="B175" t="str">
            <v xml:space="preserve">          362 - Substation Equipment</v>
          </cell>
          <cell r="C175">
            <v>-122792506.94291601</v>
          </cell>
          <cell r="E175">
            <v>-122792506.94291601</v>
          </cell>
          <cell r="F175">
            <v>-145934.88275002036</v>
          </cell>
          <cell r="G175"/>
          <cell r="H175"/>
          <cell r="I175">
            <v>32024.071302066353</v>
          </cell>
          <cell r="J175"/>
          <cell r="K175"/>
          <cell r="L175"/>
          <cell r="M175"/>
          <cell r="N175"/>
          <cell r="O175"/>
          <cell r="P175"/>
          <cell r="Q175">
            <v>-122906417.75436395</v>
          </cell>
          <cell r="R175">
            <v>0</v>
          </cell>
          <cell r="S175">
            <v>-122906417.75436395</v>
          </cell>
        </row>
        <row r="176">
          <cell r="A176"/>
          <cell r="B176" t="str">
            <v xml:space="preserve">          363- DST Battery Storage Equip</v>
          </cell>
          <cell r="C176"/>
          <cell r="E176"/>
          <cell r="F176">
            <v>18.448031016960158</v>
          </cell>
          <cell r="G176"/>
          <cell r="H176"/>
          <cell r="I176"/>
          <cell r="J176"/>
          <cell r="K176">
            <v>-227809.13725579009</v>
          </cell>
          <cell r="L176"/>
          <cell r="M176"/>
          <cell r="N176"/>
          <cell r="O176"/>
          <cell r="P176"/>
          <cell r="Q176">
            <v>-227790.68922477314</v>
          </cell>
          <cell r="R176"/>
          <cell r="S176">
            <v>-227790.68922477314</v>
          </cell>
        </row>
        <row r="177">
          <cell r="A177" t="str">
            <v>UI</v>
          </cell>
          <cell r="B177" t="str">
            <v xml:space="preserve">          364 - Poles, Towers and Fixtures</v>
          </cell>
          <cell r="C177">
            <v>-144187731.771249</v>
          </cell>
          <cell r="E177">
            <v>-144187731.771249</v>
          </cell>
          <cell r="F177">
            <v>-53076.296512254514</v>
          </cell>
          <cell r="G177"/>
          <cell r="H177"/>
          <cell r="I177">
            <v>15192.69086886345</v>
          </cell>
          <cell r="J177"/>
          <cell r="K177"/>
          <cell r="L177"/>
          <cell r="M177"/>
          <cell r="N177"/>
          <cell r="O177"/>
          <cell r="P177"/>
          <cell r="Q177">
            <v>-144225615.37689239</v>
          </cell>
          <cell r="R177">
            <v>0</v>
          </cell>
          <cell r="S177">
            <v>-144225615.37689239</v>
          </cell>
        </row>
        <row r="178">
          <cell r="A178" t="str">
            <v>UI</v>
          </cell>
          <cell r="B178" t="str">
            <v xml:space="preserve">          365 - Overhead Conductors and Devices</v>
          </cell>
          <cell r="C178">
            <v>-118487925.454166</v>
          </cell>
          <cell r="E178">
            <v>-118487925.454166</v>
          </cell>
          <cell r="F178">
            <v>-1783748.7083359559</v>
          </cell>
          <cell r="G178"/>
          <cell r="H178"/>
          <cell r="I178">
            <v>11703.187367558765</v>
          </cell>
          <cell r="J178"/>
          <cell r="K178"/>
          <cell r="L178"/>
          <cell r="M178"/>
          <cell r="N178"/>
          <cell r="O178"/>
          <cell r="P178"/>
          <cell r="Q178">
            <v>-120259970.97513439</v>
          </cell>
          <cell r="R178">
            <v>0</v>
          </cell>
          <cell r="S178">
            <v>-120259970.97513439</v>
          </cell>
        </row>
        <row r="179">
          <cell r="A179" t="str">
            <v>UI</v>
          </cell>
          <cell r="B179" t="str">
            <v xml:space="preserve">          366 - Underground Conduit</v>
          </cell>
          <cell r="C179">
            <v>-254360527.015416</v>
          </cell>
          <cell r="E179">
            <v>-254360527.015416</v>
          </cell>
          <cell r="F179">
            <v>1607451.6565665714</v>
          </cell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>
            <v>-252753075.35884944</v>
          </cell>
          <cell r="R179"/>
          <cell r="S179">
            <v>-252753075.35884944</v>
          </cell>
        </row>
        <row r="180">
          <cell r="A180" t="str">
            <v>UI</v>
          </cell>
          <cell r="B180" t="str">
            <v xml:space="preserve">          367 - Underground Conductors and Devices</v>
          </cell>
          <cell r="C180">
            <v>-338059705.68416601</v>
          </cell>
          <cell r="E180">
            <v>-338059705.68416601</v>
          </cell>
          <cell r="F180">
            <v>-1618762.6115819705</v>
          </cell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>
            <v>-339678468.295748</v>
          </cell>
          <cell r="R180"/>
          <cell r="S180">
            <v>-339678468.295748</v>
          </cell>
        </row>
        <row r="181">
          <cell r="A181" t="str">
            <v>UI</v>
          </cell>
          <cell r="B181" t="str">
            <v xml:space="preserve">          368 - Line Transformers</v>
          </cell>
          <cell r="C181">
            <v>-177884390.62124899</v>
          </cell>
          <cell r="E181">
            <v>-177884390.62124899</v>
          </cell>
          <cell r="F181">
            <v>-1839804.7255003452</v>
          </cell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>
            <v>-179724195.34674934</v>
          </cell>
          <cell r="R181"/>
          <cell r="S181">
            <v>-179724195.34674934</v>
          </cell>
        </row>
        <row r="182">
          <cell r="A182" t="str">
            <v>UI</v>
          </cell>
          <cell r="B182" t="str">
            <v xml:space="preserve">          369 - Services</v>
          </cell>
          <cell r="C182">
            <v>-114756437.88375001</v>
          </cell>
          <cell r="E182">
            <v>-114756437.88375001</v>
          </cell>
          <cell r="F182">
            <v>-738029.84538035374</v>
          </cell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>
            <v>-115494467.72913036</v>
          </cell>
          <cell r="R182"/>
          <cell r="S182">
            <v>-115494467.72913036</v>
          </cell>
        </row>
        <row r="183">
          <cell r="A183" t="str">
            <v>UI</v>
          </cell>
          <cell r="B183" t="str">
            <v xml:space="preserve">          370 - Meters</v>
          </cell>
          <cell r="C183">
            <v>-38328580.796250001</v>
          </cell>
          <cell r="E183">
            <v>-38328580.796250001</v>
          </cell>
          <cell r="F183">
            <v>-4094398.3938797601</v>
          </cell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>
            <v>-42422979.190129757</v>
          </cell>
          <cell r="R183"/>
          <cell r="S183">
            <v>-42422979.190129757</v>
          </cell>
        </row>
        <row r="184">
          <cell r="A184" t="str">
            <v>UI</v>
          </cell>
          <cell r="B184" t="str">
            <v xml:space="preserve">          371 - Installation on Customer's Premises</v>
          </cell>
          <cell r="C184">
            <v>0</v>
          </cell>
          <cell r="E184">
            <v>0</v>
          </cell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>
            <v>0</v>
          </cell>
          <cell r="R184"/>
          <cell r="S184">
            <v>0</v>
          </cell>
        </row>
        <row r="185">
          <cell r="A185" t="str">
            <v>UI</v>
          </cell>
          <cell r="B185" t="str">
            <v xml:space="preserve">          372 - Leased Property on Customers' Premises</v>
          </cell>
          <cell r="C185">
            <v>0</v>
          </cell>
          <cell r="E185">
            <v>0</v>
          </cell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>
            <v>0</v>
          </cell>
          <cell r="R185"/>
          <cell r="S185">
            <v>0</v>
          </cell>
        </row>
        <row r="186">
          <cell r="A186" t="str">
            <v>UI</v>
          </cell>
          <cell r="B186" t="str">
            <v xml:space="preserve">          373 - Street Lighting and Signal Systems</v>
          </cell>
          <cell r="C186">
            <v>-19790384.967083301</v>
          </cell>
          <cell r="E186">
            <v>-19790384.967083301</v>
          </cell>
          <cell r="F186">
            <v>-368634.97227116057</v>
          </cell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>
            <v>-20159019.939354461</v>
          </cell>
          <cell r="R186"/>
          <cell r="S186">
            <v>-20159019.939354461</v>
          </cell>
        </row>
        <row r="187">
          <cell r="A187" t="str">
            <v>UI</v>
          </cell>
          <cell r="B187" t="str">
            <v xml:space="preserve">          374 - asset retirement obligat</v>
          </cell>
          <cell r="C187">
            <v>-288060.25499999902</v>
          </cell>
          <cell r="E187">
            <v>-288060.25499999902</v>
          </cell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>
            <v>-288060.25499999902</v>
          </cell>
          <cell r="R187"/>
          <cell r="S187">
            <v>-288060.25499999902</v>
          </cell>
        </row>
        <row r="188">
          <cell r="A188" t="str">
            <v>UI</v>
          </cell>
          <cell r="B188" t="str">
            <v xml:space="preserve">          375 - Easements</v>
          </cell>
          <cell r="C188">
            <v>0</v>
          </cell>
          <cell r="E188">
            <v>0</v>
          </cell>
          <cell r="F188" t="str">
            <v xml:space="preserve"> </v>
          </cell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>
            <v>0</v>
          </cell>
          <cell r="R188"/>
          <cell r="S188">
            <v>0</v>
          </cell>
        </row>
        <row r="189">
          <cell r="A189" t="str">
            <v>UI</v>
          </cell>
          <cell r="B189" t="str">
            <v xml:space="preserve">     Total Distribution</v>
          </cell>
          <cell r="C189">
            <v>-1334281271.1820786</v>
          </cell>
          <cell r="D189">
            <v>0</v>
          </cell>
          <cell r="E189">
            <v>-1334281271.1820786</v>
          </cell>
          <cell r="F189">
            <v>-8998878.5124552194</v>
          </cell>
          <cell r="G189">
            <v>0</v>
          </cell>
          <cell r="H189">
            <v>0</v>
          </cell>
          <cell r="I189">
            <v>58919.949538488567</v>
          </cell>
          <cell r="J189">
            <v>0</v>
          </cell>
          <cell r="K189">
            <v>-227809.13725579009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-1343449038.8822513</v>
          </cell>
          <cell r="R189">
            <v>0</v>
          </cell>
          <cell r="S189">
            <v>-1343449038.8822513</v>
          </cell>
        </row>
        <row r="190">
          <cell r="A190" t="str">
            <v>UI</v>
          </cell>
          <cell r="B190" t="str">
            <v xml:space="preserve">     General Plant:</v>
          </cell>
          <cell r="C190"/>
          <cell r="E190">
            <v>0</v>
          </cell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</row>
        <row r="191">
          <cell r="A191" t="str">
            <v>UI</v>
          </cell>
          <cell r="B191" t="str">
            <v xml:space="preserve">          389 - Land and Land Rights</v>
          </cell>
          <cell r="C191">
            <v>-998694.38663999899</v>
          </cell>
          <cell r="E191">
            <v>-998694.38663999899</v>
          </cell>
          <cell r="F191">
            <v>16785.043986842968</v>
          </cell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>
            <v>-981909.34265315603</v>
          </cell>
          <cell r="R191"/>
          <cell r="S191">
            <v>-981909.34265315603</v>
          </cell>
        </row>
        <row r="192">
          <cell r="A192" t="str">
            <v>UI</v>
          </cell>
          <cell r="B192" t="str">
            <v xml:space="preserve">          390 - Structures and Improvements</v>
          </cell>
          <cell r="C192">
            <v>-76117763.788346797</v>
          </cell>
          <cell r="D192">
            <v>1087774.3612499998</v>
          </cell>
          <cell r="E192">
            <v>-75029989.427096799</v>
          </cell>
          <cell r="F192">
            <v>2218213.4921839931</v>
          </cell>
          <cell r="G192">
            <v>-1189137.7376513439</v>
          </cell>
          <cell r="H192"/>
          <cell r="I192"/>
          <cell r="J192"/>
          <cell r="K192"/>
          <cell r="L192"/>
          <cell r="M192"/>
          <cell r="N192"/>
          <cell r="O192"/>
          <cell r="P192"/>
          <cell r="Q192">
            <v>-74000913.672564149</v>
          </cell>
          <cell r="R192"/>
          <cell r="S192">
            <v>-74000913.672564149</v>
          </cell>
        </row>
        <row r="193">
          <cell r="A193"/>
          <cell r="B193" t="str">
            <v>390.1 - Structures and Improvements Leasehold Improvements</v>
          </cell>
          <cell r="C193"/>
          <cell r="D193">
            <v>-1087774.3612499998</v>
          </cell>
          <cell r="E193">
            <v>-1087774.3612499998</v>
          </cell>
          <cell r="F193"/>
          <cell r="G193">
            <v>1087774.3612499998</v>
          </cell>
          <cell r="H193"/>
          <cell r="I193"/>
          <cell r="J193"/>
          <cell r="K193"/>
          <cell r="L193"/>
          <cell r="M193"/>
          <cell r="N193"/>
          <cell r="O193"/>
          <cell r="P193"/>
          <cell r="Q193">
            <v>0</v>
          </cell>
          <cell r="R193"/>
          <cell r="S193">
            <v>0</v>
          </cell>
        </row>
        <row r="194">
          <cell r="A194" t="str">
            <v>UI</v>
          </cell>
          <cell r="B194" t="str">
            <v xml:space="preserve">          391 - Office Furniture and Equipment</v>
          </cell>
          <cell r="C194">
            <v>-39576863.089618102</v>
          </cell>
          <cell r="E194">
            <v>-39576863.089618102</v>
          </cell>
          <cell r="F194">
            <v>-131463.49464169145</v>
          </cell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>
            <v>-39708326.584259793</v>
          </cell>
          <cell r="R194"/>
          <cell r="S194">
            <v>-39708326.584259793</v>
          </cell>
        </row>
        <row r="195">
          <cell r="A195" t="str">
            <v>UI</v>
          </cell>
          <cell r="B195" t="str">
            <v xml:space="preserve">          392 - Transportation Equipment</v>
          </cell>
          <cell r="C195">
            <v>-7728244.9615900796</v>
          </cell>
          <cell r="E195">
            <v>-7728244.9615900796</v>
          </cell>
          <cell r="F195">
            <v>161360.6924716676</v>
          </cell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>
            <v>-7566884.2691184124</v>
          </cell>
          <cell r="R195"/>
          <cell r="S195">
            <v>-7566884.2691184124</v>
          </cell>
        </row>
        <row r="196">
          <cell r="A196" t="str">
            <v>UI</v>
          </cell>
          <cell r="B196" t="str">
            <v xml:space="preserve">          393 - Stores Equipment</v>
          </cell>
          <cell r="C196">
            <v>-241828.83192200001</v>
          </cell>
          <cell r="E196">
            <v>-241828.83192200001</v>
          </cell>
          <cell r="F196">
            <v>-27354.005452524456</v>
          </cell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>
            <v>-269182.83737452445</v>
          </cell>
          <cell r="R196"/>
          <cell r="S196">
            <v>-269182.83737452445</v>
          </cell>
        </row>
        <row r="197">
          <cell r="A197" t="str">
            <v>UI</v>
          </cell>
          <cell r="B197" t="str">
            <v xml:space="preserve">          394 - Tools, Shop and Garage Equipment</v>
          </cell>
          <cell r="C197">
            <v>-5027083.3404743299</v>
          </cell>
          <cell r="E197">
            <v>-5027083.3404743299</v>
          </cell>
          <cell r="F197">
            <v>-52029.222684578606</v>
          </cell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>
            <v>-5079112.5631589089</v>
          </cell>
          <cell r="R197"/>
          <cell r="S197">
            <v>-5079112.5631589089</v>
          </cell>
        </row>
        <row r="198">
          <cell r="A198" t="str">
            <v>UI</v>
          </cell>
          <cell r="B198" t="str">
            <v xml:space="preserve">          395 - Laboratory Equipment</v>
          </cell>
          <cell r="C198">
            <v>-4719197.2</v>
          </cell>
          <cell r="E198">
            <v>-4719197.2</v>
          </cell>
          <cell r="F198">
            <v>-169955.43433907386</v>
          </cell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>
            <v>-4889152.6343390737</v>
          </cell>
          <cell r="R198"/>
          <cell r="S198">
            <v>-4889152.6343390737</v>
          </cell>
        </row>
        <row r="199">
          <cell r="A199" t="str">
            <v>UI</v>
          </cell>
          <cell r="B199" t="str">
            <v xml:space="preserve">          396 - Power Operated Equipment</v>
          </cell>
          <cell r="C199">
            <v>-2868728.6498153298</v>
          </cell>
          <cell r="E199">
            <v>-2868728.6498153298</v>
          </cell>
          <cell r="F199">
            <v>-7875.4746963250682</v>
          </cell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>
            <v>-2876604.124511655</v>
          </cell>
          <cell r="R199"/>
          <cell r="S199">
            <v>-2876604.124511655</v>
          </cell>
        </row>
        <row r="200">
          <cell r="A200" t="str">
            <v>UI</v>
          </cell>
          <cell r="B200" t="str">
            <v xml:space="preserve">          397 - Communication Equipment</v>
          </cell>
          <cell r="C200">
            <v>-50146890.911740698</v>
          </cell>
          <cell r="E200">
            <v>-50146890.911740698</v>
          </cell>
          <cell r="F200">
            <v>-132210.7282036118</v>
          </cell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>
            <v>-50279101.639944308</v>
          </cell>
          <cell r="R200"/>
          <cell r="S200">
            <v>-50279101.639944308</v>
          </cell>
        </row>
        <row r="201">
          <cell r="A201" t="str">
            <v>UI</v>
          </cell>
          <cell r="B201" t="str">
            <v xml:space="preserve">          398 - Miscellaneous Equipment</v>
          </cell>
          <cell r="C201">
            <v>-505830.120718833</v>
          </cell>
          <cell r="D201">
            <v>-817</v>
          </cell>
          <cell r="E201">
            <v>-506647.120718833</v>
          </cell>
          <cell r="F201">
            <v>-1942.9018599192414</v>
          </cell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>
            <v>-508590.02257875225</v>
          </cell>
          <cell r="R201"/>
          <cell r="S201">
            <v>-508590.02257875225</v>
          </cell>
        </row>
        <row r="202">
          <cell r="A202" t="str">
            <v>UI</v>
          </cell>
          <cell r="B202" t="str">
            <v xml:space="preserve">          399 - Other Tangible Property</v>
          </cell>
          <cell r="C202">
            <v>-198447.97863841601</v>
          </cell>
          <cell r="D202">
            <v>-497017</v>
          </cell>
          <cell r="E202">
            <v>-695464.97863841604</v>
          </cell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>
            <v>-695464.97863841604</v>
          </cell>
          <cell r="R202"/>
          <cell r="S202">
            <v>-695464.97863841604</v>
          </cell>
        </row>
        <row r="203">
          <cell r="A203" t="str">
            <v>UI</v>
          </cell>
          <cell r="B203" t="str">
            <v xml:space="preserve">     Total General Plant</v>
          </cell>
          <cell r="C203">
            <v>-188129573.25950456</v>
          </cell>
          <cell r="D203">
            <v>-497834</v>
          </cell>
          <cell r="E203">
            <v>-188627407.25950456</v>
          </cell>
          <cell r="F203">
            <v>1873527.9667647791</v>
          </cell>
          <cell r="G203">
            <v>-101363.37640134408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-186855242.66914114</v>
          </cell>
          <cell r="R203">
            <v>0</v>
          </cell>
          <cell r="S203">
            <v>-186855242.66914114</v>
          </cell>
        </row>
        <row r="204">
          <cell r="A204" t="str">
            <v>UI</v>
          </cell>
          <cell r="B204" t="str">
            <v xml:space="preserve">     Intangible Plant:</v>
          </cell>
          <cell r="C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</row>
        <row r="205">
          <cell r="A205" t="str">
            <v>UI</v>
          </cell>
          <cell r="B205" t="str">
            <v xml:space="preserve">          301 - Organization</v>
          </cell>
          <cell r="C205">
            <v>0</v>
          </cell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>
            <v>0</v>
          </cell>
          <cell r="R205"/>
          <cell r="S205">
            <v>0</v>
          </cell>
        </row>
        <row r="206">
          <cell r="A206" t="str">
            <v>UI</v>
          </cell>
          <cell r="B206" t="str">
            <v xml:space="preserve">          302 - Franchises and Consents</v>
          </cell>
          <cell r="C206">
            <v>-10340222.585496901</v>
          </cell>
          <cell r="E206">
            <v>-10340222.585496901</v>
          </cell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>
            <v>-10340222.585496901</v>
          </cell>
          <cell r="R206">
            <v>0</v>
          </cell>
          <cell r="S206">
            <v>-10340222.585496901</v>
          </cell>
        </row>
        <row r="207">
          <cell r="A207" t="str">
            <v>UI</v>
          </cell>
          <cell r="B207" t="str">
            <v xml:space="preserve">          303 - Miscellaneous Intangible Plant</v>
          </cell>
          <cell r="C207">
            <v>-57611002.274257503</v>
          </cell>
          <cell r="E207">
            <v>-57611002.274257503</v>
          </cell>
          <cell r="F207"/>
          <cell r="G207"/>
          <cell r="H207"/>
          <cell r="I207"/>
          <cell r="J207"/>
          <cell r="K207"/>
          <cell r="L207">
            <v>0</v>
          </cell>
          <cell r="M207"/>
          <cell r="N207"/>
          <cell r="O207"/>
          <cell r="P207"/>
          <cell r="Q207">
            <v>-57611002.274257503</v>
          </cell>
          <cell r="R207"/>
          <cell r="S207">
            <v>-57611002.274257503</v>
          </cell>
        </row>
        <row r="208">
          <cell r="A208" t="str">
            <v>UI</v>
          </cell>
          <cell r="B208" t="str">
            <v xml:space="preserve">     Total Intangible Plant</v>
          </cell>
          <cell r="C208">
            <v>-67951224.859754398</v>
          </cell>
          <cell r="D208">
            <v>0</v>
          </cell>
          <cell r="E208">
            <v>-67951224.859754398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-67951224.859754398</v>
          </cell>
          <cell r="R208">
            <v>0</v>
          </cell>
          <cell r="S208">
            <v>-67951224.859754398</v>
          </cell>
        </row>
        <row r="209">
          <cell r="A209" t="str">
            <v>UI</v>
          </cell>
          <cell r="B209" t="str">
            <v>Total Accumulated Depreciation and Amortization</v>
          </cell>
          <cell r="C209">
            <v>-3638976896.0892515</v>
          </cell>
          <cell r="D209">
            <v>-497834</v>
          </cell>
          <cell r="E209">
            <v>-3639474730.0892515</v>
          </cell>
          <cell r="F209">
            <v>-26393682.753094718</v>
          </cell>
          <cell r="G209">
            <v>-101363.37640134408</v>
          </cell>
          <cell r="H209">
            <v>0</v>
          </cell>
          <cell r="I209">
            <v>1590015.6893272984</v>
          </cell>
          <cell r="J209">
            <v>0</v>
          </cell>
          <cell r="K209">
            <v>-723725.33830972284</v>
          </cell>
          <cell r="L209">
            <v>0</v>
          </cell>
          <cell r="M209">
            <v>21111912.982080221</v>
          </cell>
          <cell r="N209">
            <v>-1572187.2608600797</v>
          </cell>
          <cell r="O209">
            <v>0</v>
          </cell>
          <cell r="P209">
            <v>-95819883.979849756</v>
          </cell>
          <cell r="Q209">
            <v>-3741383644.1263604</v>
          </cell>
          <cell r="R209">
            <v>0</v>
          </cell>
          <cell r="S209">
            <v>-3741383644.1263604</v>
          </cell>
        </row>
        <row r="210">
          <cell r="B210"/>
          <cell r="C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</row>
        <row r="211">
          <cell r="B211"/>
          <cell r="C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</row>
        <row r="212">
          <cell r="A212" t="str">
            <v>WC/RB</v>
          </cell>
          <cell r="B212" t="str">
            <v>Other Depreciation Items</v>
          </cell>
          <cell r="C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</row>
        <row r="213">
          <cell r="A213" t="str">
            <v>WC/RB</v>
          </cell>
          <cell r="B213" t="str">
            <v>A/C 10800541 Elec-RWIP-CED COR/Salvage</v>
          </cell>
          <cell r="C213">
            <v>9806705.8712500017</v>
          </cell>
          <cell r="E213">
            <v>9806705.8712500017</v>
          </cell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>
            <v>9806705.8712500017</v>
          </cell>
          <cell r="R213"/>
          <cell r="S213">
            <v>9806705.8712500017</v>
          </cell>
        </row>
        <row r="214">
          <cell r="A214" t="str">
            <v>WC/RB</v>
          </cell>
          <cell r="B214" t="str">
            <v>A/C 10800543 Common-RWIP Ret COR/Salvage</v>
          </cell>
          <cell r="C214">
            <v>82926.619710833329</v>
          </cell>
          <cell r="E214">
            <v>82926.619710833329</v>
          </cell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>
            <v>82926.619710833329</v>
          </cell>
          <cell r="R214"/>
          <cell r="S214">
            <v>82926.619710833329</v>
          </cell>
        </row>
        <row r="215">
          <cell r="A215" t="str">
            <v>WC/RB</v>
          </cell>
          <cell r="B215" t="str">
            <v>Acquistion Adjustment Amortization</v>
          </cell>
          <cell r="C215"/>
          <cell r="E215">
            <v>0</v>
          </cell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>
            <v>0</v>
          </cell>
          <cell r="R215"/>
          <cell r="S215">
            <v>0</v>
          </cell>
        </row>
        <row r="216">
          <cell r="A216" t="str">
            <v>WC/RB</v>
          </cell>
          <cell r="B216" t="str">
            <v>A/C 11500001 Accum Amort Acq Adj. Milwaukee RR - Electric</v>
          </cell>
          <cell r="C216">
            <v>-880239</v>
          </cell>
          <cell r="E216">
            <v>-880239</v>
          </cell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>
            <v>-880239</v>
          </cell>
          <cell r="R216"/>
          <cell r="S216">
            <v>-880239</v>
          </cell>
        </row>
        <row r="217">
          <cell r="A217" t="str">
            <v>WC/RB</v>
          </cell>
          <cell r="B217" t="str">
            <v>A/C 11500011 Accum Amort Acq Adj. DuPont - Electric</v>
          </cell>
          <cell r="C217">
            <v>-302358.00999999995</v>
          </cell>
          <cell r="E217">
            <v>-302358.00999999995</v>
          </cell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>
            <v>-302358.00999999995</v>
          </cell>
          <cell r="R217"/>
          <cell r="S217">
            <v>-302358.00999999995</v>
          </cell>
        </row>
        <row r="218">
          <cell r="A218" t="str">
            <v>WC/RB</v>
          </cell>
          <cell r="B218" t="str">
            <v>A/C 11500031 Accumulated Amort Acqu Adj. - Encogen</v>
          </cell>
          <cell r="C218">
            <v>-59157663.659999974</v>
          </cell>
          <cell r="E218">
            <v>-59157663.659999974</v>
          </cell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>
            <v>-59157663.659999974</v>
          </cell>
          <cell r="R218">
            <v>0</v>
          </cell>
          <cell r="S218">
            <v>-59157663.659999974</v>
          </cell>
        </row>
        <row r="219">
          <cell r="A219" t="str">
            <v>WC/RB</v>
          </cell>
          <cell r="B219" t="str">
            <v>A/C 11500041 Accum Amort Acquis Adjust - Mint Farm</v>
          </cell>
          <cell r="C219">
            <v>-33721264.640000001</v>
          </cell>
          <cell r="E219">
            <v>-33721264.640000001</v>
          </cell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>
            <v>-33721264.640000001</v>
          </cell>
          <cell r="R219">
            <v>0</v>
          </cell>
          <cell r="S219">
            <v>-33721264.640000001</v>
          </cell>
        </row>
        <row r="220">
          <cell r="A220" t="str">
            <v>WC/RB</v>
          </cell>
          <cell r="B220" t="str">
            <v>A/C 11500051 Accum Amort Acquis Adjust - Whitehorn</v>
          </cell>
          <cell r="C220">
            <v>-16294654.681250004</v>
          </cell>
          <cell r="E220">
            <v>-16294654.681250004</v>
          </cell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>
            <v>-16294654.681250004</v>
          </cell>
          <cell r="R220">
            <v>0</v>
          </cell>
          <cell r="S220">
            <v>-16294654.681250004</v>
          </cell>
        </row>
        <row r="221">
          <cell r="A221" t="str">
            <v>WC/RB</v>
          </cell>
          <cell r="B221" t="str">
            <v>A/C 11500061 Accum Amort Acquis Adjust - Ferndale</v>
          </cell>
          <cell r="C221">
            <v>-3863529.02</v>
          </cell>
          <cell r="E221">
            <v>-3863529.02</v>
          </cell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>
            <v>-3863529.02</v>
          </cell>
          <cell r="R221">
            <v>0</v>
          </cell>
          <cell r="S221">
            <v>-3863529.02</v>
          </cell>
        </row>
        <row r="222">
          <cell r="A222" t="str">
            <v>WC/RB</v>
          </cell>
          <cell r="B222" t="str">
            <v>Total Other Depreciation Items</v>
          </cell>
          <cell r="C222">
            <v>-104330076.52028914</v>
          </cell>
          <cell r="D222">
            <v>0</v>
          </cell>
          <cell r="E222">
            <v>-104330076.52028914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-104330076.52028914</v>
          </cell>
          <cell r="R222">
            <v>0</v>
          </cell>
          <cell r="S222">
            <v>-104330076.52028914</v>
          </cell>
        </row>
        <row r="223">
          <cell r="A223" t="str">
            <v>WC/RB</v>
          </cell>
          <cell r="B223" t="str">
            <v>Reconciling</v>
          </cell>
          <cell r="C223"/>
          <cell r="D223"/>
          <cell r="E223">
            <v>0</v>
          </cell>
          <cell r="F223">
            <v>0</v>
          </cell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</row>
        <row r="224">
          <cell r="A224" t="str">
            <v>WC/RB</v>
          </cell>
          <cell r="B224" t="str">
            <v>Total Depreciation Reserve</v>
          </cell>
          <cell r="C224">
            <v>-3743306972.6095405</v>
          </cell>
          <cell r="D224">
            <v>-497834</v>
          </cell>
          <cell r="E224">
            <v>-3743804806.6095405</v>
          </cell>
          <cell r="F224">
            <v>-26393682.753094718</v>
          </cell>
          <cell r="G224">
            <v>-101363.37640134408</v>
          </cell>
          <cell r="H224">
            <v>0</v>
          </cell>
          <cell r="I224">
            <v>1590015.6893272984</v>
          </cell>
          <cell r="J224">
            <v>0</v>
          </cell>
          <cell r="K224">
            <v>-723725.33830972284</v>
          </cell>
          <cell r="L224">
            <v>0</v>
          </cell>
          <cell r="M224">
            <v>21111912.982080221</v>
          </cell>
          <cell r="N224">
            <v>-1572187.2608600797</v>
          </cell>
          <cell r="O224">
            <v>0</v>
          </cell>
          <cell r="P224">
            <v>-95819883.979849756</v>
          </cell>
          <cell r="Q224">
            <v>-3845713720.6466494</v>
          </cell>
          <cell r="R224">
            <v>0</v>
          </cell>
          <cell r="S224">
            <v>-3845713720.6466494</v>
          </cell>
        </row>
        <row r="225">
          <cell r="A225" t="str">
            <v>WC/RB</v>
          </cell>
          <cell r="B225"/>
          <cell r="C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</row>
        <row r="226">
          <cell r="A226" t="str">
            <v>WC/RB</v>
          </cell>
          <cell r="B226" t="str">
            <v>Total Net Utility Plant In Service</v>
          </cell>
          <cell r="C226">
            <v>6017118210.1803665</v>
          </cell>
          <cell r="D226">
            <v>-521509.6</v>
          </cell>
          <cell r="E226">
            <v>6016596700.5803661</v>
          </cell>
          <cell r="F226">
            <v>-26393682.753094718</v>
          </cell>
          <cell r="G226">
            <v>15640057.358206987</v>
          </cell>
          <cell r="H226">
            <v>0</v>
          </cell>
          <cell r="I226">
            <v>-2949287.3106727013</v>
          </cell>
          <cell r="J226">
            <v>0</v>
          </cell>
          <cell r="K226">
            <v>4559417.3499569446</v>
          </cell>
          <cell r="L226">
            <v>0</v>
          </cell>
          <cell r="M226">
            <v>21065256.354580209</v>
          </cell>
          <cell r="N226">
            <v>23193328.769139923</v>
          </cell>
          <cell r="O226">
            <v>45432.020000000004</v>
          </cell>
          <cell r="P226">
            <v>-95819883.979849756</v>
          </cell>
          <cell r="Q226">
            <v>5955937338.3886328</v>
          </cell>
          <cell r="R226">
            <v>0</v>
          </cell>
          <cell r="S226">
            <v>5955937338.3886328</v>
          </cell>
        </row>
        <row r="227">
          <cell r="A227" t="str">
            <v>WC/RB</v>
          </cell>
          <cell r="B227"/>
          <cell r="C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</row>
        <row r="228">
          <cell r="A228" t="str">
            <v>WC/RB</v>
          </cell>
          <cell r="B228" t="str">
            <v>Other Rate Base Items</v>
          </cell>
          <cell r="C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</row>
        <row r="229">
          <cell r="A229" t="str">
            <v>WC/RB</v>
          </cell>
          <cell r="B229" t="str">
            <v>Regulatory Assets &amp; Liabilities</v>
          </cell>
          <cell r="C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</row>
        <row r="230">
          <cell r="A230" t="str">
            <v>WC/RB</v>
          </cell>
          <cell r="B230" t="str">
            <v>A/C 18238331 Snoqualmie Reg Asset UE-130617</v>
          </cell>
          <cell r="C230">
            <v>6830645.7199999997</v>
          </cell>
          <cell r="E230">
            <v>6830645.7199999997</v>
          </cell>
          <cell r="F230"/>
          <cell r="G230"/>
          <cell r="H230"/>
          <cell r="I230"/>
          <cell r="J230">
            <v>-5912547.3229209622</v>
          </cell>
          <cell r="K230"/>
          <cell r="L230"/>
          <cell r="M230"/>
          <cell r="N230"/>
          <cell r="O230"/>
          <cell r="P230"/>
          <cell r="Q230">
            <v>918098.3970790375</v>
          </cell>
          <cell r="R230">
            <v>0</v>
          </cell>
          <cell r="S230">
            <v>918098.3970790375</v>
          </cell>
        </row>
        <row r="231">
          <cell r="A231" t="str">
            <v>WC/RB</v>
          </cell>
          <cell r="B231" t="str">
            <v>A/C 18238321 Baker Reg Asset UE-130617</v>
          </cell>
          <cell r="C231">
            <v>1739485.8999999997</v>
          </cell>
          <cell r="E231">
            <v>1739485.8999999997</v>
          </cell>
          <cell r="F231"/>
          <cell r="G231"/>
          <cell r="H231"/>
          <cell r="I231"/>
          <cell r="J231">
            <v>-1505683.2579666723</v>
          </cell>
          <cell r="K231"/>
          <cell r="L231"/>
          <cell r="M231"/>
          <cell r="N231"/>
          <cell r="O231"/>
          <cell r="P231"/>
          <cell r="Q231">
            <v>233802.64203332737</v>
          </cell>
          <cell r="R231">
            <v>0</v>
          </cell>
          <cell r="S231">
            <v>233802.64203332737</v>
          </cell>
        </row>
        <row r="232">
          <cell r="A232" t="str">
            <v>WC/RB</v>
          </cell>
          <cell r="B232" t="str">
            <v>A/C 18220011 White River Plant Costs Reg Asset</v>
          </cell>
          <cell r="C232">
            <v>65708856.94000002</v>
          </cell>
          <cell r="E232">
            <v>65708856.94000002</v>
          </cell>
          <cell r="F232"/>
          <cell r="G232"/>
          <cell r="H232"/>
          <cell r="I232"/>
          <cell r="J232"/>
          <cell r="K232"/>
          <cell r="L232"/>
          <cell r="M232"/>
          <cell r="N232"/>
          <cell r="O232">
            <v>-65708856.94000002</v>
          </cell>
          <cell r="P232"/>
          <cell r="Q232">
            <v>0</v>
          </cell>
          <cell r="R232">
            <v>0</v>
          </cell>
          <cell r="S232">
            <v>0</v>
          </cell>
        </row>
        <row r="233">
          <cell r="A233" t="str">
            <v>WC/RB</v>
          </cell>
          <cell r="B233" t="str">
            <v>A/C 18220021 White River Land Reg Asset</v>
          </cell>
          <cell r="C233">
            <v>743111.53000000014</v>
          </cell>
          <cell r="E233">
            <v>743111.53000000014</v>
          </cell>
          <cell r="F233"/>
          <cell r="G233"/>
          <cell r="H233"/>
          <cell r="I233"/>
          <cell r="J233"/>
          <cell r="K233"/>
          <cell r="L233"/>
          <cell r="M233"/>
          <cell r="N233"/>
          <cell r="O233">
            <v>-743111.53000000014</v>
          </cell>
          <cell r="P233"/>
          <cell r="Q233">
            <v>0</v>
          </cell>
          <cell r="R233">
            <v>0</v>
          </cell>
          <cell r="S233">
            <v>0</v>
          </cell>
        </row>
        <row r="234">
          <cell r="A234" t="str">
            <v>WC/RB</v>
          </cell>
          <cell r="B234" t="str">
            <v>A/C 18220031 White River accum Depreciation to 1/15/</v>
          </cell>
          <cell r="C234">
            <v>-18818583.699999996</v>
          </cell>
          <cell r="E234">
            <v>-18818583.699999996</v>
          </cell>
          <cell r="F234"/>
          <cell r="G234"/>
          <cell r="H234"/>
          <cell r="I234"/>
          <cell r="J234"/>
          <cell r="K234"/>
          <cell r="L234"/>
          <cell r="M234"/>
          <cell r="N234"/>
          <cell r="O234">
            <v>18818583.699999996</v>
          </cell>
          <cell r="P234"/>
          <cell r="Q234">
            <v>0</v>
          </cell>
          <cell r="R234">
            <v>0</v>
          </cell>
          <cell r="S234">
            <v>0</v>
          </cell>
        </row>
        <row r="235">
          <cell r="A235" t="str">
            <v>WC/RB</v>
          </cell>
          <cell r="B235" t="str">
            <v>A/C 18220041 White River accum Amort. from 1/16/04 R</v>
          </cell>
          <cell r="C235">
            <v>-18247820.240000002</v>
          </cell>
          <cell r="E235">
            <v>-18247820.240000002</v>
          </cell>
          <cell r="F235"/>
          <cell r="G235"/>
          <cell r="H235"/>
          <cell r="I235"/>
          <cell r="J235"/>
          <cell r="K235"/>
          <cell r="L235"/>
          <cell r="M235"/>
          <cell r="N235"/>
          <cell r="O235">
            <v>18247820.240000002</v>
          </cell>
          <cell r="P235"/>
          <cell r="Q235">
            <v>0</v>
          </cell>
          <cell r="R235">
            <v>0</v>
          </cell>
          <cell r="S235">
            <v>0</v>
          </cell>
        </row>
        <row r="236">
          <cell r="A236" t="str">
            <v>WC/RB</v>
          </cell>
          <cell r="B236" t="str">
            <v>A/C 18220061 Proceeds from CWA for White River Plant Sale</v>
          </cell>
          <cell r="C236">
            <v>-30211680.610000011</v>
          </cell>
          <cell r="E236">
            <v>-30211680.610000011</v>
          </cell>
          <cell r="F236"/>
          <cell r="G236"/>
          <cell r="H236"/>
          <cell r="I236"/>
          <cell r="J236"/>
          <cell r="K236"/>
          <cell r="L236"/>
          <cell r="M236"/>
          <cell r="N236"/>
          <cell r="O236">
            <v>30211680.610000011</v>
          </cell>
          <cell r="P236"/>
          <cell r="Q236">
            <v>0</v>
          </cell>
          <cell r="R236">
            <v>0</v>
          </cell>
          <cell r="S236">
            <v>0</v>
          </cell>
        </row>
        <row r="237">
          <cell r="A237" t="str">
            <v>WC/RB</v>
          </cell>
          <cell r="B237" t="str">
            <v>A/C 18230401 White River Proj. - CWA AOA- Reg Asset</v>
          </cell>
          <cell r="C237">
            <v>13262.01</v>
          </cell>
          <cell r="E237">
            <v>13262.01</v>
          </cell>
          <cell r="F237"/>
          <cell r="G237"/>
          <cell r="H237"/>
          <cell r="I237"/>
          <cell r="J237"/>
          <cell r="K237"/>
          <cell r="L237"/>
          <cell r="M237"/>
          <cell r="N237"/>
          <cell r="O237">
            <v>-13262.01</v>
          </cell>
          <cell r="P237"/>
          <cell r="Q237">
            <v>0</v>
          </cell>
          <cell r="R237">
            <v>0</v>
          </cell>
          <cell r="S237">
            <v>0</v>
          </cell>
        </row>
        <row r="238">
          <cell r="A238" t="str">
            <v>WC/RB</v>
          </cell>
          <cell r="B238" t="str">
            <v>A/C 18230691 White River Salvage</v>
          </cell>
          <cell r="C238">
            <v>-474402.13999999996</v>
          </cell>
          <cell r="E238">
            <v>-474402.13999999996</v>
          </cell>
          <cell r="F238"/>
          <cell r="G238"/>
          <cell r="H238"/>
          <cell r="I238"/>
          <cell r="J238"/>
          <cell r="K238"/>
          <cell r="L238"/>
          <cell r="M238"/>
          <cell r="N238"/>
          <cell r="O238">
            <v>474402.13999999996</v>
          </cell>
          <cell r="P238"/>
          <cell r="Q238">
            <v>0</v>
          </cell>
          <cell r="R238">
            <v>0</v>
          </cell>
          <cell r="S238">
            <v>0</v>
          </cell>
        </row>
        <row r="239">
          <cell r="A239" t="str">
            <v>WC/RB</v>
          </cell>
          <cell r="B239" t="str">
            <v>A/C 18230971 White River Land Sales Costs</v>
          </cell>
          <cell r="C239">
            <v>2749643.0799999996</v>
          </cell>
          <cell r="E239">
            <v>2749643.0799999996</v>
          </cell>
          <cell r="F239"/>
          <cell r="G239"/>
          <cell r="H239"/>
          <cell r="I239"/>
          <cell r="J239"/>
          <cell r="K239"/>
          <cell r="L239"/>
          <cell r="M239"/>
          <cell r="N239"/>
          <cell r="O239">
            <v>-2749643.0799999996</v>
          </cell>
          <cell r="P239"/>
          <cell r="Q239">
            <v>0</v>
          </cell>
          <cell r="R239">
            <v>0</v>
          </cell>
          <cell r="S239">
            <v>0</v>
          </cell>
        </row>
        <row r="240">
          <cell r="A240" t="str">
            <v>WC/RB</v>
          </cell>
          <cell r="B240" t="str">
            <v>A/C 18236021 White River Relicensing - UE-040641</v>
          </cell>
          <cell r="C240">
            <v>15256064.069999995</v>
          </cell>
          <cell r="E240">
            <v>15256064.069999995</v>
          </cell>
          <cell r="F240"/>
          <cell r="G240"/>
          <cell r="H240"/>
          <cell r="I240"/>
          <cell r="J240"/>
          <cell r="K240"/>
          <cell r="L240"/>
          <cell r="M240"/>
          <cell r="N240"/>
          <cell r="O240">
            <v>-15256064.069999995</v>
          </cell>
          <cell r="P240"/>
          <cell r="Q240">
            <v>0</v>
          </cell>
          <cell r="R240">
            <v>0</v>
          </cell>
          <cell r="S240">
            <v>0</v>
          </cell>
        </row>
        <row r="241">
          <cell r="A241" t="str">
            <v>WC/RB</v>
          </cell>
          <cell r="B241" t="str">
            <v>A/C 18236031 White River Safety &amp; Regulatory - UE-040641</v>
          </cell>
          <cell r="C241">
            <v>2873005.7599999993</v>
          </cell>
          <cell r="E241">
            <v>2873005.7599999993</v>
          </cell>
          <cell r="F241"/>
          <cell r="G241"/>
          <cell r="H241"/>
          <cell r="I241"/>
          <cell r="J241"/>
          <cell r="K241"/>
          <cell r="L241"/>
          <cell r="M241"/>
          <cell r="N241"/>
          <cell r="O241">
            <v>-2873005.7599999993</v>
          </cell>
          <cell r="P241"/>
          <cell r="Q241">
            <v>0</v>
          </cell>
          <cell r="R241">
            <v>0</v>
          </cell>
          <cell r="S241">
            <v>0</v>
          </cell>
        </row>
        <row r="242">
          <cell r="A242" t="str">
            <v>WC/RB</v>
          </cell>
          <cell r="B242" t="str">
            <v>A/C 18236041 White River Water Rights - UE-040641</v>
          </cell>
          <cell r="C242">
            <v>-228709.77</v>
          </cell>
          <cell r="E242">
            <v>-228709.77</v>
          </cell>
          <cell r="F242"/>
          <cell r="G242"/>
          <cell r="H242"/>
          <cell r="I242"/>
          <cell r="J242"/>
          <cell r="K242"/>
          <cell r="L242"/>
          <cell r="M242"/>
          <cell r="N242"/>
          <cell r="O242">
            <v>228709.77</v>
          </cell>
          <cell r="P242"/>
          <cell r="Q242">
            <v>0</v>
          </cell>
          <cell r="R242">
            <v>0</v>
          </cell>
          <cell r="S242">
            <v>0</v>
          </cell>
        </row>
        <row r="243">
          <cell r="A243" t="str">
            <v>WC/RB</v>
          </cell>
          <cell r="B243" t="str">
            <v>A/C 18236051 White River Relicensing - UE-040641 - Post Jan 15, 2004</v>
          </cell>
          <cell r="C243">
            <v>107024.51</v>
          </cell>
          <cell r="E243">
            <v>107024.51</v>
          </cell>
          <cell r="F243"/>
          <cell r="G243"/>
          <cell r="H243"/>
          <cell r="I243"/>
          <cell r="J243"/>
          <cell r="K243"/>
          <cell r="L243"/>
          <cell r="M243"/>
          <cell r="N243"/>
          <cell r="O243">
            <v>-107024.51</v>
          </cell>
          <cell r="P243"/>
          <cell r="Q243">
            <v>0</v>
          </cell>
          <cell r="R243">
            <v>0</v>
          </cell>
          <cell r="S243">
            <v>0</v>
          </cell>
        </row>
        <row r="244">
          <cell r="A244" t="str">
            <v>WC/RB</v>
          </cell>
          <cell r="B244" t="str">
            <v>A/C 18236061 White River Safety &amp; Regulatory - UE-040641 - Post Jan 15, 2004</v>
          </cell>
          <cell r="C244">
            <v>1031542.8499999997</v>
          </cell>
          <cell r="E244">
            <v>1031542.8499999997</v>
          </cell>
          <cell r="F244"/>
          <cell r="G244"/>
          <cell r="H244"/>
          <cell r="I244"/>
          <cell r="J244"/>
          <cell r="K244"/>
          <cell r="L244"/>
          <cell r="M244"/>
          <cell r="N244"/>
          <cell r="O244">
            <v>-1031542.8499999997</v>
          </cell>
          <cell r="P244"/>
          <cell r="Q244">
            <v>0</v>
          </cell>
          <cell r="R244">
            <v>0</v>
          </cell>
          <cell r="S244">
            <v>0</v>
          </cell>
        </row>
        <row r="245">
          <cell r="A245" t="str">
            <v>WC/RB</v>
          </cell>
          <cell r="B245" t="str">
            <v>A/C 18236071 White River Water Rights - UE-040641 - Post Jan 15, 2004</v>
          </cell>
          <cell r="C245">
            <v>671052.84</v>
          </cell>
          <cell r="E245">
            <v>671052.84</v>
          </cell>
          <cell r="F245"/>
          <cell r="G245"/>
          <cell r="H245"/>
          <cell r="I245"/>
          <cell r="J245"/>
          <cell r="K245"/>
          <cell r="L245"/>
          <cell r="M245"/>
          <cell r="N245"/>
          <cell r="O245">
            <v>-671052.84</v>
          </cell>
          <cell r="P245"/>
          <cell r="Q245">
            <v>0</v>
          </cell>
          <cell r="R245">
            <v>0</v>
          </cell>
          <cell r="S245">
            <v>0</v>
          </cell>
        </row>
        <row r="246">
          <cell r="A246" t="str">
            <v>WC/RB</v>
          </cell>
          <cell r="B246" t="str">
            <v>A/C 18236091 WHR Land Sales Cost</v>
          </cell>
          <cell r="C246">
            <v>-100555.30000000003</v>
          </cell>
          <cell r="E246">
            <v>-100555.30000000003</v>
          </cell>
          <cell r="F246"/>
          <cell r="G246"/>
          <cell r="H246"/>
          <cell r="I246"/>
          <cell r="J246"/>
          <cell r="K246"/>
          <cell r="L246"/>
          <cell r="M246"/>
          <cell r="N246"/>
          <cell r="O246">
            <v>100555.30000000003</v>
          </cell>
          <cell r="P246"/>
          <cell r="Q246">
            <v>0</v>
          </cell>
          <cell r="R246">
            <v>0</v>
          </cell>
          <cell r="S246">
            <v>0</v>
          </cell>
        </row>
        <row r="247">
          <cell r="A247" t="str">
            <v>WC/RB</v>
          </cell>
          <cell r="B247" t="str">
            <v>A/C 18236101 WHR-Processing Costs-Readying For Sale</v>
          </cell>
          <cell r="C247">
            <v>3769772.4699999993</v>
          </cell>
          <cell r="E247">
            <v>3769772.4699999993</v>
          </cell>
          <cell r="F247"/>
          <cell r="G247"/>
          <cell r="H247"/>
          <cell r="I247"/>
          <cell r="J247"/>
          <cell r="K247"/>
          <cell r="L247"/>
          <cell r="M247"/>
          <cell r="N247"/>
          <cell r="O247">
            <v>-3769772.4699999993</v>
          </cell>
          <cell r="P247"/>
          <cell r="Q247">
            <v>0</v>
          </cell>
          <cell r="R247">
            <v>0</v>
          </cell>
          <cell r="S247">
            <v>0</v>
          </cell>
        </row>
        <row r="248">
          <cell r="A248" t="str">
            <v>WC/RB</v>
          </cell>
          <cell r="B248" t="str">
            <v>A/C 18236111 White River Surplus Land Sales</v>
          </cell>
          <cell r="C248">
            <v>-2066473.7220833332</v>
          </cell>
          <cell r="E248">
            <v>-2066473.7220833332</v>
          </cell>
          <cell r="F248"/>
          <cell r="G248"/>
          <cell r="H248"/>
          <cell r="I248"/>
          <cell r="J248"/>
          <cell r="K248"/>
          <cell r="L248"/>
          <cell r="M248"/>
          <cell r="N248"/>
          <cell r="O248">
            <v>2066473.7220833332</v>
          </cell>
          <cell r="P248"/>
          <cell r="Q248">
            <v>0</v>
          </cell>
          <cell r="R248">
            <v>0</v>
          </cell>
          <cell r="S248">
            <v>0</v>
          </cell>
        </row>
        <row r="249">
          <cell r="A249"/>
          <cell r="B249" t="str">
            <v>CONSOLIDATED WHITE RIVER REGULATORY ASSET</v>
          </cell>
          <cell r="C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>
            <v>16384100.601485066</v>
          </cell>
          <cell r="P249"/>
          <cell r="Q249">
            <v>16384100.601485066</v>
          </cell>
          <cell r="R249">
            <v>0</v>
          </cell>
          <cell r="S249">
            <v>16384100.601485066</v>
          </cell>
        </row>
        <row r="250">
          <cell r="A250" t="str">
            <v>WC/RB</v>
          </cell>
          <cell r="B250" t="str">
            <v>A/C 18232321 Colstrip 1&amp;2 WeCo Coal Reserve Payment UE-111048</v>
          </cell>
          <cell r="C250">
            <v>1874999.78</v>
          </cell>
          <cell r="E250">
            <v>1874999.78</v>
          </cell>
          <cell r="F250"/>
          <cell r="G250"/>
          <cell r="H250"/>
          <cell r="I250"/>
          <cell r="J250">
            <v>-1124999.7799999947</v>
          </cell>
          <cell r="K250"/>
          <cell r="L250"/>
          <cell r="M250"/>
          <cell r="N250"/>
          <cell r="O250"/>
          <cell r="P250"/>
          <cell r="Q250">
            <v>750000.00000000536</v>
          </cell>
          <cell r="R250">
            <v>0</v>
          </cell>
          <cell r="S250">
            <v>750000.00000000536</v>
          </cell>
        </row>
        <row r="251">
          <cell r="A251" t="str">
            <v>WC/RB</v>
          </cell>
          <cell r="B251" t="str">
            <v>A/C 18238311 Ferndale Reg Asset UE-130617</v>
          </cell>
          <cell r="C251">
            <v>16198179.76</v>
          </cell>
          <cell r="E251">
            <v>16198179.76</v>
          </cell>
          <cell r="F251"/>
          <cell r="G251"/>
          <cell r="H251"/>
          <cell r="I251"/>
          <cell r="J251">
            <v>-10170949.748569375</v>
          </cell>
          <cell r="K251"/>
          <cell r="L251"/>
          <cell r="M251"/>
          <cell r="N251"/>
          <cell r="O251"/>
          <cell r="P251"/>
          <cell r="Q251">
            <v>6027230.0114306249</v>
          </cell>
          <cell r="R251">
            <v>0</v>
          </cell>
          <cell r="S251">
            <v>6027230.0114306249</v>
          </cell>
        </row>
        <row r="252">
          <cell r="A252" t="str">
            <v>WC/RB</v>
          </cell>
          <cell r="B252" t="str">
            <v>A/C 18235521 Mint Farm Deferral - UE-090704</v>
          </cell>
          <cell r="C252">
            <v>25799227.879999999</v>
          </cell>
          <cell r="E252">
            <v>25799227.879999999</v>
          </cell>
          <cell r="F252"/>
          <cell r="G252"/>
          <cell r="H252"/>
          <cell r="I252"/>
          <cell r="J252">
            <v>-6491366.5049776919</v>
          </cell>
          <cell r="K252"/>
          <cell r="L252"/>
          <cell r="M252"/>
          <cell r="N252"/>
          <cell r="O252"/>
          <cell r="P252"/>
          <cell r="Q252">
            <v>19307861.375022307</v>
          </cell>
          <cell r="R252">
            <v>0</v>
          </cell>
          <cell r="S252">
            <v>19307861.375022307</v>
          </cell>
        </row>
        <row r="253">
          <cell r="A253" t="str">
            <v>WC/RB</v>
          </cell>
          <cell r="B253" t="str">
            <v>A/C 13400021 PSE Merchant Deposit - Transmission</v>
          </cell>
          <cell r="C253">
            <v>9528418.7500000019</v>
          </cell>
          <cell r="E253">
            <v>9528418.7500000019</v>
          </cell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>
            <v>9528418.7500000019</v>
          </cell>
          <cell r="R253"/>
          <cell r="S253">
            <v>9528418.7500000019</v>
          </cell>
        </row>
        <row r="254">
          <cell r="A254" t="str">
            <v>WC/RB</v>
          </cell>
          <cell r="B254" t="str">
            <v>A/C 13400031 PSE Transmission Contra - Merchant Deposit</v>
          </cell>
          <cell r="C254">
            <v>-9528418.7500000019</v>
          </cell>
          <cell r="E254">
            <v>-9528418.7500000019</v>
          </cell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>
            <v>-9528418.7500000019</v>
          </cell>
          <cell r="R254"/>
          <cell r="S254">
            <v>-9528418.7500000019</v>
          </cell>
        </row>
        <row r="255">
          <cell r="A255" t="str">
            <v>WC/RB</v>
          </cell>
          <cell r="B255" t="str">
            <v>A/C 13400111 BPA RES JD Wind Deposit</v>
          </cell>
          <cell r="C255">
            <v>50148.75</v>
          </cell>
          <cell r="E255">
            <v>50148.75</v>
          </cell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50148.75</v>
          </cell>
          <cell r="R255"/>
          <cell r="S255">
            <v>50148.75</v>
          </cell>
        </row>
        <row r="256">
          <cell r="A256" t="str">
            <v>WC/RB</v>
          </cell>
          <cell r="B256" t="str">
            <v>A/C 13400231 BPA - Mint Farm Station Svcc TSM Firm D</v>
          </cell>
          <cell r="C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>
            <v>0</v>
          </cell>
          <cell r="R256"/>
          <cell r="S256">
            <v>0</v>
          </cell>
        </row>
        <row r="257">
          <cell r="A257" t="str">
            <v>WC/RB</v>
          </cell>
          <cell r="B257" t="str">
            <v>A/C 13400241 BPA Hopkins Ridge Transmission Deposit</v>
          </cell>
          <cell r="C257">
            <v>430882</v>
          </cell>
          <cell r="E257">
            <v>430882</v>
          </cell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>
            <v>430882</v>
          </cell>
          <cell r="R257"/>
          <cell r="S257">
            <v>430882</v>
          </cell>
        </row>
        <row r="258">
          <cell r="A258" t="str">
            <v>WC/RB</v>
          </cell>
          <cell r="B258" t="str">
            <v>A/C 13400261 BPA TSR 80368917-Goldendale Deposit</v>
          </cell>
          <cell r="C258">
            <v>223150</v>
          </cell>
          <cell r="E258">
            <v>223150</v>
          </cell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>
            <v>223150</v>
          </cell>
          <cell r="R258"/>
          <cell r="S258">
            <v>223150</v>
          </cell>
        </row>
        <row r="259">
          <cell r="A259" t="str">
            <v>WC/RB</v>
          </cell>
          <cell r="B259" t="str">
            <v>A/C 13400321 Otr Special Deposits-BPA TSR 81325474</v>
          </cell>
          <cell r="C259">
            <v>72078.333333333328</v>
          </cell>
          <cell r="E259">
            <v>72078.333333333328</v>
          </cell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>
            <v>72078.333333333328</v>
          </cell>
          <cell r="R259"/>
          <cell r="S259">
            <v>72078.333333333328</v>
          </cell>
        </row>
        <row r="260">
          <cell r="A260" t="str">
            <v>WC/RB</v>
          </cell>
          <cell r="B260" t="str">
            <v>A/C 12800001 Chelan PUD Contract Prepmt Requirement</v>
          </cell>
          <cell r="C260">
            <v>18500000</v>
          </cell>
          <cell r="E260">
            <v>18500000</v>
          </cell>
          <cell r="F260"/>
          <cell r="G260"/>
          <cell r="H260"/>
          <cell r="I260"/>
          <cell r="J260">
            <v>0</v>
          </cell>
          <cell r="K260"/>
          <cell r="L260"/>
          <cell r="M260"/>
          <cell r="N260"/>
          <cell r="O260"/>
          <cell r="P260"/>
          <cell r="Q260">
            <v>18500000</v>
          </cell>
          <cell r="R260">
            <v>0</v>
          </cell>
          <cell r="S260">
            <v>18500000</v>
          </cell>
        </row>
        <row r="261">
          <cell r="A261" t="str">
            <v>WC/RB</v>
          </cell>
          <cell r="B261" t="str">
            <v>A/C 18230351 Chelan PUD Contract Initiation</v>
          </cell>
          <cell r="C261">
            <v>110455689.46000002</v>
          </cell>
          <cell r="E261">
            <v>110455689.46000002</v>
          </cell>
          <cell r="F261"/>
          <cell r="G261"/>
          <cell r="H261"/>
          <cell r="I261"/>
          <cell r="J261">
            <v>-15948148.266666666</v>
          </cell>
          <cell r="K261"/>
          <cell r="L261"/>
          <cell r="M261"/>
          <cell r="N261"/>
          <cell r="O261"/>
          <cell r="P261"/>
          <cell r="Q261">
            <v>94507541.193333358</v>
          </cell>
          <cell r="R261">
            <v>0</v>
          </cell>
          <cell r="S261">
            <v>94507541.193333358</v>
          </cell>
        </row>
        <row r="262">
          <cell r="A262" t="str">
            <v>WC/RB</v>
          </cell>
          <cell r="B262" t="str">
            <v>A/C 18220091 Upper Baker - Unrecovered Plant &amp; Reg. Study Costs</v>
          </cell>
          <cell r="C262">
            <v>180950.83</v>
          </cell>
          <cell r="E262">
            <v>180950.83</v>
          </cell>
          <cell r="F262"/>
          <cell r="G262"/>
          <cell r="H262"/>
          <cell r="I262"/>
          <cell r="J262">
            <v>-180950.83</v>
          </cell>
          <cell r="K262"/>
          <cell r="L262"/>
          <cell r="M262"/>
          <cell r="N262"/>
          <cell r="O262"/>
          <cell r="P262"/>
          <cell r="Q262">
            <v>0</v>
          </cell>
          <cell r="R262">
            <v>0</v>
          </cell>
          <cell r="S262">
            <v>0</v>
          </cell>
        </row>
        <row r="263">
          <cell r="A263" t="str">
            <v>WC/RB</v>
          </cell>
          <cell r="B263" t="str">
            <v>A/C 18232301 LSR Deposit Def UE-100882</v>
          </cell>
          <cell r="C263">
            <v>68955037.953333333</v>
          </cell>
          <cell r="E263">
            <v>68955037.953333333</v>
          </cell>
          <cell r="F263"/>
          <cell r="G263"/>
          <cell r="H263"/>
          <cell r="I263"/>
          <cell r="J263">
            <v>-8091243.9054677039</v>
          </cell>
          <cell r="K263"/>
          <cell r="L263"/>
          <cell r="M263"/>
          <cell r="N263"/>
          <cell r="O263"/>
          <cell r="P263"/>
          <cell r="Q263">
            <v>60863794.047865629</v>
          </cell>
          <cell r="R263">
            <v>0</v>
          </cell>
          <cell r="S263">
            <v>60863794.047865629</v>
          </cell>
        </row>
        <row r="264">
          <cell r="A264" t="str">
            <v>WC/RB</v>
          </cell>
          <cell r="B264" t="str">
            <v>A/C 18232311 LSR Def Carrying Costs UE-100882</v>
          </cell>
          <cell r="C264">
            <v>14572389</v>
          </cell>
          <cell r="E264">
            <v>14572389</v>
          </cell>
          <cell r="F264"/>
          <cell r="G264"/>
          <cell r="H264"/>
          <cell r="I264"/>
          <cell r="J264">
            <v>-1546694.8507692255</v>
          </cell>
          <cell r="K264"/>
          <cell r="L264"/>
          <cell r="M264"/>
          <cell r="N264"/>
          <cell r="O264"/>
          <cell r="P264"/>
          <cell r="Q264">
            <v>13025694.149230774</v>
          </cell>
          <cell r="R264">
            <v>0</v>
          </cell>
          <cell r="S264">
            <v>13025694.149230774</v>
          </cell>
        </row>
        <row r="265">
          <cell r="A265" t="str">
            <v>WC/RB</v>
          </cell>
          <cell r="B265" t="str">
            <v>A/C 18232331 LSR Def Phase 1 UE-111048</v>
          </cell>
          <cell r="C265">
            <v>765556.50250000006</v>
          </cell>
          <cell r="E265">
            <v>765556.50250000006</v>
          </cell>
          <cell r="F265"/>
          <cell r="G265"/>
          <cell r="H265"/>
          <cell r="I265"/>
          <cell r="J265">
            <v>-765556.50250000006</v>
          </cell>
          <cell r="K265"/>
          <cell r="L265"/>
          <cell r="M265"/>
          <cell r="N265"/>
          <cell r="O265"/>
          <cell r="P265"/>
          <cell r="Q265">
            <v>0</v>
          </cell>
          <cell r="R265">
            <v>0</v>
          </cell>
          <cell r="S265">
            <v>0</v>
          </cell>
        </row>
        <row r="266">
          <cell r="A266" t="str">
            <v>WC/RB</v>
          </cell>
          <cell r="B266" t="str">
            <v>A/C 18220101 Electron Unrecovered Loss</v>
          </cell>
          <cell r="C266">
            <v>9721847.8937500026</v>
          </cell>
          <cell r="E266">
            <v>9721847.8937500026</v>
          </cell>
          <cell r="F266"/>
          <cell r="G266"/>
          <cell r="H266"/>
          <cell r="I266"/>
          <cell r="J266">
            <v>-7986456.8004166633</v>
          </cell>
          <cell r="K266"/>
          <cell r="L266"/>
          <cell r="M266"/>
          <cell r="N266"/>
          <cell r="O266"/>
          <cell r="P266"/>
          <cell r="Q266">
            <v>1735391.0933333393</v>
          </cell>
          <cell r="R266">
            <v>0</v>
          </cell>
          <cell r="S266">
            <v>1735391.0933333393</v>
          </cell>
        </row>
        <row r="267">
          <cell r="A267" t="str">
            <v>WC/RB</v>
          </cell>
          <cell r="B267" t="str">
            <v>A/C 18230041 Electric - Colstrip Common FERC Adj - Reg Ass</v>
          </cell>
          <cell r="C267">
            <v>21589277</v>
          </cell>
          <cell r="E267">
            <v>21589277</v>
          </cell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>
            <v>21589277</v>
          </cell>
          <cell r="R267">
            <v>0</v>
          </cell>
          <cell r="S267">
            <v>21589277</v>
          </cell>
        </row>
        <row r="268">
          <cell r="A268" t="str">
            <v>WC/RB</v>
          </cell>
          <cell r="B268" t="str">
            <v>A/C 18230051 Electric - accum Amort Colstrip Common FERC A</v>
          </cell>
          <cell r="C268">
            <v>-16862150.699999999</v>
          </cell>
          <cell r="E268">
            <v>-16862150.699999999</v>
          </cell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>
            <v>-16862150.699999999</v>
          </cell>
          <cell r="R268">
            <v>0</v>
          </cell>
          <cell r="S268">
            <v>-16862150.699999999</v>
          </cell>
        </row>
        <row r="269">
          <cell r="A269" t="str">
            <v>WC/RB</v>
          </cell>
          <cell r="B269" t="str">
            <v>A/C 18230061 Electric - Colstrip Def Depr FERC Adj - Reg A</v>
          </cell>
          <cell r="C269">
            <v>1142944</v>
          </cell>
          <cell r="E269">
            <v>1142944</v>
          </cell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>
            <v>1142944</v>
          </cell>
          <cell r="R269">
            <v>0</v>
          </cell>
          <cell r="S269">
            <v>1142944</v>
          </cell>
        </row>
        <row r="270">
          <cell r="A270" t="str">
            <v>WC/RB</v>
          </cell>
          <cell r="B270" t="str">
            <v>A/C 18230071 Electric - BPA Power Exch Invstmt - Reg Asset</v>
          </cell>
          <cell r="C270">
            <v>113632921</v>
          </cell>
          <cell r="E270">
            <v>113632921</v>
          </cell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>
            <v>113632921</v>
          </cell>
          <cell r="R270">
            <v>0</v>
          </cell>
          <cell r="S270">
            <v>113632921</v>
          </cell>
        </row>
        <row r="271">
          <cell r="A271" t="str">
            <v>WC/RB</v>
          </cell>
          <cell r="B271" t="str">
            <v>A/C 18230081 Electric - BPA Power Exch Inv Amort - Reg Ass</v>
          </cell>
          <cell r="C271">
            <v>-109224737.98999999</v>
          </cell>
          <cell r="E271">
            <v>-109224737.98999999</v>
          </cell>
          <cell r="F271"/>
          <cell r="G271"/>
          <cell r="H271"/>
          <cell r="I271"/>
          <cell r="J271">
            <v>-4408183.0100000054</v>
          </cell>
          <cell r="K271"/>
          <cell r="L271"/>
          <cell r="M271"/>
          <cell r="N271"/>
          <cell r="O271"/>
          <cell r="P271"/>
          <cell r="Q271">
            <v>-113632921</v>
          </cell>
          <cell r="R271">
            <v>0</v>
          </cell>
          <cell r="S271">
            <v>-113632921</v>
          </cell>
        </row>
        <row r="272">
          <cell r="A272" t="str">
            <v>WC/RB</v>
          </cell>
          <cell r="B272" t="str">
            <v>A/C 18230031 Electric - Def AFUDC - Regulatory Asset</v>
          </cell>
          <cell r="C272">
            <v>51386936.710416667</v>
          </cell>
          <cell r="E272">
            <v>51386936.710416667</v>
          </cell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>
            <v>51386936.710416667</v>
          </cell>
          <cell r="R272"/>
          <cell r="S272">
            <v>51386936.710416667</v>
          </cell>
        </row>
        <row r="273">
          <cell r="A273" t="str">
            <v>WC/RB</v>
          </cell>
          <cell r="B273" t="str">
            <v>A/C 19003011 DFIT- Deferral Snoqualmie Treasury Grant-LT</v>
          </cell>
          <cell r="C273">
            <v>1499309.3499999999</v>
          </cell>
          <cell r="E273">
            <v>1499309.3499999999</v>
          </cell>
          <cell r="F273"/>
          <cell r="G273"/>
          <cell r="H273"/>
          <cell r="I273"/>
          <cell r="J273">
            <v>-1297789.307930317</v>
          </cell>
          <cell r="K273"/>
          <cell r="L273"/>
          <cell r="M273"/>
          <cell r="N273"/>
          <cell r="O273"/>
          <cell r="P273"/>
          <cell r="Q273">
            <v>201520.04206968285</v>
          </cell>
          <cell r="R273">
            <v>0</v>
          </cell>
          <cell r="S273">
            <v>201520.04206968285</v>
          </cell>
        </row>
        <row r="274">
          <cell r="A274" t="str">
            <v>WC/RB</v>
          </cell>
          <cell r="B274" t="str">
            <v>A/C 19003021 DFIT-Int Baker Treasury Grant-LT</v>
          </cell>
          <cell r="C274">
            <v>434024.84999999992</v>
          </cell>
          <cell r="E274">
            <v>434024.84999999992</v>
          </cell>
          <cell r="F274"/>
          <cell r="G274"/>
          <cell r="H274"/>
          <cell r="I274"/>
          <cell r="J274">
            <v>-375688.37814432086</v>
          </cell>
          <cell r="K274"/>
          <cell r="L274"/>
          <cell r="M274"/>
          <cell r="N274"/>
          <cell r="O274"/>
          <cell r="P274"/>
          <cell r="Q274">
            <v>58336.471855679061</v>
          </cell>
          <cell r="R274">
            <v>0</v>
          </cell>
          <cell r="S274">
            <v>58336.471855679061</v>
          </cell>
        </row>
        <row r="275">
          <cell r="A275" t="str">
            <v>WC/RB</v>
          </cell>
          <cell r="B275" t="str">
            <v>A/C 22840331 Snoqualmie U.S. Hydro Grant</v>
          </cell>
          <cell r="C275">
            <v>-75091620</v>
          </cell>
          <cell r="E275">
            <v>-75091620</v>
          </cell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>
            <v>75091620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 t="str">
            <v>WC/RB</v>
          </cell>
          <cell r="B276" t="str">
            <v>A/C 22840341 Baker Hydro Grant</v>
          </cell>
          <cell r="C276">
            <v>-26467879</v>
          </cell>
          <cell r="E276">
            <v>-26467879</v>
          </cell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>
            <v>26467879</v>
          </cell>
          <cell r="Q276">
            <v>0</v>
          </cell>
          <cell r="R276">
            <v>0</v>
          </cell>
          <cell r="S276">
            <v>0</v>
          </cell>
        </row>
        <row r="277">
          <cell r="A277" t="str">
            <v>WC/RB</v>
          </cell>
          <cell r="B277" t="str">
            <v>A/C 25400491 Deferral Snoqualmie Hydro Grant</v>
          </cell>
          <cell r="C277">
            <v>-4283741</v>
          </cell>
          <cell r="E277">
            <v>-4283741</v>
          </cell>
          <cell r="F277"/>
          <cell r="G277"/>
          <cell r="H277"/>
          <cell r="I277"/>
          <cell r="J277">
            <v>3707969.451229482</v>
          </cell>
          <cell r="K277"/>
          <cell r="L277"/>
          <cell r="M277"/>
          <cell r="N277"/>
          <cell r="O277"/>
          <cell r="P277"/>
          <cell r="Q277">
            <v>-575771.54877051804</v>
          </cell>
          <cell r="R277">
            <v>0</v>
          </cell>
          <cell r="S277">
            <v>-575771.54877051804</v>
          </cell>
        </row>
        <row r="278">
          <cell r="A278" t="str">
            <v>WC/RB</v>
          </cell>
          <cell r="B278" t="str">
            <v>A/C 25400501 Deferral Baker US Treasury Grant</v>
          </cell>
          <cell r="C278">
            <v>-1240071</v>
          </cell>
          <cell r="E278">
            <v>-1240071</v>
          </cell>
          <cell r="F278"/>
          <cell r="G278"/>
          <cell r="H278"/>
          <cell r="I278"/>
          <cell r="J278">
            <v>1073395.3661266326</v>
          </cell>
          <cell r="K278"/>
          <cell r="L278"/>
          <cell r="M278"/>
          <cell r="N278"/>
          <cell r="O278"/>
          <cell r="P278"/>
          <cell r="Q278">
            <v>-166675.63387336745</v>
          </cell>
          <cell r="R278">
            <v>0</v>
          </cell>
          <cell r="S278">
            <v>-166675.63387336745</v>
          </cell>
        </row>
        <row r="279">
          <cell r="A279" t="str">
            <v>WC/RB</v>
          </cell>
          <cell r="B279" t="str">
            <v>A/C 25400191 BNP Westcoast Pipeline Capacity-Non Core Gas</v>
          </cell>
          <cell r="C279">
            <v>-1388868.04</v>
          </cell>
          <cell r="E279">
            <v>-1388868.04</v>
          </cell>
          <cell r="F279"/>
          <cell r="G279"/>
          <cell r="H279"/>
          <cell r="I279"/>
          <cell r="J279">
            <v>1202192.2713915813</v>
          </cell>
          <cell r="K279"/>
          <cell r="L279"/>
          <cell r="M279"/>
          <cell r="N279"/>
          <cell r="O279"/>
          <cell r="P279"/>
          <cell r="Q279">
            <v>-186675.76860841876</v>
          </cell>
          <cell r="R279">
            <v>0</v>
          </cell>
          <cell r="S279">
            <v>-186675.76860841876</v>
          </cell>
        </row>
        <row r="280">
          <cell r="A280" t="str">
            <v>WC/RB</v>
          </cell>
          <cell r="B280" t="str">
            <v>A/C 25400201 FBE Westcoast Pipeline Capacity- Non Core Gas</v>
          </cell>
          <cell r="C280">
            <v>-1013105.31</v>
          </cell>
          <cell r="E280">
            <v>-1013105.31</v>
          </cell>
          <cell r="F280"/>
          <cell r="G280"/>
          <cell r="H280"/>
          <cell r="I280"/>
          <cell r="J280">
            <v>876935.31351851427</v>
          </cell>
          <cell r="K280"/>
          <cell r="L280"/>
          <cell r="M280"/>
          <cell r="N280"/>
          <cell r="O280"/>
          <cell r="P280"/>
          <cell r="Q280">
            <v>-136169.99648148578</v>
          </cell>
          <cell r="R280">
            <v>0</v>
          </cell>
          <cell r="S280">
            <v>-136169.99648148578</v>
          </cell>
        </row>
        <row r="281">
          <cell r="A281" t="str">
            <v>WC/RB</v>
          </cell>
          <cell r="B281" t="str">
            <v>Customer Deposits &amp; Customer Advances</v>
          </cell>
          <cell r="C281"/>
          <cell r="E281">
            <v>0</v>
          </cell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>
            <v>0</v>
          </cell>
          <cell r="R281"/>
          <cell r="S281">
            <v>0</v>
          </cell>
        </row>
        <row r="282">
          <cell r="A282" t="str">
            <v>WC/RB</v>
          </cell>
          <cell r="B282" t="str">
            <v>A/C 23500011 Transmission Services Deposits</v>
          </cell>
          <cell r="C282">
            <v>-5962277.1433333335</v>
          </cell>
          <cell r="E282">
            <v>-5962277.1433333335</v>
          </cell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>
            <v>-5962277.1433333335</v>
          </cell>
          <cell r="R282"/>
          <cell r="S282">
            <v>-5962277.1433333335</v>
          </cell>
        </row>
        <row r="283">
          <cell r="A283" t="str">
            <v>WC/RB</v>
          </cell>
          <cell r="B283" t="str">
            <v>A/C 23500003 Customer Deposits - Common</v>
          </cell>
          <cell r="C283">
            <v>-19040677.756270085</v>
          </cell>
          <cell r="E283">
            <v>-19040677.756270085</v>
          </cell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>
            <v>-19040677.756270085</v>
          </cell>
          <cell r="R283"/>
          <cell r="S283">
            <v>-19040677.756270085</v>
          </cell>
        </row>
        <row r="284">
          <cell r="A284" t="str">
            <v>WC/RB</v>
          </cell>
          <cell r="B284" t="str">
            <v>A/C 25200121 Cust Advances for  Const Posted 9/1</v>
          </cell>
          <cell r="C284">
            <v>-16967.4175</v>
          </cell>
          <cell r="E284">
            <v>-16967.4175</v>
          </cell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>
            <v>-16967.4175</v>
          </cell>
          <cell r="R284"/>
          <cell r="S284">
            <v>-16967.4175</v>
          </cell>
        </row>
        <row r="285">
          <cell r="A285" t="str">
            <v>WC/RB</v>
          </cell>
          <cell r="B285" t="str">
            <v>A/C 25200161 Residential Single Family Elec Customer</v>
          </cell>
          <cell r="C285">
            <v>-6429735.9779166654</v>
          </cell>
          <cell r="E285">
            <v>-6429735.9779166654</v>
          </cell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>
            <v>-6429735.9779166654</v>
          </cell>
          <cell r="R285"/>
          <cell r="S285">
            <v>-6429735.9779166654</v>
          </cell>
        </row>
        <row r="286">
          <cell r="A286" t="str">
            <v>WC/RB</v>
          </cell>
          <cell r="B286" t="str">
            <v>A/C 25200171 Residential Plat Elec Customer Advances</v>
          </cell>
          <cell r="C286">
            <v>-14726399.540416665</v>
          </cell>
          <cell r="E286">
            <v>-14726399.540416665</v>
          </cell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>
            <v>-14726399.540416665</v>
          </cell>
          <cell r="R286"/>
          <cell r="S286">
            <v>-14726399.540416665</v>
          </cell>
        </row>
        <row r="287">
          <cell r="A287" t="str">
            <v>WC/RB</v>
          </cell>
          <cell r="B287" t="str">
            <v>A/C 25200181 Non-Residential Elec Customer Advances</v>
          </cell>
          <cell r="C287">
            <v>-33547574.951666668</v>
          </cell>
          <cell r="E287">
            <v>-33547574.951666668</v>
          </cell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>
            <v>-33547574.951666668</v>
          </cell>
          <cell r="R287"/>
          <cell r="S287">
            <v>-33547574.951666668</v>
          </cell>
        </row>
        <row r="288">
          <cell r="A288" t="str">
            <v>WC/RB</v>
          </cell>
          <cell r="B288" t="str">
            <v>DFIT</v>
          </cell>
          <cell r="C288"/>
          <cell r="E288">
            <v>0</v>
          </cell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>
            <v>0</v>
          </cell>
          <cell r="R288"/>
          <cell r="S288">
            <v>0</v>
          </cell>
        </row>
        <row r="289">
          <cell r="A289" t="str">
            <v>WC/RB</v>
          </cell>
          <cell r="B289" t="str">
            <v>A/C 19000151 DFIT - Westcoast Capacity Assignment - Electric</v>
          </cell>
          <cell r="C289">
            <v>354586.76916666672</v>
          </cell>
          <cell r="E289">
            <v>354586.76916666672</v>
          </cell>
          <cell r="F289"/>
          <cell r="G289"/>
          <cell r="H289"/>
          <cell r="I289"/>
          <cell r="J289">
            <v>-306927.27039814671</v>
          </cell>
          <cell r="K289"/>
          <cell r="L289"/>
          <cell r="M289"/>
          <cell r="N289"/>
          <cell r="O289"/>
          <cell r="P289"/>
          <cell r="Q289">
            <v>47659.498768520018</v>
          </cell>
          <cell r="R289">
            <v>0</v>
          </cell>
          <cell r="S289">
            <v>47659.498768520018</v>
          </cell>
        </row>
        <row r="290">
          <cell r="A290" t="str">
            <v>WC/RB</v>
          </cell>
          <cell r="B290" t="str">
            <v>A/C 19000711 DFIT-BNP Electric</v>
          </cell>
          <cell r="C290">
            <v>486103.72166666668</v>
          </cell>
          <cell r="E290">
            <v>486103.72166666668</v>
          </cell>
          <cell r="F290"/>
          <cell r="G290"/>
          <cell r="H290"/>
          <cell r="I290"/>
          <cell r="J290">
            <v>-420767.2026537201</v>
          </cell>
          <cell r="K290"/>
          <cell r="L290"/>
          <cell r="M290"/>
          <cell r="N290"/>
          <cell r="O290"/>
          <cell r="P290"/>
          <cell r="Q290">
            <v>65336.519012946577</v>
          </cell>
          <cell r="R290">
            <v>0</v>
          </cell>
          <cell r="S290">
            <v>65336.519012946577</v>
          </cell>
        </row>
        <row r="291">
          <cell r="A291" t="str">
            <v>WC/RB</v>
          </cell>
          <cell r="B291" t="str">
            <v>A/C 28200121 Def Inc Tax - Post 1980 Additions</v>
          </cell>
          <cell r="C291">
            <v>-1266343705.2720833</v>
          </cell>
          <cell r="E291">
            <v>-1266343705.2720833</v>
          </cell>
          <cell r="F291">
            <v>9237788.9635831658</v>
          </cell>
          <cell r="G291">
            <v>275002.73965979565</v>
          </cell>
          <cell r="H291"/>
          <cell r="I291">
            <v>979945.97436044563</v>
          </cell>
          <cell r="J291"/>
          <cell r="K291">
            <v>-1716630.2886360891</v>
          </cell>
          <cell r="L291">
            <v>0</v>
          </cell>
          <cell r="M291">
            <v>-2924301.9482050105</v>
          </cell>
          <cell r="N291">
            <v>-4188738.7602319769</v>
          </cell>
          <cell r="O291"/>
          <cell r="P291"/>
          <cell r="Q291">
            <v>-1264680638.591553</v>
          </cell>
          <cell r="R291">
            <v>0</v>
          </cell>
          <cell r="S291">
            <v>-1264680638.591553</v>
          </cell>
        </row>
        <row r="292">
          <cell r="A292" t="str">
            <v>WC/RB</v>
          </cell>
          <cell r="B292" t="str">
            <v>A/C 19000573 DFIT Bothel Data Ctr. - Ppd Lease Expense</v>
          </cell>
          <cell r="C292">
            <v>170025.56164941663</v>
          </cell>
          <cell r="E292">
            <v>170025.56164941663</v>
          </cell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>
            <v>170025.56164941663</v>
          </cell>
          <cell r="R292"/>
          <cell r="S292">
            <v>170025.56164941663</v>
          </cell>
        </row>
        <row r="293">
          <cell r="A293" t="str">
            <v>WC/RB</v>
          </cell>
          <cell r="B293" t="str">
            <v xml:space="preserve">A/C 28200013 Deferred Tax - Common Depreciation  </v>
          </cell>
          <cell r="C293">
            <v>-29435051.419062413</v>
          </cell>
          <cell r="E293">
            <v>-29435051.419062413</v>
          </cell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>
            <v>-29435051.419062413</v>
          </cell>
          <cell r="R293"/>
          <cell r="S293">
            <v>-29435051.419062413</v>
          </cell>
        </row>
        <row r="294">
          <cell r="A294" t="str">
            <v>WC/RB</v>
          </cell>
          <cell r="B294" t="str">
            <v>A/C 28300501 DFIT Audit Adjustments</v>
          </cell>
          <cell r="C294">
            <v>933469.5015473332</v>
          </cell>
          <cell r="E294">
            <v>933469.5015473332</v>
          </cell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>
            <v>933469.5015473332</v>
          </cell>
          <cell r="R294"/>
          <cell r="S294">
            <v>933469.5015473332</v>
          </cell>
        </row>
        <row r="295">
          <cell r="A295" t="str">
            <v>WC/RB</v>
          </cell>
          <cell r="B295" t="str">
            <v>A/C 28300091 DFIT - Variable Deferred Cost Snoqualmie LT</v>
          </cell>
          <cell r="C295">
            <v>-2390726</v>
          </cell>
          <cell r="E295">
            <v>-2390726</v>
          </cell>
          <cell r="F295"/>
          <cell r="G295"/>
          <cell r="H295"/>
          <cell r="I295"/>
          <cell r="J295">
            <v>2069391.5610223413</v>
          </cell>
          <cell r="K295"/>
          <cell r="L295"/>
          <cell r="M295"/>
          <cell r="N295"/>
          <cell r="O295"/>
          <cell r="P295"/>
          <cell r="Q295">
            <v>-321334.43897765875</v>
          </cell>
          <cell r="R295">
            <v>0</v>
          </cell>
          <cell r="S295">
            <v>-321334.43897765875</v>
          </cell>
        </row>
        <row r="296">
          <cell r="A296" t="str">
            <v>WC/RB</v>
          </cell>
          <cell r="B296" t="str">
            <v>A/C 28300741 DFIT-Variable Deferred Cost Baker Upgrade_LT</v>
          </cell>
          <cell r="C296">
            <v>-608820.06999999995</v>
          </cell>
          <cell r="E296">
            <v>-608820.06999999995</v>
          </cell>
          <cell r="F296"/>
          <cell r="G296"/>
          <cell r="H296"/>
          <cell r="I296"/>
          <cell r="J296">
            <v>526989.14528833539</v>
          </cell>
          <cell r="K296"/>
          <cell r="L296"/>
          <cell r="M296"/>
          <cell r="N296"/>
          <cell r="O296"/>
          <cell r="P296"/>
          <cell r="Q296">
            <v>-81830.924711664557</v>
          </cell>
          <cell r="R296">
            <v>0</v>
          </cell>
          <cell r="S296">
            <v>-81830.924711664557</v>
          </cell>
        </row>
        <row r="297">
          <cell r="A297" t="str">
            <v>WC/RB</v>
          </cell>
          <cell r="B297" t="str">
            <v>A/C 28300651 DFIT - White River Reg Asset</v>
          </cell>
          <cell r="C297">
            <v>-7971288.697916667</v>
          </cell>
          <cell r="E297">
            <v>-7971288.697916667</v>
          </cell>
          <cell r="F297"/>
          <cell r="G297"/>
          <cell r="H297"/>
          <cell r="I297"/>
          <cell r="J297"/>
          <cell r="K297"/>
          <cell r="L297"/>
          <cell r="M297"/>
          <cell r="N297"/>
          <cell r="O297">
            <v>2236853.6545344666</v>
          </cell>
          <cell r="P297"/>
          <cell r="Q297">
            <v>-5734435.0433822004</v>
          </cell>
          <cell r="R297">
            <v>0</v>
          </cell>
          <cell r="S297">
            <v>-5734435.0433822004</v>
          </cell>
        </row>
        <row r="298">
          <cell r="A298" t="str">
            <v>WC/RB</v>
          </cell>
          <cell r="B298" t="str">
            <v>A/C 28300731 DFIT - Ferndale Purchase Deferrals - Long Term</v>
          </cell>
          <cell r="C298">
            <v>-5669362.9200000009</v>
          </cell>
          <cell r="E298">
            <v>-5669362.9200000009</v>
          </cell>
          <cell r="F298"/>
          <cell r="G298"/>
          <cell r="H298"/>
          <cell r="I298"/>
          <cell r="J298">
            <v>3559832.4159992849</v>
          </cell>
          <cell r="K298"/>
          <cell r="L298"/>
          <cell r="M298"/>
          <cell r="N298"/>
          <cell r="O298"/>
          <cell r="P298"/>
          <cell r="Q298">
            <v>-2109530.5040007159</v>
          </cell>
          <cell r="R298">
            <v>0</v>
          </cell>
          <cell r="S298">
            <v>-2109530.5040007159</v>
          </cell>
        </row>
        <row r="299">
          <cell r="A299" t="str">
            <v>WC/RB</v>
          </cell>
          <cell r="B299" t="str">
            <v>A/C 28300431 Deferred Taxes WNP#3</v>
          </cell>
          <cell r="C299">
            <v>-1477918.4749999999</v>
          </cell>
          <cell r="E299">
            <v>-1477918.4749999999</v>
          </cell>
          <cell r="F299"/>
          <cell r="G299"/>
          <cell r="H299"/>
          <cell r="I299"/>
          <cell r="J299">
            <v>1477918.4749999999</v>
          </cell>
          <cell r="K299"/>
          <cell r="L299"/>
          <cell r="M299"/>
          <cell r="N299"/>
          <cell r="O299"/>
          <cell r="P299"/>
          <cell r="Q299">
            <v>0</v>
          </cell>
          <cell r="R299">
            <v>0</v>
          </cell>
          <cell r="S299">
            <v>0</v>
          </cell>
        </row>
        <row r="300">
          <cell r="A300" t="str">
            <v>WC/RB</v>
          </cell>
          <cell r="B300" t="str">
            <v>A/C 19000441 Deferred FIT - FAS 143 Whitehorn 2 &amp; 3</v>
          </cell>
          <cell r="C300">
            <v>6106257.92875</v>
          </cell>
          <cell r="E300">
            <v>6106257.92875</v>
          </cell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>
            <v>6106257.92875</v>
          </cell>
          <cell r="R300"/>
          <cell r="S300">
            <v>6106257.92875</v>
          </cell>
        </row>
        <row r="301">
          <cell r="A301" t="str">
            <v>WC/RB</v>
          </cell>
          <cell r="B301" t="str">
            <v>A/C 19000553 DFIT Summit Landlord Incentive</v>
          </cell>
          <cell r="C301">
            <v>133411.56311691663</v>
          </cell>
          <cell r="E301">
            <v>133411.56311691663</v>
          </cell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>
            <v>133411.56311691663</v>
          </cell>
          <cell r="R301"/>
          <cell r="S301">
            <v>133411.56311691663</v>
          </cell>
        </row>
        <row r="302">
          <cell r="A302" t="str">
            <v>WC/RB</v>
          </cell>
          <cell r="B302" t="str">
            <v>A/C 28302061 DFIT - Electron Unrecovered Loss</v>
          </cell>
          <cell r="C302">
            <v>-3402646.758750001</v>
          </cell>
          <cell r="E302">
            <v>-3402646.758750001</v>
          </cell>
          <cell r="F302"/>
          <cell r="G302"/>
          <cell r="H302"/>
          <cell r="I302"/>
          <cell r="J302">
            <v>2795259.5805833335</v>
          </cell>
          <cell r="K302"/>
          <cell r="L302"/>
          <cell r="M302"/>
          <cell r="N302"/>
          <cell r="O302"/>
          <cell r="P302"/>
          <cell r="Q302">
            <v>-607387.17816666747</v>
          </cell>
          <cell r="R302">
            <v>0</v>
          </cell>
          <cell r="S302">
            <v>-607387.17816666747</v>
          </cell>
        </row>
        <row r="303">
          <cell r="A303" t="str">
            <v>WC/RB</v>
          </cell>
          <cell r="B303" t="str">
            <v>A/C 28300661 DFIT - FIT MF UE090704</v>
          </cell>
          <cell r="C303">
            <v>-9029729.7999999989</v>
          </cell>
          <cell r="E303">
            <v>-9029729.7999999989</v>
          </cell>
          <cell r="F303"/>
          <cell r="G303"/>
          <cell r="H303"/>
          <cell r="I303"/>
          <cell r="J303">
            <v>2271978.7158395406</v>
          </cell>
          <cell r="K303"/>
          <cell r="L303"/>
          <cell r="M303"/>
          <cell r="N303"/>
          <cell r="O303"/>
          <cell r="P303"/>
          <cell r="Q303">
            <v>-6757751.0841604583</v>
          </cell>
          <cell r="R303">
            <v>0</v>
          </cell>
          <cell r="S303">
            <v>-6757751.0841604583</v>
          </cell>
        </row>
        <row r="304">
          <cell r="A304" t="str">
            <v>WC/RB</v>
          </cell>
          <cell r="B304" t="str">
            <v>A/C 28300561 DFIT - Interest Chelan PUD Reg Asset</v>
          </cell>
          <cell r="C304">
            <v>-14388256.550833331</v>
          </cell>
          <cell r="E304">
            <v>-14388256.550833331</v>
          </cell>
          <cell r="F304"/>
          <cell r="G304"/>
          <cell r="H304"/>
          <cell r="I304"/>
          <cell r="J304">
            <v>2077475.9368332867</v>
          </cell>
          <cell r="K304"/>
          <cell r="L304"/>
          <cell r="M304"/>
          <cell r="N304"/>
          <cell r="O304"/>
          <cell r="P304"/>
          <cell r="Q304">
            <v>-12310780.614000045</v>
          </cell>
          <cell r="R304">
            <v>0</v>
          </cell>
          <cell r="S304">
            <v>-12310780.614000045</v>
          </cell>
        </row>
        <row r="305">
          <cell r="A305" t="str">
            <v>WC/RB</v>
          </cell>
          <cell r="B305" t="str">
            <v>A/C 28300081 DFIT - BPA Prepayment LT</v>
          </cell>
          <cell r="C305">
            <v>-5100336.1499999994</v>
          </cell>
          <cell r="E305">
            <v>-5100336.1499999994</v>
          </cell>
          <cell r="F305"/>
          <cell r="G305"/>
          <cell r="H305"/>
          <cell r="I305"/>
          <cell r="J305">
            <v>541343.27524358965</v>
          </cell>
          <cell r="K305"/>
          <cell r="L305"/>
          <cell r="M305"/>
          <cell r="N305"/>
          <cell r="O305"/>
          <cell r="P305"/>
          <cell r="Q305">
            <v>-4558992.8747564098</v>
          </cell>
          <cell r="R305">
            <v>0</v>
          </cell>
          <cell r="S305">
            <v>-4558992.8747564098</v>
          </cell>
        </row>
        <row r="306">
          <cell r="A306" t="str">
            <v>WC/RB</v>
          </cell>
          <cell r="B306" t="str">
            <v>A/C 28300721 DFIT - Lower Snake River Deferred Costs</v>
          </cell>
          <cell r="C306">
            <v>-267944.77749999997</v>
          </cell>
          <cell r="E306">
            <v>-267944.77749999997</v>
          </cell>
          <cell r="F306"/>
          <cell r="G306"/>
          <cell r="H306"/>
          <cell r="I306"/>
          <cell r="J306">
            <v>267944.94588636316</v>
          </cell>
          <cell r="K306"/>
          <cell r="L306"/>
          <cell r="M306"/>
          <cell r="N306"/>
          <cell r="O306"/>
          <cell r="P306"/>
          <cell r="Q306">
            <v>0.16838636319153011</v>
          </cell>
          <cell r="R306">
            <v>0</v>
          </cell>
          <cell r="S306">
            <v>0.16838636319153011</v>
          </cell>
        </row>
        <row r="307">
          <cell r="A307" t="str">
            <v>WC/RB</v>
          </cell>
          <cell r="B307" t="str">
            <v>DFIT -NOL Carryforward</v>
          </cell>
          <cell r="C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>
            <v>0</v>
          </cell>
          <cell r="R307"/>
          <cell r="S307">
            <v>0</v>
          </cell>
        </row>
        <row r="308">
          <cell r="A308"/>
          <cell r="B308"/>
          <cell r="C308"/>
          <cell r="E308">
            <v>0</v>
          </cell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>
            <v>0</v>
          </cell>
          <cell r="R308"/>
          <cell r="S308">
            <v>0</v>
          </cell>
        </row>
        <row r="309">
          <cell r="A309" t="str">
            <v>WC/RB</v>
          </cell>
          <cell r="B309" t="str">
            <v>A/C 19002003 DFIT-DFIT NOL Carryforward-ST</v>
          </cell>
          <cell r="C309">
            <v>73969464.23932533</v>
          </cell>
          <cell r="E309">
            <v>73969464.23932533</v>
          </cell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>
            <v>73969464.23932533</v>
          </cell>
          <cell r="R309">
            <v>0</v>
          </cell>
          <cell r="S309">
            <v>73969464.23932533</v>
          </cell>
        </row>
        <row r="310">
          <cell r="A310"/>
          <cell r="B310" t="str">
            <v>Working Capital</v>
          </cell>
          <cell r="C310"/>
          <cell r="E310">
            <v>0</v>
          </cell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>
            <v>0</v>
          </cell>
          <cell r="R310"/>
          <cell r="S310">
            <v>0</v>
          </cell>
        </row>
        <row r="311">
          <cell r="A311" t="str">
            <v>WC/RB</v>
          </cell>
          <cell r="B311" t="str">
            <v>Allowance For Working Capital</v>
          </cell>
          <cell r="C311">
            <v>227005241.70228952</v>
          </cell>
          <cell r="E311">
            <v>227005241.70228952</v>
          </cell>
          <cell r="F311"/>
          <cell r="G311"/>
          <cell r="H311">
            <v>19006089.689173639</v>
          </cell>
          <cell r="I311"/>
          <cell r="J311"/>
          <cell r="K311"/>
          <cell r="L311"/>
          <cell r="M311"/>
          <cell r="N311"/>
          <cell r="O311"/>
          <cell r="P311"/>
          <cell r="Q311">
            <v>246011331.39146316</v>
          </cell>
          <cell r="R311"/>
          <cell r="S311">
            <v>246011331.39146316</v>
          </cell>
        </row>
        <row r="312">
          <cell r="A312"/>
          <cell r="B312" t="str">
            <v>Rounding</v>
          </cell>
          <cell r="C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>
            <v>-2.0150259137153625E-2</v>
          </cell>
          <cell r="Q312">
            <v>-2.0150259137153625E-2</v>
          </cell>
          <cell r="R312">
            <v>0.27931325230747461</v>
          </cell>
          <cell r="S312">
            <v>0.497176260687411</v>
          </cell>
        </row>
        <row r="313">
          <cell r="A313"/>
          <cell r="B313" t="str">
            <v>Total Other Rate Base Items</v>
          </cell>
          <cell r="C313">
            <v>-863392238.47948694</v>
          </cell>
          <cell r="D313">
            <v>0</v>
          </cell>
          <cell r="E313">
            <v>-863392238.47948694</v>
          </cell>
          <cell r="F313">
            <v>9237788.9635831658</v>
          </cell>
          <cell r="G313">
            <v>275002.73965979565</v>
          </cell>
          <cell r="H313">
            <v>19006089.689173639</v>
          </cell>
          <cell r="I313">
            <v>979945.97436044563</v>
          </cell>
          <cell r="J313">
            <v>-44085326.485419169</v>
          </cell>
          <cell r="K313">
            <v>-1716630.2886360891</v>
          </cell>
          <cell r="L313">
            <v>0</v>
          </cell>
          <cell r="M313">
            <v>-2924301.9482050105</v>
          </cell>
          <cell r="N313">
            <v>-4188738.7602319769</v>
          </cell>
          <cell r="O313">
            <v>-4154156.3218971416</v>
          </cell>
          <cell r="P313">
            <v>101559498.97984974</v>
          </cell>
          <cell r="Q313">
            <v>-789403065.93724966</v>
          </cell>
          <cell r="R313">
            <v>0.27931325230747461</v>
          </cell>
          <cell r="S313">
            <v>-789403065.41992307</v>
          </cell>
        </row>
        <row r="314">
          <cell r="B314"/>
          <cell r="C314"/>
          <cell r="E314"/>
          <cell r="F314"/>
          <cell r="G314">
            <v>0</v>
          </cell>
          <cell r="H314"/>
          <cell r="I314">
            <v>0</v>
          </cell>
          <cell r="J314"/>
          <cell r="K314"/>
          <cell r="L314"/>
          <cell r="M314"/>
          <cell r="N314"/>
          <cell r="O314"/>
          <cell r="P314">
            <v>0</v>
          </cell>
          <cell r="Q314"/>
          <cell r="R314"/>
          <cell r="S314"/>
        </row>
        <row r="315">
          <cell r="B315" t="str">
            <v>Rate Base</v>
          </cell>
          <cell r="C315">
            <v>5153725971.7008801</v>
          </cell>
          <cell r="D315">
            <v>-521509.6</v>
          </cell>
          <cell r="E315">
            <v>5153204462.1008797</v>
          </cell>
          <cell r="F315">
            <v>-17155893.789511554</v>
          </cell>
          <cell r="G315">
            <v>15915060.097866783</v>
          </cell>
          <cell r="H315">
            <v>19006089.689173639</v>
          </cell>
          <cell r="I315">
            <v>-1969341.3363122558</v>
          </cell>
          <cell r="J315">
            <v>-44085326.485419169</v>
          </cell>
          <cell r="K315">
            <v>2842787.0613208553</v>
          </cell>
          <cell r="L315">
            <v>0</v>
          </cell>
          <cell r="M315">
            <v>18140954.4063752</v>
          </cell>
          <cell r="N315">
            <v>19004590.008907948</v>
          </cell>
          <cell r="O315">
            <v>-4108724.3018971416</v>
          </cell>
          <cell r="P315">
            <v>5739614.9999999851</v>
          </cell>
          <cell r="Q315">
            <v>5166534272.4513836</v>
          </cell>
          <cell r="R315">
            <v>0.27931325230747461</v>
          </cell>
          <cell r="S315">
            <v>5166534272.9687099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GRC Adjustments"/>
      <sheetName val="Prop and Liab Ins. (ELEC)"/>
      <sheetName val="Defd gains loss"/>
      <sheetName val="2017 GRC Pwr Costs"/>
      <sheetName val="Dep Study"/>
    </sheetNames>
    <sheetDataSet>
      <sheetData sheetId="0">
        <row r="1">
          <cell r="A1" t="str">
            <v>PUGET SOUND ENERGY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0</v>
          </cell>
          <cell r="AL1">
            <v>0</v>
          </cell>
          <cell r="AM1">
            <v>0</v>
          </cell>
          <cell r="AN1">
            <v>0</v>
          </cell>
        </row>
        <row r="2">
          <cell r="A2" t="str">
            <v>INCOME STATEMENT DETAIL</v>
          </cell>
          <cell r="B2"/>
          <cell r="C2" t="str">
            <v>REVENUES</v>
          </cell>
          <cell r="D2" t="str">
            <v>TEMPERATURE</v>
          </cell>
          <cell r="E2" t="str">
            <v>PASS-THROUGH</v>
          </cell>
          <cell r="F2" t="str">
            <v>FEDERAL</v>
          </cell>
          <cell r="G2" t="str">
            <v>TAX BENEFIT OF</v>
          </cell>
          <cell r="H2" t="str">
            <v>DEPRECIATION</v>
          </cell>
          <cell r="I2" t="str">
            <v>NORMALIZE</v>
          </cell>
          <cell r="J2" t="str">
            <v>BAD</v>
          </cell>
          <cell r="K2" t="str">
            <v>INCENTIVE</v>
          </cell>
          <cell r="L2" t="str">
            <v>D&amp;O</v>
          </cell>
          <cell r="M2" t="str">
            <v xml:space="preserve">INTEREST ON </v>
          </cell>
          <cell r="N2" t="str">
            <v>RATE CASE</v>
          </cell>
          <cell r="O2" t="str">
            <v>DEFERRED G/L ON</v>
          </cell>
          <cell r="P2" t="str">
            <v>PROPERTY &amp;</v>
          </cell>
          <cell r="Q2" t="str">
            <v>PENSION</v>
          </cell>
          <cell r="R2" t="str">
            <v>WAGE</v>
          </cell>
          <cell r="S2" t="str">
            <v>INVESTMENT</v>
          </cell>
          <cell r="T2" t="str">
            <v>EMPLOYEE</v>
          </cell>
          <cell r="U2" t="str">
            <v>ENVIRONMENTAL</v>
          </cell>
          <cell r="V2" t="str">
            <v>PAYMENT</v>
          </cell>
          <cell r="W2" t="str">
            <v>SOUTH KING</v>
          </cell>
          <cell r="X2" t="str">
            <v>EXCISE TAX AND</v>
          </cell>
          <cell r="Y2" t="str">
            <v>BLACK BOX</v>
          </cell>
          <cell r="Z2" t="str">
            <v>POWER</v>
          </cell>
          <cell r="AA2" t="str">
            <v>MT ELECTRIC</v>
          </cell>
          <cell r="AB2" t="str">
            <v>WILD HORSE</v>
          </cell>
          <cell r="AC2" t="str">
            <v>ASC 815</v>
          </cell>
          <cell r="AD2" t="str">
            <v>STORM</v>
          </cell>
          <cell r="AE2" t="str">
            <v>REG ASSETS</v>
          </cell>
          <cell r="AF2" t="str">
            <v>GLACIER</v>
          </cell>
          <cell r="AG2" t="str">
            <v>ENERGY IMB</v>
          </cell>
          <cell r="AH2" t="str">
            <v>GOLDENDALE</v>
          </cell>
          <cell r="AI2" t="str">
            <v>MINT FARM</v>
          </cell>
          <cell r="AJ2" t="str">
            <v xml:space="preserve">WHITE </v>
          </cell>
          <cell r="AK2" t="str">
            <v>RECLASS OF HYDRO</v>
          </cell>
          <cell r="AL2" t="str">
            <v>PRODUCTION</v>
          </cell>
          <cell r="AM2" t="str">
            <v>TOTAL</v>
          </cell>
          <cell r="AN2" t="str">
            <v>ADJUSTED</v>
          </cell>
        </row>
        <row r="3">
          <cell r="A3" t="str">
            <v>FOR THE 12 MONTHS ENDED SEPTEMBER 30, 2016</v>
          </cell>
          <cell r="B3"/>
          <cell r="C3" t="str">
            <v>&amp; EXPENSES</v>
          </cell>
          <cell r="D3" t="str">
            <v>NORMALIZATION</v>
          </cell>
          <cell r="E3" t="str">
            <v>REVS. &amp; EXPS.</v>
          </cell>
          <cell r="F3" t="str">
            <v>INCOME TAX</v>
          </cell>
          <cell r="G3" t="str">
            <v xml:space="preserve"> PROFORMA INTEREST</v>
          </cell>
          <cell r="H3" t="str">
            <v>STUDY</v>
          </cell>
          <cell r="I3" t="str">
            <v>INJ &amp; DMGS</v>
          </cell>
          <cell r="J3" t="str">
            <v>DEBTS</v>
          </cell>
          <cell r="K3" t="str">
            <v>PAY</v>
          </cell>
          <cell r="L3" t="str">
            <v>INSURANCE</v>
          </cell>
          <cell r="M3" t="str">
            <v>CUST DEPOSITS</v>
          </cell>
          <cell r="N3" t="str">
            <v>EXPENSES</v>
          </cell>
          <cell r="O3" t="str">
            <v>PROPERTY SALES</v>
          </cell>
          <cell r="P3" t="str">
            <v>LIABILITY INS</v>
          </cell>
          <cell r="Q3" t="str">
            <v>PLAN</v>
          </cell>
          <cell r="R3" t="str">
            <v>INCREASE</v>
          </cell>
          <cell r="S3" t="str">
            <v>PLAN</v>
          </cell>
          <cell r="T3" t="str">
            <v>INSURANCE</v>
          </cell>
          <cell r="U3" t="str">
            <v>REMEDIATION</v>
          </cell>
          <cell r="V3" t="str">
            <v>PROCESSING COSTS</v>
          </cell>
          <cell r="W3" t="str">
            <v>SERVICE CENTER</v>
          </cell>
          <cell r="X3" t="str">
            <v>WUTC FILING FEE</v>
          </cell>
          <cell r="Y3" t="str">
            <v>ADJUSTMENT</v>
          </cell>
          <cell r="Z3" t="str">
            <v>COSTS</v>
          </cell>
          <cell r="AA3" t="str">
            <v>ENERGY TAX</v>
          </cell>
          <cell r="AB3" t="str">
            <v xml:space="preserve"> SOLAR</v>
          </cell>
          <cell r="AC3" t="str">
            <v>(PREV. SFAS 133)</v>
          </cell>
          <cell r="AD3" t="str">
            <v>DAMAGE</v>
          </cell>
          <cell r="AE3" t="str">
            <v>&amp; LIABILITIES</v>
          </cell>
          <cell r="AF3" t="str">
            <v>BATTERY STRG</v>
          </cell>
          <cell r="AG3" t="str">
            <v>MARKET</v>
          </cell>
          <cell r="AH3" t="str">
            <v>CAPACITY UPGRADE</v>
          </cell>
          <cell r="AI3" t="str">
            <v>CAPACITY UPGRADE</v>
          </cell>
          <cell r="AJ3" t="str">
            <v>RIVER</v>
          </cell>
          <cell r="AK3" t="str">
            <v>TREASURY GRANTS</v>
          </cell>
          <cell r="AL3" t="str">
            <v>ADJUSTMENT</v>
          </cell>
          <cell r="AM3" t="str">
            <v>ADJUSTMENTS</v>
          </cell>
          <cell r="AN3" t="str">
            <v>RESULTS OF</v>
          </cell>
        </row>
        <row r="4">
          <cell r="A4" t="str">
            <v>FERC Account Description</v>
          </cell>
          <cell r="B4" t="str">
            <v>Direct</v>
          </cell>
          <cell r="C4" t="str">
            <v>Common Adj 01</v>
          </cell>
          <cell r="D4" t="str">
            <v>Common Adj 02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Electric Adj 01</v>
          </cell>
          <cell r="AA4" t="str">
            <v>Electric Adj 02</v>
          </cell>
          <cell r="AB4" t="str">
            <v>Electric Adj 03</v>
          </cell>
          <cell r="AC4" t="str">
            <v>Electric Adj 04</v>
          </cell>
          <cell r="AD4" t="str">
            <v>Electric Adj 05</v>
          </cell>
          <cell r="AE4" t="str">
            <v>Electric Adj 06</v>
          </cell>
          <cell r="AF4" t="str">
            <v>Electric Adj 07</v>
          </cell>
          <cell r="AG4" t="str">
            <v>Electric Adj 08</v>
          </cell>
          <cell r="AH4" t="str">
            <v>Electric Adj 09</v>
          </cell>
          <cell r="AI4" t="str">
            <v>Electric Adj 10</v>
          </cell>
          <cell r="AJ4" t="str">
            <v>Electric Adj 11</v>
          </cell>
          <cell r="AK4" t="str">
            <v>Electric Adj 12</v>
          </cell>
          <cell r="AL4" t="str">
            <v>Electric Adj 13</v>
          </cell>
          <cell r="AM4"/>
          <cell r="AN4" t="str">
            <v>OPERATIONS</v>
          </cell>
        </row>
        <row r="5">
          <cell r="A5"/>
          <cell r="B5"/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1.1641532182693481E-10</v>
          </cell>
          <cell r="Q5">
            <v>0</v>
          </cell>
          <cell r="R5">
            <v>4.1909515857696533E-9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2.3283064365386963E-9</v>
          </cell>
          <cell r="AA5">
            <v>0</v>
          </cell>
          <cell r="AB5">
            <v>0</v>
          </cell>
          <cell r="AC5">
            <v>-1.0430812835693359E-7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-5.9604644775390625E-8</v>
          </cell>
          <cell r="AN5">
            <v>0</v>
          </cell>
        </row>
        <row r="6">
          <cell r="A6" t="str">
            <v>1 - OPERATING REVENUES</v>
          </cell>
          <cell r="B6" t="str">
            <v>Done</v>
          </cell>
          <cell r="C6" t="str">
            <v>Done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 t="str">
            <v xml:space="preserve">     2 - SALES TO CUSTOMERS</v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 t="str">
            <v xml:space="preserve">          (2) 440 - Electric Residential Sales</v>
          </cell>
          <cell r="B8">
            <v>1133291978.5999999</v>
          </cell>
          <cell r="C8">
            <v>-18636297.520117842</v>
          </cell>
          <cell r="D8">
            <v>28308135</v>
          </cell>
          <cell r="E8">
            <v>-192533060.51000002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>
            <v>-182861223.03011787</v>
          </cell>
          <cell r="AN8">
            <v>950430755.56988204</v>
          </cell>
        </row>
        <row r="9">
          <cell r="A9" t="str">
            <v xml:space="preserve">          (2) 442 - Electric Commercial &amp; Industrial Sales</v>
          </cell>
          <cell r="B9">
            <v>992834955.05999994</v>
          </cell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>
            <v>0</v>
          </cell>
          <cell r="AN9">
            <v>992834955.05999994</v>
          </cell>
        </row>
        <row r="10">
          <cell r="A10" t="str">
            <v xml:space="preserve">          (2) 444 - Public Street &amp; Highway Lighting</v>
          </cell>
          <cell r="B10">
            <v>19921374.529999901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>
            <v>0</v>
          </cell>
          <cell r="AN10">
            <v>19921374.529999901</v>
          </cell>
        </row>
        <row r="11">
          <cell r="A11" t="str">
            <v xml:space="preserve">          (2) 480 - Gas Residential Sales</v>
          </cell>
          <cell r="B11">
            <v>0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>
            <v>0</v>
          </cell>
          <cell r="AN11">
            <v>0</v>
          </cell>
        </row>
        <row r="12">
          <cell r="A12" t="str">
            <v xml:space="preserve">          (2) 481 - Gas Commercial &amp; Industrial Sales</v>
          </cell>
          <cell r="B12">
            <v>0</v>
          </cell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>
            <v>0</v>
          </cell>
          <cell r="AN12">
            <v>0</v>
          </cell>
        </row>
        <row r="13">
          <cell r="A13" t="str">
            <v xml:space="preserve">          (2) 489 - Rev From Transportation Of Gas To Others</v>
          </cell>
          <cell r="B13">
            <v>0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>
            <v>0</v>
          </cell>
          <cell r="AN13">
            <v>0</v>
          </cell>
        </row>
        <row r="14">
          <cell r="A14" t="str">
            <v xml:space="preserve">               (2) SUBTOTAL</v>
          </cell>
          <cell r="B14">
            <v>2146048308.1899998</v>
          </cell>
          <cell r="C14">
            <v>-18636297.520117842</v>
          </cell>
          <cell r="D14">
            <v>28308135</v>
          </cell>
          <cell r="E14">
            <v>-192533060.51000002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-182861223.03011787</v>
          </cell>
          <cell r="AN14">
            <v>1963187085.1598821</v>
          </cell>
        </row>
        <row r="15">
          <cell r="A15" t="str">
            <v xml:space="preserve">     3 - SALES FOR RESALE-FIRM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 t="str">
            <v xml:space="preserve">          (3) 447 - Electric Sales For Resale</v>
          </cell>
          <cell r="B16">
            <v>324382.2</v>
          </cell>
          <cell r="C16">
            <v>146.57999999999811</v>
          </cell>
          <cell r="D16">
            <v>5118</v>
          </cell>
          <cell r="E16">
            <v>-13257.679999999998</v>
          </cell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>
            <v>-7993.1</v>
          </cell>
          <cell r="AN16">
            <v>316389.10000000003</v>
          </cell>
        </row>
        <row r="17">
          <cell r="A17" t="str">
            <v xml:space="preserve">               (3) SUBTOTAL</v>
          </cell>
          <cell r="B17">
            <v>324382.2</v>
          </cell>
          <cell r="C17">
            <v>146.57999999999811</v>
          </cell>
          <cell r="D17">
            <v>5118</v>
          </cell>
          <cell r="E17">
            <v>-13257.679999999998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-7993.1</v>
          </cell>
          <cell r="AN17">
            <v>316389.10000000003</v>
          </cell>
        </row>
        <row r="18">
          <cell r="A18" t="str">
            <v xml:space="preserve">     4 - SALES TO OTHER UTILITIES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 t="str">
            <v xml:space="preserve">          (4) 447 - Electric Sales For Resale - Sales</v>
          </cell>
          <cell r="B19">
            <v>53788170.889999896</v>
          </cell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>
            <v>-164896874.90476853</v>
          </cell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>
            <v>-164896874.90476853</v>
          </cell>
          <cell r="AN19">
            <v>-111108704.01476863</v>
          </cell>
        </row>
        <row r="20">
          <cell r="A20" t="str">
            <v xml:space="preserve">          (4) 447 - Electric Sales For Resale - Purchases</v>
          </cell>
          <cell r="B20">
            <v>147337570.84999999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>
            <v>0</v>
          </cell>
          <cell r="AN20">
            <v>147337570.84999999</v>
          </cell>
        </row>
        <row r="21">
          <cell r="A21" t="str">
            <v xml:space="preserve">               (4) SUBTOTAL</v>
          </cell>
          <cell r="B21">
            <v>201125741.73999989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-164896874.90476853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-164896874.90476853</v>
          </cell>
          <cell r="AN21">
            <v>36228866.835231364</v>
          </cell>
        </row>
        <row r="22">
          <cell r="A22" t="str">
            <v xml:space="preserve">     5 - OTHER OPERATING REVENUES</v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</row>
        <row r="23">
          <cell r="A23" t="str">
            <v xml:space="preserve">          (5) 412 - Lease Inc Everett Delta to NWP - Gas</v>
          </cell>
          <cell r="B23">
            <v>0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>
            <v>0</v>
          </cell>
          <cell r="AN23">
            <v>0</v>
          </cell>
        </row>
        <row r="24">
          <cell r="A24" t="str">
            <v xml:space="preserve">          (5) 450 - Forfeited Discounts</v>
          </cell>
          <cell r="B24">
            <v>2894874.52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>
            <v>0</v>
          </cell>
          <cell r="AN24">
            <v>2894874.52</v>
          </cell>
        </row>
        <row r="25">
          <cell r="A25" t="str">
            <v xml:space="preserve">          (5) 451 - Electric Misc Service Revenue</v>
          </cell>
          <cell r="B25">
            <v>12976964.199999999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>
            <v>0</v>
          </cell>
          <cell r="AN25">
            <v>12976964.199999999</v>
          </cell>
        </row>
        <row r="26">
          <cell r="A26" t="str">
            <v xml:space="preserve">          (5) 454 - Rent For Electric Property</v>
          </cell>
          <cell r="B26">
            <v>18118500.879999999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>
            <v>0</v>
          </cell>
          <cell r="AN26">
            <v>18118500.879999999</v>
          </cell>
        </row>
        <row r="27">
          <cell r="A27" t="str">
            <v xml:space="preserve">          (5) 456 - Other Electric Revenues - Transportation</v>
          </cell>
          <cell r="B27">
            <v>7446504.8799999999</v>
          </cell>
          <cell r="C27">
            <v>-7446504.8799999999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>
            <v>-7446504.8799999999</v>
          </cell>
          <cell r="AN27">
            <v>0</v>
          </cell>
        </row>
        <row r="28">
          <cell r="A28" t="str">
            <v xml:space="preserve">          (5) 456 - Other Electric Revenues</v>
          </cell>
          <cell r="B28">
            <v>6404494.4699999904</v>
          </cell>
          <cell r="C28">
            <v>-2778658.09</v>
          </cell>
          <cell r="D28"/>
          <cell r="E28">
            <v>-278052.84999999986</v>
          </cell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>
            <v>37658836.019906238</v>
          </cell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>
            <v>34602125.07990624</v>
          </cell>
          <cell r="AN28">
            <v>41006619.549906231</v>
          </cell>
        </row>
        <row r="29">
          <cell r="A29" t="str">
            <v xml:space="preserve">          (5) 487 - Forfeited Discounts</v>
          </cell>
          <cell r="B29">
            <v>0</v>
          </cell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>
            <v>0</v>
          </cell>
          <cell r="AN29">
            <v>0</v>
          </cell>
        </row>
        <row r="30">
          <cell r="A30" t="str">
            <v xml:space="preserve">          (5) 488 - Gas Misc Service Revenues</v>
          </cell>
          <cell r="B30">
            <v>0</v>
          </cell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>
            <v>0</v>
          </cell>
          <cell r="AN30">
            <v>0</v>
          </cell>
        </row>
        <row r="31">
          <cell r="A31" t="str">
            <v xml:space="preserve">          (5) 4894 - Gas Revenues from Storing Gas of Others</v>
          </cell>
          <cell r="B31">
            <v>0</v>
          </cell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>
            <v>0</v>
          </cell>
          <cell r="AN31">
            <v>0</v>
          </cell>
        </row>
        <row r="32">
          <cell r="A32" t="str">
            <v xml:space="preserve">          (5) 493 - Rent From Gas Property</v>
          </cell>
          <cell r="B32">
            <v>0</v>
          </cell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>
            <v>0</v>
          </cell>
          <cell r="AN32">
            <v>0</v>
          </cell>
        </row>
        <row r="33">
          <cell r="A33" t="str">
            <v xml:space="preserve">          (5) 495 - Other Gas Revenues</v>
          </cell>
          <cell r="B33">
            <v>0</v>
          </cell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>
            <v>0</v>
          </cell>
          <cell r="AN33">
            <v>0</v>
          </cell>
        </row>
        <row r="34">
          <cell r="A34" t="str">
            <v xml:space="preserve">               (5) SUBTOTAL</v>
          </cell>
          <cell r="B34">
            <v>47841338.949999988</v>
          </cell>
          <cell r="C34">
            <v>-10225162.969999999</v>
          </cell>
          <cell r="D34">
            <v>0</v>
          </cell>
          <cell r="E34">
            <v>-278052.84999999986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37658836.019906238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27155620.199906241</v>
          </cell>
          <cell r="AN34">
            <v>74996959.149906233</v>
          </cell>
        </row>
        <row r="35">
          <cell r="A35" t="str">
            <v>(1) TOTAL OPERATING REVENUES</v>
          </cell>
          <cell r="B35">
            <v>2395339771.0799999</v>
          </cell>
          <cell r="C35">
            <v>-28861313.910117842</v>
          </cell>
          <cell r="D35">
            <v>28313253</v>
          </cell>
          <cell r="E35">
            <v>-192824371.04000002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-127238038.88486229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-320610470.83498013</v>
          </cell>
          <cell r="AN35">
            <v>2074729300.2450199</v>
          </cell>
        </row>
        <row r="36">
          <cell r="A36"/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</row>
        <row r="37">
          <cell r="A37" t="str">
            <v>10 - ENERGY COST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</row>
        <row r="38">
          <cell r="A38" t="str">
            <v xml:space="preserve">     11 - FUEL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</row>
        <row r="39">
          <cell r="A39" t="str">
            <v xml:space="preserve">          (11) 501 - Steam Operations Fuel</v>
          </cell>
          <cell r="B39">
            <v>85246014.709999993</v>
          </cell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>
            <v>-15283065.253547475</v>
          </cell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>
            <v>-15283065.253547475</v>
          </cell>
          <cell r="AN39">
            <v>69962949.456452519</v>
          </cell>
        </row>
        <row r="40">
          <cell r="A40" t="str">
            <v xml:space="preserve">          (11) 547 - Other Power Generation Oper Fuel</v>
          </cell>
          <cell r="B40">
            <v>149756871.78999999</v>
          </cell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>
            <v>21358502.112129748</v>
          </cell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>
            <v>21358502.112129748</v>
          </cell>
          <cell r="AN40">
            <v>171115373.90212974</v>
          </cell>
        </row>
        <row r="41">
          <cell r="A41" t="str">
            <v xml:space="preserve">               (11) SUBTOTAL</v>
          </cell>
          <cell r="B41">
            <v>235002886.5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6075436.8585822731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6075436.8585822731</v>
          </cell>
          <cell r="AN41">
            <v>241078323.35858226</v>
          </cell>
        </row>
        <row r="42">
          <cell r="A42" t="str">
            <v xml:space="preserve">     12 - PURCHASED AND INTERCHANGED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</row>
        <row r="43">
          <cell r="A43" t="str">
            <v xml:space="preserve">          (12) 555 - Purchased Power</v>
          </cell>
          <cell r="B43">
            <v>523037995.80999899</v>
          </cell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>
            <v>-141816925.81739959</v>
          </cell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>
            <v>-141816925.81739959</v>
          </cell>
          <cell r="AN43">
            <v>381221069.99259937</v>
          </cell>
        </row>
        <row r="44">
          <cell r="A44" t="str">
            <v xml:space="preserve">          (12) 557 - Other Power Supply Expense</v>
          </cell>
          <cell r="B44">
            <v>9308463.5599999893</v>
          </cell>
          <cell r="C44"/>
          <cell r="D44"/>
          <cell r="E44"/>
          <cell r="F44"/>
          <cell r="G44"/>
          <cell r="H44"/>
          <cell r="I44"/>
          <cell r="J44"/>
          <cell r="K44">
            <v>10379.814252257231</v>
          </cell>
          <cell r="L44"/>
          <cell r="M44"/>
          <cell r="N44"/>
          <cell r="O44"/>
          <cell r="P44"/>
          <cell r="Q44"/>
          <cell r="R44">
            <v>130546.64316428918</v>
          </cell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>
            <v>140926.45741654641</v>
          </cell>
          <cell r="AN44">
            <v>9449390.0174165349</v>
          </cell>
        </row>
        <row r="45">
          <cell r="A45" t="str">
            <v xml:space="preserve">          (12) 804 - Natural Gas City Gate Purchases</v>
          </cell>
          <cell r="B45">
            <v>0</v>
          </cell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>
            <v>0</v>
          </cell>
          <cell r="AN45">
            <v>0</v>
          </cell>
        </row>
        <row r="46">
          <cell r="A46" t="str">
            <v xml:space="preserve">          (12) 805 - Other Gas Purchases</v>
          </cell>
          <cell r="B46">
            <v>0</v>
          </cell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>
            <v>0</v>
          </cell>
          <cell r="AN46">
            <v>0</v>
          </cell>
        </row>
        <row r="47">
          <cell r="A47" t="str">
            <v xml:space="preserve">          (12) 8051 - Purchased Gas Cost Adjustments</v>
          </cell>
          <cell r="B47">
            <v>0</v>
          </cell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>
            <v>0</v>
          </cell>
          <cell r="AN47">
            <v>0</v>
          </cell>
        </row>
        <row r="48">
          <cell r="A48" t="str">
            <v xml:space="preserve">          (12) 8081 - Gas Withdrawn From Storage</v>
          </cell>
          <cell r="B48">
            <v>0</v>
          </cell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>
            <v>0</v>
          </cell>
          <cell r="AN48">
            <v>0</v>
          </cell>
        </row>
        <row r="49">
          <cell r="A49" t="str">
            <v xml:space="preserve">          (12) 8082 - Gas Delivered To Storage</v>
          </cell>
          <cell r="B49">
            <v>0</v>
          </cell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>
            <v>0</v>
          </cell>
          <cell r="AN49">
            <v>0</v>
          </cell>
        </row>
        <row r="50">
          <cell r="A50" t="str">
            <v xml:space="preserve">               (12) SUBTOTAL</v>
          </cell>
          <cell r="B50">
            <v>532346459.36999899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10379.814252257231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130546.64316428918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-141816925.81739959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-141675999.35998306</v>
          </cell>
          <cell r="AN50">
            <v>390670460.01001596</v>
          </cell>
        </row>
        <row r="51">
          <cell r="A51" t="str">
            <v xml:space="preserve">     13 - WHEELING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</row>
        <row r="52">
          <cell r="A52" t="str">
            <v xml:space="preserve">          (13) 565 - Transmission Of Electricity By Others</v>
          </cell>
          <cell r="B52">
            <v>113800193.219999</v>
          </cell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>
            <v>-5425914.8115267009</v>
          </cell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>
            <v>-5425914.8115267009</v>
          </cell>
          <cell r="AN52">
            <v>108374278.4084723</v>
          </cell>
        </row>
        <row r="53">
          <cell r="A53" t="str">
            <v xml:space="preserve">               (13) SUBTOTAL</v>
          </cell>
          <cell r="B53">
            <v>113800193.219999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-5425914.8115267009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-5425914.8115267009</v>
          </cell>
          <cell r="AN53">
            <v>108374278.4084723</v>
          </cell>
        </row>
        <row r="54">
          <cell r="A54" t="str">
            <v xml:space="preserve">     14 - RESIDENTIAL EXCHANGE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</row>
        <row r="55">
          <cell r="A55" t="str">
            <v xml:space="preserve">          (14) 555 - Purchased Power</v>
          </cell>
          <cell r="B55">
            <v>-69268219.669999897</v>
          </cell>
          <cell r="C55"/>
          <cell r="D55"/>
          <cell r="E55">
            <v>69268219.670000002</v>
          </cell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>
            <v>69268219.670000002</v>
          </cell>
          <cell r="AN55">
            <v>0</v>
          </cell>
        </row>
        <row r="56">
          <cell r="A56" t="str">
            <v xml:space="preserve">               (14) SUBTOTAL</v>
          </cell>
          <cell r="B56">
            <v>-69268219.669999897</v>
          </cell>
          <cell r="C56">
            <v>0</v>
          </cell>
          <cell r="D56">
            <v>0</v>
          </cell>
          <cell r="E56">
            <v>69268219.670000002</v>
          </cell>
          <cell r="F56">
            <v>0</v>
          </cell>
          <cell r="G56">
            <v>0</v>
          </cell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>
            <v>69268219.670000002</v>
          </cell>
          <cell r="AN56">
            <v>0</v>
          </cell>
        </row>
        <row r="57">
          <cell r="A57" t="str">
            <v>(10) TOTAL ENERGY COST</v>
          </cell>
          <cell r="B57">
            <v>811881319.41999805</v>
          </cell>
          <cell r="C57">
            <v>0</v>
          </cell>
          <cell r="D57">
            <v>0</v>
          </cell>
          <cell r="E57">
            <v>69268219.670000002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10379.814252257231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130546.64316428918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-141167403.77034402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-71758257.642927483</v>
          </cell>
          <cell r="AN57">
            <v>740123061.77707052</v>
          </cell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</row>
        <row r="59">
          <cell r="A59" t="str">
            <v>GROSS MARGIN</v>
          </cell>
          <cell r="B59">
            <v>1583458451.6600018</v>
          </cell>
          <cell r="C59">
            <v>-28861313.910117842</v>
          </cell>
          <cell r="D59">
            <v>28313253</v>
          </cell>
          <cell r="E59">
            <v>-262092590.71000004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-10379.814252257231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-130546.64316428918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13929364.88548173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-248852213.19205266</v>
          </cell>
          <cell r="AN59">
            <v>1334606238.4679492</v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</row>
        <row r="61">
          <cell r="A61" t="str">
            <v>OPERATING EXPENSES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</row>
        <row r="62">
          <cell r="A62" t="str">
            <v xml:space="preserve">     OPERATING AND MAINTENANCE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</row>
        <row r="63">
          <cell r="A63" t="str">
            <v xml:space="preserve">          17 - OTHER ENERGY SUPPLY EXPENSES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</row>
        <row r="64">
          <cell r="A64" t="str">
            <v xml:space="preserve">               (17) 500 - Steam Oper Supv &amp; Engineering</v>
          </cell>
          <cell r="B64">
            <v>2003664.46999999</v>
          </cell>
          <cell r="C64"/>
          <cell r="D64"/>
          <cell r="E64"/>
          <cell r="F64"/>
          <cell r="G64"/>
          <cell r="H64"/>
          <cell r="I64"/>
          <cell r="J64"/>
          <cell r="K64">
            <v>439.42480822716493</v>
          </cell>
          <cell r="L64"/>
          <cell r="M64"/>
          <cell r="N64"/>
          <cell r="O64"/>
          <cell r="P64"/>
          <cell r="Q64"/>
          <cell r="R64">
            <v>5279.2500989315931</v>
          </cell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>
            <v>5718.6749071587583</v>
          </cell>
          <cell r="AN64">
            <v>2009383.1449071488</v>
          </cell>
        </row>
        <row r="65">
          <cell r="A65" t="str">
            <v xml:space="preserve">               (17) 502 - Steam Oper Steam Expenses</v>
          </cell>
          <cell r="B65">
            <v>9129143.5299999993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>
            <v>0</v>
          </cell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>
            <v>0</v>
          </cell>
          <cell r="AN65">
            <v>9129143.5299999993</v>
          </cell>
        </row>
        <row r="66">
          <cell r="A66" t="str">
            <v xml:space="preserve">               (17) 505 - Steam Oper Electric Expense</v>
          </cell>
          <cell r="B66">
            <v>2655439.9</v>
          </cell>
          <cell r="C66"/>
          <cell r="D66"/>
          <cell r="E66"/>
          <cell r="F66"/>
          <cell r="G66"/>
          <cell r="H66"/>
          <cell r="I66"/>
          <cell r="J66"/>
          <cell r="K66">
            <v>0.11194193268421028</v>
          </cell>
          <cell r="L66"/>
          <cell r="M66"/>
          <cell r="N66"/>
          <cell r="O66"/>
          <cell r="P66"/>
          <cell r="Q66"/>
          <cell r="R66">
            <v>1.344870494640356</v>
          </cell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>
            <v>1.4568124273245664</v>
          </cell>
          <cell r="AN66">
            <v>2655441.3568124273</v>
          </cell>
        </row>
        <row r="67">
          <cell r="A67" t="str">
            <v xml:space="preserve">               (17) 506 - Steam Oper Misc Steam Power</v>
          </cell>
          <cell r="B67">
            <v>8504370.3999999892</v>
          </cell>
          <cell r="C67"/>
          <cell r="D67"/>
          <cell r="E67"/>
          <cell r="F67"/>
          <cell r="G67"/>
          <cell r="H67"/>
          <cell r="I67"/>
          <cell r="J67"/>
          <cell r="K67">
            <v>445.51119129424467</v>
          </cell>
          <cell r="L67"/>
          <cell r="M67"/>
          <cell r="N67"/>
          <cell r="O67"/>
          <cell r="P67"/>
          <cell r="Q67"/>
          <cell r="R67">
            <v>5352.3719113723819</v>
          </cell>
          <cell r="S67"/>
          <cell r="T67"/>
          <cell r="U67"/>
          <cell r="V67"/>
          <cell r="W67"/>
          <cell r="X67"/>
          <cell r="Y67"/>
          <cell r="Z67">
            <v>3812724.3907003109</v>
          </cell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>
            <v>3818522.2738029775</v>
          </cell>
          <cell r="AN67">
            <v>12322892.673802966</v>
          </cell>
        </row>
        <row r="68">
          <cell r="A68" t="str">
            <v xml:space="preserve">               (17) 507 - Steam Operations Rents</v>
          </cell>
          <cell r="B68">
            <v>52218.75</v>
          </cell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>
            <v>0</v>
          </cell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>
            <v>0</v>
          </cell>
          <cell r="AN68">
            <v>52218.75</v>
          </cell>
        </row>
        <row r="69">
          <cell r="A69" t="str">
            <v xml:space="preserve">               (17) 510 - Steam Maint Supv &amp; Engineering</v>
          </cell>
          <cell r="B69">
            <v>1819459.9199999899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>
            <v>0</v>
          </cell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>
            <v>0</v>
          </cell>
          <cell r="AN69">
            <v>1819459.9199999899</v>
          </cell>
        </row>
        <row r="70">
          <cell r="A70" t="str">
            <v xml:space="preserve">               (17) 511 - Steam Maint Structures</v>
          </cell>
          <cell r="B70">
            <v>2479336.69</v>
          </cell>
          <cell r="C70"/>
          <cell r="D70"/>
          <cell r="E70"/>
          <cell r="F70"/>
          <cell r="G70"/>
          <cell r="H70"/>
          <cell r="I70"/>
          <cell r="J70"/>
          <cell r="K70">
            <v>98.818863160115811</v>
          </cell>
          <cell r="L70"/>
          <cell r="M70"/>
          <cell r="N70"/>
          <cell r="O70"/>
          <cell r="P70"/>
          <cell r="Q70"/>
          <cell r="R70">
            <v>1187.2099238526753</v>
          </cell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>
            <v>1286.0287870127911</v>
          </cell>
          <cell r="AN70">
            <v>2480622.7187870126</v>
          </cell>
        </row>
        <row r="71">
          <cell r="A71" t="str">
            <v xml:space="preserve">               (17) 512 - Steam Maint Boiler Plant</v>
          </cell>
          <cell r="B71">
            <v>14856380.029999999</v>
          </cell>
          <cell r="C71"/>
          <cell r="D71"/>
          <cell r="E71"/>
          <cell r="F71"/>
          <cell r="G71"/>
          <cell r="H71"/>
          <cell r="I71"/>
          <cell r="J71"/>
          <cell r="K71">
            <v>204.92519346884436</v>
          </cell>
          <cell r="L71"/>
          <cell r="M71"/>
          <cell r="N71"/>
          <cell r="O71"/>
          <cell r="P71"/>
          <cell r="Q71"/>
          <cell r="R71">
            <v>2461.9714855395664</v>
          </cell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>
            <v>2666.896679008411</v>
          </cell>
          <cell r="AN71">
            <v>14859046.926679008</v>
          </cell>
        </row>
        <row r="72">
          <cell r="A72" t="str">
            <v xml:space="preserve">               (17) 513 - Steam Maint Electric Plant</v>
          </cell>
          <cell r="B72">
            <v>7914205.1900000004</v>
          </cell>
          <cell r="C72"/>
          <cell r="D72"/>
          <cell r="E72"/>
          <cell r="F72"/>
          <cell r="G72"/>
          <cell r="H72"/>
          <cell r="I72"/>
          <cell r="J72"/>
          <cell r="K72">
            <v>234.98784196647503</v>
          </cell>
          <cell r="L72"/>
          <cell r="M72"/>
          <cell r="N72"/>
          <cell r="O72"/>
          <cell r="P72"/>
          <cell r="Q72"/>
          <cell r="R72">
            <v>2823.1441755739825</v>
          </cell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>
            <v>3058.1320175404576</v>
          </cell>
          <cell r="AN72">
            <v>7917263.3220175412</v>
          </cell>
        </row>
        <row r="73">
          <cell r="A73" t="str">
            <v xml:space="preserve">               (17) 514 - Steam Maint Misc Steam Plant</v>
          </cell>
          <cell r="B73">
            <v>2389632.0999999898</v>
          </cell>
          <cell r="C73"/>
          <cell r="D73"/>
          <cell r="E73"/>
          <cell r="F73"/>
          <cell r="G73"/>
          <cell r="H73"/>
          <cell r="I73"/>
          <cell r="J73"/>
          <cell r="K73">
            <v>59.61813577054086</v>
          </cell>
          <cell r="L73"/>
          <cell r="M73"/>
          <cell r="N73"/>
          <cell r="O73"/>
          <cell r="P73"/>
          <cell r="Q73"/>
          <cell r="R73">
            <v>716.25234459233718</v>
          </cell>
          <cell r="S73"/>
          <cell r="T73"/>
          <cell r="U73"/>
          <cell r="V73"/>
          <cell r="W73"/>
          <cell r="X73"/>
          <cell r="Y73"/>
          <cell r="Z73">
            <v>5026624.3018716155</v>
          </cell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>
            <v>5027400.1723519787</v>
          </cell>
          <cell r="AN73">
            <v>7417032.272351969</v>
          </cell>
        </row>
        <row r="74">
          <cell r="A74" t="str">
            <v xml:space="preserve">               (17) 535 - Hydro Oper Supv &amp; Engineering</v>
          </cell>
          <cell r="B74">
            <v>1770455.01999999</v>
          </cell>
          <cell r="C74"/>
          <cell r="D74"/>
          <cell r="E74"/>
          <cell r="F74"/>
          <cell r="G74"/>
          <cell r="H74"/>
          <cell r="I74"/>
          <cell r="J74"/>
          <cell r="K74">
            <v>2790.4015373778493</v>
          </cell>
          <cell r="L74"/>
          <cell r="M74"/>
          <cell r="N74"/>
          <cell r="O74"/>
          <cell r="P74"/>
          <cell r="Q74"/>
          <cell r="R74">
            <v>33523.886945967395</v>
          </cell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>
            <v>36314.288483345241</v>
          </cell>
          <cell r="AN74">
            <v>1806769.3084833352</v>
          </cell>
        </row>
        <row r="75">
          <cell r="A75" t="str">
            <v xml:space="preserve">               (17) 536 - Hydro Oper Water For Power</v>
          </cell>
          <cell r="B75">
            <v>0</v>
          </cell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>
            <v>0</v>
          </cell>
          <cell r="AN75">
            <v>0</v>
          </cell>
        </row>
        <row r="76">
          <cell r="A76" t="str">
            <v xml:space="preserve">               (17) 537 - Hydro Oper Hydraulic Expenses</v>
          </cell>
          <cell r="B76">
            <v>3274133.03</v>
          </cell>
          <cell r="C76"/>
          <cell r="D76"/>
          <cell r="E76"/>
          <cell r="F76"/>
          <cell r="G76"/>
          <cell r="H76"/>
          <cell r="I76"/>
          <cell r="J76"/>
          <cell r="K76">
            <v>1950.961047919428</v>
          </cell>
          <cell r="L76"/>
          <cell r="M76"/>
          <cell r="N76"/>
          <cell r="O76"/>
          <cell r="P76"/>
          <cell r="Q76"/>
          <cell r="R76">
            <v>23438.848040449826</v>
          </cell>
          <cell r="S76"/>
          <cell r="T76"/>
          <cell r="U76"/>
          <cell r="V76"/>
          <cell r="W76"/>
          <cell r="X76"/>
          <cell r="Y76"/>
          <cell r="Z76">
            <v>-5486.0648773398034</v>
          </cell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>
            <v>19903.744211029451</v>
          </cell>
          <cell r="AN76">
            <v>3294036.7742110291</v>
          </cell>
        </row>
        <row r="77">
          <cell r="A77" t="str">
            <v xml:space="preserve">               (17) 538 - Hydro Oper Electric Expenses</v>
          </cell>
          <cell r="B77">
            <v>310211.48</v>
          </cell>
          <cell r="C77"/>
          <cell r="D77"/>
          <cell r="E77"/>
          <cell r="F77"/>
          <cell r="G77"/>
          <cell r="H77"/>
          <cell r="I77"/>
          <cell r="J77"/>
          <cell r="K77">
            <v>203.61326410925389</v>
          </cell>
          <cell r="L77"/>
          <cell r="M77"/>
          <cell r="N77"/>
          <cell r="O77"/>
          <cell r="P77"/>
          <cell r="Q77"/>
          <cell r="R77">
            <v>2446.2099648613148</v>
          </cell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>
            <v>2649.8232289705688</v>
          </cell>
          <cell r="AN77">
            <v>312861.30322897056</v>
          </cell>
        </row>
        <row r="78">
          <cell r="A78" t="str">
            <v xml:space="preserve">               (17) 539 - Hydro Oper Misc Hydraulic Exp</v>
          </cell>
          <cell r="B78">
            <v>2773342.9</v>
          </cell>
          <cell r="C78"/>
          <cell r="D78"/>
          <cell r="E78"/>
          <cell r="F78"/>
          <cell r="G78"/>
          <cell r="H78"/>
          <cell r="I78"/>
          <cell r="J78"/>
          <cell r="K78">
            <v>2514.6261724397236</v>
          </cell>
          <cell r="L78"/>
          <cell r="M78"/>
          <cell r="N78"/>
          <cell r="O78"/>
          <cell r="P78"/>
          <cell r="Q78"/>
          <cell r="R78">
            <v>30210.721427374596</v>
          </cell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>
            <v>32725.347599814319</v>
          </cell>
          <cell r="AN78">
            <v>2806068.2475998141</v>
          </cell>
        </row>
        <row r="79">
          <cell r="A79" t="str">
            <v xml:space="preserve">               (17) 540 - Hydro Office Rents</v>
          </cell>
          <cell r="B79">
            <v>0</v>
          </cell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>
            <v>0</v>
          </cell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>
            <v>0</v>
          </cell>
          <cell r="AN79">
            <v>0</v>
          </cell>
        </row>
        <row r="80">
          <cell r="A80" t="str">
            <v xml:space="preserve">               (17) 541 - Hydro Maint Supv &amp; Engineering</v>
          </cell>
          <cell r="B80">
            <v>1768.89</v>
          </cell>
          <cell r="C80"/>
          <cell r="D80"/>
          <cell r="E80"/>
          <cell r="F80"/>
          <cell r="G80"/>
          <cell r="H80"/>
          <cell r="I80"/>
          <cell r="J80"/>
          <cell r="K80">
            <v>0.8567911504693293</v>
          </cell>
          <cell r="L80"/>
          <cell r="M80"/>
          <cell r="N80"/>
          <cell r="O80"/>
          <cell r="P80"/>
          <cell r="Q80"/>
          <cell r="R80">
            <v>10.293489764784969</v>
          </cell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>
            <v>11.150280915254298</v>
          </cell>
          <cell r="AN80">
            <v>1780.0402809152545</v>
          </cell>
        </row>
        <row r="81">
          <cell r="A81" t="str">
            <v xml:space="preserve">               (17) 542 - Hydro Maint Structures</v>
          </cell>
          <cell r="B81">
            <v>431226.14999999898</v>
          </cell>
          <cell r="C81"/>
          <cell r="D81"/>
          <cell r="E81"/>
          <cell r="F81"/>
          <cell r="G81"/>
          <cell r="H81"/>
          <cell r="I81"/>
          <cell r="J81"/>
          <cell r="K81">
            <v>121.9055170000656</v>
          </cell>
          <cell r="L81"/>
          <cell r="M81"/>
          <cell r="N81"/>
          <cell r="O81"/>
          <cell r="P81"/>
          <cell r="Q81"/>
          <cell r="R81">
            <v>1464.5730068799478</v>
          </cell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>
            <v>1586.4785238800134</v>
          </cell>
          <cell r="AN81">
            <v>432812.62852387899</v>
          </cell>
        </row>
        <row r="82">
          <cell r="A82" t="str">
            <v xml:space="preserve">               (17) 543 - Hydro Maint Res. Dams &amp; Waterways</v>
          </cell>
          <cell r="B82">
            <v>698047.34999999905</v>
          </cell>
          <cell r="C82"/>
          <cell r="D82"/>
          <cell r="E82"/>
          <cell r="F82"/>
          <cell r="G82"/>
          <cell r="H82"/>
          <cell r="I82"/>
          <cell r="J82"/>
          <cell r="K82">
            <v>287.26690384638698</v>
          </cell>
          <cell r="L82"/>
          <cell r="M82"/>
          <cell r="N82"/>
          <cell r="O82"/>
          <cell r="P82"/>
          <cell r="Q82"/>
          <cell r="R82">
            <v>3451.2248788803336</v>
          </cell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>
            <v>3738.4917827267204</v>
          </cell>
          <cell r="AN82">
            <v>701785.84178272577</v>
          </cell>
        </row>
        <row r="83">
          <cell r="A83" t="str">
            <v xml:space="preserve">               (17) 544 - Hydro Maint Electric Plant</v>
          </cell>
          <cell r="B83">
            <v>2415212.8899999899</v>
          </cell>
          <cell r="C83"/>
          <cell r="D83"/>
          <cell r="E83"/>
          <cell r="F83"/>
          <cell r="G83"/>
          <cell r="H83"/>
          <cell r="I83"/>
          <cell r="J83"/>
          <cell r="K83">
            <v>964.66439728946477</v>
          </cell>
          <cell r="L83"/>
          <cell r="M83"/>
          <cell r="N83"/>
          <cell r="O83"/>
          <cell r="P83"/>
          <cell r="Q83"/>
          <cell r="R83">
            <v>11589.479063260964</v>
          </cell>
          <cell r="S83"/>
          <cell r="T83"/>
          <cell r="U83"/>
          <cell r="V83"/>
          <cell r="W83"/>
          <cell r="X83"/>
          <cell r="Y83"/>
          <cell r="Z83">
            <v>-4849.3751226602253</v>
          </cell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7704.7683378902038</v>
          </cell>
          <cell r="AN83">
            <v>2422917.6583378799</v>
          </cell>
        </row>
        <row r="84">
          <cell r="A84" t="str">
            <v xml:space="preserve">               (17) 545 - Hydro Maint Misc Hydraulic Plant</v>
          </cell>
          <cell r="B84">
            <v>3638568.92</v>
          </cell>
          <cell r="C84"/>
          <cell r="D84"/>
          <cell r="E84"/>
          <cell r="F84"/>
          <cell r="G84"/>
          <cell r="H84"/>
          <cell r="I84"/>
          <cell r="J84"/>
          <cell r="K84">
            <v>1462.8247660626657</v>
          </cell>
          <cell r="L84"/>
          <cell r="M84"/>
          <cell r="N84"/>
          <cell r="O84"/>
          <cell r="P84"/>
          <cell r="Q84"/>
          <cell r="R84">
            <v>17574.378247128072</v>
          </cell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>
            <v>19037.203013190738</v>
          </cell>
          <cell r="AN84">
            <v>3657606.1230131905</v>
          </cell>
        </row>
        <row r="85">
          <cell r="A85" t="str">
            <v xml:space="preserve">               (17) 546 - Other Pwr Gen Oper Supv &amp; Eng</v>
          </cell>
          <cell r="B85">
            <v>3457441.47</v>
          </cell>
          <cell r="C85"/>
          <cell r="D85"/>
          <cell r="E85"/>
          <cell r="F85"/>
          <cell r="G85"/>
          <cell r="H85"/>
          <cell r="I85"/>
          <cell r="J85"/>
          <cell r="K85">
            <v>5996.2422382424238</v>
          </cell>
          <cell r="L85"/>
          <cell r="M85"/>
          <cell r="N85"/>
          <cell r="O85"/>
          <cell r="P85"/>
          <cell r="Q85"/>
          <cell r="R85">
            <v>72038.860430234083</v>
          </cell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>
            <v>78035.102668476509</v>
          </cell>
          <cell r="AN85">
            <v>3535476.5726684765</v>
          </cell>
        </row>
        <row r="86">
          <cell r="A86" t="str">
            <v xml:space="preserve">               (17) 548 - Other Power Gen Oper Gen Exp</v>
          </cell>
          <cell r="B86">
            <v>11109586.810000001</v>
          </cell>
          <cell r="C86"/>
          <cell r="D86"/>
          <cell r="E86"/>
          <cell r="F86"/>
          <cell r="G86"/>
          <cell r="H86"/>
          <cell r="I86"/>
          <cell r="J86"/>
          <cell r="K86">
            <v>4958.4752917478545</v>
          </cell>
          <cell r="L86"/>
          <cell r="M86"/>
          <cell r="N86"/>
          <cell r="O86"/>
          <cell r="P86"/>
          <cell r="Q86"/>
          <cell r="R86">
            <v>59571.127265480311</v>
          </cell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>
            <v>64529.602557228165</v>
          </cell>
          <cell r="AN86">
            <v>11174116.412557229</v>
          </cell>
        </row>
        <row r="87">
          <cell r="A87" t="str">
            <v xml:space="preserve">               (17) 549 - Other Power Gen Oper Misc</v>
          </cell>
          <cell r="B87">
            <v>4378618.2299999902</v>
          </cell>
          <cell r="C87"/>
          <cell r="D87"/>
          <cell r="E87"/>
          <cell r="F87"/>
          <cell r="G87"/>
          <cell r="H87"/>
          <cell r="I87"/>
          <cell r="J87"/>
          <cell r="K87">
            <v>1043.8550288870947</v>
          </cell>
          <cell r="L87"/>
          <cell r="M87"/>
          <cell r="N87"/>
          <cell r="O87"/>
          <cell r="P87"/>
          <cell r="Q87"/>
          <cell r="R87">
            <v>12540.87539289222</v>
          </cell>
          <cell r="S87"/>
          <cell r="T87"/>
          <cell r="U87"/>
          <cell r="V87"/>
          <cell r="W87"/>
          <cell r="X87"/>
          <cell r="Y87"/>
          <cell r="Z87">
            <v>1413818.3855975925</v>
          </cell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>
            <v>1427403.1160193717</v>
          </cell>
          <cell r="AN87">
            <v>5806021.3460193621</v>
          </cell>
        </row>
        <row r="88">
          <cell r="A88" t="str">
            <v xml:space="preserve">               (17) 550 - Other Power Gen Oper Rents</v>
          </cell>
          <cell r="B88">
            <v>7454263.1499999901</v>
          </cell>
          <cell r="C88"/>
          <cell r="D88"/>
          <cell r="E88"/>
          <cell r="F88"/>
          <cell r="G88"/>
          <cell r="H88"/>
          <cell r="I88"/>
          <cell r="J88"/>
          <cell r="K88">
            <v>1.6186779203769905</v>
          </cell>
          <cell r="L88"/>
          <cell r="M88"/>
          <cell r="N88"/>
          <cell r="O88"/>
          <cell r="P88"/>
          <cell r="Q88"/>
          <cell r="R88">
            <v>19.44679820368945</v>
          </cell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>
            <v>21.065476124066443</v>
          </cell>
          <cell r="AN88">
            <v>7454284.2154761143</v>
          </cell>
        </row>
        <row r="89">
          <cell r="A89" t="str">
            <v xml:space="preserve">               (17) 551 - Other Power Gen Maint Supv &amp; Eng</v>
          </cell>
          <cell r="B89">
            <v>566023.06999999995</v>
          </cell>
          <cell r="C89"/>
          <cell r="D89"/>
          <cell r="E89"/>
          <cell r="F89"/>
          <cell r="G89"/>
          <cell r="H89"/>
          <cell r="I89"/>
          <cell r="J89"/>
          <cell r="K89">
            <v>819.59179591516784</v>
          </cell>
          <cell r="L89"/>
          <cell r="M89"/>
          <cell r="N89"/>
          <cell r="O89"/>
          <cell r="P89"/>
          <cell r="Q89"/>
          <cell r="R89">
            <v>9846.5766808319913</v>
          </cell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>
            <v>10666.16847674716</v>
          </cell>
          <cell r="AN89">
            <v>576689.23847674706</v>
          </cell>
        </row>
        <row r="90">
          <cell r="A90" t="str">
            <v xml:space="preserve">               (17) 552 - Other Power Gen Maint Structures</v>
          </cell>
          <cell r="B90">
            <v>647730.06000000006</v>
          </cell>
          <cell r="C90"/>
          <cell r="D90"/>
          <cell r="E90"/>
          <cell r="F90"/>
          <cell r="G90"/>
          <cell r="H90"/>
          <cell r="I90"/>
          <cell r="J90"/>
          <cell r="K90">
            <v>143.72953447643508</v>
          </cell>
          <cell r="L90"/>
          <cell r="M90"/>
          <cell r="N90"/>
          <cell r="O90"/>
          <cell r="P90"/>
          <cell r="Q90"/>
          <cell r="R90">
            <v>1726.766775333838</v>
          </cell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>
            <v>1870.496309810273</v>
          </cell>
          <cell r="AN90">
            <v>649600.55630981037</v>
          </cell>
        </row>
        <row r="91">
          <cell r="A91" t="str">
            <v xml:space="preserve">               (17) 553 - Other Power Gen Maint Gen &amp; Elec</v>
          </cell>
          <cell r="B91">
            <v>29755017.739999998</v>
          </cell>
          <cell r="C91"/>
          <cell r="D91"/>
          <cell r="E91"/>
          <cell r="F91"/>
          <cell r="G91"/>
          <cell r="H91"/>
          <cell r="I91"/>
          <cell r="J91"/>
          <cell r="K91">
            <v>971.85791976536086</v>
          </cell>
          <cell r="L91"/>
          <cell r="M91"/>
          <cell r="N91"/>
          <cell r="O91"/>
          <cell r="P91"/>
          <cell r="Q91"/>
          <cell r="R91">
            <v>11675.902049700338</v>
          </cell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>
            <v>12647.7599694657</v>
          </cell>
          <cell r="AN91">
            <v>29767665.499969464</v>
          </cell>
        </row>
        <row r="92">
          <cell r="A92" t="str">
            <v xml:space="preserve">               (17) 554 - Other Power Gen Maint Misc</v>
          </cell>
          <cell r="B92">
            <v>1354806.76999999</v>
          </cell>
          <cell r="C92"/>
          <cell r="D92"/>
          <cell r="E92"/>
          <cell r="F92"/>
          <cell r="G92"/>
          <cell r="H92"/>
          <cell r="I92"/>
          <cell r="J92"/>
          <cell r="K92">
            <v>211.44304149193317</v>
          </cell>
          <cell r="L92"/>
          <cell r="M92"/>
          <cell r="N92"/>
          <cell r="O92"/>
          <cell r="P92"/>
          <cell r="Q92"/>
          <cell r="R92">
            <v>2540.2769184065351</v>
          </cell>
          <cell r="S92"/>
          <cell r="T92"/>
          <cell r="U92"/>
          <cell r="V92"/>
          <cell r="W92"/>
          <cell r="X92"/>
          <cell r="Y92"/>
          <cell r="Z92">
            <v>1731053.9673916157</v>
          </cell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>
            <v>1733805.6873515141</v>
          </cell>
          <cell r="AN92">
            <v>3088612.4573515039</v>
          </cell>
        </row>
        <row r="93">
          <cell r="A93" t="str">
            <v xml:space="preserve">               (17) 556 - System Control &amp; Load Dispatch</v>
          </cell>
          <cell r="B93">
            <v>57132.109999999899</v>
          </cell>
          <cell r="C93"/>
          <cell r="D93"/>
          <cell r="E93"/>
          <cell r="F93"/>
          <cell r="G93"/>
          <cell r="H93"/>
          <cell r="I93"/>
          <cell r="J93"/>
          <cell r="K93">
            <v>31.32796495852751</v>
          </cell>
          <cell r="L93"/>
          <cell r="M93"/>
          <cell r="N93"/>
          <cell r="O93"/>
          <cell r="P93"/>
          <cell r="Q93"/>
          <cell r="R93">
            <v>376.37420329972088</v>
          </cell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>
            <v>407.70216825824838</v>
          </cell>
          <cell r="AN93">
            <v>57539.812168258148</v>
          </cell>
        </row>
        <row r="94">
          <cell r="A94" t="str">
            <v xml:space="preserve">               (17) 710 - Production Operations Supv &amp; Engineering</v>
          </cell>
          <cell r="B94">
            <v>0</v>
          </cell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</row>
        <row r="95">
          <cell r="A95" t="str">
            <v xml:space="preserve">               (17) 717 - Liquefied Petroleum Gas Expenses</v>
          </cell>
          <cell r="B95">
            <v>0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</row>
        <row r="96">
          <cell r="A96" t="str">
            <v xml:space="preserve">               (17) 735 - Misc Gas Production Exp</v>
          </cell>
          <cell r="B96">
            <v>0</v>
          </cell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</row>
        <row r="97">
          <cell r="A97" t="str">
            <v xml:space="preserve">               (17) 741 - Production Plant Maint Structures</v>
          </cell>
          <cell r="B97">
            <v>0</v>
          </cell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</row>
        <row r="98">
          <cell r="A98" t="str">
            <v xml:space="preserve">               (17) 742 - Production Plant Maint Prod Equip</v>
          </cell>
          <cell r="B98">
            <v>0</v>
          </cell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</row>
        <row r="99">
          <cell r="A99" t="str">
            <v xml:space="preserve">               (17) 8072 - Purchased Gas Expenses</v>
          </cell>
          <cell r="B99">
            <v>0</v>
          </cell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</row>
        <row r="100">
          <cell r="A100" t="str">
            <v xml:space="preserve">               (17) 8074 - Purchased Gas Calculation Exp</v>
          </cell>
          <cell r="B100">
            <v>0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</row>
        <row r="101">
          <cell r="A101" t="str">
            <v xml:space="preserve">               (17) 812 - Gas Used For Other Utility Operations</v>
          </cell>
          <cell r="B101">
            <v>0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</row>
        <row r="102">
          <cell r="A102" t="str">
            <v xml:space="preserve">               (17) 813 - Other Gas Supply Expenses</v>
          </cell>
          <cell r="B102">
            <v>0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</row>
        <row r="103">
          <cell r="A103" t="str">
            <v xml:space="preserve">               (17) 814 - Undergrnd Strge - Operation Supv &amp; Eng</v>
          </cell>
          <cell r="B103">
            <v>0</v>
          </cell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</row>
        <row r="104">
          <cell r="A104" t="str">
            <v xml:space="preserve">               (17) 815 - Undergrnd Strge - Oper Map &amp; Records</v>
          </cell>
          <cell r="B104">
            <v>0</v>
          </cell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</row>
        <row r="105">
          <cell r="A105" t="str">
            <v xml:space="preserve">               (17) 816 - Undergrnd Strge - Oper Wells Expense</v>
          </cell>
          <cell r="B105">
            <v>0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</row>
        <row r="106">
          <cell r="A106" t="str">
            <v xml:space="preserve">               (17) 817 - Undergrnd Strge - Oper Lines Expense</v>
          </cell>
          <cell r="B106">
            <v>0</v>
          </cell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</row>
        <row r="107">
          <cell r="A107" t="str">
            <v xml:space="preserve">               (17) 818 - Undergrnd Strge - Oper Compressor Sta Exp</v>
          </cell>
          <cell r="B107">
            <v>0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</row>
        <row r="108">
          <cell r="A108" t="str">
            <v xml:space="preserve">               (17) 819 - Undergrnd Strge - Oper Compressor Sta Fuel</v>
          </cell>
          <cell r="B108">
            <v>0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</row>
        <row r="109">
          <cell r="A109" t="str">
            <v xml:space="preserve">               (17) 820 - Undergrnd Strge - Oper Meas &amp; Reg Sta Exp</v>
          </cell>
          <cell r="B109">
            <v>0</v>
          </cell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</row>
        <row r="110">
          <cell r="A110" t="str">
            <v xml:space="preserve">               (17) 821 - Undergrnd Strge - Oper Purification Exp</v>
          </cell>
          <cell r="B110">
            <v>0</v>
          </cell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</row>
        <row r="111">
          <cell r="A111" t="str">
            <v xml:space="preserve">               (17) 823 - Storage Gas Losses</v>
          </cell>
          <cell r="B111">
            <v>0</v>
          </cell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</row>
        <row r="112">
          <cell r="A112" t="str">
            <v xml:space="preserve">               (17) 824 - Undergrnd Strge - Oper Other Expenses</v>
          </cell>
          <cell r="B112">
            <v>0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</row>
        <row r="113">
          <cell r="A113" t="str">
            <v xml:space="preserve">               (17) 825 - Undergrnd Strge - Oper Storage Well Royalty</v>
          </cell>
          <cell r="B113">
            <v>0</v>
          </cell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</row>
        <row r="114">
          <cell r="A114" t="str">
            <v xml:space="preserve">               (17) 826 - Undergrnd Strge - Oper Other Storage Rents</v>
          </cell>
          <cell r="B114">
            <v>0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</row>
        <row r="115">
          <cell r="A115" t="str">
            <v xml:space="preserve">               (17) 830 - Undergrnd Strge - Maint Supv &amp; Engineering</v>
          </cell>
          <cell r="B115">
            <v>0</v>
          </cell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</row>
        <row r="116">
          <cell r="A116" t="str">
            <v xml:space="preserve">               (17) 831 - Undergrnd Strge - Maint Structures</v>
          </cell>
          <cell r="B116">
            <v>0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</row>
        <row r="117">
          <cell r="A117" t="str">
            <v xml:space="preserve">               (17) 832 - Undergrnd Strge - Maint Reservoirs &amp; Wells</v>
          </cell>
          <cell r="B117">
            <v>0</v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</row>
        <row r="118">
          <cell r="A118" t="str">
            <v xml:space="preserve">               (17) 833 - Undergrnd Strge - Maint Of Lines</v>
          </cell>
          <cell r="B118">
            <v>0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</row>
        <row r="119">
          <cell r="A119" t="str">
            <v xml:space="preserve">               (17) 834 - Undergrnd Strge - Maint Compressor Sta Equip</v>
          </cell>
          <cell r="B119">
            <v>0</v>
          </cell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</row>
        <row r="120">
          <cell r="A120" t="str">
            <v xml:space="preserve">               (17) 835 - Undergrnd Strge - Maint Meas &amp; Reg Sta E</v>
          </cell>
          <cell r="B120">
            <v>0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</row>
        <row r="121">
          <cell r="A121" t="str">
            <v xml:space="preserve">               (17) 836 - Undergrnd Strge - Maint Purification Equip</v>
          </cell>
          <cell r="B121">
            <v>0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</row>
        <row r="122">
          <cell r="A122" t="str">
            <v xml:space="preserve">               (17) 837 - Undergrnd Strge-Maint Other Equipment</v>
          </cell>
          <cell r="B122">
            <v>0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</row>
        <row r="123">
          <cell r="A123" t="str">
            <v xml:space="preserve">               (17) 841 - Operating Labor &amp; Expenses</v>
          </cell>
          <cell r="B123">
            <v>0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</row>
        <row r="124">
          <cell r="A124" t="str">
            <v xml:space="preserve">               (17) 8432 - Maint Struc &amp; Impro</v>
          </cell>
          <cell r="B124">
            <v>0</v>
          </cell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</row>
        <row r="125">
          <cell r="A125" t="str">
            <v xml:space="preserve">               (17) 8433 - Maintenance of Gas Holders</v>
          </cell>
          <cell r="B125">
            <v>0</v>
          </cell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</row>
        <row r="126">
          <cell r="A126" t="str">
            <v xml:space="preserve">               (17) 8436 - Maintenance of Vaporizing Equipment</v>
          </cell>
          <cell r="B126">
            <v>0</v>
          </cell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</row>
        <row r="127">
          <cell r="A127" t="str">
            <v xml:space="preserve">               (17) 8438 - Maint Measure &amp; Reg</v>
          </cell>
          <cell r="B127">
            <v>0</v>
          </cell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</row>
        <row r="128">
          <cell r="A128" t="str">
            <v xml:space="preserve">               (17) 8439 - Other Gas Maintenance</v>
          </cell>
          <cell r="B128">
            <v>0</v>
          </cell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</row>
        <row r="129">
          <cell r="A129" t="str">
            <v xml:space="preserve">               (17) 8441 - Gas LNG Oper Sup &amp; Eng</v>
          </cell>
          <cell r="B129">
            <v>0</v>
          </cell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</row>
        <row r="130">
          <cell r="A130" t="str">
            <v xml:space="preserve">                    (17) SUBTOTAL</v>
          </cell>
          <cell r="B130">
            <v>125897437.01999989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25958.659866420548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311867.36638930714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11973885.605561133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12311711.63181686</v>
          </cell>
          <cell r="AN130">
            <v>138209148.65181676</v>
          </cell>
        </row>
        <row r="131">
          <cell r="A131" t="str">
            <v xml:space="preserve">          18 - TRANSMISSION EXPENSE</v>
          </cell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</row>
        <row r="132">
          <cell r="A132" t="str">
            <v xml:space="preserve">               (18) 560 - Transmission Oper Supv &amp; Engineering</v>
          </cell>
          <cell r="B132">
            <v>2591407.39</v>
          </cell>
          <cell r="C132"/>
          <cell r="D132"/>
          <cell r="E132"/>
          <cell r="F132"/>
          <cell r="G132"/>
          <cell r="H132"/>
          <cell r="I132"/>
          <cell r="J132"/>
          <cell r="K132">
            <v>4818.8877182293327</v>
          </cell>
          <cell r="L132"/>
          <cell r="M132"/>
          <cell r="N132"/>
          <cell r="O132"/>
          <cell r="P132"/>
          <cell r="Q132"/>
          <cell r="R132">
            <v>59962.714389953442</v>
          </cell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>
            <v>64781.602108182778</v>
          </cell>
          <cell r="AN132">
            <v>2656188.992108183</v>
          </cell>
        </row>
        <row r="133">
          <cell r="A133" t="str">
            <v xml:space="preserve">               (18) 561 - Transmission Oper Load Dispatching</v>
          </cell>
          <cell r="B133">
            <v>0</v>
          </cell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>
            <v>0</v>
          </cell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>
            <v>0</v>
          </cell>
          <cell r="AN133">
            <v>0</v>
          </cell>
        </row>
        <row r="134">
          <cell r="A134" t="str">
            <v xml:space="preserve">               (18) 5611 - Transmission Oper Load Dispatching</v>
          </cell>
          <cell r="B134">
            <v>34376.6</v>
          </cell>
          <cell r="C134"/>
          <cell r="D134"/>
          <cell r="E134"/>
          <cell r="F134"/>
          <cell r="G134"/>
          <cell r="H134"/>
          <cell r="I134"/>
          <cell r="J134"/>
          <cell r="K134">
            <v>5.8379703802446397</v>
          </cell>
          <cell r="L134"/>
          <cell r="M134"/>
          <cell r="N134"/>
          <cell r="O134"/>
          <cell r="P134"/>
          <cell r="Q134"/>
          <cell r="R134">
            <v>72.643433712592213</v>
          </cell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>
            <v>78.481404092836854</v>
          </cell>
          <cell r="AN134">
            <v>34455.081404092838</v>
          </cell>
        </row>
        <row r="135">
          <cell r="A135" t="str">
            <v xml:space="preserve">               (18) 5612 - Load Dispatch - Monitor &amp; Oper Trans System</v>
          </cell>
          <cell r="B135">
            <v>3082256.8899999899</v>
          </cell>
          <cell r="C135"/>
          <cell r="D135"/>
          <cell r="E135"/>
          <cell r="F135"/>
          <cell r="G135"/>
          <cell r="H135"/>
          <cell r="I135"/>
          <cell r="J135"/>
          <cell r="K135">
            <v>6445.6757917536752</v>
          </cell>
          <cell r="L135"/>
          <cell r="M135"/>
          <cell r="N135"/>
          <cell r="O135"/>
          <cell r="P135"/>
          <cell r="Q135"/>
          <cell r="R135">
            <v>80205.275397696852</v>
          </cell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>
            <v>86650.951189450527</v>
          </cell>
          <cell r="AN135">
            <v>3168907.8411894403</v>
          </cell>
        </row>
        <row r="136">
          <cell r="A136" t="str">
            <v xml:space="preserve">               (18) 5613 - Load Dispatch - Service and Scheduling</v>
          </cell>
          <cell r="B136">
            <v>1103672.3899999999</v>
          </cell>
          <cell r="C136"/>
          <cell r="D136"/>
          <cell r="E136"/>
          <cell r="F136"/>
          <cell r="G136"/>
          <cell r="H136"/>
          <cell r="I136"/>
          <cell r="J136"/>
          <cell r="K136">
            <v>1955.6412351342835</v>
          </cell>
          <cell r="L136"/>
          <cell r="M136"/>
          <cell r="N136"/>
          <cell r="O136"/>
          <cell r="P136"/>
          <cell r="Q136"/>
          <cell r="R136">
            <v>24334.569238450993</v>
          </cell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>
            <v>26290.210473585277</v>
          </cell>
          <cell r="AN136">
            <v>1129962.6004735851</v>
          </cell>
        </row>
        <row r="137">
          <cell r="A137" t="str">
            <v xml:space="preserve">               (18) 5615 - Reliability Planning &amp; Standards</v>
          </cell>
          <cell r="B137">
            <v>104569.63</v>
          </cell>
          <cell r="C137"/>
          <cell r="D137"/>
          <cell r="E137"/>
          <cell r="F137"/>
          <cell r="G137"/>
          <cell r="H137"/>
          <cell r="I137"/>
          <cell r="J137"/>
          <cell r="K137">
            <v>150.48655787563479</v>
          </cell>
          <cell r="L137"/>
          <cell r="M137"/>
          <cell r="N137"/>
          <cell r="O137"/>
          <cell r="P137"/>
          <cell r="Q137"/>
          <cell r="R137">
            <v>1872.5446652945757</v>
          </cell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>
            <v>2023.0312231702105</v>
          </cell>
          <cell r="AN137">
            <v>106592.66122317022</v>
          </cell>
        </row>
        <row r="138">
          <cell r="A138" t="str">
            <v xml:space="preserve">               (18) 5616 - Transmission Svc Studies</v>
          </cell>
          <cell r="B138">
            <v>115097.03</v>
          </cell>
          <cell r="C138"/>
          <cell r="D138"/>
          <cell r="E138"/>
          <cell r="F138"/>
          <cell r="G138"/>
          <cell r="H138"/>
          <cell r="I138"/>
          <cell r="J138"/>
          <cell r="K138">
            <v>9.8795370152019704</v>
          </cell>
          <cell r="L138"/>
          <cell r="M138"/>
          <cell r="N138"/>
          <cell r="O138"/>
          <cell r="P138"/>
          <cell r="Q138"/>
          <cell r="R138">
            <v>122.93373304933604</v>
          </cell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>
            <v>132.81327006453802</v>
          </cell>
          <cell r="AN138">
            <v>115229.84327006454</v>
          </cell>
        </row>
        <row r="139">
          <cell r="A139" t="str">
            <v xml:space="preserve">               (18) 5617 Gen Intercnct Studies</v>
          </cell>
          <cell r="B139">
            <v>59779.92</v>
          </cell>
          <cell r="C139"/>
          <cell r="D139"/>
          <cell r="E139"/>
          <cell r="F139"/>
          <cell r="G139"/>
          <cell r="H139"/>
          <cell r="I139"/>
          <cell r="J139"/>
          <cell r="K139">
            <v>121.25080114808873</v>
          </cell>
          <cell r="L139"/>
          <cell r="M139"/>
          <cell r="N139"/>
          <cell r="O139"/>
          <cell r="P139"/>
          <cell r="Q139"/>
          <cell r="R139">
            <v>1508.7562906461305</v>
          </cell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>
            <v>1630.0070917942194</v>
          </cell>
          <cell r="AN139">
            <v>61409.927091794219</v>
          </cell>
        </row>
        <row r="140">
          <cell r="A140" t="str">
            <v xml:space="preserve">               (18) 5618 - Reliability Planning</v>
          </cell>
          <cell r="B140">
            <v>0</v>
          </cell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>
            <v>0</v>
          </cell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>
            <v>0</v>
          </cell>
          <cell r="AN140">
            <v>0</v>
          </cell>
        </row>
        <row r="141">
          <cell r="A141" t="str">
            <v xml:space="preserve">               (18) 562 - Transmission Oper Station Expense</v>
          </cell>
          <cell r="B141">
            <v>1353612.94</v>
          </cell>
          <cell r="C141"/>
          <cell r="D141"/>
          <cell r="E141"/>
          <cell r="F141"/>
          <cell r="G141"/>
          <cell r="H141"/>
          <cell r="I141"/>
          <cell r="J141"/>
          <cell r="K141">
            <v>561.24975485212883</v>
          </cell>
          <cell r="L141"/>
          <cell r="M141"/>
          <cell r="N141"/>
          <cell r="O141"/>
          <cell r="P141"/>
          <cell r="Q141"/>
          <cell r="R141">
            <v>6983.7814698026505</v>
          </cell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>
            <v>7545.0312246547792</v>
          </cell>
          <cell r="AN141">
            <v>1361157.9712246547</v>
          </cell>
        </row>
        <row r="142">
          <cell r="A142" t="str">
            <v xml:space="preserve">               (18) 563 - Transmission Oper Overhead Line Exp</v>
          </cell>
          <cell r="B142">
            <v>277393.73</v>
          </cell>
          <cell r="C142"/>
          <cell r="D142"/>
          <cell r="E142"/>
          <cell r="F142"/>
          <cell r="G142"/>
          <cell r="H142"/>
          <cell r="I142"/>
          <cell r="J142"/>
          <cell r="K142">
            <v>97.204384358207321</v>
          </cell>
          <cell r="L142"/>
          <cell r="M142"/>
          <cell r="N142"/>
          <cell r="O142"/>
          <cell r="P142"/>
          <cell r="Q142"/>
          <cell r="R142">
            <v>1209.540266869745</v>
          </cell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>
            <v>1306.7446512279523</v>
          </cell>
          <cell r="AN142">
            <v>278700.47465122794</v>
          </cell>
        </row>
        <row r="143">
          <cell r="A143" t="str">
            <v xml:space="preserve">               (18) 566 - Transmission Oper Misc</v>
          </cell>
          <cell r="B143">
            <v>957747.75</v>
          </cell>
          <cell r="C143"/>
          <cell r="D143"/>
          <cell r="E143"/>
          <cell r="F143"/>
          <cell r="G143"/>
          <cell r="H143"/>
          <cell r="I143"/>
          <cell r="J143"/>
          <cell r="K143">
            <v>1024.3248638954576</v>
          </cell>
          <cell r="L143"/>
          <cell r="M143"/>
          <cell r="N143"/>
          <cell r="O143"/>
          <cell r="P143"/>
          <cell r="Q143"/>
          <cell r="R143">
            <v>12745.949448861635</v>
          </cell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>
            <v>13770.274312757092</v>
          </cell>
          <cell r="AN143">
            <v>971518.02431275707</v>
          </cell>
        </row>
        <row r="144">
          <cell r="A144" t="str">
            <v xml:space="preserve">               (18) 567 - Transmission Oper Rents</v>
          </cell>
          <cell r="B144">
            <v>431336.97999999899</v>
          </cell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>
            <v>0</v>
          </cell>
          <cell r="AN144">
            <v>431336.97999999899</v>
          </cell>
        </row>
        <row r="145">
          <cell r="A145" t="str">
            <v xml:space="preserve">               (18) 568 - Transmission Maint Supv &amp; Eng</v>
          </cell>
          <cell r="B145">
            <v>113325.84</v>
          </cell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>
            <v>0</v>
          </cell>
          <cell r="AN145">
            <v>113325.84</v>
          </cell>
        </row>
        <row r="146">
          <cell r="A146" t="str">
            <v xml:space="preserve">               (18) 569 - Transmission Maint Structures</v>
          </cell>
          <cell r="B146">
            <v>785.32</v>
          </cell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>
            <v>0</v>
          </cell>
          <cell r="AN146">
            <v>785.32</v>
          </cell>
        </row>
        <row r="147">
          <cell r="A147" t="str">
            <v xml:space="preserve">               (18) 5691 - Transmission Computer Hardware Maint</v>
          </cell>
          <cell r="B147">
            <v>0</v>
          </cell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>
            <v>0</v>
          </cell>
          <cell r="AN147">
            <v>0</v>
          </cell>
        </row>
        <row r="148">
          <cell r="A148" t="str">
            <v xml:space="preserve">               (18) 5692 - Maintenance of Computer Software</v>
          </cell>
          <cell r="B148">
            <v>131404.91999999899</v>
          </cell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>
            <v>0</v>
          </cell>
          <cell r="AN148">
            <v>131404.91999999899</v>
          </cell>
        </row>
        <row r="149">
          <cell r="A149" t="str">
            <v xml:space="preserve">               (18) 570 - Transmission Maint Station Equipment</v>
          </cell>
          <cell r="B149">
            <v>2680230.52</v>
          </cell>
          <cell r="C149"/>
          <cell r="D149"/>
          <cell r="E149"/>
          <cell r="F149"/>
          <cell r="G149"/>
          <cell r="H149"/>
          <cell r="I149"/>
          <cell r="J149"/>
          <cell r="K149">
            <v>1067.6799988176431</v>
          </cell>
          <cell r="L149"/>
          <cell r="M149"/>
          <cell r="N149"/>
          <cell r="O149"/>
          <cell r="P149"/>
          <cell r="Q149"/>
          <cell r="R149">
            <v>13285.429039316201</v>
          </cell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>
            <v>14353.109038133844</v>
          </cell>
          <cell r="AN149">
            <v>2694583.6290381337</v>
          </cell>
        </row>
        <row r="150">
          <cell r="A150" t="str">
            <v xml:space="preserve">               (18) 571 - Transmission Maint Overhead Lines</v>
          </cell>
          <cell r="B150">
            <v>7233052.52999999</v>
          </cell>
          <cell r="C150"/>
          <cell r="D150"/>
          <cell r="E150"/>
          <cell r="F150"/>
          <cell r="G150"/>
          <cell r="H150"/>
          <cell r="I150"/>
          <cell r="J150"/>
          <cell r="K150">
            <v>914.15459432484647</v>
          </cell>
          <cell r="L150"/>
          <cell r="M150"/>
          <cell r="N150"/>
          <cell r="O150"/>
          <cell r="P150"/>
          <cell r="Q150"/>
          <cell r="R150">
            <v>11375.071189229948</v>
          </cell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>
            <v>12289.225783554793</v>
          </cell>
          <cell r="AN150">
            <v>7245341.7557835449</v>
          </cell>
        </row>
        <row r="151">
          <cell r="A151" t="str">
            <v xml:space="preserve">               (18) 572 - Transmission Maint Underground Lines</v>
          </cell>
          <cell r="B151">
            <v>0</v>
          </cell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-131868.25166666671</v>
          </cell>
          <cell r="AE151"/>
          <cell r="AF151"/>
          <cell r="AG151"/>
          <cell r="AH151"/>
          <cell r="AI151"/>
          <cell r="AJ151"/>
          <cell r="AK151"/>
          <cell r="AL151"/>
          <cell r="AM151">
            <v>-131868.25166666671</v>
          </cell>
          <cell r="AN151">
            <v>-131868.25166666671</v>
          </cell>
        </row>
        <row r="152">
          <cell r="A152" t="str">
            <v xml:space="preserve">               (18) 850 - Transmission Oper Supv &amp; Engineering</v>
          </cell>
          <cell r="B152">
            <v>0</v>
          </cell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</row>
        <row r="153">
          <cell r="A153" t="str">
            <v xml:space="preserve">               (18) 856 - Transmission Oper Mains Expenses</v>
          </cell>
          <cell r="B153">
            <v>0</v>
          </cell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</row>
        <row r="154">
          <cell r="A154" t="str">
            <v xml:space="preserve">               (18) 857 - Transmission Oper Meas &amp; Reg Sta Exp</v>
          </cell>
          <cell r="B154">
            <v>0</v>
          </cell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</row>
        <row r="155">
          <cell r="A155" t="str">
            <v xml:space="preserve">               (18) 862 - Transmission Maint Structures &amp; Improvements</v>
          </cell>
          <cell r="B155">
            <v>0</v>
          </cell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</row>
        <row r="156">
          <cell r="A156" t="str">
            <v xml:space="preserve">               (18) 863 - Transmission Maint Supv &amp; Eng</v>
          </cell>
          <cell r="B156">
            <v>0</v>
          </cell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</row>
        <row r="157">
          <cell r="A157" t="str">
            <v xml:space="preserve">               (18) 865 - Transmission Maint of measur &amp; regul station equip</v>
          </cell>
          <cell r="B157">
            <v>0</v>
          </cell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</row>
        <row r="158">
          <cell r="A158" t="str">
            <v xml:space="preserve">               (18) 867 - Transmission Maint Other Equipment</v>
          </cell>
          <cell r="B158">
            <v>0</v>
          </cell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</row>
        <row r="159">
          <cell r="A159" t="str">
            <v xml:space="preserve">                    (18) SUBTOTAL</v>
          </cell>
          <cell r="B159">
            <v>20270050.379999977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17172.273207784747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213679.20856288413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-131868.25166666671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98983.23010400217</v>
          </cell>
          <cell r="AN159">
            <v>20369033.61010398</v>
          </cell>
        </row>
        <row r="160">
          <cell r="A160" t="str">
            <v xml:space="preserve">          19 - DISTRIBUTION EXPENSE</v>
          </cell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>
            <v>0</v>
          </cell>
          <cell r="AN160"/>
        </row>
        <row r="161">
          <cell r="A161" t="str">
            <v xml:space="preserve">               (19) 580 - Distribution Oper Supv &amp; Engineering</v>
          </cell>
          <cell r="B161">
            <v>1029105.95</v>
          </cell>
          <cell r="C161"/>
          <cell r="D161"/>
          <cell r="E161"/>
          <cell r="F161"/>
          <cell r="G161"/>
          <cell r="H161"/>
          <cell r="I161"/>
          <cell r="J161"/>
          <cell r="K161">
            <v>2182.0806048310683</v>
          </cell>
          <cell r="L161"/>
          <cell r="M161"/>
          <cell r="N161"/>
          <cell r="O161"/>
          <cell r="P161"/>
          <cell r="Q161"/>
          <cell r="R161">
            <v>26044.772081056308</v>
          </cell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>
            <v>28226.852685887377</v>
          </cell>
          <cell r="AN161">
            <v>1057332.8026858873</v>
          </cell>
        </row>
        <row r="162">
          <cell r="A162" t="str">
            <v xml:space="preserve">               (19) 581 - Distribution Oper Load Dispatching</v>
          </cell>
          <cell r="B162">
            <v>3002392.26</v>
          </cell>
          <cell r="C162"/>
          <cell r="D162"/>
          <cell r="E162"/>
          <cell r="F162"/>
          <cell r="G162"/>
          <cell r="H162"/>
          <cell r="I162"/>
          <cell r="J162"/>
          <cell r="K162">
            <v>2548.0786812577676</v>
          </cell>
          <cell r="L162"/>
          <cell r="M162"/>
          <cell r="N162"/>
          <cell r="O162"/>
          <cell r="P162"/>
          <cell r="Q162"/>
          <cell r="R162">
            <v>30413.234209143633</v>
          </cell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>
            <v>32961.312890401401</v>
          </cell>
          <cell r="AN162">
            <v>3035353.5728904014</v>
          </cell>
        </row>
        <row r="163">
          <cell r="A163" t="str">
            <v xml:space="preserve">               (19) 582 - Distribution Oper Station Expenses</v>
          </cell>
          <cell r="B163">
            <v>1486777.21</v>
          </cell>
          <cell r="C163"/>
          <cell r="D163"/>
          <cell r="E163"/>
          <cell r="F163"/>
          <cell r="G163"/>
          <cell r="H163"/>
          <cell r="I163"/>
          <cell r="J163"/>
          <cell r="K163">
            <v>472.1688216968941</v>
          </cell>
          <cell r="L163"/>
          <cell r="M163"/>
          <cell r="N163"/>
          <cell r="O163"/>
          <cell r="P163"/>
          <cell r="Q163"/>
          <cell r="R163">
            <v>5635.6897713357239</v>
          </cell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>
            <v>6107.858593032618</v>
          </cell>
          <cell r="AN163">
            <v>1492885.0685930327</v>
          </cell>
        </row>
        <row r="164">
          <cell r="A164" t="str">
            <v xml:space="preserve">               (19) 583 - Distribution Oper Overhead Line Exp</v>
          </cell>
          <cell r="B164">
            <v>3535093.45</v>
          </cell>
          <cell r="C164"/>
          <cell r="D164"/>
          <cell r="E164"/>
          <cell r="F164"/>
          <cell r="G164"/>
          <cell r="H164"/>
          <cell r="I164"/>
          <cell r="J164"/>
          <cell r="K164">
            <v>1793.2333850703544</v>
          </cell>
          <cell r="L164"/>
          <cell r="M164"/>
          <cell r="N164"/>
          <cell r="O164"/>
          <cell r="P164"/>
          <cell r="Q164"/>
          <cell r="R164">
            <v>21403.588253750233</v>
          </cell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>
            <v>23196.821638820587</v>
          </cell>
          <cell r="AN164">
            <v>3558290.2716388209</v>
          </cell>
        </row>
        <row r="165">
          <cell r="A165" t="str">
            <v xml:space="preserve">               (19) 584 - Distribution Oper Underground Line Exp</v>
          </cell>
          <cell r="B165">
            <v>2729273.13</v>
          </cell>
          <cell r="C165"/>
          <cell r="D165"/>
          <cell r="E165"/>
          <cell r="F165"/>
          <cell r="G165"/>
          <cell r="H165"/>
          <cell r="I165"/>
          <cell r="J165"/>
          <cell r="K165">
            <v>166.45557724522428</v>
          </cell>
          <cell r="L165"/>
          <cell r="M165"/>
          <cell r="N165"/>
          <cell r="O165"/>
          <cell r="P165"/>
          <cell r="Q165"/>
          <cell r="R165">
            <v>1986.7724232433466</v>
          </cell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>
            <v>2153.2280004885706</v>
          </cell>
          <cell r="AN165">
            <v>2731426.3580004885</v>
          </cell>
        </row>
        <row r="166">
          <cell r="A166" t="str">
            <v xml:space="preserve">               (19) 585 - Distribution Oper St Lighting &amp; Signal</v>
          </cell>
          <cell r="B166">
            <v>543490.84</v>
          </cell>
          <cell r="C166"/>
          <cell r="D166"/>
          <cell r="E166"/>
          <cell r="F166"/>
          <cell r="G166"/>
          <cell r="H166"/>
          <cell r="I166"/>
          <cell r="J166"/>
          <cell r="K166">
            <v>100.83278721343446</v>
          </cell>
          <cell r="L166"/>
          <cell r="M166"/>
          <cell r="N166"/>
          <cell r="O166"/>
          <cell r="P166"/>
          <cell r="Q166"/>
          <cell r="R166">
            <v>1203.5151018057195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>
            <v>1304.3478890191539</v>
          </cell>
          <cell r="AN166">
            <v>544795.18788901914</v>
          </cell>
        </row>
        <row r="167">
          <cell r="A167" t="str">
            <v xml:space="preserve">               (19) 586 - Distribution Oper Meter Expense</v>
          </cell>
          <cell r="B167">
            <v>-868309.08999999403</v>
          </cell>
          <cell r="C167"/>
          <cell r="D167"/>
          <cell r="E167"/>
          <cell r="F167"/>
          <cell r="G167"/>
          <cell r="H167"/>
          <cell r="I167"/>
          <cell r="J167"/>
          <cell r="K167">
            <v>-498.10716749426547</v>
          </cell>
          <cell r="L167"/>
          <cell r="M167"/>
          <cell r="N167"/>
          <cell r="O167"/>
          <cell r="P167"/>
          <cell r="Q167"/>
          <cell r="R167">
            <v>-5945.2834238142314</v>
          </cell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>
            <v>-6443.3905913084964</v>
          </cell>
          <cell r="AN167">
            <v>-874752.4805913025</v>
          </cell>
        </row>
        <row r="168">
          <cell r="A168" t="str">
            <v xml:space="preserve">               (19) 587 - Distribution Oper Cust Installation</v>
          </cell>
          <cell r="B168">
            <v>4581892.01</v>
          </cell>
          <cell r="C168"/>
          <cell r="D168"/>
          <cell r="E168"/>
          <cell r="F168"/>
          <cell r="G168"/>
          <cell r="H168"/>
          <cell r="I168"/>
          <cell r="J168"/>
          <cell r="K168">
            <v>2914.6756593240971</v>
          </cell>
          <cell r="L168"/>
          <cell r="M168"/>
          <cell r="N168"/>
          <cell r="O168"/>
          <cell r="P168"/>
          <cell r="Q168"/>
          <cell r="R168">
            <v>34788.84467843733</v>
          </cell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>
            <v>37703.520337761423</v>
          </cell>
          <cell r="AN168">
            <v>4619595.5303377612</v>
          </cell>
        </row>
        <row r="169">
          <cell r="A169" t="str">
            <v xml:space="preserve">               (19) 588 - Distribution Oper Misc Dist Exp</v>
          </cell>
          <cell r="B169">
            <v>4790460.5999999996</v>
          </cell>
          <cell r="C169"/>
          <cell r="D169"/>
          <cell r="E169"/>
          <cell r="F169"/>
          <cell r="G169"/>
          <cell r="H169"/>
          <cell r="I169"/>
          <cell r="J169"/>
          <cell r="K169">
            <v>8106.863738500324</v>
          </cell>
          <cell r="L169"/>
          <cell r="M169"/>
          <cell r="N169"/>
          <cell r="O169"/>
          <cell r="P169"/>
          <cell r="Q169"/>
          <cell r="R169">
            <v>96761.511877223762</v>
          </cell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>
            <v>104868.37561572409</v>
          </cell>
          <cell r="AN169">
            <v>4895328.975615724</v>
          </cell>
        </row>
        <row r="170">
          <cell r="A170" t="str">
            <v xml:space="preserve">               (19) 589 - Distribution Oper Rents</v>
          </cell>
          <cell r="B170">
            <v>1007975.61</v>
          </cell>
          <cell r="C170"/>
          <cell r="D170"/>
          <cell r="E170"/>
          <cell r="F170"/>
          <cell r="G170"/>
          <cell r="H170"/>
          <cell r="I170"/>
          <cell r="J170"/>
          <cell r="K170">
            <v>0.40621071245580348</v>
          </cell>
          <cell r="L170"/>
          <cell r="M170"/>
          <cell r="N170"/>
          <cell r="O170"/>
          <cell r="P170"/>
          <cell r="Q170"/>
          <cell r="R170">
            <v>4.8484301631075422</v>
          </cell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>
            <v>5.2546408755633456</v>
          </cell>
          <cell r="AN170">
            <v>1007980.8646408756</v>
          </cell>
        </row>
        <row r="171">
          <cell r="A171" t="str">
            <v xml:space="preserve">               (19) 590 - Distribution Maint Superv &amp; Engineering</v>
          </cell>
          <cell r="B171">
            <v>0</v>
          </cell>
          <cell r="C171"/>
          <cell r="D171"/>
          <cell r="E171"/>
          <cell r="F171"/>
          <cell r="G171"/>
          <cell r="H171"/>
          <cell r="I171"/>
          <cell r="J171"/>
          <cell r="K171">
            <v>0</v>
          </cell>
          <cell r="L171"/>
          <cell r="M171"/>
          <cell r="N171"/>
          <cell r="O171"/>
          <cell r="P171"/>
          <cell r="Q171"/>
          <cell r="R171">
            <v>0</v>
          </cell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>
            <v>0</v>
          </cell>
          <cell r="AN171">
            <v>0</v>
          </cell>
        </row>
        <row r="172">
          <cell r="A172" t="str">
            <v xml:space="preserve">               (19) 591 - Distribution Maint Structures</v>
          </cell>
          <cell r="B172">
            <v>0</v>
          </cell>
          <cell r="C172"/>
          <cell r="D172"/>
          <cell r="E172"/>
          <cell r="F172"/>
          <cell r="G172"/>
          <cell r="H172"/>
          <cell r="I172"/>
          <cell r="J172"/>
          <cell r="K172">
            <v>0</v>
          </cell>
          <cell r="L172"/>
          <cell r="M172"/>
          <cell r="N172"/>
          <cell r="O172"/>
          <cell r="P172"/>
          <cell r="Q172"/>
          <cell r="R172">
            <v>0</v>
          </cell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>
            <v>0</v>
          </cell>
          <cell r="AN172">
            <v>0</v>
          </cell>
        </row>
        <row r="173">
          <cell r="A173" t="str">
            <v xml:space="preserve">               (19) 592 - Distribution Maint Station Equipment</v>
          </cell>
          <cell r="B173">
            <v>1596636.82</v>
          </cell>
          <cell r="C173"/>
          <cell r="D173"/>
          <cell r="E173"/>
          <cell r="F173"/>
          <cell r="G173"/>
          <cell r="H173"/>
          <cell r="I173"/>
          <cell r="J173"/>
          <cell r="K173">
            <v>752.31886519148361</v>
          </cell>
          <cell r="L173"/>
          <cell r="M173"/>
          <cell r="N173"/>
          <cell r="O173"/>
          <cell r="P173"/>
          <cell r="Q173"/>
          <cell r="R173">
            <v>8979.4911025791534</v>
          </cell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>
            <v>9731.8099677706377</v>
          </cell>
          <cell r="AN173">
            <v>1606368.6299677708</v>
          </cell>
        </row>
        <row r="174">
          <cell r="A174" t="str">
            <v xml:space="preserve">               (19) 593 - Distribution Maint Overhead Lines</v>
          </cell>
          <cell r="B174">
            <v>40618757.839999899</v>
          </cell>
          <cell r="C174"/>
          <cell r="D174"/>
          <cell r="E174"/>
          <cell r="F174"/>
          <cell r="G174"/>
          <cell r="H174"/>
          <cell r="I174"/>
          <cell r="J174"/>
          <cell r="K174">
            <v>6171.2232251156474</v>
          </cell>
          <cell r="L174"/>
          <cell r="M174"/>
          <cell r="N174"/>
          <cell r="O174"/>
          <cell r="P174"/>
          <cell r="Q174"/>
          <cell r="R174">
            <v>73658.187513151686</v>
          </cell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>
            <v>-271443.23000000231</v>
          </cell>
          <cell r="AE174"/>
          <cell r="AF174"/>
          <cell r="AG174"/>
          <cell r="AH174"/>
          <cell r="AI174"/>
          <cell r="AJ174"/>
          <cell r="AK174"/>
          <cell r="AL174"/>
          <cell r="AM174">
            <v>-191613.81926173496</v>
          </cell>
          <cell r="AN174">
            <v>40427144.020738162</v>
          </cell>
        </row>
        <row r="175">
          <cell r="A175" t="str">
            <v xml:space="preserve">               (19) 594 - Distribution Maint Underground Lines</v>
          </cell>
          <cell r="B175">
            <v>15997500.2199999</v>
          </cell>
          <cell r="C175"/>
          <cell r="D175"/>
          <cell r="E175"/>
          <cell r="F175"/>
          <cell r="G175"/>
          <cell r="H175"/>
          <cell r="I175"/>
          <cell r="J175"/>
          <cell r="K175">
            <v>2912.008694919517</v>
          </cell>
          <cell r="L175"/>
          <cell r="M175"/>
          <cell r="N175"/>
          <cell r="O175"/>
          <cell r="P175"/>
          <cell r="Q175"/>
          <cell r="R175">
            <v>34757.012453765252</v>
          </cell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>
            <v>37669.021148684769</v>
          </cell>
          <cell r="AN175">
            <v>16035169.241148585</v>
          </cell>
        </row>
        <row r="176">
          <cell r="A176" t="str">
            <v xml:space="preserve">               (19) 595 - Distribution Maint Line Transformers</v>
          </cell>
          <cell r="B176">
            <v>254533.02</v>
          </cell>
          <cell r="C176"/>
          <cell r="D176"/>
          <cell r="E176"/>
          <cell r="F176"/>
          <cell r="G176"/>
          <cell r="H176"/>
          <cell r="I176"/>
          <cell r="J176"/>
          <cell r="K176">
            <v>96.980360173193731</v>
          </cell>
          <cell r="L176"/>
          <cell r="M176"/>
          <cell r="N176"/>
          <cell r="O176"/>
          <cell r="P176"/>
          <cell r="Q176"/>
          <cell r="R176">
            <v>1157.5334895775425</v>
          </cell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>
            <v>1254.5138497507362</v>
          </cell>
          <cell r="AN176">
            <v>255787.53384975073</v>
          </cell>
        </row>
        <row r="177">
          <cell r="A177" t="str">
            <v xml:space="preserve">               (19) 596 - Distribution Maint St Lighting/Signal</v>
          </cell>
          <cell r="B177">
            <v>2553413.02</v>
          </cell>
          <cell r="C177"/>
          <cell r="D177"/>
          <cell r="E177"/>
          <cell r="F177"/>
          <cell r="G177"/>
          <cell r="H177"/>
          <cell r="I177"/>
          <cell r="J177"/>
          <cell r="K177">
            <v>459.40185336835629</v>
          </cell>
          <cell r="L177"/>
          <cell r="M177"/>
          <cell r="N177"/>
          <cell r="O177"/>
          <cell r="P177"/>
          <cell r="Q177"/>
          <cell r="R177">
            <v>5483.3064086191234</v>
          </cell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>
            <v>5942.70826198748</v>
          </cell>
          <cell r="AN177">
            <v>2559355.7282619877</v>
          </cell>
        </row>
        <row r="178">
          <cell r="A178" t="str">
            <v xml:space="preserve">               (19) 597 - Distribution Maint Meters</v>
          </cell>
          <cell r="B178">
            <v>497036.29</v>
          </cell>
          <cell r="C178"/>
          <cell r="D178"/>
          <cell r="E178"/>
          <cell r="F178"/>
          <cell r="G178"/>
          <cell r="H178"/>
          <cell r="I178"/>
          <cell r="J178"/>
          <cell r="K178">
            <v>307.92270692266982</v>
          </cell>
          <cell r="L178"/>
          <cell r="M178"/>
          <cell r="N178"/>
          <cell r="O178"/>
          <cell r="P178"/>
          <cell r="Q178"/>
          <cell r="R178">
            <v>3675.2889433265032</v>
          </cell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>
            <v>3983.2116502491731</v>
          </cell>
          <cell r="AN178">
            <v>501019.50165024918</v>
          </cell>
        </row>
        <row r="179">
          <cell r="A179" t="str">
            <v xml:space="preserve">               (19) 598 - Distribution Maint Misc Dist Plant</v>
          </cell>
          <cell r="B179">
            <v>0</v>
          </cell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>
            <v>0</v>
          </cell>
          <cell r="AN179">
            <v>0</v>
          </cell>
        </row>
        <row r="180">
          <cell r="A180" t="str">
            <v xml:space="preserve">               (19) 870 - Distribution Oper Supv &amp; Engineering</v>
          </cell>
          <cell r="B180">
            <v>0</v>
          </cell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>
            <v>0</v>
          </cell>
          <cell r="AN180">
            <v>0</v>
          </cell>
        </row>
        <row r="181">
          <cell r="A181" t="str">
            <v xml:space="preserve">               (19) 871 - Distribution Oper Load Dispatching</v>
          </cell>
          <cell r="B181">
            <v>0</v>
          </cell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>
            <v>0</v>
          </cell>
          <cell r="AN181">
            <v>0</v>
          </cell>
        </row>
        <row r="182">
          <cell r="A182" t="str">
            <v xml:space="preserve">               (19) 874 - Distribution Oper Mains &amp; Services Exp</v>
          </cell>
          <cell r="B182">
            <v>0</v>
          </cell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>
            <v>0</v>
          </cell>
          <cell r="AN182">
            <v>0</v>
          </cell>
        </row>
        <row r="183">
          <cell r="A183" t="str">
            <v xml:space="preserve">               (19) 875 - Distribution Oper Meas &amp; Reg Sta Gen</v>
          </cell>
          <cell r="B183">
            <v>0</v>
          </cell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>
            <v>0</v>
          </cell>
          <cell r="AN183">
            <v>0</v>
          </cell>
        </row>
        <row r="184">
          <cell r="A184" t="str">
            <v xml:space="preserve">               (19) 876 - Distribution Oper Meas &amp; Reg Sta Indus</v>
          </cell>
          <cell r="B184">
            <v>0</v>
          </cell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>
            <v>0</v>
          </cell>
          <cell r="AN184">
            <v>0</v>
          </cell>
        </row>
        <row r="185">
          <cell r="A185" t="str">
            <v xml:space="preserve">               (19) 878 - Distribution Oper Meter &amp; House Reg</v>
          </cell>
          <cell r="B185">
            <v>0</v>
          </cell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>
            <v>0</v>
          </cell>
          <cell r="AN185">
            <v>0</v>
          </cell>
        </row>
        <row r="186">
          <cell r="A186" t="str">
            <v xml:space="preserve">               (19) 879 - Distribution Oper Customer Install Exp</v>
          </cell>
          <cell r="B186">
            <v>0</v>
          </cell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>
            <v>0</v>
          </cell>
          <cell r="AN186">
            <v>0</v>
          </cell>
        </row>
        <row r="187">
          <cell r="A187" t="str">
            <v xml:space="preserve">               (19) 880 - Distribution Oper Other Expense</v>
          </cell>
          <cell r="B187">
            <v>0</v>
          </cell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>
            <v>0</v>
          </cell>
          <cell r="AN187">
            <v>0</v>
          </cell>
        </row>
        <row r="188">
          <cell r="A188" t="str">
            <v xml:space="preserve">               (19) 881 - Distribution Oper Rents Expense</v>
          </cell>
          <cell r="B188">
            <v>0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>
            <v>0</v>
          </cell>
          <cell r="AN188">
            <v>0</v>
          </cell>
        </row>
        <row r="189">
          <cell r="A189" t="str">
            <v xml:space="preserve">               (19) 886 - Maint of Facilities and Structures</v>
          </cell>
          <cell r="B189">
            <v>0</v>
          </cell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>
            <v>0</v>
          </cell>
          <cell r="AN189">
            <v>0</v>
          </cell>
        </row>
        <row r="190">
          <cell r="A190" t="str">
            <v xml:space="preserve">               (19) 887 - Distribution Maint Mains</v>
          </cell>
          <cell r="B190">
            <v>0</v>
          </cell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>
            <v>0</v>
          </cell>
          <cell r="AN190">
            <v>0</v>
          </cell>
        </row>
        <row r="191">
          <cell r="A191" t="str">
            <v xml:space="preserve">               (19) 889 - Distribution Maint Meas &amp; Reg Sta Gen</v>
          </cell>
          <cell r="B191">
            <v>0</v>
          </cell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>
            <v>0</v>
          </cell>
          <cell r="AN191">
            <v>0</v>
          </cell>
        </row>
        <row r="192">
          <cell r="A192" t="str">
            <v xml:space="preserve">               (19) 890 - Distribution Maint Meas &amp; Reg Sta Ind</v>
          </cell>
          <cell r="B192">
            <v>0</v>
          </cell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>
            <v>0</v>
          </cell>
          <cell r="AN192">
            <v>0</v>
          </cell>
        </row>
        <row r="193">
          <cell r="A193" t="str">
            <v xml:space="preserve">               (19) 892 - Distribution Maint Services</v>
          </cell>
          <cell r="B193">
            <v>0</v>
          </cell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>
            <v>0</v>
          </cell>
          <cell r="AN193">
            <v>0</v>
          </cell>
        </row>
        <row r="194">
          <cell r="A194" t="str">
            <v xml:space="preserve">               (19) 893 - Distribution Maint Meters &amp; House Reg</v>
          </cell>
          <cell r="B194">
            <v>0</v>
          </cell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>
            <v>0</v>
          </cell>
          <cell r="AN194">
            <v>0</v>
          </cell>
        </row>
        <row r="195">
          <cell r="A195" t="str">
            <v xml:space="preserve">               (19) 894 - Distribution Maint Other Equipment</v>
          </cell>
          <cell r="B195">
            <v>0</v>
          </cell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>
            <v>0</v>
          </cell>
          <cell r="AN195">
            <v>0</v>
          </cell>
        </row>
        <row r="196">
          <cell r="A196" t="str">
            <v xml:space="preserve">                    (19) SUBTOTAL</v>
          </cell>
          <cell r="B196">
            <v>83356029.179999799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28486.544004048217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340008.31331336417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-271443.23000000231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97051.627317410152</v>
          </cell>
          <cell r="AN196">
            <v>83453080.807317212</v>
          </cell>
        </row>
        <row r="197">
          <cell r="A197" t="str">
            <v xml:space="preserve">          20 - CUSTOMER ACCTS EXPENSES</v>
          </cell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</row>
        <row r="198">
          <cell r="A198" t="str">
            <v xml:space="preserve">               (20) 901 - Customer Accounts Supervision</v>
          </cell>
          <cell r="B198">
            <v>145831.37419500001</v>
          </cell>
          <cell r="C198"/>
          <cell r="D198"/>
          <cell r="E198"/>
          <cell r="F198"/>
          <cell r="G198"/>
          <cell r="H198"/>
          <cell r="I198"/>
          <cell r="J198"/>
          <cell r="K198">
            <v>324.77874029617078</v>
          </cell>
          <cell r="L198"/>
          <cell r="M198"/>
          <cell r="N198"/>
          <cell r="O198"/>
          <cell r="P198"/>
          <cell r="Q198"/>
          <cell r="R198">
            <v>3782.7959723394956</v>
          </cell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>
            <v>4107.5747126356664</v>
          </cell>
          <cell r="AN198">
            <v>149938.94890763567</v>
          </cell>
        </row>
        <row r="199">
          <cell r="A199" t="str">
            <v xml:space="preserve">               (20) 902 - Meter Reading Expense</v>
          </cell>
          <cell r="B199">
            <v>10687721.5732469</v>
          </cell>
          <cell r="C199"/>
          <cell r="D199"/>
          <cell r="E199"/>
          <cell r="F199"/>
          <cell r="G199"/>
          <cell r="H199"/>
          <cell r="I199"/>
          <cell r="J199"/>
          <cell r="K199">
            <v>466.64583667997528</v>
          </cell>
          <cell r="L199"/>
          <cell r="M199"/>
          <cell r="N199"/>
          <cell r="O199"/>
          <cell r="P199"/>
          <cell r="Q199"/>
          <cell r="R199">
            <v>5435.1648445100418</v>
          </cell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>
            <v>5901.810681190017</v>
          </cell>
          <cell r="AN199">
            <v>10693623.38392809</v>
          </cell>
        </row>
        <row r="200">
          <cell r="A200" t="str">
            <v xml:space="preserve">               (20) 903 - Customer Records &amp; Collection Expense</v>
          </cell>
          <cell r="B200">
            <v>20356397.5823</v>
          </cell>
          <cell r="C200"/>
          <cell r="D200"/>
          <cell r="E200"/>
          <cell r="F200"/>
          <cell r="G200"/>
          <cell r="H200"/>
          <cell r="I200"/>
          <cell r="J200"/>
          <cell r="K200">
            <v>9702.8732283729641</v>
          </cell>
          <cell r="L200"/>
          <cell r="M200">
            <v>176605.63064400846</v>
          </cell>
          <cell r="N200"/>
          <cell r="O200"/>
          <cell r="P200"/>
          <cell r="Q200"/>
          <cell r="R200">
            <v>113012.29179883827</v>
          </cell>
          <cell r="S200"/>
          <cell r="T200"/>
          <cell r="U200"/>
          <cell r="V200">
            <v>3092647.9339365205</v>
          </cell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>
            <v>3391968.7296077404</v>
          </cell>
          <cell r="AN200">
            <v>23748366.311907738</v>
          </cell>
        </row>
        <row r="201">
          <cell r="A201" t="str">
            <v xml:space="preserve">               (20) 904 - Uncollectible Accounts</v>
          </cell>
          <cell r="B201">
            <v>16407059.630000001</v>
          </cell>
          <cell r="C201">
            <v>-206560.42365471341</v>
          </cell>
          <cell r="D201">
            <v>202638</v>
          </cell>
          <cell r="E201">
            <v>-1378053.9992858302</v>
          </cell>
          <cell r="F201"/>
          <cell r="G201"/>
          <cell r="H201"/>
          <cell r="I201"/>
          <cell r="J201">
            <v>-1047792</v>
          </cell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>
            <v>-2429768.4229405439</v>
          </cell>
          <cell r="AN201">
            <v>13977291.207059458</v>
          </cell>
        </row>
        <row r="202">
          <cell r="A202" t="str">
            <v xml:space="preserve">               (20) 905 - Misc. Customer Accounts Expense</v>
          </cell>
          <cell r="B202">
            <v>3156.2620830000001</v>
          </cell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>
            <v>0</v>
          </cell>
          <cell r="AN202">
            <v>3156.2620830000001</v>
          </cell>
        </row>
        <row r="203">
          <cell r="A203" t="str">
            <v xml:space="preserve">                    (20) SUBTOTAL</v>
          </cell>
          <cell r="B203">
            <v>47600166.421824902</v>
          </cell>
          <cell r="C203">
            <v>-206560.42365471341</v>
          </cell>
          <cell r="D203">
            <v>202638</v>
          </cell>
          <cell r="E203">
            <v>-1378053.9992858302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-1047792</v>
          </cell>
          <cell r="K203">
            <v>10494.29780534911</v>
          </cell>
          <cell r="L203">
            <v>0</v>
          </cell>
          <cell r="M203">
            <v>176605.63064400846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122230.2526156878</v>
          </cell>
          <cell r="S203">
            <v>0</v>
          </cell>
          <cell r="T203">
            <v>0</v>
          </cell>
          <cell r="U203">
            <v>0</v>
          </cell>
          <cell r="V203">
            <v>3092647.9339365205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972209.69206102239</v>
          </cell>
          <cell r="AN203">
            <v>48572376.113885924</v>
          </cell>
        </row>
        <row r="204">
          <cell r="A204" t="str">
            <v xml:space="preserve">          21 - CUSTOMER SERVICE EXPENSES</v>
          </cell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</row>
        <row r="205">
          <cell r="A205" t="str">
            <v xml:space="preserve">               (21) 908 - Customer Assistance Expense</v>
          </cell>
          <cell r="B205">
            <v>17654429.271122001</v>
          </cell>
          <cell r="C205"/>
          <cell r="D205"/>
          <cell r="E205">
            <v>-16629392.65</v>
          </cell>
          <cell r="F205"/>
          <cell r="G205"/>
          <cell r="H205"/>
          <cell r="I205"/>
          <cell r="J205"/>
          <cell r="K205">
            <v>1912.5055346018544</v>
          </cell>
          <cell r="L205"/>
          <cell r="M205"/>
          <cell r="N205"/>
          <cell r="O205"/>
          <cell r="P205"/>
          <cell r="Q205"/>
          <cell r="R205">
            <v>23637.221734088111</v>
          </cell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>
            <v>-16603842.92273131</v>
          </cell>
          <cell r="AN205">
            <v>1050586.348390691</v>
          </cell>
        </row>
        <row r="206">
          <cell r="A206" t="str">
            <v xml:space="preserve">               (21) 909 - Info &amp; Instructional Advertising</v>
          </cell>
          <cell r="B206">
            <v>1763870.388581</v>
          </cell>
          <cell r="C206"/>
          <cell r="D206"/>
          <cell r="E206">
            <v>-646175.61</v>
          </cell>
          <cell r="F206"/>
          <cell r="G206"/>
          <cell r="H206"/>
          <cell r="I206"/>
          <cell r="J206"/>
          <cell r="K206">
            <v>927.91872654112478</v>
          </cell>
          <cell r="L206"/>
          <cell r="M206"/>
          <cell r="N206"/>
          <cell r="O206"/>
          <cell r="P206"/>
          <cell r="Q206"/>
          <cell r="R206">
            <v>11468.422074413154</v>
          </cell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>
            <v>-633779.26919904572</v>
          </cell>
          <cell r="AN206">
            <v>1130091.1193819544</v>
          </cell>
        </row>
        <row r="207">
          <cell r="A207" t="str">
            <v xml:space="preserve">               (21) 910 - Misc Cust Svc &amp; Info Expense</v>
          </cell>
          <cell r="B207">
            <v>90543.951224999997</v>
          </cell>
          <cell r="C207"/>
          <cell r="D207"/>
          <cell r="E207"/>
          <cell r="F207"/>
          <cell r="G207"/>
          <cell r="H207"/>
          <cell r="I207"/>
          <cell r="J207"/>
          <cell r="K207">
            <v>184.57086969958937</v>
          </cell>
          <cell r="L207"/>
          <cell r="M207"/>
          <cell r="N207"/>
          <cell r="O207"/>
          <cell r="P207"/>
          <cell r="Q207"/>
          <cell r="R207">
            <v>2281.1659855671555</v>
          </cell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>
            <v>2465.7368552667449</v>
          </cell>
          <cell r="AN207">
            <v>93009.688080266744</v>
          </cell>
        </row>
        <row r="208">
          <cell r="A208" t="str">
            <v xml:space="preserve">               (21) 911 - Sales Supervision Exp</v>
          </cell>
          <cell r="B208">
            <v>0</v>
          </cell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>
            <v>0</v>
          </cell>
          <cell r="AN208">
            <v>0</v>
          </cell>
        </row>
        <row r="209">
          <cell r="A209" t="str">
            <v xml:space="preserve">               (21) 912 - Demonstration &amp; Selling Expense</v>
          </cell>
          <cell r="B209">
            <v>320283.63</v>
          </cell>
          <cell r="C209"/>
          <cell r="D209"/>
          <cell r="E209"/>
          <cell r="F209"/>
          <cell r="G209"/>
          <cell r="H209"/>
          <cell r="I209"/>
          <cell r="J209"/>
          <cell r="K209">
            <v>347.63090884414129</v>
          </cell>
          <cell r="L209"/>
          <cell r="M209"/>
          <cell r="N209"/>
          <cell r="O209"/>
          <cell r="P209"/>
          <cell r="Q209"/>
          <cell r="R209">
            <v>4296.4732521321366</v>
          </cell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>
            <v>4644.1041609762779</v>
          </cell>
          <cell r="AN209">
            <v>324927.73416097631</v>
          </cell>
        </row>
        <row r="210">
          <cell r="A210" t="str">
            <v xml:space="preserve">               (21) 913 - Advertising Expenses</v>
          </cell>
          <cell r="B210">
            <v>0</v>
          </cell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>
            <v>0</v>
          </cell>
          <cell r="AN210">
            <v>0</v>
          </cell>
        </row>
        <row r="211">
          <cell r="A211" t="str">
            <v xml:space="preserve">               (21) 916 - Misc. Sales Expense</v>
          </cell>
          <cell r="B211">
            <v>0</v>
          </cell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>
            <v>0</v>
          </cell>
          <cell r="AN211">
            <v>0</v>
          </cell>
        </row>
        <row r="212">
          <cell r="A212" t="str">
            <v xml:space="preserve">                    (21) SUBTOTAL</v>
          </cell>
          <cell r="B212">
            <v>19829127.240928002</v>
          </cell>
          <cell r="C212">
            <v>0</v>
          </cell>
          <cell r="D212">
            <v>0</v>
          </cell>
          <cell r="E212">
            <v>-17275568.260000002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3372.6260396867096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41683.283046200551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-17230512.350914113</v>
          </cell>
          <cell r="AN212">
            <v>2598614.8900138885</v>
          </cell>
        </row>
        <row r="213">
          <cell r="A213" t="str">
            <v xml:space="preserve">          22 - CONSERVATION AMORTIZATION</v>
          </cell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</row>
        <row r="214">
          <cell r="A214" t="str">
            <v xml:space="preserve">               (22) 908 - Customer Assistance Expense</v>
          </cell>
          <cell r="B214">
            <v>97566974.959999993</v>
          </cell>
          <cell r="C214"/>
          <cell r="D214"/>
          <cell r="E214">
            <v>-97540765.159999996</v>
          </cell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>
            <v>-97540765.159999996</v>
          </cell>
          <cell r="AN214">
            <v>26209.79999999702</v>
          </cell>
        </row>
        <row r="215">
          <cell r="A215" t="str">
            <v xml:space="preserve">                    (22) SUBTOTAL</v>
          </cell>
          <cell r="B215">
            <v>97566974.959999993</v>
          </cell>
          <cell r="C215">
            <v>0</v>
          </cell>
          <cell r="D215">
            <v>0</v>
          </cell>
          <cell r="E215">
            <v>-97540765.159999996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-97540765.159999996</v>
          </cell>
          <cell r="AN215">
            <v>26209.79999999702</v>
          </cell>
        </row>
        <row r="216">
          <cell r="A216" t="str">
            <v xml:space="preserve">          23 - ADMIN &amp; GENERAL EXPENSE</v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</row>
        <row r="217">
          <cell r="A217" t="str">
            <v xml:space="preserve">               (23) 920 - A &amp; G Salaries</v>
          </cell>
          <cell r="B217">
            <v>29231271.043887898</v>
          </cell>
          <cell r="C217"/>
          <cell r="D217"/>
          <cell r="E217"/>
          <cell r="F217"/>
          <cell r="G217"/>
          <cell r="H217"/>
          <cell r="I217"/>
          <cell r="J217"/>
          <cell r="K217">
            <v>63226.904854136286</v>
          </cell>
          <cell r="L217"/>
          <cell r="M217"/>
          <cell r="N217"/>
          <cell r="O217"/>
          <cell r="P217"/>
          <cell r="Q217"/>
          <cell r="R217">
            <v>795244.97081179544</v>
          </cell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>
            <v>858471.87566593173</v>
          </cell>
          <cell r="AN217">
            <v>30089742.919553831</v>
          </cell>
        </row>
        <row r="218">
          <cell r="A218" t="str">
            <v xml:space="preserve">               (23) 921 - Office Supplies and Expenses</v>
          </cell>
          <cell r="B218">
            <v>3432585.6418920001</v>
          </cell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>
            <v>0</v>
          </cell>
          <cell r="AN218">
            <v>3432585.6418920001</v>
          </cell>
        </row>
        <row r="219">
          <cell r="A219" t="str">
            <v xml:space="preserve">               (23) 922 - Admin Expenses Transferred</v>
          </cell>
          <cell r="B219">
            <v>-156178.807734</v>
          </cell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>
            <v>0</v>
          </cell>
          <cell r="AN219">
            <v>-156178.807734</v>
          </cell>
        </row>
        <row r="220">
          <cell r="A220" t="str">
            <v xml:space="preserve">               (23) 923 - Outside Services Employed</v>
          </cell>
          <cell r="B220">
            <v>12344244.369874001</v>
          </cell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>
            <v>0</v>
          </cell>
          <cell r="AN220">
            <v>12344244.369874001</v>
          </cell>
        </row>
        <row r="221">
          <cell r="A221" t="str">
            <v xml:space="preserve">               (23) 924 - Property Insurance</v>
          </cell>
          <cell r="B221">
            <v>5183325.864027</v>
          </cell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>
            <v>-39279.444874167792</v>
          </cell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>
            <v>-39279.444874167792</v>
          </cell>
          <cell r="AN221">
            <v>5144046.4191528326</v>
          </cell>
        </row>
        <row r="222">
          <cell r="A222" t="str">
            <v xml:space="preserve">               (23) 925 - Injuries &amp; Damages</v>
          </cell>
          <cell r="B222">
            <v>3678969.2391059999</v>
          </cell>
          <cell r="C222"/>
          <cell r="D222"/>
          <cell r="E222"/>
          <cell r="F222"/>
          <cell r="G222"/>
          <cell r="H222"/>
          <cell r="I222">
            <v>-106750.2786706667</v>
          </cell>
          <cell r="J222"/>
          <cell r="K222"/>
          <cell r="L222">
            <v>-24832.496714436435</v>
          </cell>
          <cell r="M222"/>
          <cell r="N222"/>
          <cell r="O222"/>
          <cell r="P222">
            <v>-62485.574881695677</v>
          </cell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>
            <v>-194068.35026679881</v>
          </cell>
          <cell r="AN222">
            <v>3484900.8888392011</v>
          </cell>
        </row>
        <row r="223">
          <cell r="A223" t="str">
            <v xml:space="preserve">               (23) 926 - Emp Pension &amp; Benefits</v>
          </cell>
          <cell r="B223">
            <v>27946417.709543899</v>
          </cell>
          <cell r="C223"/>
          <cell r="D223"/>
          <cell r="E223">
            <v>-41429.58</v>
          </cell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>
            <v>1822992.9925739774</v>
          </cell>
          <cell r="R223"/>
          <cell r="S223">
            <v>148775.67639789265</v>
          </cell>
          <cell r="T223">
            <v>187308.92923393101</v>
          </cell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>
            <v>2117648.018205801</v>
          </cell>
          <cell r="AN223">
            <v>30064065.727749698</v>
          </cell>
        </row>
        <row r="224">
          <cell r="A224" t="str">
            <v xml:space="preserve">               (23) 928 - Regulatory Commission Expense</v>
          </cell>
          <cell r="B224">
            <v>8352940.1369040003</v>
          </cell>
          <cell r="C224">
            <v>-57722.627820235684</v>
          </cell>
          <cell r="D224">
            <v>56627</v>
          </cell>
          <cell r="E224">
            <v>-385092.63638000004</v>
          </cell>
          <cell r="F224"/>
          <cell r="G224"/>
          <cell r="H224"/>
          <cell r="I224"/>
          <cell r="J224"/>
          <cell r="K224"/>
          <cell r="L224"/>
          <cell r="M224"/>
          <cell r="N224">
            <v>407545.487356</v>
          </cell>
          <cell r="O224"/>
          <cell r="P224"/>
          <cell r="Q224"/>
          <cell r="R224"/>
          <cell r="S224"/>
          <cell r="T224"/>
          <cell r="U224"/>
          <cell r="V224"/>
          <cell r="W224"/>
          <cell r="X224">
            <v>-51913.275359999388</v>
          </cell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>
            <v>-30556.052204235108</v>
          </cell>
          <cell r="AN224">
            <v>8322384.0846997648</v>
          </cell>
        </row>
        <row r="225">
          <cell r="A225" t="str">
            <v xml:space="preserve">               (23) 9301 - Gen Advertising Exp</v>
          </cell>
          <cell r="B225">
            <v>12940.151137999999</v>
          </cell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>
            <v>0</v>
          </cell>
          <cell r="AN225">
            <v>12940.151137999999</v>
          </cell>
        </row>
        <row r="226">
          <cell r="A226" t="str">
            <v xml:space="preserve">               (23) 9302 - Misc. General Expenses</v>
          </cell>
          <cell r="B226">
            <v>4807144.185854</v>
          </cell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>
            <v>-952386</v>
          </cell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>
            <v>-952386</v>
          </cell>
          <cell r="AN226">
            <v>3854758.185854</v>
          </cell>
        </row>
        <row r="227">
          <cell r="A227" t="str">
            <v xml:space="preserve">               (23) 931 - Rents</v>
          </cell>
          <cell r="B227">
            <v>7645436.9983759997</v>
          </cell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>
            <v>-363750.12810969783</v>
          </cell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>
            <v>-363750.12810969783</v>
          </cell>
          <cell r="AN227">
            <v>7281686.8702663016</v>
          </cell>
        </row>
        <row r="228">
          <cell r="A228" t="str">
            <v xml:space="preserve">               (23) 932 - Maint Of General Plant- Gas</v>
          </cell>
          <cell r="B228">
            <v>0</v>
          </cell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>
            <v>0</v>
          </cell>
          <cell r="AN228">
            <v>0</v>
          </cell>
        </row>
        <row r="229">
          <cell r="A229" t="str">
            <v xml:space="preserve">               (23) 935 - Maint General Plant - Electric</v>
          </cell>
          <cell r="B229">
            <v>12120662.048645999</v>
          </cell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>
            <v>0</v>
          </cell>
          <cell r="AN229">
            <v>12120662.048645999</v>
          </cell>
        </row>
        <row r="230">
          <cell r="A230" t="str">
            <v xml:space="preserve">                    (23) SUBTOTAL</v>
          </cell>
          <cell r="B230">
            <v>114599758.58151479</v>
          </cell>
          <cell r="C230">
            <v>-57722.627820235684</v>
          </cell>
          <cell r="D230">
            <v>56627</v>
          </cell>
          <cell r="E230">
            <v>-426522.21638000006</v>
          </cell>
          <cell r="F230">
            <v>0</v>
          </cell>
          <cell r="G230">
            <v>0</v>
          </cell>
          <cell r="H230">
            <v>0</v>
          </cell>
          <cell r="I230">
            <v>-106750.2786706667</v>
          </cell>
          <cell r="J230">
            <v>0</v>
          </cell>
          <cell r="K230">
            <v>63226.904854136286</v>
          </cell>
          <cell r="L230">
            <v>-24832.496714436435</v>
          </cell>
          <cell r="M230">
            <v>0</v>
          </cell>
          <cell r="N230">
            <v>407545.487356</v>
          </cell>
          <cell r="O230">
            <v>0</v>
          </cell>
          <cell r="P230">
            <v>-101765.01975586347</v>
          </cell>
          <cell r="Q230">
            <v>1822992.9925739774</v>
          </cell>
          <cell r="R230">
            <v>795244.97081179544</v>
          </cell>
          <cell r="S230">
            <v>148775.67639789265</v>
          </cell>
          <cell r="T230">
            <v>187308.92923393101</v>
          </cell>
          <cell r="U230">
            <v>0</v>
          </cell>
          <cell r="V230">
            <v>0</v>
          </cell>
          <cell r="W230">
            <v>-363750.12810969783</v>
          </cell>
          <cell r="X230">
            <v>-51913.275359999388</v>
          </cell>
          <cell r="Y230">
            <v>-952386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1396079.9184168335</v>
          </cell>
          <cell r="AN230">
            <v>115995838.49993162</v>
          </cell>
        </row>
        <row r="231">
          <cell r="A231" t="str">
            <v xml:space="preserve">     TOTAL OPERATING AND MAINTENANCE</v>
          </cell>
          <cell r="B231">
            <v>509119543.78426731</v>
          </cell>
          <cell r="C231">
            <v>-264283.05147494911</v>
          </cell>
          <cell r="D231">
            <v>259265</v>
          </cell>
          <cell r="E231">
            <v>-116620909.63566583</v>
          </cell>
          <cell r="F231">
            <v>0</v>
          </cell>
          <cell r="G231">
            <v>0</v>
          </cell>
          <cell r="H231">
            <v>0</v>
          </cell>
          <cell r="I231">
            <v>-106750.2786706667</v>
          </cell>
          <cell r="J231">
            <v>-1047792</v>
          </cell>
          <cell r="K231">
            <v>148711.30577742562</v>
          </cell>
          <cell r="L231">
            <v>-24832.496714436435</v>
          </cell>
          <cell r="M231">
            <v>176605.63064400846</v>
          </cell>
          <cell r="N231">
            <v>407545.487356</v>
          </cell>
          <cell r="O231">
            <v>0</v>
          </cell>
          <cell r="P231">
            <v>-101765.01975586347</v>
          </cell>
          <cell r="Q231">
            <v>1822992.9925739774</v>
          </cell>
          <cell r="R231">
            <v>1824713.394739239</v>
          </cell>
          <cell r="S231">
            <v>148775.67639789265</v>
          </cell>
          <cell r="T231">
            <v>187308.92923393101</v>
          </cell>
          <cell r="U231">
            <v>0</v>
          </cell>
          <cell r="V231">
            <v>3092647.9339365205</v>
          </cell>
          <cell r="W231">
            <v>-363750.12810969783</v>
          </cell>
          <cell r="X231">
            <v>-51913.275359999388</v>
          </cell>
          <cell r="Y231">
            <v>-952386</v>
          </cell>
          <cell r="Z231">
            <v>11973885.605561133</v>
          </cell>
          <cell r="AA231">
            <v>0</v>
          </cell>
          <cell r="AB231">
            <v>0</v>
          </cell>
          <cell r="AC231">
            <v>0</v>
          </cell>
          <cell r="AD231">
            <v>-403311.48166666902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-99895241.41119799</v>
          </cell>
          <cell r="AN231">
            <v>409224302.37306929</v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</row>
        <row r="233">
          <cell r="A233" t="str">
            <v xml:space="preserve">     DEPRECIATION, DEPLETION AND AMORTIZATION</v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>
            <v>89248.017462842559</v>
          </cell>
          <cell r="X233">
            <v>390</v>
          </cell>
          <cell r="Y233"/>
          <cell r="Z233"/>
          <cell r="AA233"/>
          <cell r="AB233"/>
          <cell r="AC233"/>
          <cell r="AD233"/>
          <cell r="AE233"/>
          <cell r="AF233">
            <v>142830.65362499998</v>
          </cell>
          <cell r="AG233">
            <v>348</v>
          </cell>
          <cell r="AH233"/>
          <cell r="AI233"/>
          <cell r="AJ233"/>
          <cell r="AK233"/>
          <cell r="AL233"/>
          <cell r="AM233"/>
          <cell r="AN233"/>
        </row>
        <row r="234">
          <cell r="A234" t="str">
            <v xml:space="preserve">          24 - DEPRECIATION</v>
          </cell>
          <cell r="B234"/>
          <cell r="C234"/>
          <cell r="D234"/>
          <cell r="E234"/>
          <cell r="F234"/>
          <cell r="G234"/>
          <cell r="H234">
            <v>0</v>
          </cell>
          <cell r="I234" t="str">
            <v>&lt;=== double click here for 300 level FERC detail</v>
          </cell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>
            <v>-393261.64299999998</v>
          </cell>
          <cell r="X234">
            <v>390.1</v>
          </cell>
          <cell r="Y234"/>
          <cell r="Z234"/>
          <cell r="AA234"/>
          <cell r="AB234">
            <v>0</v>
          </cell>
          <cell r="AC234" t="str">
            <v>&lt;=== double click here for 300 level FERC detail</v>
          </cell>
          <cell r="AD234"/>
          <cell r="AE234"/>
          <cell r="AF234">
            <v>73366.814088699466</v>
          </cell>
          <cell r="AG234" t="str">
            <v>Roughly 40% 353 and 60% 363</v>
          </cell>
          <cell r="AH234"/>
          <cell r="AI234" t="str">
            <v>Goldendales is 344.2</v>
          </cell>
          <cell r="AJ234"/>
          <cell r="AK234"/>
          <cell r="AL234"/>
          <cell r="AM234"/>
          <cell r="AN234"/>
        </row>
        <row r="235">
          <cell r="A235" t="str">
            <v xml:space="preserve">               (24) 403 - Depreciation Expense</v>
          </cell>
          <cell r="B235">
            <v>265528843.370502</v>
          </cell>
          <cell r="C235"/>
          <cell r="D235"/>
          <cell r="E235"/>
          <cell r="F235"/>
          <cell r="G235"/>
          <cell r="H235">
            <v>54396376.588998578</v>
          </cell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>
            <v>-304013.62553715741</v>
          </cell>
          <cell r="X235"/>
          <cell r="Y235"/>
          <cell r="Z235"/>
          <cell r="AA235"/>
          <cell r="AB235">
            <v>-212138.37865459672</v>
          </cell>
          <cell r="AC235"/>
          <cell r="AD235"/>
          <cell r="AE235"/>
          <cell r="AF235">
            <v>223831.26558229775</v>
          </cell>
          <cell r="AG235"/>
          <cell r="AH235">
            <v>-3317.0689883994637</v>
          </cell>
          <cell r="AI235"/>
          <cell r="AJ235"/>
          <cell r="AK235"/>
          <cell r="AL235"/>
          <cell r="AM235">
            <v>54100738.781400725</v>
          </cell>
          <cell r="AN235">
            <v>319629582.15190274</v>
          </cell>
        </row>
        <row r="236">
          <cell r="A236" t="str">
            <v xml:space="preserve">               (24) 4031 - Depreciation Expense - FAS143</v>
          </cell>
          <cell r="B236">
            <v>2828141.4334780001</v>
          </cell>
          <cell r="C236"/>
          <cell r="D236"/>
          <cell r="E236"/>
          <cell r="F236"/>
          <cell r="G236"/>
          <cell r="H236">
            <v>-1098438.330076871</v>
          </cell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>
            <v>-1098438.330076871</v>
          </cell>
          <cell r="AN236">
            <v>1729703.1034011291</v>
          </cell>
        </row>
        <row r="237">
          <cell r="A237" t="str">
            <v xml:space="preserve">                    (24) SUBTOTAL</v>
          </cell>
          <cell r="B237">
            <v>268356984.80397999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53297938.258921705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-304013.62553715741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-212138.37865459672</v>
          </cell>
          <cell r="AC237">
            <v>0</v>
          </cell>
          <cell r="AD237">
            <v>0</v>
          </cell>
          <cell r="AE237">
            <v>0</v>
          </cell>
          <cell r="AF237">
            <v>223831.26558229775</v>
          </cell>
          <cell r="AG237">
            <v>0</v>
          </cell>
          <cell r="AH237">
            <v>-3317.0689883994637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53002300.451323852</v>
          </cell>
          <cell r="AN237">
            <v>321359285.25530386</v>
          </cell>
        </row>
        <row r="238">
          <cell r="A238" t="str">
            <v xml:space="preserve">          25 - AMORTIZATION</v>
          </cell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</row>
        <row r="239">
          <cell r="A239" t="str">
            <v xml:space="preserve">               (25) 404 - Amort Ltd-Term Plant</v>
          </cell>
          <cell r="B239">
            <v>29770696.879818</v>
          </cell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>
            <v>0</v>
          </cell>
          <cell r="AN239">
            <v>29770696.879818</v>
          </cell>
        </row>
        <row r="240">
          <cell r="A240" t="str">
            <v xml:space="preserve">               (25) 406 - Amortization Of Plant Acquisition Adj</v>
          </cell>
          <cell r="B240">
            <v>13341613.98</v>
          </cell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>
            <v>0</v>
          </cell>
          <cell r="AN240">
            <v>13341613.98</v>
          </cell>
        </row>
        <row r="241">
          <cell r="A241" t="str">
            <v xml:space="preserve">               (25) 4111 - Accretion Exp - FAS143</v>
          </cell>
          <cell r="B241">
            <v>2572664.0860799998</v>
          </cell>
          <cell r="C241"/>
          <cell r="D241"/>
          <cell r="E241"/>
          <cell r="F241"/>
          <cell r="G241"/>
          <cell r="H241">
            <v>-510572.75273223594</v>
          </cell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>
            <v>-510572.75273223594</v>
          </cell>
          <cell r="AN241">
            <v>2062091.3333477639</v>
          </cell>
        </row>
        <row r="242">
          <cell r="A242" t="str">
            <v xml:space="preserve">                    (25) SUBTOTAL</v>
          </cell>
          <cell r="B242">
            <v>45684974.945897996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-510572.75273223594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-510572.75273223594</v>
          </cell>
          <cell r="AN242">
            <v>45174402.193165764</v>
          </cell>
        </row>
        <row r="243">
          <cell r="A243" t="str">
            <v xml:space="preserve">          26 - AMORTIZ OF PROPERTY LOSS</v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</row>
        <row r="244">
          <cell r="A244" t="str">
            <v xml:space="preserve">               (26) 407 - Amortization Of Prop. Losses</v>
          </cell>
          <cell r="B244">
            <v>20604866.16</v>
          </cell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>
            <v>9845524.0599999987</v>
          </cell>
          <cell r="AE244">
            <v>-241268.10200000007</v>
          </cell>
          <cell r="AF244"/>
          <cell r="AG244"/>
          <cell r="AH244"/>
          <cell r="AI244"/>
          <cell r="AJ244">
            <v>5058938.8277102718</v>
          </cell>
          <cell r="AK244"/>
          <cell r="AL244"/>
          <cell r="AM244">
            <v>14663194.785710271</v>
          </cell>
          <cell r="AN244">
            <v>35268060.945710272</v>
          </cell>
        </row>
        <row r="245">
          <cell r="A245" t="str">
            <v xml:space="preserve">                    (26) SUBTOTAL</v>
          </cell>
          <cell r="B245">
            <v>20604866.16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9845524.0599999987</v>
          </cell>
          <cell r="AE245">
            <v>-241268.10200000007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5058938.8277102718</v>
          </cell>
          <cell r="AK245">
            <v>0</v>
          </cell>
          <cell r="AL245">
            <v>0</v>
          </cell>
          <cell r="AM245">
            <v>14663194.785710271</v>
          </cell>
          <cell r="AN245">
            <v>35268060.945710272</v>
          </cell>
        </row>
        <row r="246">
          <cell r="A246" t="str">
            <v xml:space="preserve">          27 - OTHER OPERATING EXPENSES</v>
          </cell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</row>
        <row r="247">
          <cell r="A247" t="str">
            <v xml:space="preserve">               (27) 4073 - Regulatory Debits</v>
          </cell>
          <cell r="B247">
            <v>36934796.619999997</v>
          </cell>
          <cell r="C247">
            <v>-22899640</v>
          </cell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>
            <v>1937870.436</v>
          </cell>
          <cell r="V247"/>
          <cell r="W247"/>
          <cell r="X247"/>
          <cell r="Y247"/>
          <cell r="Z247"/>
          <cell r="AA247"/>
          <cell r="AB247"/>
          <cell r="AC247"/>
          <cell r="AD247"/>
          <cell r="AE247">
            <v>-2786201.8555921237</v>
          </cell>
          <cell r="AF247"/>
          <cell r="AG247"/>
          <cell r="AH247"/>
          <cell r="AI247"/>
          <cell r="AJ247"/>
          <cell r="AK247"/>
          <cell r="AL247"/>
          <cell r="AM247">
            <v>-23747971.419592123</v>
          </cell>
          <cell r="AN247">
            <v>13186825.200407874</v>
          </cell>
        </row>
        <row r="248">
          <cell r="A248" t="str">
            <v xml:space="preserve">               (27) 4074 - Regulatory Credits</v>
          </cell>
          <cell r="B248">
            <v>-46105255.446549997</v>
          </cell>
          <cell r="C248">
            <v>40241934.120000005</v>
          </cell>
          <cell r="D248"/>
          <cell r="E248">
            <v>365334.82</v>
          </cell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>
            <v>-514085.44788860565</v>
          </cell>
          <cell r="V248"/>
          <cell r="W248"/>
          <cell r="X248"/>
          <cell r="Y248"/>
          <cell r="Z248"/>
          <cell r="AA248"/>
          <cell r="AB248"/>
          <cell r="AC248"/>
          <cell r="AD248"/>
          <cell r="AE248">
            <v>356374.6476690647</v>
          </cell>
          <cell r="AF248"/>
          <cell r="AG248"/>
          <cell r="AH248"/>
          <cell r="AI248"/>
          <cell r="AJ248"/>
          <cell r="AK248">
            <v>3279780</v>
          </cell>
          <cell r="AL248"/>
          <cell r="AM248">
            <v>43729338.139780462</v>
          </cell>
          <cell r="AN248">
            <v>-2375917.3067695349</v>
          </cell>
        </row>
        <row r="249">
          <cell r="A249" t="str">
            <v xml:space="preserve">               (27) 4116 - Gains From Disposition Of Utility Plant</v>
          </cell>
          <cell r="B249">
            <v>-1256208.3244</v>
          </cell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>
            <v>-122381.27000000095</v>
          </cell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>
            <v>-122381.27000000095</v>
          </cell>
          <cell r="AN249">
            <v>-1378589.594400001</v>
          </cell>
        </row>
        <row r="250">
          <cell r="A250" t="str">
            <v xml:space="preserve">               (27) 4117 - Losses From Disposition Of Utility Plant</v>
          </cell>
          <cell r="B250">
            <v>455897.27583599999</v>
          </cell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>
            <v>-141003.00666666654</v>
          </cell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>
            <v>-141003.00666666654</v>
          </cell>
          <cell r="AN250">
            <v>314894.26916933345</v>
          </cell>
        </row>
        <row r="251">
          <cell r="A251" t="str">
            <v xml:space="preserve">               (27) 4118 - Gains From Disposition Of Allowances</v>
          </cell>
          <cell r="B251">
            <v>-26423.68</v>
          </cell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  <cell r="AM251">
            <v>0</v>
          </cell>
          <cell r="AN251">
            <v>-26423.68</v>
          </cell>
        </row>
        <row r="252">
          <cell r="A252" t="str">
            <v xml:space="preserve">               (27) 414 - Other Utility Operating Income</v>
          </cell>
          <cell r="B252">
            <v>0</v>
          </cell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  <cell r="AL252"/>
          <cell r="AM252">
            <v>0</v>
          </cell>
          <cell r="AN252">
            <v>0</v>
          </cell>
        </row>
        <row r="253">
          <cell r="A253" t="str">
            <v xml:space="preserve">                    (27) SUBTOTAL</v>
          </cell>
          <cell r="B253">
            <v>-9997193.5551139992</v>
          </cell>
          <cell r="C253">
            <v>17342294.120000005</v>
          </cell>
          <cell r="D253">
            <v>0</v>
          </cell>
          <cell r="E253">
            <v>365334.82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-263384.27666666749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1423784.9881113945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-2429827.2079230589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3279780</v>
          </cell>
          <cell r="AL253">
            <v>0</v>
          </cell>
          <cell r="AM253">
            <v>19717982.443521671</v>
          </cell>
          <cell r="AN253">
            <v>9720788.8884076718</v>
          </cell>
        </row>
        <row r="254">
          <cell r="A254" t="str">
            <v xml:space="preserve">          28 - ASC 815</v>
          </cell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</row>
        <row r="255">
          <cell r="A255" t="str">
            <v xml:space="preserve">               (28) 421 - FAS 133 Gain</v>
          </cell>
          <cell r="B255">
            <v>340563.48</v>
          </cell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>
            <v>-340563.48</v>
          </cell>
          <cell r="AD255"/>
          <cell r="AE255"/>
          <cell r="AF255"/>
          <cell r="AG255"/>
          <cell r="AH255"/>
          <cell r="AI255"/>
          <cell r="AJ255"/>
          <cell r="AK255"/>
          <cell r="AL255"/>
          <cell r="AM255">
            <v>-340563.48</v>
          </cell>
          <cell r="AN255">
            <v>0</v>
          </cell>
        </row>
        <row r="256">
          <cell r="A256" t="str">
            <v xml:space="preserve">               (28) 4265 - FAS 133 Loss</v>
          </cell>
          <cell r="B256">
            <v>-64452231.109999999</v>
          </cell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>
            <v>64452231.109999999</v>
          </cell>
          <cell r="AD256"/>
          <cell r="AE256"/>
          <cell r="AF256"/>
          <cell r="AG256"/>
          <cell r="AH256"/>
          <cell r="AI256"/>
          <cell r="AJ256"/>
          <cell r="AK256"/>
          <cell r="AL256"/>
          <cell r="AM256">
            <v>64452231.109999999</v>
          </cell>
          <cell r="AN256">
            <v>0</v>
          </cell>
        </row>
        <row r="257">
          <cell r="A257" t="str">
            <v xml:space="preserve">                    (28) SUBTOTAL</v>
          </cell>
          <cell r="B257">
            <v>-64111667.630000003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64111667.630000003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64111667.630000003</v>
          </cell>
          <cell r="AN257">
            <v>0</v>
          </cell>
        </row>
        <row r="258">
          <cell r="A258" t="str">
            <v xml:space="preserve">     TOTAL DEPRECIATION, DEPLETION AND AMORTIZATION</v>
          </cell>
          <cell r="B258">
            <v>260537964.72476399</v>
          </cell>
          <cell r="C258">
            <v>17342294.120000005</v>
          </cell>
          <cell r="D258">
            <v>0</v>
          </cell>
          <cell r="E258">
            <v>365334.82</v>
          </cell>
          <cell r="F258">
            <v>0</v>
          </cell>
          <cell r="G258">
            <v>0</v>
          </cell>
          <cell r="H258">
            <v>52787365.506189466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-263384.27666666749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1423784.9881113945</v>
          </cell>
          <cell r="V258">
            <v>0</v>
          </cell>
          <cell r="W258">
            <v>-304013.62553715741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-212138.37865459672</v>
          </cell>
          <cell r="AC258">
            <v>64111667.630000003</v>
          </cell>
          <cell r="AD258">
            <v>9845524.0599999987</v>
          </cell>
          <cell r="AE258">
            <v>-2671095.3099230588</v>
          </cell>
          <cell r="AF258">
            <v>223831.26558229775</v>
          </cell>
          <cell r="AG258">
            <v>0</v>
          </cell>
          <cell r="AH258">
            <v>-3317.0689883994637</v>
          </cell>
          <cell r="AI258">
            <v>0</v>
          </cell>
          <cell r="AJ258">
            <v>5058938.8277102718</v>
          </cell>
          <cell r="AK258">
            <v>3279780</v>
          </cell>
          <cell r="AL258">
            <v>0</v>
          </cell>
          <cell r="AM258">
            <v>150984572.55782357</v>
          </cell>
          <cell r="AN258">
            <v>411522537.28258753</v>
          </cell>
        </row>
        <row r="259">
          <cell r="A259" t="str">
            <v xml:space="preserve">          </v>
          </cell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</row>
        <row r="260">
          <cell r="A260" t="str">
            <v xml:space="preserve">     29 - TAXES OTHER THAN INCOME TAXES</v>
          </cell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</row>
        <row r="261">
          <cell r="A261" t="str">
            <v xml:space="preserve">          (29) 4081 - Taxes Other-Util Income</v>
          </cell>
          <cell r="B261">
            <v>230800256.78219</v>
          </cell>
          <cell r="C261">
            <v>-1109919.5490414018</v>
          </cell>
          <cell r="D261">
            <v>1088843</v>
          </cell>
          <cell r="E261">
            <v>-144297723.10863283</v>
          </cell>
          <cell r="F261"/>
          <cell r="G261"/>
          <cell r="H261"/>
          <cell r="I261"/>
          <cell r="J261"/>
          <cell r="K261">
            <v>9990.7095914349775</v>
          </cell>
          <cell r="L261"/>
          <cell r="M261"/>
          <cell r="N261"/>
          <cell r="O261"/>
          <cell r="P261"/>
          <cell r="Q261"/>
          <cell r="R261">
            <v>133533.17603166337</v>
          </cell>
          <cell r="S261"/>
          <cell r="T261"/>
          <cell r="U261"/>
          <cell r="V261"/>
          <cell r="W261"/>
          <cell r="X261">
            <v>36124.958262011409</v>
          </cell>
          <cell r="Y261"/>
          <cell r="Z261">
            <v>132132.70451070482</v>
          </cell>
          <cell r="AA261">
            <v>-227715.50184247154</v>
          </cell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>
            <v>-50414.300151840151</v>
          </cell>
          <cell r="AM261">
            <v>-144285147.91127273</v>
          </cell>
          <cell r="AN261">
            <v>86515108.870917261</v>
          </cell>
        </row>
        <row r="262">
          <cell r="A262" t="str">
            <v xml:space="preserve">               (29) SUBTOTAL</v>
          </cell>
          <cell r="B262">
            <v>230800256.78219</v>
          </cell>
          <cell r="C262">
            <v>-1109919.5490414018</v>
          </cell>
          <cell r="D262">
            <v>1088843</v>
          </cell>
          <cell r="E262">
            <v>-144297723.10863283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9990.7095914349775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133533.17603166337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36124.958262011409</v>
          </cell>
          <cell r="Y262">
            <v>0</v>
          </cell>
          <cell r="Z262">
            <v>132132.70451070482</v>
          </cell>
          <cell r="AA262">
            <v>-227715.50184247154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-50414.300151840151</v>
          </cell>
          <cell r="AM262">
            <v>-144285147.91127273</v>
          </cell>
          <cell r="AN262">
            <v>86515108.870917261</v>
          </cell>
        </row>
        <row r="263">
          <cell r="A263" t="str">
            <v xml:space="preserve">     30 - INCOME TAXES</v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</row>
        <row r="264">
          <cell r="A264" t="str">
            <v xml:space="preserve">          (30) 4081 - Montana Corp. License Taxes</v>
          </cell>
          <cell r="B264">
            <v>0</v>
          </cell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>
            <v>200001.06</v>
          </cell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>
            <v>200001.06</v>
          </cell>
          <cell r="AN264">
            <v>200001.06</v>
          </cell>
        </row>
        <row r="265">
          <cell r="A265" t="str">
            <v xml:space="preserve">          (30) 4091 - Montana Corp license Tax</v>
          </cell>
          <cell r="B265">
            <v>800</v>
          </cell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>
            <v>0</v>
          </cell>
          <cell r="AN265">
            <v>800</v>
          </cell>
        </row>
        <row r="266">
          <cell r="A266" t="str">
            <v xml:space="preserve">          (30) 4091 - Fit-Util Oper Income</v>
          </cell>
          <cell r="B266">
            <v>0</v>
          </cell>
          <cell r="C266">
            <v>-9414175.1402163133</v>
          </cell>
          <cell r="D266">
            <v>5662680</v>
          </cell>
          <cell r="E266">
            <v>-323251.48499727395</v>
          </cell>
          <cell r="F266">
            <v>86901729.526499987</v>
          </cell>
          <cell r="G266">
            <v>-32440668.693488576</v>
          </cell>
          <cell r="H266">
            <v>-11085346.756299788</v>
          </cell>
          <cell r="I266">
            <v>22418</v>
          </cell>
          <cell r="J266">
            <v>220036</v>
          </cell>
          <cell r="K266">
            <v>-35507.184220434821</v>
          </cell>
          <cell r="L266">
            <v>5214.8243100316513</v>
          </cell>
          <cell r="M266"/>
          <cell r="N266">
            <v>-85584.552344759999</v>
          </cell>
          <cell r="O266">
            <v>55310.698100000162</v>
          </cell>
          <cell r="P266">
            <v>21370.654148731304</v>
          </cell>
          <cell r="Q266">
            <v>-382828.52844053524</v>
          </cell>
          <cell r="R266">
            <v>-438646.57492639113</v>
          </cell>
          <cell r="S266">
            <v>-31243</v>
          </cell>
          <cell r="T266">
            <v>-39335</v>
          </cell>
          <cell r="U266">
            <v>-298995</v>
          </cell>
          <cell r="V266">
            <v>-649456.06612666929</v>
          </cell>
          <cell r="W266">
            <v>140230.3882658396</v>
          </cell>
          <cell r="X266">
            <v>3316</v>
          </cell>
          <cell r="Y266"/>
          <cell r="Z266">
            <v>382902.78083607589</v>
          </cell>
          <cell r="AA266">
            <v>47820</v>
          </cell>
          <cell r="AB266">
            <v>44549</v>
          </cell>
          <cell r="AC266"/>
          <cell r="AD266">
            <v>-1982864.6414499986</v>
          </cell>
          <cell r="AE266">
            <v>560930.01508384233</v>
          </cell>
          <cell r="AF266">
            <v>-47004.565772282527</v>
          </cell>
          <cell r="AG266"/>
          <cell r="AH266">
            <v>696.58448756388736</v>
          </cell>
          <cell r="AI266"/>
          <cell r="AJ266">
            <v>-1062377.153819157</v>
          </cell>
          <cell r="AK266">
            <v>-688753.79999999993</v>
          </cell>
          <cell r="AL266">
            <v>10587</v>
          </cell>
          <cell r="AM266">
            <v>35073753.329629898</v>
          </cell>
          <cell r="AN266">
            <v>35073753.329629898</v>
          </cell>
        </row>
        <row r="267">
          <cell r="A267" t="str">
            <v xml:space="preserve">               (30) SUBTOTAL</v>
          </cell>
          <cell r="B267">
            <v>800</v>
          </cell>
          <cell r="C267">
            <v>-9414175.1402163133</v>
          </cell>
          <cell r="D267">
            <v>5662680</v>
          </cell>
          <cell r="E267">
            <v>-323251.48499727395</v>
          </cell>
          <cell r="F267">
            <v>86901729.526499987</v>
          </cell>
          <cell r="G267">
            <v>-32440668.693488576</v>
          </cell>
          <cell r="H267">
            <v>-11085346.756299788</v>
          </cell>
          <cell r="I267">
            <v>22418</v>
          </cell>
          <cell r="J267">
            <v>220036</v>
          </cell>
          <cell r="K267">
            <v>-35507.184220434821</v>
          </cell>
          <cell r="L267">
            <v>5214.8243100316513</v>
          </cell>
          <cell r="M267">
            <v>0</v>
          </cell>
          <cell r="N267">
            <v>-85584.552344759999</v>
          </cell>
          <cell r="O267">
            <v>55310.698100000162</v>
          </cell>
          <cell r="P267">
            <v>21370.654148731304</v>
          </cell>
          <cell r="Q267">
            <v>-382828.52844053524</v>
          </cell>
          <cell r="R267">
            <v>-438646.57492639113</v>
          </cell>
          <cell r="S267">
            <v>-31243</v>
          </cell>
          <cell r="T267">
            <v>-39335</v>
          </cell>
          <cell r="U267">
            <v>-298995</v>
          </cell>
          <cell r="V267">
            <v>-649456.06612666929</v>
          </cell>
          <cell r="W267">
            <v>140230.3882658396</v>
          </cell>
          <cell r="X267">
            <v>3316</v>
          </cell>
          <cell r="Y267">
            <v>200001.06</v>
          </cell>
          <cell r="Z267">
            <v>382902.78083607589</v>
          </cell>
          <cell r="AA267">
            <v>47820</v>
          </cell>
          <cell r="AB267">
            <v>44549</v>
          </cell>
          <cell r="AC267">
            <v>0</v>
          </cell>
          <cell r="AD267">
            <v>-1982864.6414499986</v>
          </cell>
          <cell r="AE267">
            <v>560930.01508384233</v>
          </cell>
          <cell r="AF267">
            <v>-47004.565772282527</v>
          </cell>
          <cell r="AG267">
            <v>0</v>
          </cell>
          <cell r="AH267">
            <v>696.58448756388736</v>
          </cell>
          <cell r="AI267">
            <v>0</v>
          </cell>
          <cell r="AJ267">
            <v>-1062377.153819157</v>
          </cell>
          <cell r="AK267">
            <v>-688753.79999999993</v>
          </cell>
          <cell r="AL267">
            <v>10587</v>
          </cell>
          <cell r="AM267">
            <v>35273754.3896299</v>
          </cell>
          <cell r="AN267">
            <v>35274554.3896299</v>
          </cell>
        </row>
        <row r="268">
          <cell r="A268" t="str">
            <v xml:space="preserve">     31 - DEFERRED INCOME TAXES</v>
          </cell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</row>
        <row r="269">
          <cell r="A269" t="str">
            <v xml:space="preserve">          (31) 4101 - Def Fit-Util Oper Income</v>
          </cell>
          <cell r="B269">
            <v>581832300.85000002</v>
          </cell>
          <cell r="C269"/>
          <cell r="D269"/>
          <cell r="E269"/>
          <cell r="F269">
            <v>-143937039.17709988</v>
          </cell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>
            <v>-13463450.202299979</v>
          </cell>
          <cell r="AD269"/>
          <cell r="AE269"/>
          <cell r="AF269"/>
          <cell r="AG269"/>
          <cell r="AH269"/>
          <cell r="AI269"/>
          <cell r="AJ269"/>
          <cell r="AK269"/>
          <cell r="AL269"/>
          <cell r="AM269">
            <v>-157400489.37939987</v>
          </cell>
          <cell r="AN269">
            <v>424431811.47060013</v>
          </cell>
        </row>
        <row r="270">
          <cell r="A270" t="str">
            <v xml:space="preserve">          (31) 4111 - Def Fit-Cr - Util Oper Income</v>
          </cell>
          <cell r="B270">
            <v>-399835386.17999899</v>
          </cell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>
            <v>0</v>
          </cell>
          <cell r="AN270">
            <v>-399835386.17999899</v>
          </cell>
        </row>
        <row r="271">
          <cell r="A271" t="str">
            <v xml:space="preserve">          (31) 4114 - Inv Tax Cr Adj-Util Operations</v>
          </cell>
          <cell r="B271">
            <v>0</v>
          </cell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>
            <v>0</v>
          </cell>
          <cell r="AN271">
            <v>0</v>
          </cell>
        </row>
        <row r="272">
          <cell r="A272" t="str">
            <v xml:space="preserve">               (31) SUBTOTAL</v>
          </cell>
          <cell r="B272">
            <v>181996914.67000103</v>
          </cell>
          <cell r="C272">
            <v>0</v>
          </cell>
          <cell r="D272">
            <v>0</v>
          </cell>
          <cell r="E272">
            <v>0</v>
          </cell>
          <cell r="F272">
            <v>-143937039.17709988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-13463450.202299979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-157400489.37939987</v>
          </cell>
          <cell r="AN272">
            <v>24596425.290601164</v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</row>
        <row r="274">
          <cell r="A274" t="str">
            <v>NET OPERATING INCOME</v>
          </cell>
          <cell r="B274">
            <v>401002971.69877934</v>
          </cell>
          <cell r="C274">
            <v>-35415230.289385177</v>
          </cell>
          <cell r="D274">
            <v>21302465</v>
          </cell>
          <cell r="E274">
            <v>-1216041.3007040904</v>
          </cell>
          <cell r="F274">
            <v>57035309.650599897</v>
          </cell>
          <cell r="G274">
            <v>32440668.693488576</v>
          </cell>
          <cell r="H274">
            <v>-41702018.749889679</v>
          </cell>
          <cell r="I274">
            <v>84332.278670666696</v>
          </cell>
          <cell r="J274">
            <v>827756</v>
          </cell>
          <cell r="K274">
            <v>-133574.64540068299</v>
          </cell>
          <cell r="L274">
            <v>19617.672404404784</v>
          </cell>
          <cell r="M274">
            <v>-176605.63064400846</v>
          </cell>
          <cell r="N274">
            <v>-321960.93501124001</v>
          </cell>
          <cell r="O274">
            <v>208073.57856666733</v>
          </cell>
          <cell r="P274">
            <v>80394.36560713216</v>
          </cell>
          <cell r="Q274">
            <v>-1440164.4641334421</v>
          </cell>
          <cell r="R274">
            <v>-1650146.6390088005</v>
          </cell>
          <cell r="S274">
            <v>-117532.67639789265</v>
          </cell>
          <cell r="T274">
            <v>-147973.92923393101</v>
          </cell>
          <cell r="U274">
            <v>-1124789.9881113945</v>
          </cell>
          <cell r="V274">
            <v>-2443191.8678098512</v>
          </cell>
          <cell r="W274">
            <v>527533.3653810157</v>
          </cell>
          <cell r="X274">
            <v>12472.31709798798</v>
          </cell>
          <cell r="Y274">
            <v>752384.94</v>
          </cell>
          <cell r="Z274">
            <v>1440443.794573816</v>
          </cell>
          <cell r="AA274">
            <v>179895.50184247154</v>
          </cell>
          <cell r="AB274">
            <v>167589.37865459672</v>
          </cell>
          <cell r="AC274">
            <v>-50648217.427700028</v>
          </cell>
          <cell r="AD274">
            <v>-7459347.9368833303</v>
          </cell>
          <cell r="AE274">
            <v>2110165.2948392164</v>
          </cell>
          <cell r="AF274">
            <v>-176826.69981001521</v>
          </cell>
          <cell r="AG274">
            <v>0</v>
          </cell>
          <cell r="AH274">
            <v>2620.4845008355765</v>
          </cell>
          <cell r="AI274">
            <v>0</v>
          </cell>
          <cell r="AJ274">
            <v>-3996561.673891115</v>
          </cell>
          <cell r="AK274">
            <v>-2591026.2000000002</v>
          </cell>
          <cell r="AL274">
            <v>39827.300151840151</v>
          </cell>
          <cell r="AM274">
            <v>-33529661.437635541</v>
          </cell>
          <cell r="AN274">
            <v>367473310.2611438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3">
          <cell r="A13" t="str">
            <v>LINE</v>
          </cell>
          <cell r="B13"/>
          <cell r="C13"/>
          <cell r="D13" t="str">
            <v>RESULTS OF</v>
          </cell>
          <cell r="E13" t="str">
            <v>&amp; EXPENSES</v>
          </cell>
          <cell r="F13" t="str">
            <v>NORMALIZATION</v>
          </cell>
          <cell r="G13" t="str">
            <v>REVS. &amp; EXPS.</v>
          </cell>
          <cell r="H13" t="str">
            <v>INCOME TAX</v>
          </cell>
          <cell r="I13" t="str">
            <v xml:space="preserve"> PROFORMA INTEREST</v>
          </cell>
          <cell r="J13" t="str">
            <v>STUDY</v>
          </cell>
          <cell r="K13" t="str">
            <v>INJ &amp; DMGS</v>
          </cell>
          <cell r="L13" t="str">
            <v>DEBTS</v>
          </cell>
          <cell r="M13" t="str">
            <v>PAY</v>
          </cell>
          <cell r="N13" t="str">
            <v>INSURANCE</v>
          </cell>
          <cell r="O13" t="str">
            <v>CUST DEPOSITS</v>
          </cell>
          <cell r="P13" t="str">
            <v>EXPENSES</v>
          </cell>
          <cell r="Q13" t="str">
            <v>PROPERTY SALES</v>
          </cell>
          <cell r="R13" t="str">
            <v>LIABILITY INS</v>
          </cell>
          <cell r="S13" t="str">
            <v>PLAN</v>
          </cell>
          <cell r="T13" t="str">
            <v>INCREASE</v>
          </cell>
          <cell r="U13" t="str">
            <v>PLAN</v>
          </cell>
          <cell r="V13" t="str">
            <v>INSURANCE</v>
          </cell>
          <cell r="W13" t="str">
            <v>REMEDIATION</v>
          </cell>
          <cell r="X13" t="str">
            <v>PROCESSING COSTS</v>
          </cell>
          <cell r="Y13" t="str">
            <v>SERVICE CENTER</v>
          </cell>
          <cell r="Z13" t="str">
            <v>WUTC FILING FEE</v>
          </cell>
          <cell r="AA13" t="str">
            <v>ADJUSTMENT</v>
          </cell>
          <cell r="AB13" t="str">
            <v>ADJUSTMENT</v>
          </cell>
          <cell r="AC13" t="str">
            <v>COSTS</v>
          </cell>
          <cell r="AD13" t="str">
            <v>ENERGY TAX</v>
          </cell>
          <cell r="AE13" t="str">
            <v xml:space="preserve"> SOLAR</v>
          </cell>
          <cell r="AF13" t="str">
            <v>(PREV. SFAS 133)</v>
          </cell>
          <cell r="AG13" t="str">
            <v>DAMAGE</v>
          </cell>
          <cell r="AH13" t="str">
            <v>&amp; LIABILITIES</v>
          </cell>
          <cell r="AI13" t="str">
            <v>BATTERY STRG</v>
          </cell>
          <cell r="AJ13" t="str">
            <v>MARKET</v>
          </cell>
          <cell r="AK13" t="str">
            <v>CAPACITY UPGRADE</v>
          </cell>
          <cell r="AL13" t="str">
            <v>CAPACITY UPGRADE</v>
          </cell>
          <cell r="AM13" t="str">
            <v>RIVER</v>
          </cell>
          <cell r="AN13" t="str">
            <v>TREASURY GRANTS</v>
          </cell>
          <cell r="AO13" t="str">
            <v>ADJUSTMENT</v>
          </cell>
          <cell r="AP13" t="str">
            <v>ADJUSTMENTS</v>
          </cell>
          <cell r="AQ13" t="str">
            <v>RESULTS OF</v>
          </cell>
          <cell r="AR13" t="str">
            <v xml:space="preserve">ACTUAL RESUTLS </v>
          </cell>
          <cell r="AS13" t="str">
            <v>TOTAL</v>
          </cell>
          <cell r="AT13" t="str">
            <v>RESULTS OF</v>
          </cell>
          <cell r="AU13" t="str">
            <v>REQUIREMENT</v>
          </cell>
          <cell r="AV13" t="str">
            <v>RATE</v>
          </cell>
        </row>
        <row r="14">
          <cell r="A14" t="str">
            <v>NO.</v>
          </cell>
          <cell r="B14"/>
          <cell r="C14"/>
          <cell r="D14" t="str">
            <v xml:space="preserve">OPERATIONS </v>
          </cell>
          <cell r="E14" t="str">
            <v>Common Adj 01</v>
          </cell>
          <cell r="F14" t="str">
            <v>Common Adj 02</v>
          </cell>
          <cell r="G14" t="str">
            <v>Common Adj 03</v>
          </cell>
          <cell r="H14" t="str">
            <v>Common Adj 04</v>
          </cell>
          <cell r="I14" t="str">
            <v>Common Adj 05</v>
          </cell>
          <cell r="J14" t="str">
            <v>Common Adj 06</v>
          </cell>
          <cell r="K14" t="str">
            <v>Common Adj 07</v>
          </cell>
          <cell r="L14" t="str">
            <v>Common Adj 08</v>
          </cell>
          <cell r="M14" t="str">
            <v>Common Adj 09</v>
          </cell>
          <cell r="N14" t="str">
            <v>Common Adj 10</v>
          </cell>
          <cell r="O14" t="str">
            <v>Common Adj 11</v>
          </cell>
          <cell r="P14" t="str">
            <v>Common Adj 12</v>
          </cell>
          <cell r="Q14" t="str">
            <v>Common Adj 13</v>
          </cell>
          <cell r="R14" t="str">
            <v>Common Adj 14</v>
          </cell>
          <cell r="S14" t="str">
            <v>Common Adj 15</v>
          </cell>
          <cell r="T14" t="str">
            <v>Common Adj 16</v>
          </cell>
          <cell r="U14" t="str">
            <v>Common Adj 17</v>
          </cell>
          <cell r="V14" t="str">
            <v>Common Adj 18</v>
          </cell>
          <cell r="W14" t="str">
            <v>Common Adj 19</v>
          </cell>
          <cell r="X14" t="str">
            <v>Common Adj 20</v>
          </cell>
          <cell r="Y14" t="str">
            <v>Common Adj 21</v>
          </cell>
          <cell r="Z14" t="str">
            <v>Common Adj 22</v>
          </cell>
          <cell r="AA14" t="str">
            <v>Common Adj 23</v>
          </cell>
          <cell r="AB14" t="str">
            <v>Common Adj 24</v>
          </cell>
          <cell r="AC14" t="str">
            <v>Electric Adj 01</v>
          </cell>
          <cell r="AD14" t="str">
            <v>Electric Adj 02</v>
          </cell>
          <cell r="AE14" t="str">
            <v>Electric Adj 03</v>
          </cell>
          <cell r="AF14" t="str">
            <v>Electric Adj 04</v>
          </cell>
          <cell r="AG14" t="str">
            <v>Electric Adj 05</v>
          </cell>
          <cell r="AH14" t="str">
            <v>Electric Adj 06</v>
          </cell>
          <cell r="AI14" t="str">
            <v>Electric Adj 07</v>
          </cell>
          <cell r="AJ14" t="str">
            <v>Electric Adj 08</v>
          </cell>
          <cell r="AK14" t="str">
            <v>Electric Adj 09</v>
          </cell>
          <cell r="AL14" t="str">
            <v>Electric Adj 10</v>
          </cell>
          <cell r="AM14" t="str">
            <v>Electric Adj 11</v>
          </cell>
          <cell r="AN14" t="str">
            <v>Electric Adj 12</v>
          </cell>
          <cell r="AO14" t="str">
            <v>Electric Adj 13</v>
          </cell>
          <cell r="AP14"/>
          <cell r="AQ14" t="str">
            <v>OPERATIONS</v>
          </cell>
          <cell r="AR14" t="str">
            <v>OF OPERATIONS</v>
          </cell>
          <cell r="AS14" t="str">
            <v>ADJUSTMENTS</v>
          </cell>
          <cell r="AT14" t="str">
            <v>OPERATIONS</v>
          </cell>
          <cell r="AU14" t="str">
            <v>DEFICIENCY</v>
          </cell>
          <cell r="AV14" t="str">
            <v>INCREASE</v>
          </cell>
        </row>
        <row r="15">
          <cell r="A15" t="str">
            <v>-</v>
          </cell>
        </row>
        <row r="16">
          <cell r="A16">
            <v>1</v>
          </cell>
          <cell r="B16" t="str">
            <v>OPERATING REVENUES</v>
          </cell>
          <cell r="C16"/>
          <cell r="D16"/>
          <cell r="E16"/>
          <cell r="F16"/>
          <cell r="G16"/>
          <cell r="H16"/>
          <cell r="I16"/>
          <cell r="J16"/>
          <cell r="L16"/>
          <cell r="M16"/>
          <cell r="N16"/>
          <cell r="O16"/>
          <cell r="Q16"/>
          <cell r="T16"/>
          <cell r="AA16"/>
          <cell r="AB16"/>
          <cell r="AC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Q16"/>
          <cell r="AV16"/>
        </row>
        <row r="17">
          <cell r="A17">
            <v>2</v>
          </cell>
          <cell r="B17" t="str">
            <v>SALES TO CUSTOMERS</v>
          </cell>
          <cell r="C17"/>
          <cell r="D17">
            <v>2146048308.1900001</v>
          </cell>
          <cell r="E17">
            <v>-18636297.520117842</v>
          </cell>
          <cell r="F17">
            <v>28308135</v>
          </cell>
          <cell r="G17">
            <v>-192533060.51000002</v>
          </cell>
          <cell r="H17">
            <v>0</v>
          </cell>
          <cell r="I17">
            <v>0</v>
          </cell>
          <cell r="J17">
            <v>0</v>
          </cell>
          <cell r="K17"/>
          <cell r="L17">
            <v>0</v>
          </cell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/>
          <cell r="AB17"/>
          <cell r="AC17"/>
          <cell r="AD17">
            <v>0</v>
          </cell>
          <cell r="AE17"/>
          <cell r="AF17">
            <v>0</v>
          </cell>
          <cell r="AG17">
            <v>0</v>
          </cell>
          <cell r="AH17">
            <v>0</v>
          </cell>
          <cell r="AI17"/>
          <cell r="AJ17"/>
          <cell r="AK17"/>
          <cell r="AL17"/>
          <cell r="AM17"/>
          <cell r="AN17"/>
          <cell r="AO17"/>
          <cell r="AP17">
            <v>-182861223.03011787</v>
          </cell>
          <cell r="AQ17">
            <v>1963187085.1598821</v>
          </cell>
          <cell r="AR17">
            <v>2146048308.1900001</v>
          </cell>
          <cell r="AS17">
            <v>-182861223.03011787</v>
          </cell>
          <cell r="AT17">
            <v>1963187085.1598821</v>
          </cell>
          <cell r="AU17">
            <v>33103242.161820356</v>
          </cell>
          <cell r="AV17">
            <v>1996290327.3217025</v>
          </cell>
        </row>
        <row r="18">
          <cell r="A18">
            <v>3</v>
          </cell>
          <cell r="B18" t="str">
            <v>SALES FROM RESALE-FIRM/SPECIAL CONTRACT</v>
          </cell>
          <cell r="C18"/>
          <cell r="D18">
            <v>324382.2</v>
          </cell>
          <cell r="E18">
            <v>146.57999999999811</v>
          </cell>
          <cell r="F18">
            <v>5118</v>
          </cell>
          <cell r="G18">
            <v>-13257.679999999998</v>
          </cell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>
            <v>-7993.1</v>
          </cell>
          <cell r="AQ18">
            <v>316389.10000000003</v>
          </cell>
          <cell r="AR18">
            <v>324382.2</v>
          </cell>
          <cell r="AS18">
            <v>-7993.1</v>
          </cell>
          <cell r="AT18">
            <v>316389.10000000003</v>
          </cell>
          <cell r="AU18">
            <v>368045.83817964466</v>
          </cell>
          <cell r="AV18">
            <v>684434.93817964476</v>
          </cell>
        </row>
        <row r="19">
          <cell r="A19">
            <v>4</v>
          </cell>
          <cell r="B19" t="str">
            <v>SALES TO OTHER UTILITIES</v>
          </cell>
          <cell r="C19"/>
          <cell r="D19">
            <v>201125741.739999</v>
          </cell>
          <cell r="E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>
            <v>-164896874.90476853</v>
          </cell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>
            <v>-164896874.90476853</v>
          </cell>
          <cell r="AQ19">
            <v>36228866.83523047</v>
          </cell>
          <cell r="AR19">
            <v>201125741.739999</v>
          </cell>
          <cell r="AS19">
            <v>-164896874.90476853</v>
          </cell>
          <cell r="AT19">
            <v>36228866.83523047</v>
          </cell>
          <cell r="AU19"/>
          <cell r="AV19">
            <v>36228866.83523047</v>
          </cell>
        </row>
        <row r="20">
          <cell r="A20">
            <v>5</v>
          </cell>
          <cell r="B20" t="str">
            <v>OTHER OPERATING REVENUES</v>
          </cell>
          <cell r="C20"/>
          <cell r="D20">
            <v>47841338.950000003</v>
          </cell>
          <cell r="E20">
            <v>-10225162.969999999</v>
          </cell>
          <cell r="F20"/>
          <cell r="G20">
            <v>-278052.84999999986</v>
          </cell>
          <cell r="H20"/>
          <cell r="I20" t="str">
            <v xml:space="preserve"> 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>
            <v>37658836.019906238</v>
          </cell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>
            <v>27155620.199906237</v>
          </cell>
          <cell r="AQ20">
            <v>74996959.149906248</v>
          </cell>
          <cell r="AR20">
            <v>47841338.950000003</v>
          </cell>
          <cell r="AS20">
            <v>27155620.199906237</v>
          </cell>
          <cell r="AT20">
            <v>74996959.149906248</v>
          </cell>
          <cell r="AU20"/>
          <cell r="AV20">
            <v>74996959.149906248</v>
          </cell>
        </row>
        <row r="21">
          <cell r="A21">
            <v>6</v>
          </cell>
          <cell r="B21" t="str">
            <v>TOTAL OPERATING REVENUES</v>
          </cell>
          <cell r="C21"/>
          <cell r="D21">
            <v>2395339771.079999</v>
          </cell>
          <cell r="E21">
            <v>-28861313.910117842</v>
          </cell>
          <cell r="F21">
            <v>28313253</v>
          </cell>
          <cell r="G21">
            <v>-192824371.04000002</v>
          </cell>
          <cell r="H21">
            <v>0</v>
          </cell>
          <cell r="I21">
            <v>0</v>
          </cell>
          <cell r="J21">
            <v>0</v>
          </cell>
          <cell r="K21"/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/>
          <cell r="AC21">
            <v>-127238038.88486229</v>
          </cell>
          <cell r="AD21">
            <v>0</v>
          </cell>
          <cell r="AE21"/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-320610470.83498013</v>
          </cell>
          <cell r="AQ21">
            <v>2074729300.245019</v>
          </cell>
          <cell r="AR21">
            <v>2395339771.079999</v>
          </cell>
          <cell r="AS21">
            <v>-320610470.83498013</v>
          </cell>
          <cell r="AT21">
            <v>2074729300.2450185</v>
          </cell>
          <cell r="AU21">
            <v>33471288</v>
          </cell>
          <cell r="AV21">
            <v>2108200588.245019</v>
          </cell>
        </row>
        <row r="22">
          <cell r="A22">
            <v>7</v>
          </cell>
          <cell r="D22"/>
          <cell r="E22" t="str">
            <v xml:space="preserve"> </v>
          </cell>
          <cell r="F22" t="str">
            <v xml:space="preserve"> </v>
          </cell>
          <cell r="G22"/>
          <cell r="H22" t="str">
            <v xml:space="preserve"> </v>
          </cell>
          <cell r="I22" t="str">
            <v xml:space="preserve"> </v>
          </cell>
          <cell r="J22"/>
          <cell r="K22"/>
          <cell r="L22" t="str">
            <v xml:space="preserve"> </v>
          </cell>
          <cell r="M22"/>
          <cell r="N22" t="str">
            <v xml:space="preserve"> </v>
          </cell>
          <cell r="O22" t="str">
            <v xml:space="preserve"> </v>
          </cell>
          <cell r="P22"/>
          <cell r="Q22" t="str">
            <v xml:space="preserve"> </v>
          </cell>
          <cell r="R22"/>
          <cell r="S22"/>
          <cell r="T22" t="str">
            <v xml:space="preserve"> </v>
          </cell>
          <cell r="U22" t="str">
            <v xml:space="preserve"> </v>
          </cell>
          <cell r="V22" t="str">
            <v xml:space="preserve"> </v>
          </cell>
          <cell r="W22"/>
          <cell r="X22"/>
          <cell r="Y22"/>
          <cell r="Z22"/>
          <cell r="AA22"/>
          <cell r="AB22"/>
          <cell r="AC22"/>
          <cell r="AD22" t="str">
            <v xml:space="preserve"> </v>
          </cell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 t="str">
            <v xml:space="preserve"> </v>
          </cell>
          <cell r="AP22"/>
          <cell r="AQ22"/>
          <cell r="AR22"/>
          <cell r="AS22"/>
          <cell r="AT22"/>
          <cell r="AU22"/>
          <cell r="AV22"/>
        </row>
        <row r="23">
          <cell r="A23">
            <v>8</v>
          </cell>
          <cell r="B23" t="str">
            <v>OPERATING REVENUE DEDUCTIONS: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</row>
        <row r="24">
          <cell r="A24">
            <v>9</v>
          </cell>
          <cell r="D24"/>
          <cell r="AR24"/>
          <cell r="AU24"/>
          <cell r="AV24"/>
        </row>
        <row r="25">
          <cell r="A25">
            <v>10</v>
          </cell>
          <cell r="B25" t="str">
            <v>POWER COSTS: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</row>
        <row r="26">
          <cell r="A26">
            <v>11</v>
          </cell>
          <cell r="B26" t="str">
            <v xml:space="preserve"> FUEL</v>
          </cell>
          <cell r="C26"/>
          <cell r="D26">
            <v>235002886.5</v>
          </cell>
          <cell r="E26">
            <v>0</v>
          </cell>
          <cell r="F26"/>
          <cell r="G26"/>
          <cell r="H26">
            <v>0</v>
          </cell>
          <cell r="I26">
            <v>0</v>
          </cell>
          <cell r="J26">
            <v>0</v>
          </cell>
          <cell r="K26"/>
          <cell r="L26">
            <v>0</v>
          </cell>
          <cell r="M26"/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/>
          <cell r="X26"/>
          <cell r="Y26"/>
          <cell r="Z26"/>
          <cell r="AA26"/>
          <cell r="AB26"/>
          <cell r="AC26">
            <v>6075436.8585822731</v>
          </cell>
          <cell r="AD26">
            <v>0</v>
          </cell>
          <cell r="AE26"/>
          <cell r="AF26">
            <v>0</v>
          </cell>
          <cell r="AG26">
            <v>0</v>
          </cell>
          <cell r="AH26"/>
          <cell r="AI26"/>
          <cell r="AJ26"/>
          <cell r="AK26"/>
          <cell r="AL26"/>
          <cell r="AM26"/>
          <cell r="AN26"/>
          <cell r="AO26"/>
          <cell r="AP26">
            <v>6075436.8585822731</v>
          </cell>
          <cell r="AQ26">
            <v>241078323.35858226</v>
          </cell>
          <cell r="AR26">
            <v>235002886.5</v>
          </cell>
          <cell r="AS26">
            <v>6075436.8585822731</v>
          </cell>
          <cell r="AT26">
            <v>241078323.35858226</v>
          </cell>
          <cell r="AU26">
            <v>0</v>
          </cell>
          <cell r="AV26">
            <v>241078323.35858226</v>
          </cell>
        </row>
        <row r="27">
          <cell r="A27">
            <v>12</v>
          </cell>
          <cell r="B27" t="str">
            <v xml:space="preserve"> PURCHASED AND INTERCHANGED</v>
          </cell>
          <cell r="C27"/>
          <cell r="D27">
            <v>532346459.37</v>
          </cell>
          <cell r="E27"/>
          <cell r="F27"/>
          <cell r="G27"/>
          <cell r="H27"/>
          <cell r="I27"/>
          <cell r="J27"/>
          <cell r="K27"/>
          <cell r="L27"/>
          <cell r="M27">
            <v>10379.814252257231</v>
          </cell>
          <cell r="N27"/>
          <cell r="O27"/>
          <cell r="P27"/>
          <cell r="Q27"/>
          <cell r="R27"/>
          <cell r="S27"/>
          <cell r="T27">
            <v>130546.64316428918</v>
          </cell>
          <cell r="U27"/>
          <cell r="V27"/>
          <cell r="W27"/>
          <cell r="X27"/>
          <cell r="Y27"/>
          <cell r="Z27"/>
          <cell r="AA27"/>
          <cell r="AB27"/>
          <cell r="AC27">
            <v>-141816925.81739959</v>
          </cell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>
            <v>-141675999.35998306</v>
          </cell>
          <cell r="AQ27">
            <v>390670460.01001692</v>
          </cell>
          <cell r="AR27">
            <v>532346459.37</v>
          </cell>
          <cell r="AS27">
            <v>-141675999.35998306</v>
          </cell>
          <cell r="AT27">
            <v>390670460.01001692</v>
          </cell>
          <cell r="AU27"/>
          <cell r="AV27">
            <v>390670460.01001692</v>
          </cell>
        </row>
        <row r="28">
          <cell r="A28">
            <v>13</v>
          </cell>
          <cell r="B28" t="str">
            <v xml:space="preserve"> WHEELING</v>
          </cell>
          <cell r="C28"/>
          <cell r="D28">
            <v>113800193.219999</v>
          </cell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>
            <v>-5425914.8115267009</v>
          </cell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>
            <v>-5425914.8115267009</v>
          </cell>
          <cell r="AQ28">
            <v>108374278.4084723</v>
          </cell>
          <cell r="AR28">
            <v>113800193.219999</v>
          </cell>
          <cell r="AS28">
            <v>-5425914.8115267009</v>
          </cell>
          <cell r="AT28">
            <v>108374278.4084723</v>
          </cell>
          <cell r="AU28"/>
          <cell r="AV28">
            <v>108374278.4084723</v>
          </cell>
        </row>
        <row r="29">
          <cell r="A29">
            <v>14</v>
          </cell>
          <cell r="B29" t="str">
            <v xml:space="preserve"> RESIDENTIAL EXCHANGE</v>
          </cell>
          <cell r="D29">
            <v>-69268219.669999897</v>
          </cell>
          <cell r="E29"/>
          <cell r="F29"/>
          <cell r="G29">
            <v>69268219.670000002</v>
          </cell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>
            <v>69268219.670000002</v>
          </cell>
          <cell r="AQ29">
            <v>0</v>
          </cell>
          <cell r="AR29">
            <v>-69268219.669999897</v>
          </cell>
          <cell r="AS29">
            <v>69268219.670000002</v>
          </cell>
          <cell r="AT29">
            <v>0</v>
          </cell>
          <cell r="AU29"/>
          <cell r="AV29">
            <v>0</v>
          </cell>
        </row>
        <row r="30">
          <cell r="A30">
            <v>15</v>
          </cell>
          <cell r="B30" t="str">
            <v>TOTAL PRODUCTION EXPENSES</v>
          </cell>
          <cell r="C30"/>
          <cell r="D30">
            <v>811881319.41999912</v>
          </cell>
          <cell r="E30">
            <v>0</v>
          </cell>
          <cell r="F30">
            <v>0</v>
          </cell>
          <cell r="G30">
            <v>69268219.670000002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10379.814252257231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130546.64316428918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/>
          <cell r="AC30">
            <v>-141167403.77034402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-71758257.642927483</v>
          </cell>
          <cell r="AQ30">
            <v>740123061.7770716</v>
          </cell>
          <cell r="AR30">
            <v>811881319.41999912</v>
          </cell>
          <cell r="AS30">
            <v>-71758257.642927483</v>
          </cell>
          <cell r="AT30">
            <v>740123061.77707148</v>
          </cell>
          <cell r="AU30">
            <v>0</v>
          </cell>
          <cell r="AV30">
            <v>740123061.77707148</v>
          </cell>
        </row>
        <row r="31">
          <cell r="A31">
            <v>16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</row>
        <row r="32">
          <cell r="A32">
            <v>17</v>
          </cell>
          <cell r="B32" t="str">
            <v>OTHER POWER SUPPLY EXPENSES</v>
          </cell>
          <cell r="C32"/>
          <cell r="D32">
            <v>125897437.02</v>
          </cell>
          <cell r="E32">
            <v>0</v>
          </cell>
          <cell r="F32"/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25958.659866420552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311867.36638930067</v>
          </cell>
          <cell r="U32">
            <v>0</v>
          </cell>
          <cell r="V32">
            <v>0</v>
          </cell>
          <cell r="W32"/>
          <cell r="X32"/>
          <cell r="Y32"/>
          <cell r="Z32"/>
          <cell r="AA32"/>
          <cell r="AB32"/>
          <cell r="AC32">
            <v>11973885.605561137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/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/>
          <cell r="AO32"/>
          <cell r="AP32">
            <v>12311711.631816858</v>
          </cell>
          <cell r="AQ32">
            <v>138209148.65181684</v>
          </cell>
          <cell r="AR32">
            <v>125897437.02</v>
          </cell>
          <cell r="AS32">
            <v>12311711.631816858</v>
          </cell>
          <cell r="AT32">
            <v>138209148.65181684</v>
          </cell>
          <cell r="AU32">
            <v>0</v>
          </cell>
          <cell r="AV32">
            <v>138209148.65181684</v>
          </cell>
        </row>
        <row r="33">
          <cell r="A33">
            <v>18</v>
          </cell>
          <cell r="B33" t="str">
            <v>TRANSMISSION EXPENSE</v>
          </cell>
          <cell r="C33"/>
          <cell r="D33">
            <v>20270050.379999898</v>
          </cell>
          <cell r="E33"/>
          <cell r="F33"/>
          <cell r="G33"/>
          <cell r="H33"/>
          <cell r="I33"/>
          <cell r="J33"/>
          <cell r="K33"/>
          <cell r="L33">
            <v>0</v>
          </cell>
          <cell r="M33">
            <v>17172.273207784747</v>
          </cell>
          <cell r="N33"/>
          <cell r="O33"/>
          <cell r="P33"/>
          <cell r="Q33"/>
          <cell r="R33"/>
          <cell r="S33"/>
          <cell r="T33">
            <v>213679.20856288634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>
            <v>-131868.25166666671</v>
          </cell>
          <cell r="AH33"/>
          <cell r="AI33"/>
          <cell r="AJ33"/>
          <cell r="AK33"/>
          <cell r="AL33"/>
          <cell r="AM33"/>
          <cell r="AN33"/>
          <cell r="AO33"/>
          <cell r="AP33">
            <v>98983.230104004382</v>
          </cell>
          <cell r="AQ33">
            <v>20369033.610103901</v>
          </cell>
          <cell r="AR33">
            <v>20270050.379999898</v>
          </cell>
          <cell r="AS33">
            <v>98983.230104004382</v>
          </cell>
          <cell r="AT33">
            <v>20369033.610103901</v>
          </cell>
          <cell r="AU33"/>
          <cell r="AV33">
            <v>20369033.610103901</v>
          </cell>
        </row>
        <row r="34">
          <cell r="A34">
            <v>19</v>
          </cell>
          <cell r="B34" t="str">
            <v>DISTRIBUTION EXPENSE</v>
          </cell>
          <cell r="C34"/>
          <cell r="D34">
            <v>83356029.179999903</v>
          </cell>
          <cell r="E34"/>
          <cell r="F34"/>
          <cell r="G34"/>
          <cell r="H34"/>
          <cell r="I34"/>
          <cell r="J34"/>
          <cell r="K34"/>
          <cell r="L34">
            <v>0</v>
          </cell>
          <cell r="M34">
            <v>28486.544004048221</v>
          </cell>
          <cell r="N34"/>
          <cell r="O34"/>
          <cell r="P34"/>
          <cell r="Q34"/>
          <cell r="R34"/>
          <cell r="S34"/>
          <cell r="T34">
            <v>340008.31331337243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>
            <v>-271443.23000000231</v>
          </cell>
          <cell r="AH34"/>
          <cell r="AI34"/>
          <cell r="AJ34"/>
          <cell r="AK34"/>
          <cell r="AL34"/>
          <cell r="AM34"/>
          <cell r="AN34"/>
          <cell r="AO34"/>
          <cell r="AP34">
            <v>97051.627317418344</v>
          </cell>
          <cell r="AQ34">
            <v>83453080.807317317</v>
          </cell>
          <cell r="AR34">
            <v>83356029.179999903</v>
          </cell>
          <cell r="AS34">
            <v>97051.627317418344</v>
          </cell>
          <cell r="AT34">
            <v>83453080.807317317</v>
          </cell>
          <cell r="AU34"/>
          <cell r="AV34">
            <v>83453080.807317317</v>
          </cell>
        </row>
        <row r="35">
          <cell r="A35">
            <v>20</v>
          </cell>
          <cell r="B35" t="str">
            <v>CUSTOMER ACCTS EXPENSES</v>
          </cell>
          <cell r="C35"/>
          <cell r="D35">
            <v>47600166.421824999</v>
          </cell>
          <cell r="E35">
            <v>-206560.42365471341</v>
          </cell>
          <cell r="F35">
            <v>202638</v>
          </cell>
          <cell r="G35">
            <v>-1378053.9992858302</v>
          </cell>
          <cell r="H35"/>
          <cell r="I35"/>
          <cell r="J35"/>
          <cell r="K35"/>
          <cell r="L35">
            <v>-1047792</v>
          </cell>
          <cell r="M35">
            <v>10494.29780534911</v>
          </cell>
          <cell r="N35"/>
          <cell r="O35">
            <v>176605.63064400846</v>
          </cell>
          <cell r="P35"/>
          <cell r="Q35"/>
          <cell r="R35"/>
          <cell r="S35"/>
          <cell r="T35">
            <v>122230.25261568837</v>
          </cell>
          <cell r="U35"/>
          <cell r="V35"/>
          <cell r="W35"/>
          <cell r="X35">
            <v>3092647.9339365205</v>
          </cell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>
            <v>972209.69206102286</v>
          </cell>
          <cell r="AQ35">
            <v>48572376.113886021</v>
          </cell>
          <cell r="AR35">
            <v>47600166.421824999</v>
          </cell>
          <cell r="AS35">
            <v>972209.69206102286</v>
          </cell>
          <cell r="AT35">
            <v>48572376.113886021</v>
          </cell>
          <cell r="AU35">
            <v>239554.00821600002</v>
          </cell>
          <cell r="AV35">
            <v>48811930.122102022</v>
          </cell>
        </row>
        <row r="36">
          <cell r="A36">
            <v>21</v>
          </cell>
          <cell r="B36" t="str">
            <v>CUSTOMER SERVICE EXPENSES</v>
          </cell>
          <cell r="C36"/>
          <cell r="D36">
            <v>19829127.240927998</v>
          </cell>
          <cell r="E36"/>
          <cell r="F36"/>
          <cell r="G36">
            <v>-17275568.259999998</v>
          </cell>
          <cell r="H36"/>
          <cell r="I36"/>
          <cell r="J36"/>
          <cell r="K36"/>
          <cell r="L36"/>
          <cell r="M36">
            <v>3372.6260396867092</v>
          </cell>
          <cell r="N36"/>
          <cell r="O36"/>
          <cell r="P36"/>
          <cell r="Q36"/>
          <cell r="R36"/>
          <cell r="S36"/>
          <cell r="T36">
            <v>41683.28304620026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>
            <v>-17230512.350914109</v>
          </cell>
          <cell r="AQ36">
            <v>2598614.8900138885</v>
          </cell>
          <cell r="AR36">
            <v>19829127.240927998</v>
          </cell>
          <cell r="AS36">
            <v>-17230512.350914109</v>
          </cell>
          <cell r="AT36">
            <v>2598614.8900138885</v>
          </cell>
          <cell r="AU36"/>
          <cell r="AV36">
            <v>2598614.8900138885</v>
          </cell>
        </row>
        <row r="37">
          <cell r="A37">
            <v>22</v>
          </cell>
          <cell r="B37" t="str">
            <v>CONSERVATION AMORTIZATION</v>
          </cell>
          <cell r="C37"/>
          <cell r="D37">
            <v>97566974.959999993</v>
          </cell>
          <cell r="E37"/>
          <cell r="F37"/>
          <cell r="G37">
            <v>-97540765.159999996</v>
          </cell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>
            <v>-97540765.159999996</v>
          </cell>
          <cell r="AQ37">
            <v>26209.79999999702</v>
          </cell>
          <cell r="AR37">
            <v>97566974.959999993</v>
          </cell>
          <cell r="AS37">
            <v>-97540765.159999996</v>
          </cell>
          <cell r="AT37">
            <v>26209.79999999702</v>
          </cell>
          <cell r="AU37"/>
          <cell r="AV37">
            <v>26209.79999999702</v>
          </cell>
        </row>
        <row r="38">
          <cell r="A38">
            <v>23</v>
          </cell>
          <cell r="B38" t="str">
            <v>ADMIN &amp; GENERAL EXPENSE</v>
          </cell>
          <cell r="C38"/>
          <cell r="D38">
            <v>114599758.581515</v>
          </cell>
          <cell r="E38">
            <v>-57722.627820235684</v>
          </cell>
          <cell r="F38">
            <v>56627</v>
          </cell>
          <cell r="G38">
            <v>-426522.21638000006</v>
          </cell>
          <cell r="H38"/>
          <cell r="I38"/>
          <cell r="J38" t="str">
            <v xml:space="preserve"> </v>
          </cell>
          <cell r="K38">
            <v>-106750.2786706667</v>
          </cell>
          <cell r="L38"/>
          <cell r="M38">
            <v>63226.904854136286</v>
          </cell>
          <cell r="N38">
            <v>-24832.496714436435</v>
          </cell>
          <cell r="O38"/>
          <cell r="P38">
            <v>407545.487356</v>
          </cell>
          <cell r="Q38"/>
          <cell r="R38">
            <v>-101765.01975586335</v>
          </cell>
          <cell r="S38">
            <v>1822992.9925739774</v>
          </cell>
          <cell r="T38">
            <v>795244.97081179544</v>
          </cell>
          <cell r="U38">
            <v>148775.67639789265</v>
          </cell>
          <cell r="V38">
            <v>187308.92923393101</v>
          </cell>
          <cell r="W38"/>
          <cell r="X38"/>
          <cell r="Y38">
            <v>-363750.12810969783</v>
          </cell>
          <cell r="Z38">
            <v>-51913.275359999388</v>
          </cell>
          <cell r="AA38"/>
          <cell r="AB38">
            <v>-952386</v>
          </cell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>
            <v>1396079.9184168335</v>
          </cell>
          <cell r="AQ38">
            <v>115995838.49993183</v>
          </cell>
          <cell r="AR38">
            <v>114599758.581515</v>
          </cell>
          <cell r="AS38">
            <v>1396079.9184168335</v>
          </cell>
          <cell r="AT38">
            <v>115995838.49993183</v>
          </cell>
          <cell r="AU38">
            <v>66942.576000000001</v>
          </cell>
          <cell r="AV38">
            <v>116062781.07593183</v>
          </cell>
        </row>
        <row r="39">
          <cell r="A39">
            <v>24</v>
          </cell>
          <cell r="B39" t="str">
            <v>DEPRECIATION</v>
          </cell>
          <cell r="C39"/>
          <cell r="D39">
            <v>268356984.80397999</v>
          </cell>
          <cell r="E39"/>
          <cell r="F39"/>
          <cell r="G39"/>
          <cell r="H39"/>
          <cell r="I39"/>
          <cell r="J39">
            <v>53297938.258921705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>
            <v>-304013.62553715741</v>
          </cell>
          <cell r="Z39"/>
          <cell r="AA39"/>
          <cell r="AB39"/>
          <cell r="AC39"/>
          <cell r="AD39"/>
          <cell r="AE39">
            <v>-212138.37865459672</v>
          </cell>
          <cell r="AF39"/>
          <cell r="AG39"/>
          <cell r="AH39"/>
          <cell r="AI39">
            <v>223831.26558229775</v>
          </cell>
          <cell r="AK39">
            <v>-3317.0689883994637</v>
          </cell>
          <cell r="AL39"/>
          <cell r="AM39"/>
          <cell r="AN39"/>
          <cell r="AO39"/>
          <cell r="AP39">
            <v>53002300.451323852</v>
          </cell>
          <cell r="AQ39">
            <v>321359285.25530386</v>
          </cell>
          <cell r="AR39">
            <v>268356984.80397999</v>
          </cell>
          <cell r="AS39">
            <v>53002300.451323852</v>
          </cell>
          <cell r="AT39">
            <v>321359285.25530386</v>
          </cell>
          <cell r="AU39"/>
          <cell r="AV39">
            <v>321359285.25530386</v>
          </cell>
        </row>
        <row r="40">
          <cell r="A40">
            <v>25</v>
          </cell>
          <cell r="B40" t="str">
            <v>AMORTIZATION</v>
          </cell>
          <cell r="C40"/>
          <cell r="D40">
            <v>45684974.945897996</v>
          </cell>
          <cell r="E40"/>
          <cell r="F40"/>
          <cell r="G40"/>
          <cell r="H40"/>
          <cell r="I40"/>
          <cell r="J40">
            <v>-510572.75273223594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H40"/>
          <cell r="AJ40"/>
          <cell r="AN40">
            <v>3279780</v>
          </cell>
          <cell r="AO40"/>
          <cell r="AP40">
            <v>2769207.2472677641</v>
          </cell>
          <cell r="AQ40">
            <v>48454182.193165764</v>
          </cell>
          <cell r="AR40">
            <v>45684974.945897996</v>
          </cell>
          <cell r="AS40">
            <v>2769207.2472677641</v>
          </cell>
          <cell r="AT40">
            <v>48454182.193165764</v>
          </cell>
          <cell r="AU40"/>
          <cell r="AV40">
            <v>48454182.193165764</v>
          </cell>
        </row>
        <row r="41">
          <cell r="A41">
            <v>26</v>
          </cell>
          <cell r="B41" t="str">
            <v>AMORTIZ OF PROPERTY GAIN/LOSS</v>
          </cell>
          <cell r="C41"/>
          <cell r="D41">
            <v>20604866.16</v>
          </cell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 t="str">
            <v xml:space="preserve"> </v>
          </cell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>
            <v>9845524.0599999987</v>
          </cell>
          <cell r="AH41">
            <v>-241268.10200000007</v>
          </cell>
          <cell r="AI41"/>
          <cell r="AJ41"/>
          <cell r="AK41"/>
          <cell r="AL41"/>
          <cell r="AM41">
            <v>5058938.8277102718</v>
          </cell>
          <cell r="AO41"/>
          <cell r="AP41">
            <v>14663194.785710271</v>
          </cell>
          <cell r="AQ41">
            <v>35268060.945710272</v>
          </cell>
          <cell r="AR41">
            <v>20604866.16</v>
          </cell>
          <cell r="AS41">
            <v>14663194.785710271</v>
          </cell>
          <cell r="AT41">
            <v>35268060.945710272</v>
          </cell>
          <cell r="AU41"/>
          <cell r="AV41">
            <v>35268060.945710272</v>
          </cell>
        </row>
        <row r="42">
          <cell r="A42">
            <v>27</v>
          </cell>
          <cell r="B42" t="str">
            <v>OTHER OPERATING EXPENSES</v>
          </cell>
          <cell r="C42"/>
          <cell r="D42">
            <v>-9997193.5551139992</v>
          </cell>
          <cell r="E42">
            <v>17342294.120000005</v>
          </cell>
          <cell r="F42"/>
          <cell r="G42">
            <v>365334.82</v>
          </cell>
          <cell r="H42"/>
          <cell r="I42"/>
          <cell r="J42"/>
          <cell r="K42"/>
          <cell r="L42"/>
          <cell r="M42"/>
          <cell r="N42"/>
          <cell r="O42"/>
          <cell r="P42"/>
          <cell r="Q42">
            <v>-263384.27666666743</v>
          </cell>
          <cell r="R42"/>
          <cell r="S42"/>
          <cell r="T42"/>
          <cell r="U42"/>
          <cell r="V42"/>
          <cell r="W42">
            <v>1423784.9881113945</v>
          </cell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>
            <v>-2429827.2079230589</v>
          </cell>
          <cell r="AI42"/>
          <cell r="AJ42"/>
          <cell r="AK42"/>
          <cell r="AL42"/>
          <cell r="AM42"/>
          <cell r="AO42"/>
          <cell r="AP42">
            <v>16438202.443521675</v>
          </cell>
          <cell r="AQ42">
            <v>6441008.8884076755</v>
          </cell>
          <cell r="AR42">
            <v>-9997193.5551139992</v>
          </cell>
          <cell r="AS42">
            <v>16438202.443521675</v>
          </cell>
          <cell r="AT42">
            <v>6441008.8884076755</v>
          </cell>
          <cell r="AU42"/>
          <cell r="AV42">
            <v>6441008.8884076755</v>
          </cell>
        </row>
        <row r="43">
          <cell r="A43">
            <v>28</v>
          </cell>
          <cell r="B43" t="str">
            <v>ASC 815</v>
          </cell>
          <cell r="D43">
            <v>-64111667.629999898</v>
          </cell>
          <cell r="Z43"/>
          <cell r="AF43">
            <v>64111667.629999898</v>
          </cell>
          <cell r="AP43">
            <v>64111667.629999898</v>
          </cell>
          <cell r="AQ43">
            <v>0</v>
          </cell>
          <cell r="AR43">
            <v>-64111667.629999898</v>
          </cell>
          <cell r="AS43">
            <v>64111667.629999898</v>
          </cell>
          <cell r="AT43">
            <v>0</v>
          </cell>
          <cell r="AU43"/>
          <cell r="AV43">
            <v>0</v>
          </cell>
        </row>
        <row r="44">
          <cell r="A44">
            <v>29</v>
          </cell>
          <cell r="B44" t="str">
            <v>TAXES OTHER THAN INCOME TAXES</v>
          </cell>
          <cell r="C44"/>
          <cell r="D44">
            <v>230800256.78218898</v>
          </cell>
          <cell r="E44">
            <v>-1109919.5490414018</v>
          </cell>
          <cell r="F44">
            <v>1088843</v>
          </cell>
          <cell r="G44">
            <v>-144297723.10863283</v>
          </cell>
          <cell r="H44"/>
          <cell r="I44"/>
          <cell r="J44"/>
          <cell r="K44"/>
          <cell r="L44"/>
          <cell r="M44">
            <v>9990.7095914349775</v>
          </cell>
          <cell r="N44"/>
          <cell r="O44"/>
          <cell r="P44"/>
          <cell r="Q44"/>
          <cell r="R44"/>
          <cell r="S44"/>
          <cell r="T44">
            <v>133533.17603166337</v>
          </cell>
          <cell r="U44"/>
          <cell r="V44"/>
          <cell r="W44"/>
          <cell r="X44"/>
          <cell r="Y44"/>
          <cell r="Z44">
            <v>36124.958262011409</v>
          </cell>
          <cell r="AA44"/>
          <cell r="AB44"/>
          <cell r="AC44">
            <v>132132.70451070482</v>
          </cell>
          <cell r="AD44">
            <v>-227715.50184247154</v>
          </cell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>
            <v>-144234733.61112088</v>
          </cell>
          <cell r="AQ44">
            <v>86565523.171068102</v>
          </cell>
          <cell r="AR44">
            <v>230800256.78218898</v>
          </cell>
          <cell r="AS44">
            <v>-144234733.61112088</v>
          </cell>
          <cell r="AT44">
            <v>86565523.171068102</v>
          </cell>
          <cell r="AU44">
            <v>1287205.322616</v>
          </cell>
          <cell r="AV44">
            <v>87852728.493684098</v>
          </cell>
        </row>
        <row r="45">
          <cell r="A45">
            <v>30</v>
          </cell>
          <cell r="B45" t="str">
            <v>INCOME TAXES</v>
          </cell>
          <cell r="C45"/>
          <cell r="D45">
            <v>800</v>
          </cell>
          <cell r="E45">
            <v>-9414175.1402163133</v>
          </cell>
          <cell r="F45">
            <v>5662680</v>
          </cell>
          <cell r="G45">
            <v>-323251.48499727395</v>
          </cell>
          <cell r="H45">
            <v>86901729.526499987</v>
          </cell>
          <cell r="I45">
            <v>-32440668.693488576</v>
          </cell>
          <cell r="J45">
            <v>-11085346.756299788</v>
          </cell>
          <cell r="K45">
            <v>22418</v>
          </cell>
          <cell r="L45">
            <v>220036</v>
          </cell>
          <cell r="M45">
            <v>-35507.184220434821</v>
          </cell>
          <cell r="N45">
            <v>5214.8243100316513</v>
          </cell>
          <cell r="O45"/>
          <cell r="P45">
            <v>-85584.552344759999</v>
          </cell>
          <cell r="Q45">
            <v>55310.698100000162</v>
          </cell>
          <cell r="R45">
            <v>21370.654148731304</v>
          </cell>
          <cell r="S45">
            <v>-382828.52844053524</v>
          </cell>
          <cell r="T45">
            <v>-438646.57492639113</v>
          </cell>
          <cell r="U45">
            <v>-31243</v>
          </cell>
          <cell r="V45">
            <v>-39335</v>
          </cell>
          <cell r="W45">
            <v>-298995</v>
          </cell>
          <cell r="X45">
            <v>-649456.06612666929</v>
          </cell>
          <cell r="Y45">
            <v>140230.3882658396</v>
          </cell>
          <cell r="Z45">
            <v>3316</v>
          </cell>
          <cell r="AA45"/>
          <cell r="AB45">
            <v>200001.06</v>
          </cell>
          <cell r="AC45">
            <v>382902.78083607589</v>
          </cell>
          <cell r="AD45">
            <v>47820</v>
          </cell>
          <cell r="AE45">
            <v>44549</v>
          </cell>
          <cell r="AF45"/>
          <cell r="AG45">
            <v>-1982864.6414499986</v>
          </cell>
          <cell r="AH45">
            <v>560930.01508384233</v>
          </cell>
          <cell r="AI45">
            <v>-47004.565772282527</v>
          </cell>
          <cell r="AJ45"/>
          <cell r="AK45">
            <v>696.58448756388736</v>
          </cell>
          <cell r="AL45"/>
          <cell r="AM45">
            <v>-1062377.153819157</v>
          </cell>
          <cell r="AN45">
            <v>-688753.79999999993</v>
          </cell>
          <cell r="AO45">
            <v>-39827.300151840151</v>
          </cell>
          <cell r="AP45">
            <v>35223340.089478061</v>
          </cell>
          <cell r="AQ45">
            <v>35224140.089478061</v>
          </cell>
          <cell r="AR45">
            <v>800</v>
          </cell>
          <cell r="AS45">
            <v>35223340.089478061</v>
          </cell>
          <cell r="AT45">
            <v>35224140.089478061</v>
          </cell>
          <cell r="AU45">
            <v>6694291.0712880008</v>
          </cell>
          <cell r="AV45">
            <v>41918431.160766065</v>
          </cell>
        </row>
        <row r="46">
          <cell r="A46">
            <v>31</v>
          </cell>
          <cell r="B46" t="str">
            <v>DEFERRED INCOME TAXES</v>
          </cell>
          <cell r="D46">
            <v>181996914.66999999</v>
          </cell>
          <cell r="E46"/>
          <cell r="F46"/>
          <cell r="G46"/>
          <cell r="H46">
            <v>-143937039.17709988</v>
          </cell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>
            <v>-13463450.202299979</v>
          </cell>
          <cell r="AG46"/>
          <cell r="AH46"/>
          <cell r="AI46"/>
          <cell r="AJ46"/>
          <cell r="AK46"/>
          <cell r="AL46"/>
          <cell r="AM46"/>
          <cell r="AN46"/>
          <cell r="AO46"/>
          <cell r="AP46">
            <v>-157400489.37939987</v>
          </cell>
          <cell r="AQ46">
            <v>24596425.290600121</v>
          </cell>
          <cell r="AR46">
            <v>181996914.66999999</v>
          </cell>
          <cell r="AS46">
            <v>-157400489.37939987</v>
          </cell>
          <cell r="AT46">
            <v>24596425.290600121</v>
          </cell>
          <cell r="AU46"/>
          <cell r="AV46">
            <v>24596425.290600121</v>
          </cell>
        </row>
        <row r="47">
          <cell r="A47">
            <v>32</v>
          </cell>
          <cell r="B47" t="str">
            <v>TOTAL OPERATING REV. DEDUCT.</v>
          </cell>
          <cell r="C47"/>
          <cell r="D47">
            <v>1994336799.3812201</v>
          </cell>
          <cell r="E47">
            <v>6553916.3792673424</v>
          </cell>
          <cell r="F47">
            <v>7010788</v>
          </cell>
          <cell r="G47">
            <v>-191608329.73929593</v>
          </cell>
          <cell r="H47">
            <v>-57035309.650599897</v>
          </cell>
          <cell r="I47">
            <v>-32440668.693488576</v>
          </cell>
          <cell r="J47">
            <v>41702018.749889679</v>
          </cell>
          <cell r="K47">
            <v>-84332.278670666696</v>
          </cell>
          <cell r="L47">
            <v>-827756</v>
          </cell>
          <cell r="M47">
            <v>133574.64540068305</v>
          </cell>
          <cell r="N47">
            <v>-19617.672404404784</v>
          </cell>
          <cell r="O47">
            <v>176605.63064400846</v>
          </cell>
          <cell r="P47">
            <v>321960.93501124001</v>
          </cell>
          <cell r="Q47">
            <v>-208073.57856666727</v>
          </cell>
          <cell r="R47">
            <v>-80394.365607132044</v>
          </cell>
          <cell r="S47">
            <v>1440164.4641334421</v>
          </cell>
          <cell r="T47">
            <v>1650146.6390088047</v>
          </cell>
          <cell r="U47">
            <v>117532.67639789265</v>
          </cell>
          <cell r="V47">
            <v>147973.92923393101</v>
          </cell>
          <cell r="W47">
            <v>1124789.9881113945</v>
          </cell>
          <cell r="X47">
            <v>2443191.8678098512</v>
          </cell>
          <cell r="Y47">
            <v>-527533.3653810157</v>
          </cell>
          <cell r="Z47">
            <v>-12472.31709798798</v>
          </cell>
          <cell r="AA47">
            <v>0</v>
          </cell>
          <cell r="AB47">
            <v>-752384.94</v>
          </cell>
          <cell r="AC47">
            <v>-128678482.6794361</v>
          </cell>
          <cell r="AD47">
            <v>-179895.50184247154</v>
          </cell>
          <cell r="AE47">
            <v>-167589.37865459672</v>
          </cell>
          <cell r="AF47">
            <v>50648217.427699924</v>
          </cell>
          <cell r="AG47">
            <v>7459347.9368833303</v>
          </cell>
          <cell r="AH47">
            <v>-2110165.2948392164</v>
          </cell>
          <cell r="AI47">
            <v>176826.69981001521</v>
          </cell>
          <cell r="AJ47">
            <v>0</v>
          </cell>
          <cell r="AK47">
            <v>-2620.4845008355765</v>
          </cell>
          <cell r="AL47">
            <v>0</v>
          </cell>
          <cell r="AM47">
            <v>3996561.673891115</v>
          </cell>
          <cell r="AN47">
            <v>2591026.2000000002</v>
          </cell>
          <cell r="AO47">
            <v>-39827.300151840151</v>
          </cell>
          <cell r="AP47">
            <v>-287080809.39734465</v>
          </cell>
          <cell r="AQ47">
            <v>1707255989.9838753</v>
          </cell>
          <cell r="AR47">
            <v>1994336799.3812201</v>
          </cell>
          <cell r="AS47">
            <v>-287080809.39734465</v>
          </cell>
          <cell r="AT47">
            <v>1707255989.983875</v>
          </cell>
          <cell r="AU47">
            <v>8287992.978120001</v>
          </cell>
          <cell r="AV47">
            <v>1715543982.9619949</v>
          </cell>
        </row>
        <row r="48">
          <cell r="A48">
            <v>33</v>
          </cell>
          <cell r="D48"/>
          <cell r="E48" t="str">
            <v xml:space="preserve"> </v>
          </cell>
          <cell r="F48" t="str">
            <v xml:space="preserve"> </v>
          </cell>
          <cell r="G48"/>
          <cell r="H48" t="str">
            <v xml:space="preserve"> </v>
          </cell>
          <cell r="I48" t="str">
            <v xml:space="preserve"> </v>
          </cell>
          <cell r="J48"/>
          <cell r="K48"/>
          <cell r="L48" t="str">
            <v xml:space="preserve"> </v>
          </cell>
          <cell r="M48"/>
          <cell r="N48" t="str">
            <v xml:space="preserve"> </v>
          </cell>
          <cell r="O48" t="str">
            <v xml:space="preserve"> </v>
          </cell>
          <cell r="P48" t="str">
            <v xml:space="preserve"> </v>
          </cell>
          <cell r="Q48" t="str">
            <v xml:space="preserve"> </v>
          </cell>
          <cell r="R48"/>
          <cell r="S48"/>
          <cell r="T48" t="str">
            <v xml:space="preserve"> </v>
          </cell>
          <cell r="U48" t="str">
            <v xml:space="preserve"> </v>
          </cell>
          <cell r="V48" t="str">
            <v xml:space="preserve"> </v>
          </cell>
          <cell r="W48" t="str">
            <v xml:space="preserve"> </v>
          </cell>
          <cell r="X48"/>
          <cell r="Y48"/>
          <cell r="Z48"/>
          <cell r="AA48"/>
          <cell r="AB48"/>
          <cell r="AC48" t="str">
            <v xml:space="preserve"> </v>
          </cell>
          <cell r="AD48" t="str">
            <v xml:space="preserve"> </v>
          </cell>
          <cell r="AE48"/>
          <cell r="AF48"/>
          <cell r="AG48" t="str">
            <v xml:space="preserve"> </v>
          </cell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</row>
        <row r="49">
          <cell r="A49">
            <v>34</v>
          </cell>
          <cell r="B49" t="str">
            <v>NET OPERATING INCOME</v>
          </cell>
          <cell r="C49"/>
          <cell r="D49">
            <v>401002971.69877887</v>
          </cell>
          <cell r="E49">
            <v>-35415230.289385185</v>
          </cell>
          <cell r="F49">
            <v>21302465</v>
          </cell>
          <cell r="G49">
            <v>-1216041.3007040918</v>
          </cell>
          <cell r="H49">
            <v>57035309.650599897</v>
          </cell>
          <cell r="I49">
            <v>32440668.693488576</v>
          </cell>
          <cell r="J49">
            <v>-41702018.749889679</v>
          </cell>
          <cell r="K49">
            <v>84332.278670666696</v>
          </cell>
          <cell r="L49">
            <v>827756</v>
          </cell>
          <cell r="M49">
            <v>-133574.64540068305</v>
          </cell>
          <cell r="N49">
            <v>19617.672404404784</v>
          </cell>
          <cell r="O49">
            <v>-176605.63064400846</v>
          </cell>
          <cell r="P49">
            <v>-321960.93501124001</v>
          </cell>
          <cell r="Q49">
            <v>208073.57856666727</v>
          </cell>
          <cell r="R49">
            <v>80394.365607132044</v>
          </cell>
          <cell r="S49">
            <v>-1440164.4641334421</v>
          </cell>
          <cell r="T49">
            <v>-1650146.6390088047</v>
          </cell>
          <cell r="U49">
            <v>-117532.67639789265</v>
          </cell>
          <cell r="V49">
            <v>-147973.92923393101</v>
          </cell>
          <cell r="W49">
            <v>-1124789.9881113945</v>
          </cell>
          <cell r="X49">
            <v>-2443191.8678098512</v>
          </cell>
          <cell r="Y49">
            <v>527533.3653810157</v>
          </cell>
          <cell r="Z49">
            <v>12472.31709798798</v>
          </cell>
          <cell r="AA49">
            <v>0</v>
          </cell>
          <cell r="AB49">
            <v>752384.94</v>
          </cell>
          <cell r="AC49">
            <v>1440443.7945738137</v>
          </cell>
          <cell r="AD49">
            <v>179895.50184247154</v>
          </cell>
          <cell r="AE49">
            <v>167589.37865459672</v>
          </cell>
          <cell r="AF49">
            <v>-50648217.427699924</v>
          </cell>
          <cell r="AG49">
            <v>-7459347.9368833303</v>
          </cell>
          <cell r="AH49">
            <v>2110165.2948392164</v>
          </cell>
          <cell r="AI49">
            <v>-176826.69981001521</v>
          </cell>
          <cell r="AJ49">
            <v>0</v>
          </cell>
          <cell r="AK49">
            <v>2620.4845008355765</v>
          </cell>
          <cell r="AL49">
            <v>0</v>
          </cell>
          <cell r="AM49">
            <v>-3996561.673891115</v>
          </cell>
          <cell r="AN49">
            <v>-2591026.2000000002</v>
          </cell>
          <cell r="AO49">
            <v>39827.300151840151</v>
          </cell>
          <cell r="AP49">
            <v>-33529661.437635481</v>
          </cell>
          <cell r="AQ49">
            <v>367473310.26114368</v>
          </cell>
          <cell r="AR49">
            <v>401002971.69877887</v>
          </cell>
          <cell r="AS49">
            <v>-33529661.437635481</v>
          </cell>
          <cell r="AT49">
            <v>367473310.26114345</v>
          </cell>
          <cell r="AU49">
            <v>25183295.021880001</v>
          </cell>
          <cell r="AV49">
            <v>392656605.28302407</v>
          </cell>
        </row>
        <row r="50">
          <cell r="A50">
            <v>35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</row>
        <row r="51">
          <cell r="A51">
            <v>36</v>
          </cell>
          <cell r="B51" t="str">
            <v xml:space="preserve">RATE BASE </v>
          </cell>
          <cell r="C51"/>
          <cell r="D51">
            <v>5153204461.5858841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-17155893.789511569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15915060.097866783</v>
          </cell>
          <cell r="Z51">
            <v>0</v>
          </cell>
          <cell r="AA51">
            <v>19006089.689173639</v>
          </cell>
          <cell r="AB51">
            <v>0</v>
          </cell>
          <cell r="AC51">
            <v>0</v>
          </cell>
          <cell r="AD51">
            <v>0</v>
          </cell>
          <cell r="AE51">
            <v>-1969341.3363122558</v>
          </cell>
          <cell r="AF51">
            <v>0</v>
          </cell>
          <cell r="AG51">
            <v>0</v>
          </cell>
          <cell r="AH51">
            <v>-44085326.485419184</v>
          </cell>
          <cell r="AI51">
            <v>2842787.0613208562</v>
          </cell>
          <cell r="AJ51">
            <v>0</v>
          </cell>
          <cell r="AK51">
            <v>18140954.4063752</v>
          </cell>
          <cell r="AL51">
            <v>19004590.008907948</v>
          </cell>
          <cell r="AM51">
            <v>-4108724.3018971421</v>
          </cell>
          <cell r="AN51">
            <v>5739614.9999999851</v>
          </cell>
          <cell r="AO51"/>
          <cell r="AP51">
            <v>13329810.350504257</v>
          </cell>
          <cell r="AQ51">
            <v>5166534271.936388</v>
          </cell>
          <cell r="AR51">
            <v>5153204461.5858841</v>
          </cell>
          <cell r="AS51">
            <v>13329810.350504257</v>
          </cell>
          <cell r="AT51">
            <v>5166534271.936388</v>
          </cell>
          <cell r="AU51">
            <v>0</v>
          </cell>
          <cell r="AV51">
            <v>5166534271.936388</v>
          </cell>
        </row>
        <row r="52">
          <cell r="A52">
            <v>37</v>
          </cell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</row>
        <row r="53">
          <cell r="A53">
            <v>38</v>
          </cell>
          <cell r="B53" t="str">
            <v>RATE OF RETURN</v>
          </cell>
          <cell r="C53"/>
          <cell r="D53">
            <v>7.7816235448839796E-2</v>
          </cell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>
            <v>7.1125689082754642E-2</v>
          </cell>
          <cell r="AR53">
            <v>7.7816235448839796E-2</v>
          </cell>
          <cell r="AS53"/>
          <cell r="AT53">
            <v>7.1125689082754601E-2</v>
          </cell>
          <cell r="AU53"/>
          <cell r="AV53">
            <v>7.6000000119201494E-2</v>
          </cell>
        </row>
        <row r="54">
          <cell r="A54">
            <v>39</v>
          </cell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 t="str">
            <v xml:space="preserve"> </v>
          </cell>
          <cell r="AV54"/>
        </row>
        <row r="55">
          <cell r="A55">
            <v>40</v>
          </cell>
          <cell r="B55" t="str">
            <v>RATE BASE:</v>
          </cell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 t="str">
            <v xml:space="preserve"> </v>
          </cell>
          <cell r="AV55"/>
        </row>
        <row r="56">
          <cell r="A56">
            <v>41</v>
          </cell>
          <cell r="B56" t="str">
            <v>GROSS UTILITY PLANT IN SERVICE</v>
          </cell>
          <cell r="C56"/>
          <cell r="D56">
            <v>9760401506.5440865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/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15741420.734608332</v>
          </cell>
          <cell r="Z56"/>
          <cell r="AA56"/>
          <cell r="AB56"/>
          <cell r="AC56">
            <v>0</v>
          </cell>
          <cell r="AD56">
            <v>0</v>
          </cell>
          <cell r="AE56">
            <v>-4539303</v>
          </cell>
          <cell r="AF56">
            <v>0</v>
          </cell>
          <cell r="AG56">
            <v>0</v>
          </cell>
          <cell r="AH56"/>
          <cell r="AI56">
            <v>5283142.6882666685</v>
          </cell>
          <cell r="AJ56"/>
          <cell r="AK56">
            <v>-46656.627500012517</v>
          </cell>
          <cell r="AL56">
            <v>24765516.030000001</v>
          </cell>
          <cell r="AM56">
            <v>45432.020000000004</v>
          </cell>
          <cell r="AN56"/>
          <cell r="AO56"/>
          <cell r="AP56">
            <v>41249551.845374994</v>
          </cell>
          <cell r="AQ56">
            <v>9801651058.3894615</v>
          </cell>
          <cell r="AR56">
            <v>9760401506.5440865</v>
          </cell>
          <cell r="AS56">
            <v>41249551.845374994</v>
          </cell>
          <cell r="AT56">
            <v>9801651058.3894615</v>
          </cell>
          <cell r="AU56"/>
          <cell r="AV56">
            <v>9801651058.3894615</v>
          </cell>
        </row>
        <row r="57">
          <cell r="A57">
            <v>42</v>
          </cell>
          <cell r="B57" t="str">
            <v>ACCUM DEPR AND AMORT</v>
          </cell>
          <cell r="C57"/>
          <cell r="D57">
            <v>-3743804806.4787149</v>
          </cell>
          <cell r="E57"/>
          <cell r="F57"/>
          <cell r="G57"/>
          <cell r="H57"/>
          <cell r="I57"/>
          <cell r="J57">
            <v>-26393682.753094736</v>
          </cell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>
            <v>-101363.37640134411</v>
          </cell>
          <cell r="Z57"/>
          <cell r="AA57"/>
          <cell r="AB57"/>
          <cell r="AC57"/>
          <cell r="AD57"/>
          <cell r="AE57">
            <v>1590015.6893272984</v>
          </cell>
          <cell r="AF57"/>
          <cell r="AG57"/>
          <cell r="AH57"/>
          <cell r="AI57">
            <v>-723725.33830972295</v>
          </cell>
          <cell r="AJ57"/>
          <cell r="AK57">
            <v>21111912.982080221</v>
          </cell>
          <cell r="AL57">
            <v>-1572187.2608600797</v>
          </cell>
          <cell r="AM57"/>
          <cell r="AN57">
            <v>-95819883.979849756</v>
          </cell>
          <cell r="AO57"/>
          <cell r="AP57">
            <v>-101908914.03710812</v>
          </cell>
          <cell r="AQ57">
            <v>-3845713720.5158229</v>
          </cell>
          <cell r="AR57">
            <v>-3743804806.4787149</v>
          </cell>
          <cell r="AS57">
            <v>-101908914.03710812</v>
          </cell>
          <cell r="AT57">
            <v>-3845713720.5158229</v>
          </cell>
          <cell r="AU57"/>
          <cell r="AV57">
            <v>-3845713720.5158229</v>
          </cell>
        </row>
        <row r="58">
          <cell r="A58">
            <v>43</v>
          </cell>
          <cell r="B58" t="str">
            <v xml:space="preserve">  DEFERRED DEBITS AND CREDITS</v>
          </cell>
          <cell r="D58">
            <v>253258620.21125004</v>
          </cell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>
            <v>-58945766.064063393</v>
          </cell>
          <cell r="AI58"/>
          <cell r="AJ58"/>
          <cell r="AK58"/>
          <cell r="AL58"/>
          <cell r="AM58">
            <v>-6391009.9764316082</v>
          </cell>
          <cell r="AN58">
            <v>101559498.97984974</v>
          </cell>
          <cell r="AO58"/>
          <cell r="AP58">
            <v>36222722.93935474</v>
          </cell>
          <cell r="AQ58">
            <v>289481343.15060478</v>
          </cell>
          <cell r="AR58">
            <v>253258620.21125004</v>
          </cell>
          <cell r="AS58">
            <v>36222722.93935474</v>
          </cell>
          <cell r="AT58">
            <v>289481343.15060478</v>
          </cell>
          <cell r="AU58"/>
          <cell r="AV58">
            <v>289481343.15060478</v>
          </cell>
        </row>
        <row r="59">
          <cell r="A59">
            <v>44</v>
          </cell>
          <cell r="B59" t="str">
            <v xml:space="preserve">  DEFERRED TAXES</v>
          </cell>
          <cell r="D59">
            <v>-1263932467.6059232</v>
          </cell>
          <cell r="E59"/>
          <cell r="F59"/>
          <cell r="G59"/>
          <cell r="H59"/>
          <cell r="I59"/>
          <cell r="J59">
            <v>9237788.9635831658</v>
          </cell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>
            <v>275002.73965979565</v>
          </cell>
          <cell r="Z59"/>
          <cell r="AA59"/>
          <cell r="AB59"/>
          <cell r="AC59"/>
          <cell r="AD59"/>
          <cell r="AE59">
            <v>979945.97436044563</v>
          </cell>
          <cell r="AF59"/>
          <cell r="AG59"/>
          <cell r="AH59">
            <v>14860439.578644209</v>
          </cell>
          <cell r="AI59">
            <v>-1716630.2886360891</v>
          </cell>
          <cell r="AJ59"/>
          <cell r="AK59">
            <v>-2924301.9482050105</v>
          </cell>
          <cell r="AL59">
            <v>-4188738.7602319769</v>
          </cell>
          <cell r="AM59">
            <v>2236853.6545344666</v>
          </cell>
          <cell r="AN59"/>
          <cell r="AO59"/>
          <cell r="AP59">
            <v>18760359.913709007</v>
          </cell>
          <cell r="AQ59">
            <v>-1245172107.6922143</v>
          </cell>
          <cell r="AR59">
            <v>-1263932467.6059232</v>
          </cell>
          <cell r="AS59">
            <v>18760359.913709007</v>
          </cell>
          <cell r="AT59">
            <v>-1245172107.6922143</v>
          </cell>
          <cell r="AU59"/>
          <cell r="AV59">
            <v>-1245172107.6922143</v>
          </cell>
        </row>
        <row r="60">
          <cell r="A60">
            <v>45</v>
          </cell>
          <cell r="B60" t="str">
            <v xml:space="preserve">  ALLOWANCE FOR WORKING CAPITAL</v>
          </cell>
          <cell r="D60">
            <v>227005241.70228952</v>
          </cell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>
            <v>19006089.689173639</v>
          </cell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>
            <v>19006089.689173639</v>
          </cell>
          <cell r="AQ60">
            <v>246011331.39146316</v>
          </cell>
          <cell r="AR60">
            <v>227005241.70228952</v>
          </cell>
          <cell r="AS60">
            <v>19006089.689173639</v>
          </cell>
          <cell r="AT60">
            <v>246011331.39146316</v>
          </cell>
          <cell r="AU60"/>
          <cell r="AV60">
            <v>246011331.39146316</v>
          </cell>
        </row>
        <row r="61">
          <cell r="A61">
            <v>46</v>
          </cell>
          <cell r="B61" t="str">
            <v xml:space="preserve">  OTHER</v>
          </cell>
          <cell r="D61">
            <v>-79723632.787103415</v>
          </cell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>
            <v>0</v>
          </cell>
          <cell r="AQ61">
            <v>-79723632.787103415</v>
          </cell>
          <cell r="AR61">
            <v>-79723632.787103415</v>
          </cell>
          <cell r="AS61">
            <v>0</v>
          </cell>
          <cell r="AT61">
            <v>-79723632.787103415</v>
          </cell>
          <cell r="AU61"/>
          <cell r="AV61">
            <v>-79723632.787103415</v>
          </cell>
        </row>
        <row r="62">
          <cell r="A62">
            <v>47</v>
          </cell>
          <cell r="B62" t="str">
            <v>TOTAL RATE BASE</v>
          </cell>
          <cell r="D62">
            <v>5153204461.5858841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-17155893.789511569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15915060.097866783</v>
          </cell>
          <cell r="Z62">
            <v>0</v>
          </cell>
          <cell r="AA62">
            <v>19006089.689173639</v>
          </cell>
          <cell r="AB62">
            <v>0</v>
          </cell>
          <cell r="AC62">
            <v>0</v>
          </cell>
          <cell r="AD62">
            <v>0</v>
          </cell>
          <cell r="AE62">
            <v>-1969341.3363122558</v>
          </cell>
          <cell r="AF62">
            <v>0</v>
          </cell>
          <cell r="AG62">
            <v>0</v>
          </cell>
          <cell r="AH62">
            <v>-44085326.485419184</v>
          </cell>
          <cell r="AI62">
            <v>2842787.0613208562</v>
          </cell>
          <cell r="AJ62">
            <v>0</v>
          </cell>
          <cell r="AK62">
            <v>18140954.4063752</v>
          </cell>
          <cell r="AL62">
            <v>19004590.008907948</v>
          </cell>
          <cell r="AM62">
            <v>-4108724.3018971421</v>
          </cell>
          <cell r="AN62">
            <v>5739614.9999999851</v>
          </cell>
          <cell r="AO62">
            <v>0</v>
          </cell>
          <cell r="AP62">
            <v>13329810.350504257</v>
          </cell>
          <cell r="AQ62">
            <v>5166534271.936389</v>
          </cell>
          <cell r="AR62">
            <v>5153204461.5858841</v>
          </cell>
          <cell r="AS62">
            <v>13329810.350504257</v>
          </cell>
          <cell r="AT62">
            <v>5166534271.936389</v>
          </cell>
          <cell r="AU62"/>
          <cell r="AV62">
            <v>5166534271.936389</v>
          </cell>
        </row>
        <row r="63">
          <cell r="A63">
            <v>48</v>
          </cell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</row>
        <row r="64">
          <cell r="A64">
            <v>49</v>
          </cell>
          <cell r="D64" t="str">
            <v>OK</v>
          </cell>
          <cell r="E64" t="str">
            <v>OK</v>
          </cell>
          <cell r="F64" t="str">
            <v>OK</v>
          </cell>
          <cell r="G64" t="str">
            <v>OK</v>
          </cell>
          <cell r="H64" t="str">
            <v>OK</v>
          </cell>
          <cell r="I64" t="str">
            <v>OK</v>
          </cell>
          <cell r="J64" t="str">
            <v>OK</v>
          </cell>
          <cell r="K64" t="str">
            <v>OK</v>
          </cell>
          <cell r="L64" t="str">
            <v>OK</v>
          </cell>
          <cell r="M64" t="str">
            <v>OK</v>
          </cell>
          <cell r="N64" t="str">
            <v>OK</v>
          </cell>
          <cell r="O64" t="str">
            <v>OK</v>
          </cell>
          <cell r="P64" t="str">
            <v>OK</v>
          </cell>
          <cell r="Q64" t="str">
            <v>OK</v>
          </cell>
          <cell r="R64" t="str">
            <v>OK</v>
          </cell>
          <cell r="S64" t="str">
            <v>OK</v>
          </cell>
          <cell r="T64" t="str">
            <v>OK</v>
          </cell>
          <cell r="U64" t="str">
            <v>OK</v>
          </cell>
          <cell r="V64" t="str">
            <v>OK</v>
          </cell>
          <cell r="W64" t="str">
            <v>OK</v>
          </cell>
          <cell r="X64" t="str">
            <v>OK</v>
          </cell>
          <cell r="Y64" t="str">
            <v>OK</v>
          </cell>
          <cell r="Z64" t="str">
            <v>OK</v>
          </cell>
          <cell r="AA64" t="str">
            <v>OK</v>
          </cell>
          <cell r="AB64" t="str">
            <v>OK</v>
          </cell>
          <cell r="AC64" t="str">
            <v>OK</v>
          </cell>
          <cell r="AD64" t="str">
            <v>OK</v>
          </cell>
          <cell r="AE64" t="str">
            <v>OK</v>
          </cell>
          <cell r="AF64" t="str">
            <v>OK</v>
          </cell>
          <cell r="AG64" t="str">
            <v>OK</v>
          </cell>
          <cell r="AH64" t="str">
            <v>OK</v>
          </cell>
          <cell r="AI64" t="str">
            <v>OK</v>
          </cell>
          <cell r="AJ64" t="str">
            <v>OK</v>
          </cell>
          <cell r="AK64" t="str">
            <v>OK</v>
          </cell>
          <cell r="AL64" t="str">
            <v>OK</v>
          </cell>
          <cell r="AM64" t="str">
            <v>OK</v>
          </cell>
          <cell r="AN64" t="str">
            <v>OK</v>
          </cell>
          <cell r="AO64" t="str">
            <v>OK</v>
          </cell>
          <cell r="AP64" t="str">
            <v>OK</v>
          </cell>
          <cell r="AQ64" t="str">
            <v>OK</v>
          </cell>
          <cell r="AR64" t="str">
            <v>OK</v>
          </cell>
          <cell r="AS64" t="str">
            <v>OK</v>
          </cell>
          <cell r="AT64" t="str">
            <v>OK</v>
          </cell>
          <cell r="AV64"/>
        </row>
        <row r="65">
          <cell r="A65">
            <v>50</v>
          </cell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V65"/>
        </row>
      </sheetData>
      <sheetData sheetId="2"/>
      <sheetData sheetId="3">
        <row r="5">
          <cell r="D5" t="str">
            <v>PUGET SOUND ENERGY-ELECTRIC</v>
          </cell>
        </row>
        <row r="6">
          <cell r="D6" t="str">
            <v>PRO FORMA COST OF CAPITAL</v>
          </cell>
        </row>
        <row r="7">
          <cell r="D7" t="str">
            <v>FOR THE TWELVE MONTHS ENDED SEPTEMBER 30, 2016</v>
          </cell>
        </row>
        <row r="8">
          <cell r="D8" t="str">
            <v>GENERAL RATE CASE</v>
          </cell>
        </row>
        <row r="13">
          <cell r="E13" t="str">
            <v>SHORT &amp; LONG TERM DEBT</v>
          </cell>
          <cell r="F13">
            <v>0.51500000000000001</v>
          </cell>
          <cell r="G13">
            <v>5.8058252427184473E-2</v>
          </cell>
          <cell r="H13">
            <v>2.9899999999999999E-2</v>
          </cell>
          <cell r="I13">
            <v>1</v>
          </cell>
          <cell r="J13" t="str">
            <v>BAD DEBTS</v>
          </cell>
          <cell r="M13">
            <v>7.1570000000000002E-3</v>
          </cell>
        </row>
        <row r="14">
          <cell r="E14" t="str">
            <v>EQUITY</v>
          </cell>
          <cell r="F14">
            <v>0.48499999999999999</v>
          </cell>
          <cell r="G14">
            <v>9.5000000000000001E-2</v>
          </cell>
          <cell r="H14">
            <v>4.6100000000000002E-2</v>
          </cell>
          <cell r="I14">
            <v>2</v>
          </cell>
          <cell r="J14" t="str">
            <v>ANNUAL FILING FEE</v>
          </cell>
          <cell r="M14">
            <v>2E-3</v>
          </cell>
        </row>
        <row r="15">
          <cell r="E15" t="str">
            <v>TOTAL COST OF CAPITAL</v>
          </cell>
          <cell r="F15">
            <v>1</v>
          </cell>
          <cell r="G15"/>
          <cell r="H15">
            <v>7.5999999999999998E-2</v>
          </cell>
          <cell r="I15">
            <v>3</v>
          </cell>
          <cell r="J15" t="str">
            <v>STATE UTILITY TAX ( 3.8734% - ( LINE 1 * 3.8734% )  )</v>
          </cell>
          <cell r="L15">
            <v>3.8733999999999998E-2</v>
          </cell>
          <cell r="M15">
            <v>3.8456999999999998E-2</v>
          </cell>
        </row>
        <row r="16">
          <cell r="I16">
            <v>4</v>
          </cell>
        </row>
        <row r="17">
          <cell r="E17" t="str">
            <v>AFTER TAX DEBT</v>
          </cell>
          <cell r="F17">
            <v>0.51500000000000001</v>
          </cell>
          <cell r="G17">
            <v>5.8058252427184473E-2</v>
          </cell>
          <cell r="H17">
            <v>2.3599999999999999E-2</v>
          </cell>
          <cell r="I17">
            <v>5</v>
          </cell>
          <cell r="J17" t="str">
            <v>SUM OF TAXES OTHER</v>
          </cell>
          <cell r="M17">
            <v>4.7613999999999997E-2</v>
          </cell>
        </row>
        <row r="18">
          <cell r="E18" t="str">
            <v>EQUITY</v>
          </cell>
          <cell r="F18">
            <v>0.48499999999999999</v>
          </cell>
          <cell r="G18">
            <v>9.5000000000000001E-2</v>
          </cell>
          <cell r="H18">
            <v>4.6100000000000002E-2</v>
          </cell>
          <cell r="I18">
            <v>6</v>
          </cell>
        </row>
        <row r="19">
          <cell r="E19" t="str">
            <v>TOTAL AFTER TAX COST OF CAPITAL</v>
          </cell>
          <cell r="F19">
            <v>1</v>
          </cell>
          <cell r="G19"/>
          <cell r="H19">
            <v>6.9699999999999998E-2</v>
          </cell>
          <cell r="I19">
            <v>7</v>
          </cell>
          <cell r="J19" t="str">
            <v>CONVERSION FACTOR EXCLUDING FEDERAL INCOME TAX ( 1 - LINE 5 )</v>
          </cell>
          <cell r="M19">
            <v>0.95238599999999995</v>
          </cell>
        </row>
        <row r="20">
          <cell r="I20">
            <v>8</v>
          </cell>
          <cell r="J20" t="str">
            <v>FEDERAL INCOME TAX ( LINE 7  * 21% )</v>
          </cell>
          <cell r="L20">
            <v>0.21</v>
          </cell>
          <cell r="M20">
            <v>0.20000100000000001</v>
          </cell>
        </row>
        <row r="21">
          <cell r="I21">
            <v>9</v>
          </cell>
          <cell r="J21" t="str">
            <v xml:space="preserve">CONVERSION FACTOR INCL FEDERAL INCOME TAX ( LINE 7 - LINE 8 ) </v>
          </cell>
          <cell r="M21">
            <v>0.75238499999999997</v>
          </cell>
        </row>
      </sheetData>
      <sheetData sheetId="4">
        <row r="4">
          <cell r="E4" t="str">
            <v>Common Adj 01</v>
          </cell>
          <cell r="L4" t="str">
            <v>Common Adj 02</v>
          </cell>
          <cell r="Q4" t="str">
            <v>Common Adj 03</v>
          </cell>
          <cell r="AD4" t="str">
            <v>Common Adj 06</v>
          </cell>
          <cell r="CC4" t="str">
            <v>Common Adj 16</v>
          </cell>
        </row>
        <row r="5">
          <cell r="B5" t="str">
            <v>PUGET SOUND ENERGY-ELECTRIC (PER SETTLEMENT)</v>
          </cell>
          <cell r="I5" t="str">
            <v>PUGET SOUND ENERGY-ELECTRIC (PER SETTLEMENT)</v>
          </cell>
          <cell r="M5" t="str">
            <v>PUGET SOUND ENERGY-ELECTRIC (PER SETTLEMENT)</v>
          </cell>
          <cell r="Z5" t="str">
            <v>PUGET SOUND ENERGY-ELECTRIC (PER SETTLEMENT)</v>
          </cell>
          <cell r="BY5" t="str">
            <v>PUGET SOUND ENERGY-ELECTRIC (PER SETTLEMENT)</v>
          </cell>
        </row>
        <row r="6">
          <cell r="B6" t="str">
            <v>REVENUES AND EXPENSES</v>
          </cell>
          <cell r="I6" t="str">
            <v>TEMPERATURE NORMALIZATION</v>
          </cell>
          <cell r="M6" t="str">
            <v>PASS-THROUGH REVENUES AND EXPENSES</v>
          </cell>
          <cell r="Z6" t="str">
            <v>DEPRECIATION STUDY</v>
          </cell>
          <cell r="BY6" t="str">
            <v>WAGE INCREASE</v>
          </cell>
        </row>
        <row r="7">
          <cell r="B7" t="str">
            <v>FOR THE TWELVE MONTHS ENDED SEPTEMBER 30, 2016</v>
          </cell>
          <cell r="G7" t="str">
            <v>FOR THE TWELVE MONTHS ENDED SEPTEMBER 30, 2016</v>
          </cell>
          <cell r="M7" t="str">
            <v>FOR THE TWELVE MONTHS ENDED SEPTEMBER 30, 2016</v>
          </cell>
          <cell r="Z7" t="str">
            <v>FOR THE TWELVE MONTHS ENDED SEPTEMBER 30, 2016</v>
          </cell>
          <cell r="BY7" t="str">
            <v>FOR THE TWELVE MONTHS ENDED SEPTEMBER 30, 2016</v>
          </cell>
        </row>
        <row r="8">
          <cell r="B8" t="str">
            <v xml:space="preserve">2017 GENERAL RATE CASE </v>
          </cell>
          <cell r="I8" t="str">
            <v xml:space="preserve">2017 GENERAL RATE CASE </v>
          </cell>
          <cell r="M8" t="str">
            <v xml:space="preserve">2017 GENERAL RATE CASE </v>
          </cell>
          <cell r="Z8" t="str">
            <v xml:space="preserve">2017 GENERAL RATE CASE </v>
          </cell>
          <cell r="BY8" t="str">
            <v xml:space="preserve">2017 GENERAL RATE CASE </v>
          </cell>
        </row>
        <row r="10">
          <cell r="F10" t="str">
            <v>LINE</v>
          </cell>
          <cell r="M10" t="str">
            <v>LINE</v>
          </cell>
          <cell r="Z10" t="str">
            <v>LINE</v>
          </cell>
          <cell r="BY10" t="str">
            <v>LINE</v>
          </cell>
        </row>
        <row r="11">
          <cell r="B11" t="str">
            <v>DESCRIPTION</v>
          </cell>
          <cell r="D11" t="str">
            <v>ADJUSTMENT</v>
          </cell>
          <cell r="F11" t="str">
            <v>NO.</v>
          </cell>
          <cell r="G11" t="str">
            <v>DESCRIPTION</v>
          </cell>
          <cell r="M11" t="str">
            <v>NO.</v>
          </cell>
          <cell r="N11" t="str">
            <v>DESCRIPTION</v>
          </cell>
          <cell r="O11"/>
          <cell r="P11"/>
          <cell r="Q11" t="str">
            <v>ADJUSTMENT</v>
          </cell>
          <cell r="Z11" t="str">
            <v>NO.</v>
          </cell>
          <cell r="AA11" t="str">
            <v>DESCRIPTION</v>
          </cell>
          <cell r="AB11" t="str">
            <v>TEST YEAR</v>
          </cell>
          <cell r="AC11" t="str">
            <v>RESTATED</v>
          </cell>
          <cell r="AD11" t="str">
            <v>ADJUSTMENT</v>
          </cell>
          <cell r="BY11" t="str">
            <v>NO.</v>
          </cell>
          <cell r="BZ11" t="str">
            <v>DESCRIPTION</v>
          </cell>
          <cell r="CA11" t="str">
            <v>TEST YEAR</v>
          </cell>
          <cell r="CB11" t="str">
            <v>RATE YEAR</v>
          </cell>
          <cell r="CC11" t="str">
            <v>ADJUSTMENT</v>
          </cell>
        </row>
        <row r="12">
          <cell r="A12">
            <v>1</v>
          </cell>
          <cell r="F12"/>
          <cell r="G12" t="str">
            <v>TEMPERATURE NORMALIZATION ADJUSTMENT:</v>
          </cell>
        </row>
        <row r="13">
          <cell r="A13">
            <v>2</v>
          </cell>
          <cell r="F13">
            <v>1</v>
          </cell>
          <cell r="G13"/>
          <cell r="H13" t="str">
            <v>ACTUAL</v>
          </cell>
          <cell r="I13" t="str">
            <v>TEMP ADJ</v>
          </cell>
          <cell r="J13" t="str">
            <v>MWH</v>
          </cell>
          <cell r="K13" t="str">
            <v>ADJ FOR LOSSES</v>
          </cell>
          <cell r="Z13">
            <v>1</v>
          </cell>
          <cell r="AA13" t="str">
            <v>403 ELEC. DEPRECIATION EXPENSE</v>
          </cell>
          <cell r="AB13">
            <v>249419038.22</v>
          </cell>
          <cell r="AC13">
            <v>306097053.90759635</v>
          </cell>
          <cell r="AD13">
            <v>56678015.687596351</v>
          </cell>
          <cell r="BY13">
            <v>1</v>
          </cell>
          <cell r="BZ13" t="str">
            <v>WAGES:</v>
          </cell>
        </row>
        <row r="14">
          <cell r="A14">
            <v>3</v>
          </cell>
          <cell r="B14" t="str">
            <v>SALES TO CUSTOMERS:</v>
          </cell>
          <cell r="F14">
            <v>2</v>
          </cell>
          <cell r="G14"/>
          <cell r="H14" t="str">
            <v>GPI MWh</v>
          </cell>
          <cell r="I14" t="str">
            <v>GPI MWh</v>
          </cell>
          <cell r="J14" t="str">
            <v>CHANGE</v>
          </cell>
          <cell r="K14">
            <v>7.2999999999999995E-2</v>
          </cell>
          <cell r="Z14">
            <v>2</v>
          </cell>
          <cell r="AA14" t="str">
            <v>403 ELEC. PORTION OF COMMON</v>
          </cell>
          <cell r="AB14">
            <v>15207047.519823998</v>
          </cell>
          <cell r="AC14">
            <v>13232378.856776908</v>
          </cell>
          <cell r="AD14">
            <v>-1974668.6630470902</v>
          </cell>
          <cell r="BY14">
            <v>2</v>
          </cell>
          <cell r="BZ14" t="str">
            <v>PURCHASED POWER</v>
          </cell>
          <cell r="CA14">
            <v>4380759.8377278037</v>
          </cell>
          <cell r="CB14">
            <v>4511306.4808920929</v>
          </cell>
          <cell r="CC14">
            <v>130546.64316428918</v>
          </cell>
        </row>
        <row r="15">
          <cell r="A15">
            <v>4</v>
          </cell>
          <cell r="B15" t="str">
            <v>REMOVE SCHEDULE 132 - MERGER RATE CREDIT</v>
          </cell>
          <cell r="D15">
            <v>6318302.8499999996</v>
          </cell>
          <cell r="F15">
            <v>3</v>
          </cell>
          <cell r="G15">
            <v>42278</v>
          </cell>
          <cell r="H15">
            <v>1709553137</v>
          </cell>
          <cell r="I15">
            <v>1757265842.6147575</v>
          </cell>
          <cell r="J15">
            <v>47712705.614757538</v>
          </cell>
          <cell r="K15">
            <v>44229678</v>
          </cell>
          <cell r="Z15">
            <v>3</v>
          </cell>
          <cell r="AA15" t="str">
            <v>403 DEPR. EXP. ON ASSETS NOT INCLUDED IN STUDY</v>
          </cell>
          <cell r="AB15">
            <v>55937.910695999999</v>
          </cell>
          <cell r="AC15">
            <v>55937.910695999999</v>
          </cell>
          <cell r="AD15">
            <v>0</v>
          </cell>
          <cell r="BY15">
            <v>3</v>
          </cell>
          <cell r="BZ15" t="str">
            <v>OTHER POWER SUPPLY</v>
          </cell>
          <cell r="CA15">
            <v>20419279.131090328</v>
          </cell>
          <cell r="CB15">
            <v>20731146.497479629</v>
          </cell>
          <cell r="CC15">
            <v>311867.36638930067</v>
          </cell>
        </row>
        <row r="16">
          <cell r="A16">
            <v>5</v>
          </cell>
          <cell r="B16" t="str">
            <v>REMOVE SCHEDULE 95A - FEDERAL INCENTIVE TRACKER</v>
          </cell>
          <cell r="D16">
            <v>54955983.910000004</v>
          </cell>
          <cell r="F16">
            <v>4</v>
          </cell>
          <cell r="G16">
            <v>42309</v>
          </cell>
          <cell r="H16">
            <v>2071074561</v>
          </cell>
          <cell r="I16">
            <v>2021559503.7397845</v>
          </cell>
          <cell r="J16">
            <v>-49515057.260215521</v>
          </cell>
          <cell r="K16">
            <v>-45900458</v>
          </cell>
          <cell r="Z16">
            <v>4</v>
          </cell>
          <cell r="AA16" t="str">
            <v>404 DEPR. EXP. ON ASSETS NOT INCLUDED IN STUDY</v>
          </cell>
          <cell r="AB16">
            <v>29770695.186882004</v>
          </cell>
          <cell r="AC16">
            <v>29770695.186882004</v>
          </cell>
          <cell r="AD16">
            <v>0</v>
          </cell>
          <cell r="BY16">
            <v>4</v>
          </cell>
          <cell r="BZ16" t="str">
            <v>TRANSMISSION</v>
          </cell>
          <cell r="CA16">
            <v>8959227.0002665874</v>
          </cell>
          <cell r="CB16">
            <v>9172906.2088294737</v>
          </cell>
          <cell r="CC16">
            <v>213679.20856288634</v>
          </cell>
        </row>
        <row r="17">
          <cell r="A17">
            <v>6</v>
          </cell>
          <cell r="B17" t="str">
            <v>REMOVE SCHEDULE 95 - POWER COST ONLY RATE CASE</v>
          </cell>
          <cell r="D17">
            <v>29011926</v>
          </cell>
          <cell r="F17">
            <v>5</v>
          </cell>
          <cell r="G17">
            <v>42339</v>
          </cell>
          <cell r="H17">
            <v>2293718205</v>
          </cell>
          <cell r="I17">
            <v>2341463234.1684051</v>
          </cell>
          <cell r="J17">
            <v>47745029.168405056</v>
          </cell>
          <cell r="K17">
            <v>44259642</v>
          </cell>
          <cell r="Z17">
            <v>5</v>
          </cell>
          <cell r="AA17" t="str">
            <v>SUBTOTAL DEPRECIATION EXPENSE 403</v>
          </cell>
          <cell r="AB17">
            <v>294452718.83740199</v>
          </cell>
          <cell r="AC17">
            <v>349156065.86195129</v>
          </cell>
          <cell r="AD17">
            <v>54703347.024549261</v>
          </cell>
          <cell r="BY17">
            <v>5</v>
          </cell>
          <cell r="BZ17" t="str">
            <v>DISTRIBUTION</v>
          </cell>
          <cell r="CA17">
            <v>24060543.133236647</v>
          </cell>
          <cell r="CB17">
            <v>24400551.446550019</v>
          </cell>
          <cell r="CC17">
            <v>340008.31331337243</v>
          </cell>
        </row>
        <row r="18">
          <cell r="A18">
            <v>7</v>
          </cell>
          <cell r="B18" t="str">
            <v>REMOVE SCHEDULE 141 - EXPEDITED RATE FILING</v>
          </cell>
          <cell r="D18">
            <v>-29745544</v>
          </cell>
          <cell r="F18">
            <v>6</v>
          </cell>
          <cell r="G18">
            <v>42370</v>
          </cell>
          <cell r="H18">
            <v>2264400226</v>
          </cell>
          <cell r="I18">
            <v>2313151612.2310338</v>
          </cell>
          <cell r="J18">
            <v>48751386.231033802</v>
          </cell>
          <cell r="K18">
            <v>45192535</v>
          </cell>
          <cell r="Z18">
            <v>6</v>
          </cell>
          <cell r="BY18">
            <v>6</v>
          </cell>
          <cell r="BZ18" t="str">
            <v>CUSTOMER ACCTS</v>
          </cell>
          <cell r="CA18">
            <v>11030663.555404065</v>
          </cell>
          <cell r="CB18">
            <v>11152893.808019754</v>
          </cell>
          <cell r="CC18">
            <v>122230.25261568837</v>
          </cell>
        </row>
        <row r="19">
          <cell r="A19">
            <v>8</v>
          </cell>
          <cell r="B19" t="str">
            <v>REMOVE SCHEDULE 142 - DECOUPLING AND K-FACTOR REVENUE</v>
          </cell>
          <cell r="D19">
            <v>-82720471.5</v>
          </cell>
          <cell r="F19">
            <v>7</v>
          </cell>
          <cell r="G19">
            <v>42401</v>
          </cell>
          <cell r="H19">
            <v>1926704963</v>
          </cell>
          <cell r="I19">
            <v>2027518228.9616108</v>
          </cell>
          <cell r="J19">
            <v>100813265.96161079</v>
          </cell>
          <cell r="K19">
            <v>93453898</v>
          </cell>
          <cell r="Z19">
            <v>7</v>
          </cell>
          <cell r="AA19" t="str">
            <v>403.1 DEPR. EXP- FAS 143 (RECOVERED IN RATES)</v>
          </cell>
          <cell r="AB19">
            <v>1352124.73</v>
          </cell>
          <cell r="AC19">
            <v>1729703.1034011289</v>
          </cell>
          <cell r="AD19">
            <v>377578.37340112892</v>
          </cell>
          <cell r="BY19">
            <v>7</v>
          </cell>
          <cell r="BZ19" t="str">
            <v>CUSTOMER SERVICE</v>
          </cell>
          <cell r="CA19">
            <v>1385463.025825866</v>
          </cell>
          <cell r="CB19">
            <v>1422849.8356199341</v>
          </cell>
          <cell r="CC19">
            <v>37386.809794068104</v>
          </cell>
        </row>
        <row r="20">
          <cell r="A20">
            <v>9</v>
          </cell>
          <cell r="B20" t="str">
            <v>SALES FOR RESALE FIRM</v>
          </cell>
          <cell r="D20">
            <v>146.57999999999811</v>
          </cell>
          <cell r="F20">
            <v>8</v>
          </cell>
          <cell r="G20">
            <v>42430</v>
          </cell>
          <cell r="H20">
            <v>1958545780</v>
          </cell>
          <cell r="I20">
            <v>2015037059.0936217</v>
          </cell>
          <cell r="J20">
            <v>56491279.093621731</v>
          </cell>
          <cell r="K20">
            <v>52367416</v>
          </cell>
          <cell r="Z20">
            <v>8</v>
          </cell>
          <cell r="AA20" t="str">
            <v>403.1 DEPR. EXP - FAS 143 (NOT RECOVERED IN RATES)</v>
          </cell>
          <cell r="AB20">
            <v>1476016.7034779999</v>
          </cell>
          <cell r="AC20">
            <v>0</v>
          </cell>
          <cell r="AD20">
            <v>-1476016.7034779999</v>
          </cell>
          <cell r="BY20">
            <v>8</v>
          </cell>
          <cell r="BZ20" t="str">
            <v>SALES</v>
          </cell>
          <cell r="CA20">
            <v>209317.86788684683</v>
          </cell>
          <cell r="CB20">
            <v>213614.34113897898</v>
          </cell>
          <cell r="CC20">
            <v>4296.4732521321566</v>
          </cell>
        </row>
        <row r="21">
          <cell r="A21">
            <v>10</v>
          </cell>
          <cell r="B21" t="str">
            <v>RECLASSIFY TRANSPORTATION REVENUE FROM OTHER OP. REVENUES</v>
          </cell>
          <cell r="D21">
            <v>7446504.8799999999</v>
          </cell>
          <cell r="F21">
            <v>9</v>
          </cell>
          <cell r="G21">
            <v>42461</v>
          </cell>
          <cell r="H21">
            <v>1641032699</v>
          </cell>
          <cell r="I21">
            <v>1717808476.922034</v>
          </cell>
          <cell r="J21">
            <v>76775777.922034025</v>
          </cell>
          <cell r="K21">
            <v>71171146</v>
          </cell>
          <cell r="Z21">
            <v>9</v>
          </cell>
          <cell r="AA21" t="str">
            <v>SUBTOTAL DEPRECIATION EXPENSE 403.1</v>
          </cell>
          <cell r="AB21">
            <v>2828141.4334779996</v>
          </cell>
          <cell r="AC21">
            <v>1729703.1034011289</v>
          </cell>
          <cell r="AD21">
            <v>-1098438.330076871</v>
          </cell>
          <cell r="BY21">
            <v>9</v>
          </cell>
          <cell r="BZ21" t="str">
            <v>ADMIN. &amp; GENERAL</v>
          </cell>
          <cell r="CA21">
            <v>27183671.346791636</v>
          </cell>
          <cell r="CB21">
            <v>27978916.317603432</v>
          </cell>
          <cell r="CC21">
            <v>795244.97081179544</v>
          </cell>
        </row>
        <row r="22">
          <cell r="A22">
            <v>11</v>
          </cell>
          <cell r="B22" t="str">
            <v>OTHER</v>
          </cell>
          <cell r="D22">
            <v>-3902999.6601178469</v>
          </cell>
          <cell r="F22">
            <v>10</v>
          </cell>
          <cell r="G22">
            <v>42491</v>
          </cell>
          <cell r="H22">
            <v>1626432632</v>
          </cell>
          <cell r="I22">
            <v>1641730768.4739172</v>
          </cell>
          <cell r="J22">
            <v>15298136.473917246</v>
          </cell>
          <cell r="K22">
            <v>14181373</v>
          </cell>
          <cell r="Z22">
            <v>10</v>
          </cell>
          <cell r="BY22">
            <v>10</v>
          </cell>
          <cell r="BZ22" t="str">
            <v>TOTAL WAGE INCREASE</v>
          </cell>
          <cell r="CA22">
            <v>97628924.898229778</v>
          </cell>
          <cell r="CB22">
            <v>99584184.936133325</v>
          </cell>
          <cell r="CC22">
            <v>1955260.0379035326</v>
          </cell>
        </row>
        <row r="23">
          <cell r="A23">
            <v>12</v>
          </cell>
          <cell r="B23" t="str">
            <v>TOTAL ADJUSTMENTS TO SALES TO CUSTOMERS</v>
          </cell>
          <cell r="D23">
            <v>-18636150.940117843</v>
          </cell>
          <cell r="F23">
            <v>11</v>
          </cell>
          <cell r="G23">
            <v>42522</v>
          </cell>
          <cell r="H23">
            <v>1597200862</v>
          </cell>
          <cell r="I23">
            <v>1584799398.2238727</v>
          </cell>
          <cell r="J23">
            <v>-12401463.776127338</v>
          </cell>
          <cell r="K23">
            <v>-11496157</v>
          </cell>
          <cell r="Z23">
            <v>11</v>
          </cell>
          <cell r="AA23" t="str">
            <v>TOTAL DEPRECIATION EXPENSE</v>
          </cell>
          <cell r="AB23">
            <v>297280860.27087998</v>
          </cell>
          <cell r="AC23">
            <v>350885768.96535242</v>
          </cell>
          <cell r="AD23">
            <v>53604908.694472387</v>
          </cell>
          <cell r="BY23">
            <v>11</v>
          </cell>
        </row>
        <row r="24">
          <cell r="A24">
            <v>13</v>
          </cell>
          <cell r="F24">
            <v>12</v>
          </cell>
          <cell r="G24">
            <v>42552</v>
          </cell>
          <cell r="H24">
            <v>1647778275</v>
          </cell>
          <cell r="I24">
            <v>1645397292.7076356</v>
          </cell>
          <cell r="J24">
            <v>-2380982.2923643589</v>
          </cell>
          <cell r="K24">
            <v>-2207171</v>
          </cell>
          <cell r="Z24">
            <v>12</v>
          </cell>
          <cell r="BY24">
            <v>12</v>
          </cell>
          <cell r="BZ24" t="str">
            <v>PAYROLL TAXES</v>
          </cell>
          <cell r="CA24">
            <v>6486464.3989615748</v>
          </cell>
          <cell r="CB24">
            <v>6619997.5749932379</v>
          </cell>
          <cell r="CC24">
            <v>133533.17603166337</v>
          </cell>
        </row>
        <row r="25">
          <cell r="A25">
            <v>14</v>
          </cell>
          <cell r="B25" t="str">
            <v xml:space="preserve"> </v>
          </cell>
          <cell r="F25">
            <v>13</v>
          </cell>
          <cell r="G25">
            <v>42583</v>
          </cell>
          <cell r="H25">
            <v>1712297533</v>
          </cell>
          <cell r="I25">
            <v>1680388551.7681735</v>
          </cell>
          <cell r="J25">
            <v>-31908981.231826544</v>
          </cell>
          <cell r="K25">
            <v>-29579626</v>
          </cell>
          <cell r="Z25">
            <v>13</v>
          </cell>
          <cell r="AA25" t="str">
            <v>AMORTIZATION EXPENSE</v>
          </cell>
          <cell r="BY25">
            <v>13</v>
          </cell>
          <cell r="BZ25" t="str">
            <v>TOTAL WAGES &amp; TAXES</v>
          </cell>
          <cell r="CA25">
            <v>104115389.29719135</v>
          </cell>
          <cell r="CB25">
            <v>106204182.51112656</v>
          </cell>
          <cell r="CC25">
            <v>2088793.2139351959</v>
          </cell>
        </row>
        <row r="26">
          <cell r="A26">
            <v>15</v>
          </cell>
          <cell r="F26">
            <v>14</v>
          </cell>
          <cell r="G26">
            <v>42614</v>
          </cell>
          <cell r="H26">
            <v>1559199266</v>
          </cell>
          <cell r="I26">
            <v>1565709070.7194872</v>
          </cell>
          <cell r="J26">
            <v>6509804.7194871902</v>
          </cell>
          <cell r="K26">
            <v>6034589</v>
          </cell>
          <cell r="Z26">
            <v>14</v>
          </cell>
          <cell r="AA26" t="str">
            <v>411.10 ACCRETION EXP. - ASC 410 (RECOVERED IN RATES)</v>
          </cell>
          <cell r="AB26">
            <v>1424661.0825685868</v>
          </cell>
          <cell r="AC26">
            <v>2062091.3333477639</v>
          </cell>
          <cell r="AD26">
            <v>637430.25077917706</v>
          </cell>
          <cell r="BY26">
            <v>14</v>
          </cell>
        </row>
        <row r="27">
          <cell r="A27">
            <v>16</v>
          </cell>
          <cell r="B27" t="str">
            <v>ADJUSTMENTS TO OTHER OPERATING REVENUE:</v>
          </cell>
          <cell r="F27">
            <v>15</v>
          </cell>
          <cell r="G27"/>
          <cell r="H27">
            <v>22007938139</v>
          </cell>
          <cell r="I27">
            <v>22311829040</v>
          </cell>
          <cell r="J27">
            <v>303890901</v>
          </cell>
          <cell r="K27">
            <v>281706865</v>
          </cell>
          <cell r="Z27">
            <v>15</v>
          </cell>
          <cell r="AA27" t="str">
            <v>411.10 ACCRETION EXP. - ASC 410 (NOT RECOVERED IN RATES)</v>
          </cell>
          <cell r="AB27">
            <v>1148003.003511413</v>
          </cell>
          <cell r="AC27">
            <v>0</v>
          </cell>
          <cell r="AD27">
            <v>-1148003.003511413</v>
          </cell>
          <cell r="BY27">
            <v>15</v>
          </cell>
          <cell r="BZ27" t="str">
            <v>INCREASE (DECREASE) OPERATING EXPENSE</v>
          </cell>
          <cell r="CC27">
            <v>2088793.2139351959</v>
          </cell>
        </row>
        <row r="28">
          <cell r="A28">
            <v>17</v>
          </cell>
          <cell r="B28" t="str">
            <v>RECLASSIFY TRANSPORTATION REVENUE TO SALES TO CUSTOMERS</v>
          </cell>
          <cell r="D28">
            <v>-7446504.8799999999</v>
          </cell>
          <cell r="F28">
            <v>16</v>
          </cell>
          <cell r="Z28">
            <v>16</v>
          </cell>
          <cell r="AA28" t="str">
            <v>SUBTOTAL ACCRETION EXPENSE 411.10</v>
          </cell>
          <cell r="AB28">
            <v>2572664.0860799998</v>
          </cell>
          <cell r="AC28">
            <v>2062091.3333477639</v>
          </cell>
          <cell r="AD28">
            <v>-510572.75273223594</v>
          </cell>
          <cell r="BY28">
            <v>16</v>
          </cell>
          <cell r="BZ28" t="str">
            <v xml:space="preserve">INCREASE (DECREASE) FIT </v>
          </cell>
          <cell r="CC28">
            <v>-438646.57492639113</v>
          </cell>
        </row>
        <row r="29">
          <cell r="A29">
            <v>18</v>
          </cell>
          <cell r="B29" t="str">
            <v>REMOVE OVEREARNINGS ACCRUALS</v>
          </cell>
          <cell r="D29">
            <v>11994134.030000001</v>
          </cell>
          <cell r="F29">
            <v>17</v>
          </cell>
          <cell r="G29" t="str">
            <v>REVENUE ADJUSTMENT:</v>
          </cell>
          <cell r="H29" t="str">
            <v>SCHEDULE 7</v>
          </cell>
          <cell r="J29">
            <v>242969649.42949438</v>
          </cell>
          <cell r="K29">
            <v>25306989</v>
          </cell>
          <cell r="Z29">
            <v>17</v>
          </cell>
          <cell r="BY29">
            <v>17</v>
          </cell>
          <cell r="BZ29" t="str">
            <v>INCREASE (DECREASE) NOI</v>
          </cell>
          <cell r="CC29">
            <v>-1650146.6390088047</v>
          </cell>
        </row>
        <row r="30">
          <cell r="A30">
            <v>19</v>
          </cell>
          <cell r="B30" t="str">
            <v>REMOVE CURRENT PERIOD DECOUPLING DEFERRALS</v>
          </cell>
          <cell r="D30">
            <v>-32491234.77</v>
          </cell>
          <cell r="F30">
            <v>18</v>
          </cell>
          <cell r="G30"/>
          <cell r="H30" t="str">
            <v>SCHEDULE 24</v>
          </cell>
          <cell r="J30">
            <v>22548468.167257171</v>
          </cell>
          <cell r="K30">
            <v>2013368</v>
          </cell>
          <cell r="Z30">
            <v>18</v>
          </cell>
          <cell r="AA30" t="str">
            <v>DEPRECIATION EXPENSE 403 ASSOCIATED WITH FLEET</v>
          </cell>
          <cell r="AB30">
            <v>846819.31998199993</v>
          </cell>
          <cell r="AC30">
            <v>539848.88443131489</v>
          </cell>
          <cell r="AD30">
            <v>-306970.43555068504</v>
          </cell>
        </row>
        <row r="31">
          <cell r="A31">
            <v>20</v>
          </cell>
          <cell r="B31" t="str">
            <v>REMOVE AMORTIZATION DECOUPLING DEFERRALS</v>
          </cell>
          <cell r="D31">
            <v>17718442.649999999</v>
          </cell>
          <cell r="F31">
            <v>19</v>
          </cell>
          <cell r="G31"/>
          <cell r="H31" t="str">
            <v>SCHEDULE 25</v>
          </cell>
          <cell r="J31">
            <v>11247064.07998576</v>
          </cell>
          <cell r="K31">
            <v>720622</v>
          </cell>
          <cell r="Z31">
            <v>19</v>
          </cell>
        </row>
        <row r="32">
          <cell r="A32">
            <v>21</v>
          </cell>
          <cell r="B32" t="str">
            <v>ADJUSTMENTS SALES TO CUSTOMERS</v>
          </cell>
          <cell r="D32">
            <v>-10225162.969999999</v>
          </cell>
          <cell r="F32">
            <v>20</v>
          </cell>
          <cell r="G32"/>
          <cell r="H32" t="str">
            <v>SCHEDULE 26</v>
          </cell>
          <cell r="J32">
            <v>-231987.67610922537</v>
          </cell>
          <cell r="K32">
            <v>-13163</v>
          </cell>
          <cell r="Z32">
            <v>20</v>
          </cell>
        </row>
        <row r="33">
          <cell r="A33">
            <v>22</v>
          </cell>
          <cell r="B33" t="str">
            <v>TOTAL INCREASE (DECREASE) REVENUES</v>
          </cell>
          <cell r="E33">
            <v>-28861313.910117842</v>
          </cell>
          <cell r="F33">
            <v>21</v>
          </cell>
          <cell r="G33"/>
          <cell r="H33" t="str">
            <v>SCHEDULE 29</v>
          </cell>
          <cell r="J33">
            <v>-158746.83383420159</v>
          </cell>
          <cell r="K33">
            <v>-8444</v>
          </cell>
          <cell r="Z33">
            <v>21</v>
          </cell>
          <cell r="AA33" t="str">
            <v>INCREASE (DECREASE) EXPENSE</v>
          </cell>
          <cell r="AD33">
            <v>52787365.506189473</v>
          </cell>
        </row>
        <row r="34">
          <cell r="A34">
            <v>23</v>
          </cell>
          <cell r="B34" t="str">
            <v>OPERATING EXPENSES:</v>
          </cell>
          <cell r="F34">
            <v>22</v>
          </cell>
          <cell r="G34"/>
          <cell r="H34" t="str">
            <v>SCHEDULE 31</v>
          </cell>
          <cell r="J34">
            <v>957232.70373482071</v>
          </cell>
          <cell r="K34">
            <v>52022</v>
          </cell>
          <cell r="Z34">
            <v>22</v>
          </cell>
          <cell r="AA34" t="str">
            <v>INCREASE (DECREASE) FIT</v>
          </cell>
          <cell r="AD34">
            <v>-11085346.756299788</v>
          </cell>
        </row>
        <row r="35">
          <cell r="A35">
            <v>24</v>
          </cell>
          <cell r="B35" t="str">
            <v>REMOVE EXPENSE RECOGNIZED FOR FUTURE PTC LIABILITY</v>
          </cell>
          <cell r="D35">
            <v>-22899640</v>
          </cell>
          <cell r="F35">
            <v>23</v>
          </cell>
          <cell r="G35"/>
          <cell r="H35" t="str">
            <v>SCHEDULE 43</v>
          </cell>
          <cell r="J35">
            <v>3836119.7974334164</v>
          </cell>
          <cell r="K35">
            <v>214416</v>
          </cell>
          <cell r="Z35">
            <v>23</v>
          </cell>
          <cell r="AA35" t="str">
            <v>INCREASE (DECREASE) NOI</v>
          </cell>
          <cell r="AD35">
            <v>-41702018.749889687</v>
          </cell>
        </row>
        <row r="36">
          <cell r="A36">
            <v>25</v>
          </cell>
          <cell r="B36" t="str">
            <v>REMOVE SCHEDULE 95A TREASURY GRANTS AMORTIZATION</v>
          </cell>
          <cell r="F36">
            <v>24</v>
          </cell>
          <cell r="G36"/>
          <cell r="H36" t="str">
            <v>SCHEDULE 40 - MED SEC VOLTAGE</v>
          </cell>
          <cell r="J36">
            <v>139730.50241881609</v>
          </cell>
          <cell r="K36">
            <v>7914</v>
          </cell>
          <cell r="Z36">
            <v>24</v>
          </cell>
        </row>
        <row r="37">
          <cell r="A37">
            <v>26</v>
          </cell>
          <cell r="B37" t="str">
            <v xml:space="preserve"> OF INTEREST AND GRANTS</v>
          </cell>
          <cell r="D37">
            <v>40241934.120000005</v>
          </cell>
          <cell r="F37">
            <v>25</v>
          </cell>
          <cell r="G37"/>
          <cell r="H37" t="str">
            <v>SCHEDULE 40 - LARGE DEC VOLTAGE</v>
          </cell>
          <cell r="J37">
            <v>283772.54288090428</v>
          </cell>
          <cell r="K37">
            <v>16073</v>
          </cell>
          <cell r="Z37">
            <v>25</v>
          </cell>
        </row>
        <row r="38">
          <cell r="A38">
            <v>27</v>
          </cell>
          <cell r="B38" t="str">
            <v>TOTAL INCREASE (DECREASE) EXPENSES</v>
          </cell>
          <cell r="F38">
            <v>26</v>
          </cell>
          <cell r="G38"/>
          <cell r="H38" t="str">
            <v>SCHEDULE 40 - PRIMARY VOLTAGE</v>
          </cell>
          <cell r="J38">
            <v>-30131.256685476605</v>
          </cell>
          <cell r="K38">
            <v>-1662</v>
          </cell>
          <cell r="Z38">
            <v>26</v>
          </cell>
          <cell r="AA38" t="str">
            <v>ADJUSTMENT TO RATE BASE</v>
          </cell>
        </row>
        <row r="39">
          <cell r="A39">
            <v>28</v>
          </cell>
          <cell r="E39">
            <v>17342294.120000005</v>
          </cell>
          <cell r="F39">
            <v>27</v>
          </cell>
          <cell r="G39"/>
          <cell r="H39" t="str">
            <v>FIRM RESALE</v>
          </cell>
          <cell r="J39">
            <v>145693.42218082878</v>
          </cell>
          <cell r="K39">
            <v>5118</v>
          </cell>
          <cell r="Z39">
            <v>27</v>
          </cell>
          <cell r="AA39" t="str">
            <v>ADJUSTMENT TO ACCUM. DEPREC. AT 50% DEPREC. EXP. LINE 21</v>
          </cell>
          <cell r="AB39">
            <v>0.5</v>
          </cell>
          <cell r="AC39"/>
          <cell r="AD39">
            <v>-26393682.753094736</v>
          </cell>
        </row>
        <row r="40">
          <cell r="A40">
            <v>29</v>
          </cell>
          <cell r="B40" t="str">
            <v>UNCOLLECTIBLES @</v>
          </cell>
          <cell r="C40">
            <v>7.1570000000000002E-3</v>
          </cell>
          <cell r="D40">
            <v>-206560.42365471341</v>
          </cell>
          <cell r="F40">
            <v>28</v>
          </cell>
          <cell r="Z40">
            <v>28</v>
          </cell>
          <cell r="AA40" t="str">
            <v>DFIT</v>
          </cell>
          <cell r="AD40">
            <v>9237788.9635831658</v>
          </cell>
        </row>
        <row r="41">
          <cell r="A41">
            <v>30</v>
          </cell>
          <cell r="B41" t="str">
            <v>ANNUAL FILING FEE @</v>
          </cell>
          <cell r="C41">
            <v>2E-3</v>
          </cell>
          <cell r="D41">
            <v>-57722.627820235684</v>
          </cell>
          <cell r="F41">
            <v>29</v>
          </cell>
          <cell r="G41" t="str">
            <v>INCREASE (DECREASE) SALES TO CUSTOMERS</v>
          </cell>
          <cell r="J41">
            <v>281706864.87875712</v>
          </cell>
          <cell r="K41">
            <v>28313253</v>
          </cell>
          <cell r="L41">
            <v>28313253</v>
          </cell>
          <cell r="Z41">
            <v>29</v>
          </cell>
        </row>
        <row r="42">
          <cell r="A42">
            <v>31</v>
          </cell>
          <cell r="B42" t="str">
            <v>STATE UTILITY TAX @</v>
          </cell>
          <cell r="C42">
            <v>3.8456999999999998E-2</v>
          </cell>
          <cell r="D42">
            <v>-1109919.5490414018</v>
          </cell>
          <cell r="F42">
            <v>30</v>
          </cell>
          <cell r="Z42">
            <v>30</v>
          </cell>
          <cell r="AA42" t="str">
            <v>TOTAL  ADJUSTMENT TO RATEBASE</v>
          </cell>
          <cell r="AD42">
            <v>-17155893.789511569</v>
          </cell>
        </row>
        <row r="43">
          <cell r="A43">
            <v>32</v>
          </cell>
          <cell r="B43" t="str">
            <v>TOTAL INCREASE (DECREASE) RSI</v>
          </cell>
          <cell r="F43">
            <v>31</v>
          </cell>
          <cell r="G43" t="str">
            <v>UNCOLLECTIBLES @</v>
          </cell>
          <cell r="J43">
            <v>7.1570000000000002E-3</v>
          </cell>
          <cell r="K43">
            <v>202638</v>
          </cell>
        </row>
        <row r="44">
          <cell r="A44">
            <v>33</v>
          </cell>
          <cell r="E44">
            <v>-1374202.6005163509</v>
          </cell>
          <cell r="F44">
            <v>32</v>
          </cell>
          <cell r="G44" t="str">
            <v>ANNUAL FILING FEE @</v>
          </cell>
          <cell r="J44">
            <v>2E-3</v>
          </cell>
          <cell r="K44">
            <v>56627</v>
          </cell>
        </row>
        <row r="45">
          <cell r="A45">
            <v>31</v>
          </cell>
          <cell r="B45" t="str">
            <v>INCREASE (DECREASE) INCOME</v>
          </cell>
          <cell r="E45"/>
          <cell r="F45">
            <v>33</v>
          </cell>
          <cell r="G45" t="str">
            <v>INCREASE (DECREASE) EXPENSES</v>
          </cell>
          <cell r="J45"/>
          <cell r="K45"/>
          <cell r="L45">
            <v>259265</v>
          </cell>
        </row>
        <row r="46">
          <cell r="A46">
            <v>32</v>
          </cell>
          <cell r="E46">
            <v>-44829405.429601498</v>
          </cell>
          <cell r="F46">
            <v>34</v>
          </cell>
        </row>
        <row r="47">
          <cell r="A47">
            <v>33</v>
          </cell>
          <cell r="E47"/>
          <cell r="F47">
            <v>35</v>
          </cell>
          <cell r="G47" t="str">
            <v>STATE UTILITY TAX @</v>
          </cell>
          <cell r="J47">
            <v>3.8456999999999998E-2</v>
          </cell>
          <cell r="K47">
            <v>1088843</v>
          </cell>
        </row>
        <row r="48">
          <cell r="A48">
            <v>34</v>
          </cell>
          <cell r="B48" t="str">
            <v>INCREASE (DECREASE) FIT</v>
          </cell>
          <cell r="E48">
            <v>-9414175.1402163133</v>
          </cell>
          <cell r="F48">
            <v>36</v>
          </cell>
          <cell r="G48" t="str">
            <v>INCREASE (DECREASE) TAXES OTHER</v>
          </cell>
          <cell r="L48">
            <v>1088843</v>
          </cell>
        </row>
        <row r="49">
          <cell r="A49">
            <v>35</v>
          </cell>
          <cell r="B49" t="str">
            <v>INCREASE (DECREASE) NOI</v>
          </cell>
          <cell r="E49">
            <v>-35415230.289385185</v>
          </cell>
          <cell r="F49">
            <v>37</v>
          </cell>
        </row>
        <row r="50">
          <cell r="F50">
            <v>38</v>
          </cell>
          <cell r="G50" t="str">
            <v>INCREASE (DECREASE) INCOME</v>
          </cell>
          <cell r="L50">
            <v>26965145</v>
          </cell>
        </row>
        <row r="51">
          <cell r="F51">
            <v>39</v>
          </cell>
        </row>
        <row r="52">
          <cell r="F52">
            <v>40</v>
          </cell>
          <cell r="G52" t="str">
            <v xml:space="preserve">INCREASE (DECREASE) FIT </v>
          </cell>
          <cell r="J52">
            <v>0.21</v>
          </cell>
          <cell r="L52">
            <v>5662680</v>
          </cell>
        </row>
        <row r="53">
          <cell r="F53">
            <v>41</v>
          </cell>
          <cell r="G53" t="str">
            <v>INCREASE (DECREASE) NOI</v>
          </cell>
          <cell r="L53">
            <v>21302465</v>
          </cell>
        </row>
      </sheetData>
      <sheetData sheetId="5">
        <row r="4">
          <cell r="E4" t="str">
            <v>Electric Adj 01 Pg. 1 of 2</v>
          </cell>
        </row>
        <row r="6">
          <cell r="A6" t="str">
            <v>POWER COSTS</v>
          </cell>
        </row>
        <row r="7">
          <cell r="A7" t="str">
            <v>FOR THE TWELVE MONTHS ENDED SEPTEMBER 30, 2016</v>
          </cell>
        </row>
        <row r="8">
          <cell r="A8" t="str">
            <v>GENERAL RATE CASE</v>
          </cell>
        </row>
        <row r="10">
          <cell r="A10" t="str">
            <v>LINE</v>
          </cell>
          <cell r="E10" t="str">
            <v>INCREASE</v>
          </cell>
        </row>
        <row r="11">
          <cell r="A11" t="str">
            <v>NO.</v>
          </cell>
          <cell r="B11" t="str">
            <v>DESCRIPTION</v>
          </cell>
          <cell r="C11" t="str">
            <v>ACTUAL</v>
          </cell>
          <cell r="D11" t="str">
            <v>PROFORMA</v>
          </cell>
          <cell r="E11" t="str">
            <v>(DECREASE)</v>
          </cell>
        </row>
        <row r="13">
          <cell r="A13">
            <v>1</v>
          </cell>
          <cell r="B13" t="str">
            <v>PRODUCTION EXPENSES:</v>
          </cell>
        </row>
        <row r="14">
          <cell r="A14">
            <v>2</v>
          </cell>
          <cell r="B14" t="str">
            <v>501-STEAM FUEL</v>
          </cell>
          <cell r="C14">
            <v>85246014.709999993</v>
          </cell>
          <cell r="D14">
            <v>69962949.456452519</v>
          </cell>
          <cell r="E14">
            <v>-15283065.253547475</v>
          </cell>
        </row>
        <row r="15">
          <cell r="A15">
            <v>3</v>
          </cell>
          <cell r="B15" t="str">
            <v>547-FUEL</v>
          </cell>
          <cell r="C15">
            <v>149756871.78999999</v>
          </cell>
          <cell r="D15">
            <v>171115373.90212974</v>
          </cell>
          <cell r="E15">
            <v>21358502.112129748</v>
          </cell>
        </row>
        <row r="16">
          <cell r="A16">
            <v>4</v>
          </cell>
          <cell r="B16" t="str">
            <v>555-PURCHASED POWER</v>
          </cell>
          <cell r="C16">
            <v>523037995.81000006</v>
          </cell>
          <cell r="D16">
            <v>378349379.60972166</v>
          </cell>
          <cell r="E16">
            <v>-144688616.2002784</v>
          </cell>
        </row>
        <row r="17">
          <cell r="A17">
            <v>5</v>
          </cell>
          <cell r="B17" t="str">
            <v>557-OTHER POWER EXPENSE</v>
          </cell>
          <cell r="C17">
            <v>9308463.5600000005</v>
          </cell>
          <cell r="D17">
            <v>7410672.8042068183</v>
          </cell>
          <cell r="E17">
            <v>-1897790.7557931822</v>
          </cell>
        </row>
        <row r="18">
          <cell r="A18">
            <v>6</v>
          </cell>
          <cell r="B18" t="str">
            <v xml:space="preserve">    565-WHEELING</v>
          </cell>
          <cell r="C18">
            <v>113800193.22</v>
          </cell>
          <cell r="D18">
            <v>108374278.4084733</v>
          </cell>
          <cell r="E18">
            <v>-5425914.8115267009</v>
          </cell>
        </row>
        <row r="19">
          <cell r="A19">
            <v>7</v>
          </cell>
          <cell r="B19" t="str">
            <v xml:space="preserve">    447-SALES FOR RESALE</v>
          </cell>
          <cell r="C19">
            <v>-201125741.74000001</v>
          </cell>
          <cell r="D19">
            <v>-36228866.835231476</v>
          </cell>
          <cell r="E19">
            <v>164896874.90476853</v>
          </cell>
        </row>
        <row r="20">
          <cell r="A20">
            <v>8</v>
          </cell>
          <cell r="B20" t="str">
            <v xml:space="preserve">    456-PURCHASES/SALES OF NON-CORE GAS</v>
          </cell>
          <cell r="C20">
            <v>18023677.969999999</v>
          </cell>
          <cell r="D20">
            <v>-16223873.273980575</v>
          </cell>
          <cell r="E20">
            <v>-34247551.243980572</v>
          </cell>
        </row>
        <row r="21">
          <cell r="A21">
            <v>9</v>
          </cell>
        </row>
        <row r="22">
          <cell r="A22">
            <v>10</v>
          </cell>
          <cell r="B22" t="str">
            <v>PRODUCTION O&amp;M</v>
          </cell>
          <cell r="C22">
            <v>125897437.02000001</v>
          </cell>
          <cell r="D22">
            <v>137871322.62556115</v>
          </cell>
          <cell r="E22">
            <v>11973885.605561137</v>
          </cell>
        </row>
        <row r="23">
          <cell r="A23">
            <v>11</v>
          </cell>
          <cell r="B23" t="str">
            <v xml:space="preserve">TRANS. EXP. INCL. 500KV O&amp;M </v>
          </cell>
          <cell r="C23">
            <v>662134.87</v>
          </cell>
          <cell r="D23">
            <v>662134.87</v>
          </cell>
          <cell r="E23">
            <v>0</v>
          </cell>
        </row>
        <row r="24">
          <cell r="A24">
            <v>12</v>
          </cell>
          <cell r="B24" t="str">
            <v>456-1 VARIABLE TRANSM. INCOME - COLSTRIP, 3RD AC &amp; NI</v>
          </cell>
          <cell r="C24">
            <v>-8228548.5899999999</v>
          </cell>
          <cell r="D24">
            <v>-11639833.365925668</v>
          </cell>
          <cell r="E24">
            <v>-3411284.775925668</v>
          </cell>
        </row>
        <row r="25">
          <cell r="A25">
            <v>13</v>
          </cell>
          <cell r="B25" t="str">
            <v>EQUITY RETURN ON CENTRALIA TRANSITION COAL PPA</v>
          </cell>
          <cell r="C25"/>
          <cell r="D25">
            <v>4769481.1386719989</v>
          </cell>
          <cell r="E25">
            <v>4769481.1386719989</v>
          </cell>
        </row>
        <row r="26">
          <cell r="A26">
            <v>14</v>
          </cell>
          <cell r="B26" t="str">
            <v>INCREASE (DECREASE) EXPENSE</v>
          </cell>
          <cell r="C26">
            <v>816378498.62</v>
          </cell>
          <cell r="D26">
            <v>814423019.34007943</v>
          </cell>
          <cell r="E26">
            <v>-1955479.2799205901</v>
          </cell>
        </row>
        <row r="27">
          <cell r="A27">
            <v>15</v>
          </cell>
        </row>
        <row r="28">
          <cell r="A28">
            <v>16</v>
          </cell>
          <cell r="B28" t="str">
            <v xml:space="preserve">INCREASE (DECREASE) OPERATING INCOME </v>
          </cell>
          <cell r="C28">
            <v>-816378498.62</v>
          </cell>
          <cell r="D28">
            <v>-814423019.34007943</v>
          </cell>
          <cell r="E28">
            <v>1955479.2799205901</v>
          </cell>
        </row>
        <row r="29">
          <cell r="A29">
            <v>17</v>
          </cell>
        </row>
        <row r="30">
          <cell r="A30">
            <v>18</v>
          </cell>
          <cell r="B30" t="str">
            <v>STATE UTILITY TAX SAVINGS FOR LINE 12</v>
          </cell>
          <cell r="C30">
            <v>3.8733999999999998E-2</v>
          </cell>
          <cell r="E30">
            <v>-132132.70451070482</v>
          </cell>
        </row>
        <row r="31">
          <cell r="A31">
            <v>19</v>
          </cell>
          <cell r="B31" t="str">
            <v>INCREASE (DECREASE) INCOME</v>
          </cell>
          <cell r="E31">
            <v>1823346.5754098853</v>
          </cell>
        </row>
        <row r="32">
          <cell r="A32">
            <v>20</v>
          </cell>
          <cell r="B32" t="str">
            <v xml:space="preserve">INCREASE (DECREASE) FIT </v>
          </cell>
          <cell r="C32">
            <v>0.21</v>
          </cell>
          <cell r="E32">
            <v>382902.78083607589</v>
          </cell>
        </row>
        <row r="33">
          <cell r="A33">
            <v>21</v>
          </cell>
          <cell r="B33" t="str">
            <v>INCREASE (DECREASE) NOI</v>
          </cell>
          <cell r="E33">
            <v>1440443.7945738095</v>
          </cell>
        </row>
      </sheetData>
      <sheetData sheetId="6">
        <row r="9">
          <cell r="N9">
            <v>1</v>
          </cell>
        </row>
      </sheetData>
      <sheetData sheetId="7">
        <row r="1">
          <cell r="A1" t="str">
            <v>Exhibit A-1 Power Cost Baseline Rate</v>
          </cell>
          <cell r="G1" t="str">
            <v>Exhibit H to Settlement Agreement</v>
          </cell>
        </row>
        <row r="2">
          <cell r="A2" t="str">
            <v>2017 GRC (Per Settlement)</v>
          </cell>
        </row>
        <row r="4">
          <cell r="A4" t="str">
            <v>Row</v>
          </cell>
          <cell r="C4" t="str">
            <v xml:space="preserve">Test Year </v>
          </cell>
        </row>
        <row r="5">
          <cell r="A5">
            <v>3</v>
          </cell>
          <cell r="B5" t="str">
            <v>Regulatory Assets (1) (Fixed)</v>
          </cell>
          <cell r="C5">
            <v>199079031.3739852</v>
          </cell>
        </row>
        <row r="6">
          <cell r="A6">
            <v>4</v>
          </cell>
          <cell r="B6" t="str">
            <v>Transmission Rate Base (Fixed)</v>
          </cell>
          <cell r="C6">
            <v>85738601.034227908</v>
          </cell>
        </row>
        <row r="7">
          <cell r="A7">
            <v>5</v>
          </cell>
          <cell r="B7" t="str">
            <v>Production Rate Base (Fixed)</v>
          </cell>
          <cell r="C7">
            <v>1961447671.7378278</v>
          </cell>
        </row>
        <row r="8">
          <cell r="A8">
            <v>6</v>
          </cell>
          <cell r="B8"/>
          <cell r="C8">
            <v>2246265304.1460409</v>
          </cell>
        </row>
        <row r="9">
          <cell r="A9">
            <v>7</v>
          </cell>
          <cell r="B9" t="str">
            <v>Net of tax rate of return</v>
          </cell>
          <cell r="C9">
            <v>6.9699999999999998E-2</v>
          </cell>
          <cell r="F9" t="str">
            <v xml:space="preserve">Fixed </v>
          </cell>
          <cell r="G9" t="str">
            <v xml:space="preserve">Variable </v>
          </cell>
        </row>
        <row r="10">
          <cell r="A10">
            <v>8</v>
          </cell>
          <cell r="D10" t="str">
            <v>Test Yr</v>
          </cell>
          <cell r="F10" t="str">
            <v>Prod Cost</v>
          </cell>
          <cell r="G10" t="str">
            <v>Prod Cost</v>
          </cell>
        </row>
        <row r="11">
          <cell r="A11">
            <v>9</v>
          </cell>
          <cell r="D11" t="str">
            <v>$/MWh</v>
          </cell>
          <cell r="E11" t="str">
            <v>F/V</v>
          </cell>
          <cell r="F11" t="str">
            <v>In Decoupling</v>
          </cell>
          <cell r="G11" t="str">
            <v>In PCA</v>
          </cell>
        </row>
        <row r="12">
          <cell r="A12" t="str">
            <v>9A</v>
          </cell>
          <cell r="C12" t="str">
            <v>(I)</v>
          </cell>
          <cell r="D12" t="str">
            <v>(II)</v>
          </cell>
          <cell r="E12" t="str">
            <v>(III)</v>
          </cell>
          <cell r="F12" t="str">
            <v>(IV)</v>
          </cell>
          <cell r="G12" t="str">
            <v>(V)</v>
          </cell>
        </row>
        <row r="13">
          <cell r="A13">
            <v>10</v>
          </cell>
          <cell r="B13" t="str">
            <v>Regulatory Asset Recovery (on Row 3)</v>
          </cell>
          <cell r="C13">
            <v>17564314.5402111</v>
          </cell>
          <cell r="D13">
            <v>0.8475674343154771</v>
          </cell>
          <cell r="E13" t="str">
            <v>F</v>
          </cell>
          <cell r="F13">
            <v>17564314.5402111</v>
          </cell>
          <cell r="G13">
            <v>0</v>
          </cell>
        </row>
        <row r="14">
          <cell r="A14" t="str">
            <v>10a</v>
          </cell>
          <cell r="B14" t="str">
            <v>Equity Adder Centralia Coal Transition PPA</v>
          </cell>
          <cell r="C14">
            <v>4769481.1386719989</v>
          </cell>
          <cell r="D14">
            <v>0.23015170233177235</v>
          </cell>
          <cell r="E14" t="str">
            <v>V</v>
          </cell>
          <cell r="F14"/>
          <cell r="G14">
            <v>4769481.1386719989</v>
          </cell>
        </row>
        <row r="15">
          <cell r="A15">
            <v>11</v>
          </cell>
          <cell r="B15" t="str">
            <v>Fixed Asset Recovery Other (on Row 4)</v>
          </cell>
          <cell r="C15">
            <v>7564532.2684628917</v>
          </cell>
          <cell r="D15">
            <v>0.36502712314218622</v>
          </cell>
          <cell r="E15" t="str">
            <v>F</v>
          </cell>
          <cell r="F15">
            <v>7564532.2684628917</v>
          </cell>
          <cell r="G15"/>
        </row>
        <row r="16">
          <cell r="A16">
            <v>12</v>
          </cell>
          <cell r="B16" t="str">
            <v>Fixed Asset Recovery-Prod Factored (on Row 5)</v>
          </cell>
          <cell r="C16">
            <v>173054307.24066657</v>
          </cell>
          <cell r="D16">
            <v>8.3507497459932871</v>
          </cell>
          <cell r="E16" t="str">
            <v>F</v>
          </cell>
          <cell r="F16">
            <v>173054307.24066657</v>
          </cell>
          <cell r="G16"/>
        </row>
        <row r="17">
          <cell r="A17">
            <v>13</v>
          </cell>
          <cell r="B17" t="str">
            <v>501-Steam Fuel Incl PC Reg Amort</v>
          </cell>
          <cell r="C17">
            <v>69962949.456452519</v>
          </cell>
          <cell r="D17">
            <v>3.3760678466668006</v>
          </cell>
          <cell r="E17" t="str">
            <v>V</v>
          </cell>
          <cell r="F17"/>
          <cell r="G17">
            <v>69962949.456452519</v>
          </cell>
        </row>
        <row r="18">
          <cell r="A18">
            <v>14</v>
          </cell>
          <cell r="B18" t="str">
            <v>555-Purchased power Incl PC Reg Amort</v>
          </cell>
          <cell r="C18">
            <v>378349379.60972166</v>
          </cell>
          <cell r="D18">
            <v>18.257280249480782</v>
          </cell>
          <cell r="E18" t="str">
            <v>V</v>
          </cell>
          <cell r="F18"/>
          <cell r="G18">
            <v>378349379.60972166</v>
          </cell>
        </row>
        <row r="19">
          <cell r="A19">
            <v>15</v>
          </cell>
          <cell r="B19" t="str">
            <v>557-Other Power Exp</v>
          </cell>
          <cell r="C19">
            <v>7238267.1874165451</v>
          </cell>
          <cell r="D19">
            <v>0.34928317497864692</v>
          </cell>
          <cell r="E19" t="str">
            <v>F</v>
          </cell>
          <cell r="F19">
            <v>7238267.1874165451</v>
          </cell>
          <cell r="G19"/>
        </row>
        <row r="20">
          <cell r="A20" t="str">
            <v>15a</v>
          </cell>
          <cell r="B20" t="str">
            <v>Payroll Overheads - Benefits (Inc. Worker's Comp)</v>
          </cell>
          <cell r="C20">
            <v>8206061.1260157973</v>
          </cell>
          <cell r="D20">
            <v>0.39598415061915598</v>
          </cell>
          <cell r="E20" t="str">
            <v>F</v>
          </cell>
          <cell r="F20">
            <v>8206061.1260157973</v>
          </cell>
          <cell r="G20"/>
        </row>
        <row r="21">
          <cell r="A21" t="str">
            <v>15b</v>
          </cell>
          <cell r="B21" t="str">
            <v>Property Insurance</v>
          </cell>
          <cell r="C21">
            <v>2763777.09</v>
          </cell>
          <cell r="D21">
            <v>0.13336628946312651</v>
          </cell>
          <cell r="E21" t="str">
            <v>F</v>
          </cell>
          <cell r="F21">
            <v>2763777.09</v>
          </cell>
          <cell r="G21"/>
        </row>
        <row r="22">
          <cell r="A22" t="str">
            <v>15c</v>
          </cell>
          <cell r="B22" t="str">
            <v>Montana Electric Energy Tax</v>
          </cell>
          <cell r="C22">
            <v>1262663.2680056884</v>
          </cell>
          <cell r="D22">
            <v>6.092991924153475E-2</v>
          </cell>
          <cell r="E22" t="str">
            <v>V</v>
          </cell>
          <cell r="F22"/>
          <cell r="G22">
            <v>1262663.2680056884</v>
          </cell>
        </row>
        <row r="23">
          <cell r="A23" t="str">
            <v>15d</v>
          </cell>
          <cell r="B23" t="str">
            <v>Payroll Taxes on Production Wages</v>
          </cell>
          <cell r="C23">
            <v>2119540.3036357597</v>
          </cell>
          <cell r="D23">
            <v>0.1022785906599471</v>
          </cell>
          <cell r="E23" t="str">
            <v>F</v>
          </cell>
          <cell r="F23">
            <v>2119540.3036357597</v>
          </cell>
          <cell r="G23"/>
        </row>
        <row r="24">
          <cell r="A24" t="str">
            <v>15e</v>
          </cell>
          <cell r="B24" t="str">
            <v>Brokerage Fees 55700003</v>
          </cell>
          <cell r="C24">
            <v>313332.07420681993</v>
          </cell>
          <cell r="D24">
            <v>1.5119864861007507E-2</v>
          </cell>
          <cell r="E24" t="str">
            <v>V</v>
          </cell>
          <cell r="F24"/>
          <cell r="G24">
            <v>313332.07420681993</v>
          </cell>
        </row>
        <row r="25">
          <cell r="A25">
            <v>16</v>
          </cell>
          <cell r="B25" t="str">
            <v>547-Fuel Incl PC Reg Amort</v>
          </cell>
          <cell r="C25">
            <v>171115373.90212974</v>
          </cell>
          <cell r="D25">
            <v>8.2571863592018406</v>
          </cell>
          <cell r="E25" t="str">
            <v>V</v>
          </cell>
          <cell r="F25"/>
          <cell r="G25">
            <v>171115373.90212974</v>
          </cell>
        </row>
        <row r="26">
          <cell r="A26">
            <v>17</v>
          </cell>
          <cell r="B26" t="str">
            <v>565-Wheeling Incl PC Reg Amort</v>
          </cell>
          <cell r="C26">
            <v>108374278.4084733</v>
          </cell>
          <cell r="D26">
            <v>5.2296096660175699</v>
          </cell>
          <cell r="E26" t="str">
            <v>V</v>
          </cell>
          <cell r="F26"/>
          <cell r="G26">
            <v>108374278.4084733</v>
          </cell>
        </row>
        <row r="27">
          <cell r="A27">
            <v>18</v>
          </cell>
          <cell r="B27" t="str">
            <v>Transmission Revenue 456.1</v>
          </cell>
          <cell r="C27">
            <v>-11639833.365925668</v>
          </cell>
          <cell r="D27">
            <v>-0.56168111082453498</v>
          </cell>
          <cell r="E27" t="str">
            <v>F</v>
          </cell>
          <cell r="F27">
            <v>-11639833.365925668</v>
          </cell>
          <cell r="G27"/>
        </row>
        <row r="28">
          <cell r="A28">
            <v>19</v>
          </cell>
          <cell r="B28" t="str">
            <v>Production O&amp;M</v>
          </cell>
          <cell r="C28">
            <v>138209148.65181684</v>
          </cell>
          <cell r="D28">
            <v>6.6692937691116345</v>
          </cell>
          <cell r="E28" t="str">
            <v>F</v>
          </cell>
          <cell r="F28">
            <v>138209148.65181684</v>
          </cell>
          <cell r="G28"/>
        </row>
        <row r="29">
          <cell r="A29">
            <v>20</v>
          </cell>
          <cell r="B29" t="str">
            <v>447-Sales to Others</v>
          </cell>
          <cell r="C29">
            <v>-36228866.83523047</v>
          </cell>
          <cell r="D29">
            <v>-1.7482269314521348</v>
          </cell>
          <cell r="E29" t="str">
            <v>V</v>
          </cell>
          <cell r="F29"/>
          <cell r="G29">
            <v>-36228866.83523047</v>
          </cell>
        </row>
        <row r="30">
          <cell r="A30">
            <v>21</v>
          </cell>
          <cell r="B30" t="str">
            <v>456-Purch/Sales Non-Core Gas</v>
          </cell>
          <cell r="C30">
            <v>-16223873.273980575</v>
          </cell>
          <cell r="D30">
            <v>-0.78288433140994562</v>
          </cell>
          <cell r="E30" t="str">
            <v>V</v>
          </cell>
          <cell r="F30"/>
          <cell r="G30">
            <v>-16223873.273980575</v>
          </cell>
        </row>
        <row r="31">
          <cell r="A31">
            <v>22</v>
          </cell>
          <cell r="B31" t="str">
            <v>Transmission Exp - 500KV</v>
          </cell>
          <cell r="C31">
            <v>662134.87</v>
          </cell>
          <cell r="D31">
            <v>3.1951372292491807E-2</v>
          </cell>
          <cell r="E31" t="str">
            <v>F</v>
          </cell>
          <cell r="F31">
            <v>662134.87</v>
          </cell>
          <cell r="G31"/>
        </row>
        <row r="32">
          <cell r="A32">
            <v>23</v>
          </cell>
          <cell r="B32" t="str">
            <v>Depreciation-Production (FERC 403)</v>
          </cell>
          <cell r="C32">
            <v>161583689.16694248</v>
          </cell>
          <cell r="D32">
            <v>7.7972341329301305</v>
          </cell>
          <cell r="E32" t="str">
            <v>F</v>
          </cell>
          <cell r="F32">
            <v>161583689.16694248</v>
          </cell>
          <cell r="G32"/>
        </row>
        <row r="33">
          <cell r="A33">
            <v>24</v>
          </cell>
          <cell r="B33" t="str">
            <v>Depreciation-Transmission</v>
          </cell>
          <cell r="C33">
            <v>3490805.0455442886</v>
          </cell>
          <cell r="D33">
            <v>0.16844908290465715</v>
          </cell>
          <cell r="E33" t="str">
            <v>F</v>
          </cell>
          <cell r="F33">
            <v>3490805.0455442886</v>
          </cell>
          <cell r="G33"/>
        </row>
        <row r="34">
          <cell r="A34">
            <v>25</v>
          </cell>
          <cell r="B34" t="str">
            <v>Amortization  - Regulatory Assets &amp; Liab - Non PC Only (1)</v>
          </cell>
          <cell r="C34">
            <v>19415532.153878614</v>
          </cell>
          <cell r="D34">
            <v>0.93689809163112181</v>
          </cell>
          <cell r="E34" t="str">
            <v>F</v>
          </cell>
          <cell r="F34">
            <v>19415532.153878614</v>
          </cell>
          <cell r="G34"/>
        </row>
        <row r="35">
          <cell r="A35">
            <v>26</v>
          </cell>
          <cell r="B35" t="str">
            <v>N/A (formerly hedging line of credit)</v>
          </cell>
        </row>
        <row r="36">
          <cell r="A36">
            <v>27</v>
          </cell>
          <cell r="B36" t="str">
            <v>Subtotal &amp; Baseline Rate</v>
          </cell>
          <cell r="C36">
            <v>1211926994.0271161</v>
          </cell>
          <cell r="D36">
            <v>58.48163619215655</v>
          </cell>
          <cell r="F36">
            <v>530232276.27866518</v>
          </cell>
          <cell r="G36">
            <v>681694717.74845052</v>
          </cell>
        </row>
        <row r="37">
          <cell r="A37">
            <v>28</v>
          </cell>
          <cell r="B37" t="str">
            <v>Revenue Sensitive Items</v>
          </cell>
          <cell r="C37">
            <v>0.95238599999999995</v>
          </cell>
          <cell r="D37">
            <v>0.95238599999999995</v>
          </cell>
          <cell r="F37">
            <v>0.95238599999999995</v>
          </cell>
          <cell r="G37">
            <v>0.95238599999999995</v>
          </cell>
        </row>
        <row r="38">
          <cell r="A38">
            <v>29</v>
          </cell>
          <cell r="B38" t="str">
            <v>Grossed up for RSI</v>
          </cell>
          <cell r="C38">
            <v>1272516599.3904951</v>
          </cell>
          <cell r="D38">
            <v>61.405392553183852</v>
          </cell>
          <cell r="F38">
            <v>556740939.36561978</v>
          </cell>
          <cell r="G38">
            <v>715775660.02487493</v>
          </cell>
        </row>
        <row r="39">
          <cell r="A39">
            <v>30</v>
          </cell>
          <cell r="B39" t="str">
            <v>Test Year DELIVERED Load (MWH's)</v>
          </cell>
          <cell r="C39">
            <v>20723206</v>
          </cell>
          <cell r="D39" t="str">
            <v xml:space="preserve"> &lt;-- includes Firm Wholesale</v>
          </cell>
        </row>
        <row r="40">
          <cell r="A40">
            <v>31</v>
          </cell>
          <cell r="D40" t="str">
            <v>Total</v>
          </cell>
          <cell r="F40" t="str">
            <v xml:space="preserve">Fixed </v>
          </cell>
          <cell r="G40" t="str">
            <v>Variable</v>
          </cell>
        </row>
        <row r="41">
          <cell r="A41">
            <v>32</v>
          </cell>
          <cell r="B41" t="str">
            <v>Baseline Rate Summarized</v>
          </cell>
        </row>
        <row r="42">
          <cell r="A42">
            <v>33</v>
          </cell>
          <cell r="B42" t="str">
            <v>BLR Net of RSI</v>
          </cell>
          <cell r="D42">
            <v>58.481636192156543</v>
          </cell>
          <cell r="F42">
            <v>25.586401847217328</v>
          </cell>
          <cell r="G42">
            <v>32.895234344939219</v>
          </cell>
        </row>
        <row r="43">
          <cell r="A43">
            <v>34</v>
          </cell>
          <cell r="B43" t="str">
            <v>Grossed up for RSI</v>
          </cell>
          <cell r="D43">
            <v>61.405392553183837</v>
          </cell>
          <cell r="F43">
            <v>26.865579552006565</v>
          </cell>
          <cell r="G43">
            <v>34.539813001177272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2">
          <cell r="C62">
            <v>85738601.034227908</v>
          </cell>
        </row>
      </sheetData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  <cell r="E8">
            <v>324382.2</v>
          </cell>
          <cell r="F8">
            <v>10750627.709999999</v>
          </cell>
        </row>
        <row r="11">
          <cell r="D11">
            <v>-54955983.910000004</v>
          </cell>
          <cell r="E11">
            <v>0</v>
          </cell>
          <cell r="F11">
            <v>0</v>
          </cell>
        </row>
        <row r="12">
          <cell r="D12">
            <v>100004063.21000001</v>
          </cell>
          <cell r="E12">
            <v>0</v>
          </cell>
          <cell r="F12">
            <v>2283003.71</v>
          </cell>
        </row>
        <row r="13">
          <cell r="D13">
            <v>17029046.510000002</v>
          </cell>
          <cell r="E13">
            <v>0</v>
          </cell>
          <cell r="F13">
            <v>59612.41</v>
          </cell>
        </row>
        <row r="14">
          <cell r="D14">
            <v>-6250779.4199999999</v>
          </cell>
          <cell r="E14">
            <v>0</v>
          </cell>
          <cell r="F14">
            <v>-67523.430000000008</v>
          </cell>
        </row>
        <row r="15">
          <cell r="D15">
            <v>-257285.07999999996</v>
          </cell>
          <cell r="E15">
            <v>0</v>
          </cell>
          <cell r="F15">
            <v>0</v>
          </cell>
        </row>
        <row r="16">
          <cell r="D16">
            <v>4599593.6399999997</v>
          </cell>
          <cell r="E16">
            <v>0</v>
          </cell>
          <cell r="F16">
            <v>0</v>
          </cell>
        </row>
        <row r="17">
          <cell r="D17">
            <v>-2081681.16</v>
          </cell>
          <cell r="E17">
            <v>0</v>
          </cell>
          <cell r="F17">
            <v>0</v>
          </cell>
        </row>
        <row r="18">
          <cell r="D18">
            <v>-72579362.799999982</v>
          </cell>
          <cell r="E18">
            <v>0</v>
          </cell>
          <cell r="F18">
            <v>0</v>
          </cell>
        </row>
        <row r="19">
          <cell r="D19">
            <v>84487547.599999994</v>
          </cell>
          <cell r="E19">
            <v>13257.679999999998</v>
          </cell>
          <cell r="F19">
            <v>203021.96999999997</v>
          </cell>
        </row>
        <row r="20">
          <cell r="D20">
            <v>-29011926</v>
          </cell>
          <cell r="E20">
            <v>0</v>
          </cell>
          <cell r="F20">
            <v>0</v>
          </cell>
        </row>
        <row r="21">
          <cell r="D21">
            <v>58197530.5</v>
          </cell>
          <cell r="E21">
            <v>0</v>
          </cell>
          <cell r="F21">
            <v>587970</v>
          </cell>
        </row>
        <row r="22">
          <cell r="D22">
            <v>29536744</v>
          </cell>
          <cell r="E22">
            <v>0</v>
          </cell>
          <cell r="F22">
            <v>208800</v>
          </cell>
        </row>
        <row r="23">
          <cell r="D23">
            <v>82591127.5</v>
          </cell>
          <cell r="E23">
            <v>0</v>
          </cell>
          <cell r="F23">
            <v>129344</v>
          </cell>
        </row>
        <row r="29">
          <cell r="D29">
            <v>1114779.6099999971</v>
          </cell>
          <cell r="E29">
            <v>-743.57999999999811</v>
          </cell>
          <cell r="F29">
            <v>-193448.01999999984</v>
          </cell>
        </row>
        <row r="30">
          <cell r="D30">
            <v>-244388</v>
          </cell>
          <cell r="E30">
            <v>-604</v>
          </cell>
          <cell r="F30">
            <v>-42548</v>
          </cell>
        </row>
        <row r="33">
          <cell r="D33">
            <v>-47994.198737999992</v>
          </cell>
          <cell r="E33">
            <v>0</v>
          </cell>
          <cell r="F33">
            <v>0</v>
          </cell>
        </row>
        <row r="34">
          <cell r="D34">
            <v>-2662717.5287380219</v>
          </cell>
          <cell r="E34">
            <v>7</v>
          </cell>
          <cell r="F34">
            <v>15980</v>
          </cell>
        </row>
        <row r="37">
          <cell r="D37">
            <v>28308134</v>
          </cell>
          <cell r="E37">
            <v>5118</v>
          </cell>
          <cell r="F37">
            <v>0</v>
          </cell>
        </row>
      </sheetData>
      <sheetData sheetId="1">
        <row r="39">
          <cell r="D39">
            <v>22821309438.495499</v>
          </cell>
        </row>
      </sheetData>
      <sheetData sheetId="2"/>
      <sheetData sheetId="3"/>
      <sheetData sheetId="4">
        <row r="7">
          <cell r="D7">
            <v>11996380</v>
          </cell>
        </row>
      </sheetData>
      <sheetData sheetId="5">
        <row r="6">
          <cell r="D6">
            <v>48</v>
          </cell>
        </row>
      </sheetData>
      <sheetData sheetId="6">
        <row r="7">
          <cell r="D7">
            <v>1066088</v>
          </cell>
        </row>
      </sheetData>
      <sheetData sheetId="7">
        <row r="8">
          <cell r="D8">
            <v>86591</v>
          </cell>
        </row>
      </sheetData>
      <sheetData sheetId="8">
        <row r="9">
          <cell r="D9">
            <v>9687</v>
          </cell>
        </row>
      </sheetData>
      <sheetData sheetId="9">
        <row r="6">
          <cell r="D6">
            <v>24</v>
          </cell>
        </row>
      </sheetData>
      <sheetData sheetId="10">
        <row r="7">
          <cell r="D7">
            <v>2248</v>
          </cell>
        </row>
      </sheetData>
      <sheetData sheetId="11">
        <row r="8">
          <cell r="D8">
            <v>5854</v>
          </cell>
        </row>
      </sheetData>
      <sheetData sheetId="12">
        <row r="6">
          <cell r="D6">
            <v>12</v>
          </cell>
        </row>
      </sheetData>
      <sheetData sheetId="13">
        <row r="6">
          <cell r="D6">
            <v>1904</v>
          </cell>
        </row>
      </sheetData>
      <sheetData sheetId="14">
        <row r="6">
          <cell r="D6">
            <v>483</v>
          </cell>
        </row>
      </sheetData>
      <sheetData sheetId="15">
        <row r="7">
          <cell r="D7">
            <v>57370247</v>
          </cell>
        </row>
      </sheetData>
      <sheetData sheetId="16">
        <row r="7">
          <cell r="D7">
            <v>565213426</v>
          </cell>
        </row>
      </sheetData>
      <sheetData sheetId="17">
        <row r="6">
          <cell r="D6">
            <v>240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L701"/>
  <sheetViews>
    <sheetView tabSelected="1" workbookViewId="0">
      <pane xSplit="2" ySplit="3" topLeftCell="E684" activePane="bottomRight" state="frozen"/>
      <selection pane="topRight" activeCell="D1" sqref="D1"/>
      <selection pane="bottomLeft" activeCell="A4" sqref="A4"/>
      <selection pane="bottomRight" activeCell="G696" sqref="G696"/>
    </sheetView>
  </sheetViews>
  <sheetFormatPr defaultRowHeight="13.2"/>
  <cols>
    <col min="1" max="1" width="11.44140625" customWidth="1"/>
    <col min="2" max="2" width="53.44140625" bestFit="1" customWidth="1"/>
    <col min="3" max="6" width="21.21875" customWidth="1"/>
    <col min="7" max="7" width="17.77734375" bestFit="1" customWidth="1"/>
    <col min="8" max="8" width="28.88671875" bestFit="1" customWidth="1"/>
    <col min="9" max="9" width="12.109375" bestFit="1" customWidth="1"/>
    <col min="12" max="12" width="13.21875" bestFit="1" customWidth="1"/>
  </cols>
  <sheetData>
    <row r="1" spans="1:6" ht="17.399999999999999">
      <c r="A1" s="221" t="s">
        <v>1576</v>
      </c>
      <c r="B1" s="222"/>
      <c r="C1" s="222"/>
      <c r="D1" s="222"/>
      <c r="E1" s="222"/>
      <c r="F1" s="222"/>
    </row>
    <row r="2" spans="1:6" ht="15.6">
      <c r="A2" s="223"/>
      <c r="B2" s="224"/>
      <c r="C2" s="224"/>
      <c r="D2" s="224"/>
      <c r="E2" s="222"/>
      <c r="F2" s="224"/>
    </row>
    <row r="3" spans="1:6" ht="66">
      <c r="A3" s="225" t="s">
        <v>1577</v>
      </c>
      <c r="B3" s="225" t="s">
        <v>1578</v>
      </c>
      <c r="C3" s="225" t="s">
        <v>1862</v>
      </c>
      <c r="D3" s="225" t="s">
        <v>1579</v>
      </c>
      <c r="E3" s="225" t="s">
        <v>1580</v>
      </c>
      <c r="F3" s="225" t="s">
        <v>1863</v>
      </c>
    </row>
    <row r="4" spans="1:6">
      <c r="A4" s="226"/>
      <c r="B4" s="222"/>
      <c r="C4" s="225"/>
      <c r="D4" s="225"/>
      <c r="E4" s="225"/>
      <c r="F4" s="225"/>
    </row>
    <row r="5" spans="1:6" ht="15.6">
      <c r="A5" s="227" t="s">
        <v>1581</v>
      </c>
      <c r="B5" s="222"/>
      <c r="C5" s="222"/>
      <c r="D5" s="222"/>
      <c r="E5" s="222"/>
      <c r="F5" s="222"/>
    </row>
    <row r="6" spans="1:6">
      <c r="A6" s="226"/>
      <c r="B6" s="222"/>
      <c r="C6" s="222"/>
      <c r="D6" s="222"/>
      <c r="E6" s="222"/>
      <c r="F6" s="222"/>
    </row>
    <row r="7" spans="1:6" ht="15.6">
      <c r="A7" s="227" t="s">
        <v>1582</v>
      </c>
      <c r="B7" s="222"/>
      <c r="C7" s="222"/>
      <c r="D7" s="222"/>
      <c r="E7" s="222"/>
      <c r="F7" s="222"/>
    </row>
    <row r="8" spans="1:6">
      <c r="A8" s="228"/>
      <c r="B8" s="222"/>
      <c r="C8" s="222"/>
      <c r="D8" s="222"/>
      <c r="E8" s="222"/>
      <c r="F8" s="222"/>
    </row>
    <row r="9" spans="1:6">
      <c r="A9" s="229"/>
      <c r="B9" s="169" t="s">
        <v>325</v>
      </c>
      <c r="C9" s="222"/>
      <c r="D9" s="222"/>
      <c r="E9" s="222"/>
      <c r="F9" s="222"/>
    </row>
    <row r="10" spans="1:6">
      <c r="A10" s="230">
        <v>300</v>
      </c>
      <c r="B10" s="231" t="s">
        <v>328</v>
      </c>
      <c r="C10" s="232">
        <f>+'Ratebase Inputs'!D7</f>
        <v>71973279</v>
      </c>
      <c r="D10" s="232">
        <f>+'Ratebase Inputs'!Q7</f>
        <v>0</v>
      </c>
      <c r="E10" s="233">
        <v>0</v>
      </c>
      <c r="F10" s="233">
        <f>C10+D10+E10</f>
        <v>71973279</v>
      </c>
    </row>
    <row r="11" spans="1:6">
      <c r="A11" s="230">
        <v>300.01</v>
      </c>
      <c r="B11" s="231" t="s">
        <v>1583</v>
      </c>
      <c r="C11" s="232">
        <f>+'Ratebase Inputs'!D8</f>
        <v>83029</v>
      </c>
      <c r="D11" s="232">
        <f>+'Ratebase Inputs'!Q8</f>
        <v>0</v>
      </c>
      <c r="E11" s="233">
        <v>0</v>
      </c>
      <c r="F11" s="233">
        <f>C11+D11+E11</f>
        <v>83029</v>
      </c>
    </row>
    <row r="12" spans="1:6">
      <c r="A12" s="230">
        <v>300.02</v>
      </c>
      <c r="B12" s="231" t="s">
        <v>343</v>
      </c>
      <c r="C12" s="232">
        <f>+'Ratebase Inputs'!D9</f>
        <v>177634269</v>
      </c>
      <c r="D12" s="232">
        <f>+'Ratebase Inputs'!Q9</f>
        <v>0</v>
      </c>
      <c r="E12" s="233">
        <v>0</v>
      </c>
      <c r="F12" s="233">
        <f>C12+D12+E12</f>
        <v>177634269</v>
      </c>
    </row>
    <row r="13" spans="1:6">
      <c r="A13" s="222"/>
      <c r="B13" s="169" t="s">
        <v>1584</v>
      </c>
      <c r="C13" s="234">
        <f>SUM(C10:C12)</f>
        <v>249690577</v>
      </c>
      <c r="D13" s="234">
        <f>SUM(D10:D12)</f>
        <v>0</v>
      </c>
      <c r="E13" s="234">
        <f>SUM(E10:E12)</f>
        <v>0</v>
      </c>
      <c r="F13" s="234">
        <f>SUM(F10:F12)</f>
        <v>249690577</v>
      </c>
    </row>
    <row r="14" spans="1:6">
      <c r="A14" s="222"/>
      <c r="B14" s="222"/>
      <c r="C14" s="222"/>
      <c r="D14" s="222"/>
      <c r="E14" s="222"/>
      <c r="F14" s="222"/>
    </row>
    <row r="15" spans="1:6">
      <c r="A15" s="222"/>
      <c r="B15" s="235" t="s">
        <v>328</v>
      </c>
      <c r="C15" s="222"/>
      <c r="D15" s="222"/>
      <c r="E15" s="222"/>
      <c r="F15" s="222"/>
    </row>
    <row r="16" spans="1:6">
      <c r="A16" s="230">
        <v>310</v>
      </c>
      <c r="B16" s="231" t="s">
        <v>402</v>
      </c>
      <c r="C16" s="232">
        <f>+'Ratebase Inputs'!D14</f>
        <v>1304541451.6862471</v>
      </c>
      <c r="D16" s="232">
        <f>+'Ratebase Inputs'!Q14</f>
        <v>0</v>
      </c>
      <c r="E16" s="233">
        <v>0</v>
      </c>
      <c r="F16" s="233">
        <f t="shared" ref="F16:F27" si="0">C16+D16+E16</f>
        <v>1304541451.6862471</v>
      </c>
    </row>
    <row r="17" spans="1:6">
      <c r="A17" s="230">
        <v>330</v>
      </c>
      <c r="B17" s="231" t="s">
        <v>403</v>
      </c>
      <c r="C17" s="232">
        <f>+'Ratebase Inputs'!D15</f>
        <v>710256219.2691648</v>
      </c>
      <c r="D17" s="232">
        <f>+'Ratebase Inputs'!Q15</f>
        <v>0</v>
      </c>
      <c r="E17" s="233">
        <v>0</v>
      </c>
      <c r="F17" s="233">
        <f t="shared" si="0"/>
        <v>710256219.2691648</v>
      </c>
    </row>
    <row r="18" spans="1:6">
      <c r="A18" s="230">
        <v>340</v>
      </c>
      <c r="B18" s="231" t="s">
        <v>1585</v>
      </c>
      <c r="C18" s="232">
        <f>+'Ratebase Inputs'!D16</f>
        <v>1950735840.0724988</v>
      </c>
      <c r="D18" s="232">
        <f>+'Ratebase Inputs'!Q16</f>
        <v>23416391.054999989</v>
      </c>
      <c r="E18" s="233">
        <v>0</v>
      </c>
      <c r="F18" s="233">
        <f t="shared" si="0"/>
        <v>1974152231.1274989</v>
      </c>
    </row>
    <row r="19" spans="1:6">
      <c r="A19" s="230" t="s">
        <v>1586</v>
      </c>
      <c r="B19" s="231" t="s">
        <v>1586</v>
      </c>
      <c r="C19" s="232">
        <v>0</v>
      </c>
      <c r="D19" s="232">
        <v>0</v>
      </c>
      <c r="E19" s="233">
        <v>0</v>
      </c>
      <c r="F19" s="233">
        <f t="shared" si="0"/>
        <v>0</v>
      </c>
    </row>
    <row r="20" spans="1:6">
      <c r="A20" s="230" t="s">
        <v>1586</v>
      </c>
      <c r="B20" s="231" t="s">
        <v>1586</v>
      </c>
      <c r="C20" s="232">
        <v>0</v>
      </c>
      <c r="D20" s="232">
        <v>0</v>
      </c>
      <c r="E20" s="233">
        <v>0</v>
      </c>
      <c r="F20" s="233">
        <f t="shared" si="0"/>
        <v>0</v>
      </c>
    </row>
    <row r="21" spans="1:6">
      <c r="A21" s="230" t="s">
        <v>1586</v>
      </c>
      <c r="B21" s="231" t="s">
        <v>1586</v>
      </c>
      <c r="C21" s="232">
        <v>0</v>
      </c>
      <c r="D21" s="232">
        <v>0</v>
      </c>
      <c r="E21" s="233">
        <v>0</v>
      </c>
      <c r="F21" s="233">
        <f t="shared" si="0"/>
        <v>0</v>
      </c>
    </row>
    <row r="22" spans="1:6">
      <c r="A22" s="230" t="s">
        <v>1586</v>
      </c>
      <c r="B22" s="231" t="s">
        <v>1586</v>
      </c>
      <c r="C22" s="232">
        <v>0</v>
      </c>
      <c r="D22" s="232">
        <v>0</v>
      </c>
      <c r="E22" s="233">
        <v>0</v>
      </c>
      <c r="F22" s="233">
        <f t="shared" si="0"/>
        <v>0</v>
      </c>
    </row>
    <row r="23" spans="1:6">
      <c r="A23" s="230" t="s">
        <v>1586</v>
      </c>
      <c r="B23" s="231" t="s">
        <v>1586</v>
      </c>
      <c r="C23" s="232">
        <v>0</v>
      </c>
      <c r="D23" s="232">
        <v>0</v>
      </c>
      <c r="E23" s="233">
        <v>0</v>
      </c>
      <c r="F23" s="233">
        <f t="shared" si="0"/>
        <v>0</v>
      </c>
    </row>
    <row r="24" spans="1:6">
      <c r="A24" s="230" t="s">
        <v>1586</v>
      </c>
      <c r="B24" s="231" t="s">
        <v>1586</v>
      </c>
      <c r="C24" s="232">
        <v>0</v>
      </c>
      <c r="D24" s="232">
        <v>0</v>
      </c>
      <c r="E24" s="233">
        <v>0</v>
      </c>
      <c r="F24" s="233">
        <f t="shared" si="0"/>
        <v>0</v>
      </c>
    </row>
    <row r="25" spans="1:6">
      <c r="A25" s="230" t="s">
        <v>1586</v>
      </c>
      <c r="B25" s="231" t="s">
        <v>1586</v>
      </c>
      <c r="C25" s="232">
        <v>0</v>
      </c>
      <c r="D25" s="232">
        <v>0</v>
      </c>
      <c r="E25" s="233">
        <v>0</v>
      </c>
      <c r="F25" s="233">
        <f t="shared" si="0"/>
        <v>0</v>
      </c>
    </row>
    <row r="26" spans="1:6">
      <c r="A26" s="230" t="s">
        <v>1586</v>
      </c>
      <c r="B26" s="231" t="s">
        <v>1586</v>
      </c>
      <c r="C26" s="232">
        <v>0</v>
      </c>
      <c r="D26" s="232">
        <v>0</v>
      </c>
      <c r="E26" s="233">
        <v>0</v>
      </c>
      <c r="F26" s="233">
        <f t="shared" si="0"/>
        <v>0</v>
      </c>
    </row>
    <row r="27" spans="1:6">
      <c r="A27" s="230" t="s">
        <v>1586</v>
      </c>
      <c r="B27" s="231" t="s">
        <v>1586</v>
      </c>
      <c r="C27" s="232">
        <v>0</v>
      </c>
      <c r="D27" s="232">
        <v>0</v>
      </c>
      <c r="E27" s="233">
        <v>0</v>
      </c>
      <c r="F27" s="233">
        <f t="shared" si="0"/>
        <v>0</v>
      </c>
    </row>
    <row r="28" spans="1:6">
      <c r="A28" s="222"/>
      <c r="B28" s="169" t="s">
        <v>1584</v>
      </c>
      <c r="C28" s="234">
        <f>SUM(C16:C27)</f>
        <v>3965533511.0279107</v>
      </c>
      <c r="D28" s="234">
        <f>SUM(D16:D27)</f>
        <v>23416391.054999989</v>
      </c>
      <c r="E28" s="234">
        <f>SUM(E16:E27)</f>
        <v>0</v>
      </c>
      <c r="F28" s="234">
        <f>SUM(F16:F27)</f>
        <v>3988949902.0829105</v>
      </c>
    </row>
    <row r="29" spans="1:6">
      <c r="A29" s="222"/>
      <c r="B29" s="222"/>
      <c r="C29" s="222"/>
      <c r="D29" s="222"/>
      <c r="E29" s="222"/>
      <c r="F29" s="222"/>
    </row>
    <row r="30" spans="1:6">
      <c r="A30" s="222"/>
      <c r="B30" s="169" t="s">
        <v>1583</v>
      </c>
      <c r="C30" s="222"/>
      <c r="D30" s="222"/>
      <c r="E30" s="222"/>
      <c r="F30" s="222"/>
    </row>
    <row r="31" spans="1:6">
      <c r="A31" s="230">
        <v>350</v>
      </c>
      <c r="B31" s="231" t="s">
        <v>1587</v>
      </c>
      <c r="C31" s="232">
        <f>+'Ratebase Inputs'!D19</f>
        <v>174349685</v>
      </c>
      <c r="D31" s="232">
        <f>+'Ratebase Inputs'!Q19</f>
        <v>0</v>
      </c>
      <c r="E31" s="233">
        <v>0</v>
      </c>
      <c r="F31" s="233">
        <f t="shared" ref="F31:F38" si="1">C31+D31+E31</f>
        <v>174349685</v>
      </c>
    </row>
    <row r="32" spans="1:6">
      <c r="A32" s="230">
        <v>350.01</v>
      </c>
      <c r="B32" s="236" t="s">
        <v>1588</v>
      </c>
      <c r="C32" s="232">
        <f>+'Ratebase Inputs'!D20</f>
        <v>1214311299</v>
      </c>
      <c r="D32" s="232">
        <f>+'Ratebase Inputs'!Q20</f>
        <v>0</v>
      </c>
      <c r="E32" s="233">
        <v>0</v>
      </c>
      <c r="F32" s="233">
        <f t="shared" si="1"/>
        <v>1214311299</v>
      </c>
    </row>
    <row r="33" spans="1:6">
      <c r="A33" s="230">
        <v>350.02</v>
      </c>
      <c r="B33" s="236" t="s">
        <v>1589</v>
      </c>
      <c r="C33" s="232">
        <f>+'Ratebase Inputs'!D21</f>
        <v>389231</v>
      </c>
      <c r="D33" s="232">
        <f>+'Ratebase Inputs'!Q21</f>
        <v>0</v>
      </c>
      <c r="E33" s="233">
        <v>0</v>
      </c>
      <c r="F33" s="233">
        <f>C33+D33+E33</f>
        <v>389231</v>
      </c>
    </row>
    <row r="34" spans="1:6">
      <c r="A34" s="230" t="s">
        <v>1586</v>
      </c>
      <c r="B34" s="231" t="s">
        <v>1586</v>
      </c>
      <c r="C34" s="232">
        <v>0</v>
      </c>
      <c r="D34" s="232">
        <v>0</v>
      </c>
      <c r="E34" s="233">
        <v>0</v>
      </c>
      <c r="F34" s="233">
        <f>C34+D34+E34</f>
        <v>0</v>
      </c>
    </row>
    <row r="35" spans="1:6">
      <c r="A35" s="230" t="s">
        <v>1586</v>
      </c>
      <c r="B35" s="231" t="s">
        <v>1586</v>
      </c>
      <c r="C35" s="232">
        <v>0</v>
      </c>
      <c r="D35" s="232">
        <v>0</v>
      </c>
      <c r="E35" s="233">
        <v>0</v>
      </c>
      <c r="F35" s="233">
        <f t="shared" si="1"/>
        <v>0</v>
      </c>
    </row>
    <row r="36" spans="1:6">
      <c r="A36" s="230" t="s">
        <v>1586</v>
      </c>
      <c r="B36" s="231" t="s">
        <v>1586</v>
      </c>
      <c r="C36" s="232">
        <v>0</v>
      </c>
      <c r="D36" s="232">
        <v>0</v>
      </c>
      <c r="E36" s="233">
        <v>0</v>
      </c>
      <c r="F36" s="233">
        <f t="shared" si="1"/>
        <v>0</v>
      </c>
    </row>
    <row r="37" spans="1:6">
      <c r="A37" s="230" t="s">
        <v>1586</v>
      </c>
      <c r="B37" s="231" t="s">
        <v>1586</v>
      </c>
      <c r="C37" s="232">
        <v>0</v>
      </c>
      <c r="D37" s="232">
        <v>0</v>
      </c>
      <c r="E37" s="233">
        <v>0</v>
      </c>
      <c r="F37" s="233">
        <f t="shared" si="1"/>
        <v>0</v>
      </c>
    </row>
    <row r="38" spans="1:6">
      <c r="A38" s="230" t="s">
        <v>1586</v>
      </c>
      <c r="B38" s="231" t="s">
        <v>1586</v>
      </c>
      <c r="C38" s="232">
        <v>0</v>
      </c>
      <c r="D38" s="232">
        <v>0</v>
      </c>
      <c r="E38" s="233">
        <v>0</v>
      </c>
      <c r="F38" s="233">
        <f t="shared" si="1"/>
        <v>0</v>
      </c>
    </row>
    <row r="39" spans="1:6">
      <c r="A39" s="222"/>
      <c r="B39" s="169" t="s">
        <v>1584</v>
      </c>
      <c r="C39" s="234">
        <f>SUM(C31:C38)</f>
        <v>1389050215</v>
      </c>
      <c r="D39" s="234">
        <f>SUM(D31:D38)</f>
        <v>0</v>
      </c>
      <c r="E39" s="234">
        <f>SUM(E31:E38)</f>
        <v>0</v>
      </c>
      <c r="F39" s="234">
        <f>SUM(F31:F38)</f>
        <v>1389050215</v>
      </c>
    </row>
    <row r="40" spans="1:6">
      <c r="A40" s="222"/>
      <c r="B40" s="222"/>
      <c r="C40" s="222"/>
      <c r="D40" s="222"/>
      <c r="E40" s="222"/>
      <c r="F40" s="222"/>
    </row>
    <row r="41" spans="1:6">
      <c r="A41" s="222"/>
      <c r="B41" s="169" t="s">
        <v>333</v>
      </c>
      <c r="C41" s="222"/>
      <c r="D41" s="222"/>
      <c r="E41" s="222"/>
      <c r="F41" s="222"/>
    </row>
    <row r="42" spans="1:6">
      <c r="A42" s="230">
        <v>360.01</v>
      </c>
      <c r="B42" s="231" t="s">
        <v>134</v>
      </c>
      <c r="C42" s="232">
        <f>+'Ratebase Inputs'!D25</f>
        <v>5368160.9644597787</v>
      </c>
      <c r="D42" s="232">
        <f>+'Ratebase Inputs'!Q25</f>
        <v>0</v>
      </c>
      <c r="E42" s="233">
        <v>0</v>
      </c>
      <c r="F42" s="233">
        <f t="shared" ref="F42:F71" si="2">C42+D42+E42</f>
        <v>5368160.9644597787</v>
      </c>
    </row>
    <row r="43" spans="1:6">
      <c r="A43" s="230">
        <v>360.02</v>
      </c>
      <c r="B43" s="231" t="s">
        <v>1590</v>
      </c>
      <c r="C43" s="232">
        <f>+'Ratebase Inputs'!D26</f>
        <v>40674420.272206821</v>
      </c>
      <c r="D43" s="232">
        <f>+'Ratebase Inputs'!Q26</f>
        <v>0</v>
      </c>
      <c r="E43" s="233">
        <v>0</v>
      </c>
      <c r="F43" s="233">
        <f t="shared" si="2"/>
        <v>40674420.272206821</v>
      </c>
    </row>
    <row r="44" spans="1:6">
      <c r="A44" s="230">
        <v>361.01</v>
      </c>
      <c r="B44" s="231" t="s">
        <v>1591</v>
      </c>
      <c r="C44" s="232">
        <f>+'Ratebase Inputs'!D27</f>
        <v>696660.6761493294</v>
      </c>
      <c r="D44" s="232">
        <f>+'Ratebase Inputs'!Q27</f>
        <v>0</v>
      </c>
      <c r="E44" s="233">
        <v>0</v>
      </c>
      <c r="F44" s="233">
        <f t="shared" si="2"/>
        <v>696660.6761493294</v>
      </c>
    </row>
    <row r="45" spans="1:6">
      <c r="A45" s="230">
        <v>361.02</v>
      </c>
      <c r="B45" s="231" t="s">
        <v>1592</v>
      </c>
      <c r="C45" s="232">
        <f>+'Ratebase Inputs'!D28</f>
        <v>7274465.1559340004</v>
      </c>
      <c r="D45" s="232">
        <f>+'Ratebase Inputs'!Q28</f>
        <v>0</v>
      </c>
      <c r="E45" s="233">
        <v>0</v>
      </c>
      <c r="F45" s="233">
        <f t="shared" si="2"/>
        <v>7274465.1559340004</v>
      </c>
    </row>
    <row r="46" spans="1:6">
      <c r="A46" s="230">
        <v>362.01</v>
      </c>
      <c r="B46" s="231" t="s">
        <v>64</v>
      </c>
      <c r="C46" s="232">
        <f>+'Ratebase Inputs'!D29</f>
        <v>35278387.251315653</v>
      </c>
      <c r="D46" s="232">
        <f>+'Ratebase Inputs'!Q29</f>
        <v>-180679</v>
      </c>
      <c r="E46" s="233">
        <v>0</v>
      </c>
      <c r="F46" s="233">
        <f t="shared" si="2"/>
        <v>35097708.251315653</v>
      </c>
    </row>
    <row r="47" spans="1:6">
      <c r="A47" s="230">
        <v>362.02</v>
      </c>
      <c r="B47" s="231" t="s">
        <v>1593</v>
      </c>
      <c r="C47" s="232">
        <f>+'Ratebase Inputs'!D30</f>
        <v>382771525.11910033</v>
      </c>
      <c r="D47" s="232">
        <f>+'Ratebase Inputs'!Q30</f>
        <v>0</v>
      </c>
      <c r="E47" s="233">
        <v>0</v>
      </c>
      <c r="F47" s="233">
        <f t="shared" si="2"/>
        <v>382771525.11910033</v>
      </c>
    </row>
    <row r="48" spans="1:6">
      <c r="A48" s="230">
        <v>363.01</v>
      </c>
      <c r="B48" s="231" t="s">
        <v>1115</v>
      </c>
      <c r="C48" s="232">
        <f>+'Ratebase Inputs'!D31</f>
        <v>478177</v>
      </c>
      <c r="D48" s="232">
        <f>+'Ratebase Inputs'!Q31</f>
        <v>2419118.0557666672</v>
      </c>
      <c r="E48" s="233">
        <v>0</v>
      </c>
      <c r="F48" s="233">
        <f t="shared" si="2"/>
        <v>2897295.0557666672</v>
      </c>
    </row>
    <row r="49" spans="1:6">
      <c r="A49" s="230">
        <v>364.01</v>
      </c>
      <c r="B49" s="231" t="s">
        <v>1594</v>
      </c>
      <c r="C49" s="232">
        <f>+'Ratebase Inputs'!D32</f>
        <v>332893424.07291597</v>
      </c>
      <c r="D49" s="232">
        <f>+'Ratebase Inputs'!Q32</f>
        <v>-71312</v>
      </c>
      <c r="E49" s="233">
        <v>0</v>
      </c>
      <c r="F49" s="233">
        <f t="shared" si="2"/>
        <v>332822112.07291597</v>
      </c>
    </row>
    <row r="50" spans="1:6">
      <c r="A50" s="230">
        <v>365.01</v>
      </c>
      <c r="B50" s="231" t="s">
        <v>1595</v>
      </c>
      <c r="C50" s="232">
        <f>+'Ratebase Inputs'!D33</f>
        <v>1570594.1159978251</v>
      </c>
      <c r="D50" s="232">
        <f>+'Ratebase Inputs'!Q33</f>
        <v>0</v>
      </c>
      <c r="E50" s="233">
        <v>0</v>
      </c>
      <c r="F50" s="233">
        <f t="shared" si="2"/>
        <v>1570594.1159978251</v>
      </c>
    </row>
    <row r="51" spans="1:6">
      <c r="A51" s="230">
        <v>365.02</v>
      </c>
      <c r="B51" s="231" t="s">
        <v>1596</v>
      </c>
      <c r="C51" s="232">
        <f>+'Ratebase Inputs'!D34</f>
        <v>390548210.71608514</v>
      </c>
      <c r="D51" s="232">
        <f>+'Ratebase Inputs'!Q34</f>
        <v>-75387</v>
      </c>
      <c r="E51" s="233">
        <v>0</v>
      </c>
      <c r="F51" s="233">
        <f t="shared" si="2"/>
        <v>390472823.71608514</v>
      </c>
    </row>
    <row r="52" spans="1:6">
      <c r="A52" s="230">
        <v>366.01</v>
      </c>
      <c r="B52" s="231" t="s">
        <v>1597</v>
      </c>
      <c r="C52" s="232">
        <f>+'Ratebase Inputs'!D35</f>
        <v>32721604.036191806</v>
      </c>
      <c r="D52" s="232">
        <f>+'Ratebase Inputs'!Q35</f>
        <v>0</v>
      </c>
      <c r="E52" s="233">
        <v>0</v>
      </c>
      <c r="F52" s="233">
        <f t="shared" si="2"/>
        <v>32721604.036191806</v>
      </c>
    </row>
    <row r="53" spans="1:6">
      <c r="A53" s="230">
        <v>366.02</v>
      </c>
      <c r="B53" s="231" t="s">
        <v>1598</v>
      </c>
      <c r="C53" s="232">
        <f>+'Ratebase Inputs'!D36</f>
        <v>626101392.58839118</v>
      </c>
      <c r="D53" s="232">
        <f>+'Ratebase Inputs'!Q36</f>
        <v>0</v>
      </c>
      <c r="E53" s="233">
        <v>0</v>
      </c>
      <c r="F53" s="233">
        <f>C53+D53+E53</f>
        <v>626101392.58839118</v>
      </c>
    </row>
    <row r="54" spans="1:6">
      <c r="A54" s="230">
        <v>367.01</v>
      </c>
      <c r="B54" s="231" t="s">
        <v>1599</v>
      </c>
      <c r="C54" s="232">
        <f>+'Ratebase Inputs'!D37</f>
        <v>839507907.99583304</v>
      </c>
      <c r="D54" s="232">
        <f>+'Ratebase Inputs'!Q37</f>
        <v>0</v>
      </c>
      <c r="E54" s="233">
        <v>0</v>
      </c>
      <c r="F54" s="233">
        <f t="shared" si="2"/>
        <v>839507907.99583304</v>
      </c>
    </row>
    <row r="55" spans="1:6">
      <c r="A55" s="237" t="s">
        <v>1600</v>
      </c>
      <c r="B55" s="231" t="s">
        <v>1601</v>
      </c>
      <c r="C55" s="232">
        <f>+'Ratebase Inputs'!D39</f>
        <v>158181415.66</v>
      </c>
      <c r="D55" s="232">
        <f>+'Ratebase Inputs'!Q38</f>
        <v>0</v>
      </c>
      <c r="E55" s="233">
        <v>0</v>
      </c>
      <c r="F55" s="233">
        <f t="shared" si="2"/>
        <v>158181415.66</v>
      </c>
    </row>
    <row r="56" spans="1:6">
      <c r="A56" s="237" t="s">
        <v>1602</v>
      </c>
      <c r="B56" s="231" t="s">
        <v>1603</v>
      </c>
      <c r="C56" s="232">
        <f>+'Ratebase Inputs'!D40</f>
        <v>296187610.29000002</v>
      </c>
      <c r="D56" s="232">
        <f>+'Ratebase Inputs'!Q39</f>
        <v>0</v>
      </c>
      <c r="E56" s="233">
        <v>0</v>
      </c>
      <c r="F56" s="233">
        <f t="shared" si="2"/>
        <v>296187610.29000002</v>
      </c>
    </row>
    <row r="57" spans="1:6">
      <c r="A57" s="230">
        <v>368.03</v>
      </c>
      <c r="B57" s="231" t="s">
        <v>1604</v>
      </c>
      <c r="C57" s="232">
        <f>+'Ratebase Inputs'!D38</f>
        <v>2959610.05</v>
      </c>
      <c r="D57" s="232">
        <f>+'Ratebase Inputs'!Q40</f>
        <v>0</v>
      </c>
      <c r="E57" s="233">
        <v>0</v>
      </c>
      <c r="F57" s="233">
        <f t="shared" si="2"/>
        <v>2959610.05</v>
      </c>
    </row>
    <row r="58" spans="1:6">
      <c r="A58" s="237" t="s">
        <v>1605</v>
      </c>
      <c r="B58" s="231" t="s">
        <v>1606</v>
      </c>
      <c r="C58" s="232">
        <f>+'Ratebase Inputs'!D41</f>
        <v>39681227</v>
      </c>
      <c r="D58" s="232">
        <f>+'Ratebase Inputs'!Q41</f>
        <v>0</v>
      </c>
      <c r="E58" s="233">
        <v>0</v>
      </c>
      <c r="F58" s="233">
        <f t="shared" si="2"/>
        <v>39681227</v>
      </c>
    </row>
    <row r="59" spans="1:6">
      <c r="A59" s="237" t="s">
        <v>1607</v>
      </c>
      <c r="B59" s="231" t="s">
        <v>1608</v>
      </c>
      <c r="C59" s="232">
        <f>+'Ratebase Inputs'!D42</f>
        <v>141200591</v>
      </c>
      <c r="D59" s="232">
        <f>+'Ratebase Inputs'!Q42</f>
        <v>0</v>
      </c>
      <c r="E59" s="233">
        <v>0</v>
      </c>
      <c r="F59" s="233">
        <f t="shared" si="2"/>
        <v>141200591</v>
      </c>
    </row>
    <row r="60" spans="1:6">
      <c r="A60" s="230">
        <v>370.01</v>
      </c>
      <c r="B60" s="231" t="s">
        <v>59</v>
      </c>
      <c r="C60" s="232">
        <f>+'Ratebase Inputs'!D43</f>
        <v>136044280.14375001</v>
      </c>
      <c r="D60" s="232">
        <f>+'Ratebase Inputs'!Q43</f>
        <v>0</v>
      </c>
      <c r="E60" s="233">
        <v>0</v>
      </c>
      <c r="F60" s="233">
        <f t="shared" si="2"/>
        <v>136044280.14375001</v>
      </c>
    </row>
    <row r="61" spans="1:6">
      <c r="A61" s="230">
        <v>373</v>
      </c>
      <c r="B61" s="231" t="s">
        <v>1609</v>
      </c>
      <c r="C61" s="232">
        <f>+'Ratebase Inputs'!D44</f>
        <v>52258330.571666598</v>
      </c>
      <c r="D61" s="232">
        <f>+'Ratebase Inputs'!Q44</f>
        <v>0</v>
      </c>
      <c r="E61" s="233">
        <v>0</v>
      </c>
      <c r="F61" s="233">
        <f>C61+D61+E61</f>
        <v>52258330.571666598</v>
      </c>
    </row>
    <row r="62" spans="1:6">
      <c r="A62" s="230">
        <v>374</v>
      </c>
      <c r="B62" s="231" t="s">
        <v>71</v>
      </c>
      <c r="C62" s="232">
        <f>+'Ratebase Inputs'!D45</f>
        <v>2659127.9012499899</v>
      </c>
      <c r="D62" s="232">
        <f>+'Ratebase Inputs'!Q45</f>
        <v>0</v>
      </c>
      <c r="E62" s="233">
        <v>0</v>
      </c>
      <c r="F62" s="233">
        <f>C62+D62+E62</f>
        <v>2659127.9012499899</v>
      </c>
    </row>
    <row r="63" spans="1:6">
      <c r="A63" s="230" t="s">
        <v>1586</v>
      </c>
      <c r="B63" s="231" t="s">
        <v>1586</v>
      </c>
      <c r="C63" s="232">
        <v>0</v>
      </c>
      <c r="D63" s="232">
        <v>0</v>
      </c>
      <c r="E63" s="233">
        <v>0</v>
      </c>
      <c r="F63" s="233">
        <f>C63+D63+E63</f>
        <v>0</v>
      </c>
    </row>
    <row r="64" spans="1:6">
      <c r="A64" s="230" t="s">
        <v>1586</v>
      </c>
      <c r="B64" s="231" t="s">
        <v>1586</v>
      </c>
      <c r="C64" s="232">
        <v>0</v>
      </c>
      <c r="D64" s="232">
        <v>0</v>
      </c>
      <c r="E64" s="233">
        <v>0</v>
      </c>
      <c r="F64" s="233">
        <f t="shared" si="2"/>
        <v>0</v>
      </c>
    </row>
    <row r="65" spans="1:6">
      <c r="A65" s="230" t="s">
        <v>1586</v>
      </c>
      <c r="B65" s="231" t="s">
        <v>1586</v>
      </c>
      <c r="C65" s="232">
        <v>0</v>
      </c>
      <c r="D65" s="232">
        <v>0</v>
      </c>
      <c r="E65" s="233">
        <v>0</v>
      </c>
      <c r="F65" s="233">
        <f t="shared" si="2"/>
        <v>0</v>
      </c>
    </row>
    <row r="66" spans="1:6">
      <c r="A66" s="230" t="s">
        <v>1586</v>
      </c>
      <c r="B66" s="231" t="s">
        <v>1586</v>
      </c>
      <c r="C66" s="232">
        <v>0</v>
      </c>
      <c r="D66" s="232">
        <v>0</v>
      </c>
      <c r="E66" s="233">
        <v>0</v>
      </c>
      <c r="F66" s="233">
        <f t="shared" si="2"/>
        <v>0</v>
      </c>
    </row>
    <row r="67" spans="1:6">
      <c r="A67" s="230" t="s">
        <v>1586</v>
      </c>
      <c r="B67" s="231" t="s">
        <v>1586</v>
      </c>
      <c r="C67" s="232">
        <v>0</v>
      </c>
      <c r="D67" s="232">
        <v>0</v>
      </c>
      <c r="E67" s="233">
        <v>0</v>
      </c>
      <c r="F67" s="233">
        <f t="shared" si="2"/>
        <v>0</v>
      </c>
    </row>
    <row r="68" spans="1:6">
      <c r="A68" s="230" t="s">
        <v>1586</v>
      </c>
      <c r="B68" s="231" t="s">
        <v>1586</v>
      </c>
      <c r="C68" s="232">
        <v>0</v>
      </c>
      <c r="D68" s="232">
        <v>0</v>
      </c>
      <c r="E68" s="233">
        <v>0</v>
      </c>
      <c r="F68" s="233">
        <f t="shared" si="2"/>
        <v>0</v>
      </c>
    </row>
    <row r="69" spans="1:6">
      <c r="A69" s="230" t="s">
        <v>1586</v>
      </c>
      <c r="B69" s="231" t="s">
        <v>1586</v>
      </c>
      <c r="C69" s="232">
        <v>0</v>
      </c>
      <c r="D69" s="232">
        <v>0</v>
      </c>
      <c r="E69" s="233">
        <v>0</v>
      </c>
      <c r="F69" s="233">
        <f t="shared" si="2"/>
        <v>0</v>
      </c>
    </row>
    <row r="70" spans="1:6">
      <c r="A70" s="230" t="s">
        <v>1586</v>
      </c>
      <c r="B70" s="231" t="s">
        <v>1586</v>
      </c>
      <c r="C70" s="232">
        <v>0</v>
      </c>
      <c r="D70" s="232">
        <v>0</v>
      </c>
      <c r="E70" s="233">
        <v>0</v>
      </c>
      <c r="F70" s="233">
        <f t="shared" si="2"/>
        <v>0</v>
      </c>
    </row>
    <row r="71" spans="1:6">
      <c r="A71" s="230" t="s">
        <v>1586</v>
      </c>
      <c r="B71" s="231" t="s">
        <v>1586</v>
      </c>
      <c r="C71" s="232">
        <v>0</v>
      </c>
      <c r="D71" s="232">
        <v>0</v>
      </c>
      <c r="E71" s="233">
        <v>0</v>
      </c>
      <c r="F71" s="233">
        <f t="shared" si="2"/>
        <v>0</v>
      </c>
    </row>
    <row r="72" spans="1:6">
      <c r="A72" s="222"/>
      <c r="B72" s="169" t="s">
        <v>1584</v>
      </c>
      <c r="C72" s="234">
        <f>SUM(C42:C71)</f>
        <v>3525057122.5812473</v>
      </c>
      <c r="D72" s="234">
        <f>SUM(D42:D71)</f>
        <v>2091740.0557666672</v>
      </c>
      <c r="E72" s="234">
        <f>SUM(E42:E71)</f>
        <v>0</v>
      </c>
      <c r="F72" s="234">
        <f>SUM(F42:F71)</f>
        <v>3527148862.6370139</v>
      </c>
    </row>
    <row r="73" spans="1:6">
      <c r="A73" s="222"/>
      <c r="B73" s="222"/>
      <c r="C73" s="222"/>
      <c r="D73" s="222"/>
      <c r="E73" s="222"/>
      <c r="F73" s="222"/>
    </row>
    <row r="74" spans="1:6">
      <c r="A74" s="222"/>
      <c r="B74" s="169" t="s">
        <v>343</v>
      </c>
      <c r="C74" s="222"/>
      <c r="D74" s="222"/>
      <c r="E74" s="222"/>
      <c r="F74" s="222"/>
    </row>
    <row r="75" spans="1:6">
      <c r="A75" s="230">
        <v>389</v>
      </c>
      <c r="B75" s="231" t="s">
        <v>103</v>
      </c>
      <c r="C75" s="232">
        <f>+'Ratebase Inputs'!D49</f>
        <v>23500635.528460499</v>
      </c>
      <c r="D75" s="232">
        <f>+'Ratebase Inputs'!Q49</f>
        <v>11090930.553116666</v>
      </c>
      <c r="E75" s="233">
        <v>0</v>
      </c>
      <c r="F75" s="233">
        <f t="shared" ref="F75:F87" si="3">C75+D75+E75</f>
        <v>34591566.081577167</v>
      </c>
    </row>
    <row r="76" spans="1:6">
      <c r="A76" s="230">
        <v>390</v>
      </c>
      <c r="B76" s="231" t="s">
        <v>63</v>
      </c>
      <c r="C76" s="232">
        <f>+'Ratebase Inputs'!D50</f>
        <v>136018948.91572899</v>
      </c>
      <c r="D76" s="232">
        <f>+'Ratebase Inputs'!Q50</f>
        <v>4650490.1814916674</v>
      </c>
      <c r="E76" s="233">
        <v>0</v>
      </c>
      <c r="F76" s="233">
        <f t="shared" si="3"/>
        <v>140669439.09722066</v>
      </c>
    </row>
    <row r="77" spans="1:6">
      <c r="A77" s="230">
        <v>391</v>
      </c>
      <c r="B77" s="231" t="s">
        <v>1610</v>
      </c>
      <c r="C77" s="232">
        <f>+'Ratebase Inputs'!D51</f>
        <v>83991254.610513493</v>
      </c>
      <c r="D77" s="232">
        <f>+'Ratebase Inputs'!Q51</f>
        <v>0</v>
      </c>
      <c r="E77" s="233">
        <v>0</v>
      </c>
      <c r="F77" s="233">
        <f t="shared" si="3"/>
        <v>83991254.610513493</v>
      </c>
    </row>
    <row r="78" spans="1:6">
      <c r="A78" s="230">
        <v>392</v>
      </c>
      <c r="B78" s="231" t="s">
        <v>1611</v>
      </c>
      <c r="C78" s="232">
        <f>+'Ratebase Inputs'!D52</f>
        <v>13379543.047083501</v>
      </c>
      <c r="D78" s="232">
        <f>+'Ratebase Inputs'!Q52</f>
        <v>0</v>
      </c>
      <c r="E78" s="233">
        <v>0</v>
      </c>
      <c r="F78" s="233">
        <f t="shared" si="3"/>
        <v>13379543.047083501</v>
      </c>
    </row>
    <row r="79" spans="1:6">
      <c r="A79" s="230">
        <v>393</v>
      </c>
      <c r="B79" s="231" t="s">
        <v>1612</v>
      </c>
      <c r="C79" s="232">
        <f>+'Ratebase Inputs'!D53</f>
        <v>798002.50228599901</v>
      </c>
      <c r="D79" s="232">
        <f>+'Ratebase Inputs'!Q53</f>
        <v>0</v>
      </c>
      <c r="E79" s="233">
        <v>0</v>
      </c>
      <c r="F79" s="233">
        <f t="shared" si="3"/>
        <v>798002.50228599901</v>
      </c>
    </row>
    <row r="80" spans="1:6">
      <c r="A80" s="230">
        <v>394</v>
      </c>
      <c r="B80" s="231" t="s">
        <v>1613</v>
      </c>
      <c r="C80" s="232">
        <f>+'Ratebase Inputs'!D54</f>
        <v>13311690.639508801</v>
      </c>
      <c r="D80" s="232">
        <f>+'Ratebase Inputs'!Q54</f>
        <v>0</v>
      </c>
      <c r="E80" s="233">
        <v>0</v>
      </c>
      <c r="F80" s="233">
        <f t="shared" si="3"/>
        <v>13311690.639508801</v>
      </c>
    </row>
    <row r="81" spans="1:6">
      <c r="A81" s="230">
        <v>395</v>
      </c>
      <c r="B81" s="231" t="s">
        <v>1614</v>
      </c>
      <c r="C81" s="232">
        <f>+'Ratebase Inputs'!D55</f>
        <v>12031126.7299999</v>
      </c>
      <c r="D81" s="232">
        <f>+'Ratebase Inputs'!Q55</f>
        <v>0</v>
      </c>
      <c r="E81" s="233">
        <v>0</v>
      </c>
      <c r="F81" s="233">
        <f t="shared" si="3"/>
        <v>12031126.7299999</v>
      </c>
    </row>
    <row r="82" spans="1:6">
      <c r="A82" s="230">
        <v>396</v>
      </c>
      <c r="B82" s="231" t="s">
        <v>1615</v>
      </c>
      <c r="C82" s="232">
        <f>+'Ratebase Inputs'!D56</f>
        <v>6323256.5831426596</v>
      </c>
      <c r="D82" s="232">
        <f>+'Ratebase Inputs'!Q56</f>
        <v>0</v>
      </c>
      <c r="E82" s="233">
        <v>0</v>
      </c>
      <c r="F82" s="233">
        <f t="shared" si="3"/>
        <v>6323256.5831426596</v>
      </c>
    </row>
    <row r="83" spans="1:6">
      <c r="A83" s="230">
        <v>397</v>
      </c>
      <c r="B83" s="231" t="s">
        <v>1616</v>
      </c>
      <c r="C83" s="232">
        <f>+'Ratebase Inputs'!D57</f>
        <v>147993975.31044</v>
      </c>
      <c r="D83" s="232">
        <f>+'Ratebase Inputs'!Q57</f>
        <v>0</v>
      </c>
      <c r="E83" s="233">
        <v>0</v>
      </c>
      <c r="F83" s="233">
        <f t="shared" si="3"/>
        <v>147993975.31044</v>
      </c>
    </row>
    <row r="84" spans="1:6">
      <c r="A84" s="230">
        <v>398</v>
      </c>
      <c r="B84" s="231" t="s">
        <v>1617</v>
      </c>
      <c r="C84" s="232">
        <f>+'Ratebase Inputs'!D58</f>
        <v>967417.93570825004</v>
      </c>
      <c r="D84" s="232">
        <f>+'Ratebase Inputs'!Q58</f>
        <v>0</v>
      </c>
      <c r="E84" s="233">
        <v>0</v>
      </c>
      <c r="F84" s="233">
        <f t="shared" si="3"/>
        <v>967417.93570825004</v>
      </c>
    </row>
    <row r="85" spans="1:6">
      <c r="A85" s="230">
        <v>399</v>
      </c>
      <c r="B85" s="231" t="s">
        <v>149</v>
      </c>
      <c r="C85" s="232">
        <f>+'Ratebase Inputs'!D59</f>
        <v>545833.37664433336</v>
      </c>
      <c r="D85" s="232">
        <f>+'Ratebase Inputs'!Q59</f>
        <v>0</v>
      </c>
      <c r="E85" s="233">
        <v>0</v>
      </c>
      <c r="F85" s="233">
        <f>C85+D85+E85</f>
        <v>545833.37664433336</v>
      </c>
    </row>
    <row r="86" spans="1:6">
      <c r="A86" s="230" t="s">
        <v>1586</v>
      </c>
      <c r="B86" s="231" t="s">
        <v>1586</v>
      </c>
      <c r="C86" s="232">
        <v>0</v>
      </c>
      <c r="D86" s="232">
        <v>0</v>
      </c>
      <c r="E86" s="233">
        <v>0</v>
      </c>
      <c r="F86" s="233">
        <f>C86+D86+E86</f>
        <v>0</v>
      </c>
    </row>
    <row r="87" spans="1:6">
      <c r="A87" s="230" t="s">
        <v>1586</v>
      </c>
      <c r="B87" s="231" t="s">
        <v>1586</v>
      </c>
      <c r="C87" s="232">
        <v>0</v>
      </c>
      <c r="D87" s="232">
        <v>0</v>
      </c>
      <c r="E87" s="233">
        <v>0</v>
      </c>
      <c r="F87" s="233">
        <f t="shared" si="3"/>
        <v>0</v>
      </c>
    </row>
    <row r="88" spans="1:6">
      <c r="A88" s="229"/>
      <c r="B88" s="169" t="s">
        <v>1584</v>
      </c>
      <c r="C88" s="234">
        <f>SUM(C75:C87)</f>
        <v>438861685.17951638</v>
      </c>
      <c r="D88" s="234">
        <f>SUM(D75:D87)</f>
        <v>15741420.734608334</v>
      </c>
      <c r="E88" s="234">
        <f>SUM(E75:E87)</f>
        <v>0</v>
      </c>
      <c r="F88" s="234">
        <f>SUM(F75:F87)</f>
        <v>454603105.91412473</v>
      </c>
    </row>
    <row r="89" spans="1:6" ht="13.8" thickBot="1">
      <c r="A89" s="229"/>
      <c r="B89" s="20"/>
      <c r="C89" s="20"/>
      <c r="D89" s="20"/>
      <c r="E89" s="222"/>
      <c r="F89" s="20"/>
    </row>
    <row r="90" spans="1:6" ht="15.6" thickTop="1">
      <c r="A90" s="239"/>
      <c r="B90" s="169" t="s">
        <v>1618</v>
      </c>
      <c r="C90" s="234">
        <f>SUM(C88,C72,C39,C28,C13)</f>
        <v>9568193110.7886734</v>
      </c>
      <c r="D90" s="234">
        <f>SUM(D88,D72,D39,D28,D13)</f>
        <v>41249551.845374987</v>
      </c>
      <c r="E90" s="234">
        <f>SUM(E88,E72,E39,E28,E13)</f>
        <v>0</v>
      </c>
      <c r="F90" s="234">
        <f>SUM(F88,F72,F39,F28,F13)</f>
        <v>9609442662.6340485</v>
      </c>
    </row>
    <row r="91" spans="1:6">
      <c r="A91" s="226"/>
      <c r="B91" s="222"/>
      <c r="C91" s="222"/>
      <c r="D91" s="222"/>
      <c r="E91" s="222"/>
      <c r="F91" s="222"/>
    </row>
    <row r="92" spans="1:6" ht="15.6">
      <c r="A92" s="227" t="s">
        <v>1619</v>
      </c>
      <c r="B92" s="222"/>
      <c r="C92" s="222"/>
      <c r="D92" s="222"/>
      <c r="E92" s="222"/>
      <c r="F92" s="222"/>
    </row>
    <row r="93" spans="1:6" ht="15.6">
      <c r="A93" s="227"/>
      <c r="B93" s="222"/>
      <c r="C93" s="222"/>
      <c r="D93" s="222"/>
      <c r="E93" s="222"/>
      <c r="F93" s="222"/>
    </row>
    <row r="94" spans="1:6">
      <c r="A94" s="229"/>
      <c r="B94" s="169" t="s">
        <v>325</v>
      </c>
      <c r="C94" s="222"/>
      <c r="D94" s="222"/>
      <c r="E94" s="222"/>
      <c r="F94" s="222"/>
    </row>
    <row r="95" spans="1:6">
      <c r="A95" s="230">
        <v>111</v>
      </c>
      <c r="B95" s="231" t="s">
        <v>1620</v>
      </c>
      <c r="C95" s="232">
        <f>+'Ratebase Inputs'!D110</f>
        <v>-10020486</v>
      </c>
      <c r="D95" s="232">
        <f>+'Ratebase Inputs'!Q110</f>
        <v>0</v>
      </c>
      <c r="E95" s="233">
        <v>0</v>
      </c>
      <c r="F95" s="233">
        <f>C95+D95+E95</f>
        <v>-10020486</v>
      </c>
    </row>
    <row r="96" spans="1:6">
      <c r="A96" s="230">
        <v>111.01</v>
      </c>
      <c r="B96" s="236" t="s">
        <v>1621</v>
      </c>
      <c r="C96" s="232">
        <f>+'Ratebase Inputs'!D111</f>
        <v>-30632</v>
      </c>
      <c r="D96" s="232">
        <f>+'Ratebase Inputs'!Q111</f>
        <v>0</v>
      </c>
      <c r="E96" s="233">
        <v>0</v>
      </c>
      <c r="F96" s="233">
        <f>C96+D96+E96</f>
        <v>-30632</v>
      </c>
    </row>
    <row r="97" spans="1:6">
      <c r="A97" s="230">
        <v>111.02</v>
      </c>
      <c r="B97" s="231" t="s">
        <v>1622</v>
      </c>
      <c r="C97" s="232">
        <f>+'Ratebase Inputs'!D112</f>
        <v>-57900107</v>
      </c>
      <c r="D97" s="232">
        <f>+'Ratebase Inputs'!Q112</f>
        <v>0</v>
      </c>
      <c r="E97" s="233">
        <v>0</v>
      </c>
      <c r="F97" s="233">
        <f>C97+D97+E97</f>
        <v>-57900107</v>
      </c>
    </row>
    <row r="98" spans="1:6">
      <c r="A98" s="222"/>
      <c r="B98" s="169" t="s">
        <v>1584</v>
      </c>
      <c r="C98" s="234">
        <f>SUM(C95:C97)</f>
        <v>-67951225</v>
      </c>
      <c r="D98" s="234">
        <f>SUM(D95:D97)</f>
        <v>0</v>
      </c>
      <c r="E98" s="234">
        <f>SUM(E95:E97)</f>
        <v>0</v>
      </c>
      <c r="F98" s="234">
        <f>SUM(F95:F97)</f>
        <v>-67951225</v>
      </c>
    </row>
    <row r="99" spans="1:6">
      <c r="A99" s="222"/>
      <c r="B99" s="222"/>
      <c r="C99" s="222"/>
      <c r="D99" s="222"/>
      <c r="E99" s="222"/>
      <c r="F99" s="222"/>
    </row>
    <row r="100" spans="1:6">
      <c r="A100" s="222"/>
      <c r="B100" s="222" t="s">
        <v>328</v>
      </c>
      <c r="C100" s="222"/>
      <c r="D100" s="222"/>
      <c r="E100" s="222"/>
      <c r="F100" s="222"/>
    </row>
    <row r="101" spans="1:6">
      <c r="A101" s="230">
        <v>108.01</v>
      </c>
      <c r="B101" s="231" t="s">
        <v>1623</v>
      </c>
      <c r="C101" s="232">
        <f>+'Ratebase Inputs'!D78</f>
        <v>-763481420.58249915</v>
      </c>
      <c r="D101" s="232">
        <f>+'Ratebase Inputs'!Q78</f>
        <v>-108291854.28381895</v>
      </c>
      <c r="E101" s="233">
        <v>0</v>
      </c>
      <c r="F101" s="233">
        <f t="shared" ref="F101:F112" si="4">C101+D101+E101</f>
        <v>-871773274.86631811</v>
      </c>
    </row>
    <row r="102" spans="1:6">
      <c r="A102" s="230">
        <v>108.02</v>
      </c>
      <c r="B102" s="231" t="s">
        <v>1624</v>
      </c>
      <c r="C102" s="232">
        <f>+'Ratebase Inputs'!D79</f>
        <v>-143902039.41291645</v>
      </c>
      <c r="D102" s="232">
        <f>+'Ratebase Inputs'!Q79</f>
        <v>-1866882.6976508924</v>
      </c>
      <c r="E102" s="233">
        <v>0</v>
      </c>
      <c r="F102" s="233">
        <f t="shared" si="4"/>
        <v>-145768922.11056733</v>
      </c>
    </row>
    <row r="103" spans="1:6">
      <c r="A103" s="230">
        <v>108.03</v>
      </c>
      <c r="B103" s="231" t="s">
        <v>1625</v>
      </c>
      <c r="C103" s="232">
        <f>+'Ratebase Inputs'!D80</f>
        <v>-707499113.54624915</v>
      </c>
      <c r="D103" s="232">
        <f>+'Ratebase Inputs'!Q80</f>
        <v>14248193.052235277</v>
      </c>
      <c r="E103" s="233">
        <v>0</v>
      </c>
      <c r="F103" s="233">
        <f t="shared" si="4"/>
        <v>-693250920.49401391</v>
      </c>
    </row>
    <row r="104" spans="1:6">
      <c r="A104" s="230" t="s">
        <v>1586</v>
      </c>
      <c r="B104" s="231" t="s">
        <v>1586</v>
      </c>
      <c r="C104" s="232">
        <v>0</v>
      </c>
      <c r="D104" s="232">
        <v>0</v>
      </c>
      <c r="E104" s="233">
        <v>0</v>
      </c>
      <c r="F104" s="233">
        <f t="shared" si="4"/>
        <v>0</v>
      </c>
    </row>
    <row r="105" spans="1:6">
      <c r="A105" s="230" t="s">
        <v>1586</v>
      </c>
      <c r="B105" s="231" t="s">
        <v>1586</v>
      </c>
      <c r="C105" s="232">
        <v>0</v>
      </c>
      <c r="D105" s="232">
        <v>0</v>
      </c>
      <c r="E105" s="233">
        <v>0</v>
      </c>
      <c r="F105" s="233">
        <f t="shared" si="4"/>
        <v>0</v>
      </c>
    </row>
    <row r="106" spans="1:6">
      <c r="A106" s="230" t="s">
        <v>1586</v>
      </c>
      <c r="B106" s="231" t="s">
        <v>1586</v>
      </c>
      <c r="C106" s="232">
        <v>0</v>
      </c>
      <c r="D106" s="232">
        <v>0</v>
      </c>
      <c r="E106" s="233">
        <v>0</v>
      </c>
      <c r="F106" s="233">
        <f t="shared" si="4"/>
        <v>0</v>
      </c>
    </row>
    <row r="107" spans="1:6">
      <c r="A107" s="230" t="s">
        <v>1586</v>
      </c>
      <c r="B107" s="231" t="s">
        <v>1586</v>
      </c>
      <c r="C107" s="232">
        <v>0</v>
      </c>
      <c r="D107" s="232">
        <v>0</v>
      </c>
      <c r="E107" s="233">
        <v>0</v>
      </c>
      <c r="F107" s="233">
        <f t="shared" si="4"/>
        <v>0</v>
      </c>
    </row>
    <row r="108" spans="1:6">
      <c r="A108" s="230" t="s">
        <v>1586</v>
      </c>
      <c r="B108" s="231" t="s">
        <v>1586</v>
      </c>
      <c r="C108" s="232">
        <v>0</v>
      </c>
      <c r="D108" s="232">
        <v>0</v>
      </c>
      <c r="E108" s="233">
        <v>0</v>
      </c>
      <c r="F108" s="233">
        <f t="shared" si="4"/>
        <v>0</v>
      </c>
    </row>
    <row r="109" spans="1:6">
      <c r="A109" s="230" t="s">
        <v>1586</v>
      </c>
      <c r="B109" s="231" t="s">
        <v>1586</v>
      </c>
      <c r="C109" s="232">
        <v>0</v>
      </c>
      <c r="D109" s="232">
        <v>0</v>
      </c>
      <c r="E109" s="233">
        <v>0</v>
      </c>
      <c r="F109" s="233">
        <f t="shared" si="4"/>
        <v>0</v>
      </c>
    </row>
    <row r="110" spans="1:6">
      <c r="A110" s="230" t="s">
        <v>1586</v>
      </c>
      <c r="B110" s="231" t="s">
        <v>1586</v>
      </c>
      <c r="C110" s="232">
        <v>0</v>
      </c>
      <c r="D110" s="232">
        <v>0</v>
      </c>
      <c r="E110" s="233">
        <v>0</v>
      </c>
      <c r="F110" s="233">
        <f t="shared" si="4"/>
        <v>0</v>
      </c>
    </row>
    <row r="111" spans="1:6">
      <c r="A111" s="230" t="s">
        <v>1586</v>
      </c>
      <c r="B111" s="231" t="s">
        <v>1586</v>
      </c>
      <c r="C111" s="232">
        <v>0</v>
      </c>
      <c r="D111" s="232">
        <v>0</v>
      </c>
      <c r="E111" s="233">
        <v>0</v>
      </c>
      <c r="F111" s="233">
        <f t="shared" si="4"/>
        <v>0</v>
      </c>
    </row>
    <row r="112" spans="1:6">
      <c r="A112" s="230" t="s">
        <v>1586</v>
      </c>
      <c r="B112" s="231" t="s">
        <v>1586</v>
      </c>
      <c r="C112" s="232">
        <v>0</v>
      </c>
      <c r="D112" s="232">
        <v>0</v>
      </c>
      <c r="E112" s="233">
        <v>0</v>
      </c>
      <c r="F112" s="233">
        <f t="shared" si="4"/>
        <v>0</v>
      </c>
    </row>
    <row r="113" spans="1:6">
      <c r="A113" s="222"/>
      <c r="B113" s="169" t="s">
        <v>1584</v>
      </c>
      <c r="C113" s="234">
        <f>SUM(C101:C112)</f>
        <v>-1614882573.5416646</v>
      </c>
      <c r="D113" s="234">
        <f>SUM(D101:D112)</f>
        <v>-95910543.929234564</v>
      </c>
      <c r="E113" s="234">
        <f>SUM(E101:E112)</f>
        <v>0</v>
      </c>
      <c r="F113" s="234">
        <f>SUM(F101:F112)</f>
        <v>-1710793117.4708993</v>
      </c>
    </row>
    <row r="114" spans="1:6">
      <c r="A114" s="222"/>
      <c r="B114" s="222"/>
      <c r="C114" s="222"/>
      <c r="D114" s="222"/>
      <c r="E114" s="222"/>
      <c r="F114" s="222"/>
    </row>
    <row r="115" spans="1:6">
      <c r="A115" s="222"/>
      <c r="B115" s="235" t="s">
        <v>1626</v>
      </c>
      <c r="C115" s="222"/>
      <c r="D115" s="222"/>
      <c r="E115" s="222"/>
      <c r="F115" s="222"/>
    </row>
    <row r="116" spans="1:6">
      <c r="A116" s="230" t="s">
        <v>1627</v>
      </c>
      <c r="B116" s="231" t="s">
        <v>1628</v>
      </c>
      <c r="C116" s="232">
        <f>+'Ratebase Inputs'!D81</f>
        <v>-48274493</v>
      </c>
      <c r="D116" s="232">
        <f>+'Ratebase Inputs'!Q81</f>
        <v>0</v>
      </c>
      <c r="E116" s="233">
        <v>0</v>
      </c>
      <c r="F116" s="233">
        <f t="shared" ref="F116:F123" si="5">C116+D116+E116</f>
        <v>-48274493</v>
      </c>
    </row>
    <row r="117" spans="1:6">
      <c r="A117" s="230" t="s">
        <v>1629</v>
      </c>
      <c r="B117" s="231" t="s">
        <v>1630</v>
      </c>
      <c r="C117" s="232">
        <f>+'Ratebase Inputs'!D82</f>
        <v>-385273338</v>
      </c>
      <c r="D117" s="232">
        <f>+'Ratebase Inputs'!Q82</f>
        <v>1397233.0019355533</v>
      </c>
      <c r="E117" s="233">
        <v>0</v>
      </c>
      <c r="F117" s="233">
        <f t="shared" si="5"/>
        <v>-383876104.99806446</v>
      </c>
    </row>
    <row r="118" spans="1:6">
      <c r="A118" s="237" t="s">
        <v>1631</v>
      </c>
      <c r="B118" s="236" t="s">
        <v>1632</v>
      </c>
      <c r="C118" s="232">
        <f>+'Ratebase Inputs'!D83</f>
        <v>-184422</v>
      </c>
      <c r="D118" s="232">
        <f>+'Ratebase Inputs'!Q83</f>
        <v>0</v>
      </c>
      <c r="E118" s="233">
        <v>0</v>
      </c>
      <c r="F118" s="233">
        <f>C118+D118+E118</f>
        <v>-184422</v>
      </c>
    </row>
    <row r="119" spans="1:6">
      <c r="A119" s="230" t="s">
        <v>1586</v>
      </c>
      <c r="B119" s="231" t="s">
        <v>1586</v>
      </c>
      <c r="C119" s="232">
        <v>0</v>
      </c>
      <c r="D119" s="232">
        <v>0</v>
      </c>
      <c r="E119" s="233">
        <v>0</v>
      </c>
      <c r="F119" s="233">
        <f>C119+D119+E119</f>
        <v>0</v>
      </c>
    </row>
    <row r="120" spans="1:6">
      <c r="A120" s="230" t="s">
        <v>1586</v>
      </c>
      <c r="B120" s="231" t="s">
        <v>1586</v>
      </c>
      <c r="C120" s="232">
        <v>0</v>
      </c>
      <c r="D120" s="232">
        <v>0</v>
      </c>
      <c r="E120" s="233">
        <v>0</v>
      </c>
      <c r="F120" s="233">
        <f t="shared" si="5"/>
        <v>0</v>
      </c>
    </row>
    <row r="121" spans="1:6">
      <c r="A121" s="230" t="s">
        <v>1586</v>
      </c>
      <c r="B121" s="231" t="s">
        <v>1586</v>
      </c>
      <c r="C121" s="232">
        <v>0</v>
      </c>
      <c r="D121" s="232">
        <v>0</v>
      </c>
      <c r="E121" s="233">
        <v>0</v>
      </c>
      <c r="F121" s="233">
        <f t="shared" si="5"/>
        <v>0</v>
      </c>
    </row>
    <row r="122" spans="1:6">
      <c r="A122" s="230" t="s">
        <v>1586</v>
      </c>
      <c r="B122" s="231" t="s">
        <v>1586</v>
      </c>
      <c r="C122" s="232">
        <v>0</v>
      </c>
      <c r="D122" s="232">
        <v>0</v>
      </c>
      <c r="E122" s="233">
        <v>0</v>
      </c>
      <c r="F122" s="233">
        <f t="shared" si="5"/>
        <v>0</v>
      </c>
    </row>
    <row r="123" spans="1:6">
      <c r="A123" s="230" t="s">
        <v>1586</v>
      </c>
      <c r="B123" s="231" t="s">
        <v>1586</v>
      </c>
      <c r="C123" s="232">
        <v>0</v>
      </c>
      <c r="D123" s="232">
        <v>0</v>
      </c>
      <c r="E123" s="233">
        <v>0</v>
      </c>
      <c r="F123" s="233">
        <f t="shared" si="5"/>
        <v>0</v>
      </c>
    </row>
    <row r="124" spans="1:6">
      <c r="A124" s="222"/>
      <c r="B124" s="169" t="s">
        <v>1584</v>
      </c>
      <c r="C124" s="234">
        <f>SUM(C116:C123)</f>
        <v>-433732253</v>
      </c>
      <c r="D124" s="234">
        <f>SUM(D116:D123)</f>
        <v>1397233.0019355533</v>
      </c>
      <c r="E124" s="234">
        <f>SUM(E116:E123)</f>
        <v>0</v>
      </c>
      <c r="F124" s="234">
        <f>SUM(F116:F123)</f>
        <v>-432335019.99806446</v>
      </c>
    </row>
    <row r="125" spans="1:6">
      <c r="A125" s="222"/>
      <c r="B125" s="222"/>
      <c r="C125" s="222"/>
      <c r="D125" s="222"/>
      <c r="E125" s="222"/>
      <c r="F125" s="222"/>
    </row>
    <row r="126" spans="1:6">
      <c r="A126" s="222"/>
      <c r="B126" s="169" t="s">
        <v>333</v>
      </c>
      <c r="C126" s="222"/>
      <c r="D126" s="222"/>
      <c r="E126" s="222"/>
      <c r="F126" s="222"/>
    </row>
    <row r="127" spans="1:6">
      <c r="A127" s="230" t="s">
        <v>1633</v>
      </c>
      <c r="B127" s="236" t="s">
        <v>1634</v>
      </c>
      <c r="C127" s="232">
        <f>+'Ratebase Inputs'!D84</f>
        <v>-10855.815574864511</v>
      </c>
      <c r="D127" s="232">
        <f>+'Ratebase Inputs'!Q84</f>
        <v>0</v>
      </c>
      <c r="E127" s="233">
        <v>0</v>
      </c>
      <c r="F127" s="233">
        <f t="shared" ref="F127:F155" si="6">C127+D127+E127</f>
        <v>-10855.815574864511</v>
      </c>
    </row>
    <row r="128" spans="1:6">
      <c r="A128" s="230" t="s">
        <v>1635</v>
      </c>
      <c r="B128" s="236" t="s">
        <v>1636</v>
      </c>
      <c r="C128" s="232">
        <f>+'Ratebase Inputs'!D85</f>
        <v>-3074570.0648417957</v>
      </c>
      <c r="D128" s="232">
        <f>+'Ratebase Inputs'!Q85</f>
        <v>34067.241112088115</v>
      </c>
      <c r="E128" s="233">
        <v>0</v>
      </c>
      <c r="F128" s="233">
        <f t="shared" si="6"/>
        <v>-3040502.8237297074</v>
      </c>
    </row>
    <row r="129" spans="1:6">
      <c r="A129" s="230" t="s">
        <v>1637</v>
      </c>
      <c r="B129" s="231" t="s">
        <v>1591</v>
      </c>
      <c r="C129" s="232">
        <f>+'Ratebase Inputs'!D86</f>
        <v>-217582.35384405742</v>
      </c>
      <c r="D129" s="232">
        <f>+'Ratebase Inputs'!Q86</f>
        <v>0</v>
      </c>
      <c r="E129" s="233">
        <v>0</v>
      </c>
      <c r="F129" s="233">
        <f t="shared" si="6"/>
        <v>-217582.35384405742</v>
      </c>
    </row>
    <row r="130" spans="1:6">
      <c r="A130" s="230" t="s">
        <v>1638</v>
      </c>
      <c r="B130" s="231" t="s">
        <v>1592</v>
      </c>
      <c r="C130" s="232">
        <f>+'Ratebase Inputs'!D87</f>
        <v>-2042011.5565726026</v>
      </c>
      <c r="D130" s="232">
        <f>+'Ratebase Inputs'!Q87</f>
        <v>1974.5780469243764</v>
      </c>
      <c r="E130" s="233">
        <v>0</v>
      </c>
      <c r="F130" s="233">
        <f t="shared" si="6"/>
        <v>-2040036.9785256782</v>
      </c>
    </row>
    <row r="131" spans="1:6">
      <c r="A131" s="230" t="s">
        <v>1639</v>
      </c>
      <c r="B131" s="231" t="s">
        <v>64</v>
      </c>
      <c r="C131" s="232">
        <f>+'Ratebase Inputs'!D88</f>
        <v>-11333149.728808075</v>
      </c>
      <c r="D131" s="232">
        <f>+'Ratebase Inputs'!Q88</f>
        <v>0</v>
      </c>
      <c r="E131" s="233">
        <v>0</v>
      </c>
      <c r="F131" s="233">
        <f t="shared" si="6"/>
        <v>-11333149.728808075</v>
      </c>
    </row>
    <row r="132" spans="1:6">
      <c r="A132" s="230" t="s">
        <v>1640</v>
      </c>
      <c r="B132" s="231" t="s">
        <v>1593</v>
      </c>
      <c r="C132" s="232">
        <f>+'Ratebase Inputs'!D89</f>
        <v>-111459357.21410793</v>
      </c>
      <c r="D132" s="232">
        <f>+'Ratebase Inputs'!Q89</f>
        <v>-113910.81144795401</v>
      </c>
      <c r="E132" s="233">
        <v>0</v>
      </c>
      <c r="F132" s="233">
        <f t="shared" si="6"/>
        <v>-111573268.02555588</v>
      </c>
    </row>
    <row r="133" spans="1:6">
      <c r="A133" s="237" t="s">
        <v>1641</v>
      </c>
      <c r="B133" s="231" t="s">
        <v>1115</v>
      </c>
      <c r="C133" s="232">
        <f>+'Ratebase Inputs'!D90</f>
        <v>0</v>
      </c>
      <c r="D133" s="232">
        <f>+'Ratebase Inputs'!Q90</f>
        <v>-227790.68922477314</v>
      </c>
      <c r="E133" s="233">
        <v>0</v>
      </c>
      <c r="F133" s="233">
        <f t="shared" si="6"/>
        <v>-227790.68922477314</v>
      </c>
    </row>
    <row r="134" spans="1:6">
      <c r="A134" s="230" t="s">
        <v>1642</v>
      </c>
      <c r="B134" s="231" t="s">
        <v>1594</v>
      </c>
      <c r="C134" s="232">
        <f>+'Ratebase Inputs'!D91</f>
        <v>-144187731.771249</v>
      </c>
      <c r="D134" s="232">
        <f>+'Ratebase Inputs'!Q91</f>
        <v>-37883.605643391063</v>
      </c>
      <c r="E134" s="233">
        <v>0</v>
      </c>
      <c r="F134" s="233">
        <f t="shared" si="6"/>
        <v>-144225615.37689239</v>
      </c>
    </row>
    <row r="135" spans="1:6">
      <c r="A135" s="237" t="s">
        <v>1643</v>
      </c>
      <c r="B135" s="231" t="s">
        <v>1644</v>
      </c>
      <c r="C135" s="232">
        <f>+'Ratebase Inputs'!D92</f>
        <v>-1425400.0629863495</v>
      </c>
      <c r="D135" s="232">
        <f>+'Ratebase Inputs'!Q92</f>
        <v>0</v>
      </c>
      <c r="E135" s="233">
        <v>0</v>
      </c>
      <c r="F135" s="233">
        <f t="shared" si="6"/>
        <v>-1425400.0629863495</v>
      </c>
    </row>
    <row r="136" spans="1:6">
      <c r="A136" s="230" t="s">
        <v>1645</v>
      </c>
      <c r="B136" s="231" t="s">
        <v>1596</v>
      </c>
      <c r="C136" s="232">
        <f>+'Ratebase Inputs'!D93</f>
        <v>-117062525.39117965</v>
      </c>
      <c r="D136" s="232">
        <f>+'Ratebase Inputs'!Q93</f>
        <v>-1772045.5209683971</v>
      </c>
      <c r="E136" s="233">
        <v>0</v>
      </c>
      <c r="F136" s="233">
        <f t="shared" si="6"/>
        <v>-118834570.91214804</v>
      </c>
    </row>
    <row r="137" spans="1:6">
      <c r="A137" s="230" t="s">
        <v>1646</v>
      </c>
      <c r="B137" s="231" t="s">
        <v>164</v>
      </c>
      <c r="C137" s="232">
        <f>+'Ratebase Inputs'!D94</f>
        <v>-17302931.116034426</v>
      </c>
      <c r="D137" s="232">
        <f>+'Ratebase Inputs'!Q94</f>
        <v>0</v>
      </c>
      <c r="E137" s="233">
        <v>0</v>
      </c>
      <c r="F137" s="233">
        <f t="shared" si="6"/>
        <v>-17302931.116034426</v>
      </c>
    </row>
    <row r="138" spans="1:6">
      <c r="A138" s="237" t="s">
        <v>1647</v>
      </c>
      <c r="B138" s="236" t="s">
        <v>1100</v>
      </c>
      <c r="C138" s="232">
        <f>+'Ratebase Inputs'!D95</f>
        <v>-237057595.89938158</v>
      </c>
      <c r="D138" s="232">
        <f>+'Ratebase Inputs'!Q95</f>
        <v>1607451.6565665714</v>
      </c>
      <c r="E138" s="233">
        <v>0</v>
      </c>
      <c r="F138" s="233">
        <f t="shared" si="6"/>
        <v>-235450144.24281502</v>
      </c>
    </row>
    <row r="139" spans="1:6">
      <c r="A139" s="230" t="s">
        <v>1648</v>
      </c>
      <c r="B139" s="231" t="s">
        <v>1649</v>
      </c>
      <c r="C139" s="232">
        <f>+'Ratebase Inputs'!D96</f>
        <v>-338059705.68416601</v>
      </c>
      <c r="D139" s="232">
        <f>+'Ratebase Inputs'!Q96</f>
        <v>-1618762.6115819705</v>
      </c>
      <c r="E139" s="233">
        <v>0</v>
      </c>
      <c r="F139" s="233">
        <f t="shared" si="6"/>
        <v>-339678468.295748</v>
      </c>
    </row>
    <row r="140" spans="1:6">
      <c r="A140" s="237" t="s">
        <v>1650</v>
      </c>
      <c r="B140" s="236" t="s">
        <v>138</v>
      </c>
      <c r="C140" s="232">
        <f>+'Ratebase Inputs'!D97</f>
        <v>-1583893</v>
      </c>
      <c r="D140" s="232">
        <f>+'Ratebase Inputs'!Q97</f>
        <v>0</v>
      </c>
      <c r="E140" s="233">
        <v>0</v>
      </c>
      <c r="F140" s="233">
        <f t="shared" si="6"/>
        <v>-1583893</v>
      </c>
    </row>
    <row r="141" spans="1:6">
      <c r="A141" s="237" t="s">
        <v>1651</v>
      </c>
      <c r="B141" s="236" t="s">
        <v>1104</v>
      </c>
      <c r="C141" s="232">
        <f>+'Ratebase Inputs'!D98</f>
        <v>-61577305</v>
      </c>
      <c r="D141" s="232">
        <f>+'Ratebase Inputs'!Q98</f>
        <v>0</v>
      </c>
      <c r="E141" s="233">
        <v>0</v>
      </c>
      <c r="F141" s="233">
        <f t="shared" si="6"/>
        <v>-61577305</v>
      </c>
    </row>
    <row r="142" spans="1:6">
      <c r="A142" s="237" t="s">
        <v>1652</v>
      </c>
      <c r="B142" s="236" t="s">
        <v>1105</v>
      </c>
      <c r="C142" s="232">
        <f>+'Ratebase Inputs'!D99</f>
        <v>-114723192</v>
      </c>
      <c r="D142" s="232">
        <f>+'Ratebase Inputs'!Q99</f>
        <v>-1839804.7255003452</v>
      </c>
      <c r="E142" s="233">
        <v>0</v>
      </c>
      <c r="F142" s="233">
        <f t="shared" si="6"/>
        <v>-116562996.72550035</v>
      </c>
    </row>
    <row r="143" spans="1:6">
      <c r="A143" s="237" t="s">
        <v>1653</v>
      </c>
      <c r="B143" s="236" t="s">
        <v>479</v>
      </c>
      <c r="C143" s="232">
        <f>+'Ratebase Inputs'!D100</f>
        <v>-29187822</v>
      </c>
      <c r="D143" s="232">
        <f>+'Ratebase Inputs'!Q100</f>
        <v>0</v>
      </c>
      <c r="E143" s="233">
        <v>0</v>
      </c>
      <c r="F143" s="233">
        <f t="shared" si="6"/>
        <v>-29187822</v>
      </c>
    </row>
    <row r="144" spans="1:6">
      <c r="A144" s="237" t="s">
        <v>1654</v>
      </c>
      <c r="B144" s="236" t="s">
        <v>480</v>
      </c>
      <c r="C144" s="232">
        <f>+'Ratebase Inputs'!D101</f>
        <v>-85568616</v>
      </c>
      <c r="D144" s="232">
        <f>+'Ratebase Inputs'!Q101</f>
        <v>-738029.84538035374</v>
      </c>
      <c r="E144" s="233">
        <v>0</v>
      </c>
      <c r="F144" s="233">
        <f t="shared" si="6"/>
        <v>-86306645.845380351</v>
      </c>
    </row>
    <row r="145" spans="1:6">
      <c r="A145" s="230" t="s">
        <v>1655</v>
      </c>
      <c r="B145" s="231" t="s">
        <v>59</v>
      </c>
      <c r="C145" s="232">
        <f>+'Ratebase Inputs'!D102</f>
        <v>-38328580.796250001</v>
      </c>
      <c r="D145" s="232">
        <f>+'Ratebase Inputs'!Q102</f>
        <v>-4094398.3938797601</v>
      </c>
      <c r="E145" s="233">
        <v>0</v>
      </c>
      <c r="F145" s="233">
        <f t="shared" si="6"/>
        <v>-42422979.190129757</v>
      </c>
    </row>
    <row r="146" spans="1:6">
      <c r="A146" s="230" t="s">
        <v>1656</v>
      </c>
      <c r="B146" s="231" t="s">
        <v>1609</v>
      </c>
      <c r="C146" s="232">
        <f>+'Ratebase Inputs'!D103</f>
        <v>-19790384.967083301</v>
      </c>
      <c r="D146" s="232">
        <f>+'Ratebase Inputs'!Q103</f>
        <v>-368634.97227116057</v>
      </c>
      <c r="E146" s="233">
        <v>0</v>
      </c>
      <c r="F146" s="233">
        <f>C146+D146+E146</f>
        <v>-20159019.939354461</v>
      </c>
    </row>
    <row r="147" spans="1:6">
      <c r="A147" s="230" t="s">
        <v>1657</v>
      </c>
      <c r="B147" s="231" t="s">
        <v>71</v>
      </c>
      <c r="C147" s="232">
        <f>+'Ratebase Inputs'!D104</f>
        <v>-288060.25499999902</v>
      </c>
      <c r="D147" s="232">
        <f>+'Ratebase Inputs'!Q104</f>
        <v>0</v>
      </c>
      <c r="E147" s="233">
        <v>0</v>
      </c>
      <c r="F147" s="233">
        <f>C147+D147+E147</f>
        <v>-288060.25499999902</v>
      </c>
    </row>
    <row r="148" spans="1:6">
      <c r="A148" s="230" t="s">
        <v>1586</v>
      </c>
      <c r="B148" s="231" t="s">
        <v>1586</v>
      </c>
      <c r="C148" s="232">
        <v>0</v>
      </c>
      <c r="D148" s="232">
        <v>0</v>
      </c>
      <c r="E148" s="233">
        <v>0</v>
      </c>
      <c r="F148" s="233">
        <f>C148+D148+E148</f>
        <v>0</v>
      </c>
    </row>
    <row r="149" spans="1:6">
      <c r="A149" s="230" t="s">
        <v>1586</v>
      </c>
      <c r="B149" s="231" t="s">
        <v>1586</v>
      </c>
      <c r="C149" s="232">
        <v>0</v>
      </c>
      <c r="D149" s="232">
        <v>0</v>
      </c>
      <c r="E149" s="233">
        <v>0</v>
      </c>
      <c r="F149" s="233">
        <f t="shared" si="6"/>
        <v>0</v>
      </c>
    </row>
    <row r="150" spans="1:6">
      <c r="A150" s="230" t="s">
        <v>1586</v>
      </c>
      <c r="B150" s="231" t="s">
        <v>1586</v>
      </c>
      <c r="C150" s="232">
        <v>0</v>
      </c>
      <c r="D150" s="232">
        <v>0</v>
      </c>
      <c r="E150" s="233">
        <v>0</v>
      </c>
      <c r="F150" s="233">
        <f t="shared" si="6"/>
        <v>0</v>
      </c>
    </row>
    <row r="151" spans="1:6">
      <c r="A151" s="230" t="s">
        <v>1586</v>
      </c>
      <c r="B151" s="231" t="s">
        <v>1586</v>
      </c>
      <c r="C151" s="232">
        <v>0</v>
      </c>
      <c r="D151" s="232">
        <v>0</v>
      </c>
      <c r="E151" s="233">
        <v>0</v>
      </c>
      <c r="F151" s="233">
        <f t="shared" si="6"/>
        <v>0</v>
      </c>
    </row>
    <row r="152" spans="1:6">
      <c r="A152" s="230" t="s">
        <v>1586</v>
      </c>
      <c r="B152" s="231" t="s">
        <v>1586</v>
      </c>
      <c r="C152" s="232">
        <v>0</v>
      </c>
      <c r="D152" s="232">
        <v>0</v>
      </c>
      <c r="E152" s="233">
        <v>0</v>
      </c>
      <c r="F152" s="233">
        <f t="shared" si="6"/>
        <v>0</v>
      </c>
    </row>
    <row r="153" spans="1:6">
      <c r="A153" s="230" t="s">
        <v>1586</v>
      </c>
      <c r="B153" s="231" t="s">
        <v>1586</v>
      </c>
      <c r="C153" s="232">
        <v>0</v>
      </c>
      <c r="D153" s="232">
        <v>0</v>
      </c>
      <c r="E153" s="233">
        <v>0</v>
      </c>
      <c r="F153" s="233">
        <f t="shared" si="6"/>
        <v>0</v>
      </c>
    </row>
    <row r="154" spans="1:6">
      <c r="A154" s="230" t="s">
        <v>1586</v>
      </c>
      <c r="B154" s="231" t="s">
        <v>1586</v>
      </c>
      <c r="C154" s="232">
        <v>0</v>
      </c>
      <c r="D154" s="232">
        <v>0</v>
      </c>
      <c r="E154" s="233">
        <v>0</v>
      </c>
      <c r="F154" s="233">
        <f t="shared" si="6"/>
        <v>0</v>
      </c>
    </row>
    <row r="155" spans="1:6">
      <c r="A155" s="230" t="s">
        <v>1586</v>
      </c>
      <c r="B155" s="231" t="s">
        <v>1586</v>
      </c>
      <c r="C155" s="232">
        <v>0</v>
      </c>
      <c r="D155" s="232">
        <v>0</v>
      </c>
      <c r="E155" s="233">
        <v>0</v>
      </c>
      <c r="F155" s="233">
        <f t="shared" si="6"/>
        <v>0</v>
      </c>
    </row>
    <row r="156" spans="1:6">
      <c r="A156" s="222"/>
      <c r="B156" s="169" t="s">
        <v>1584</v>
      </c>
      <c r="C156" s="234">
        <f>SUM(C127:C155)</f>
        <v>-1334281270.6770799</v>
      </c>
      <c r="D156" s="234">
        <f>SUM(D127:D155)</f>
        <v>-9167767.700172523</v>
      </c>
      <c r="E156" s="234">
        <f>SUM(E127:E155)</f>
        <v>0</v>
      </c>
      <c r="F156" s="234">
        <f>SUM(F127:F155)</f>
        <v>-1343449038.3772523</v>
      </c>
    </row>
    <row r="157" spans="1:6">
      <c r="A157" s="222"/>
      <c r="B157" s="222"/>
      <c r="C157" s="222"/>
      <c r="D157" s="222"/>
      <c r="E157" s="222"/>
      <c r="F157" s="222"/>
    </row>
    <row r="158" spans="1:6">
      <c r="A158" s="222"/>
      <c r="B158" s="169" t="s">
        <v>343</v>
      </c>
      <c r="C158" s="222"/>
      <c r="D158" s="222"/>
      <c r="E158" s="222"/>
      <c r="F158" s="222"/>
    </row>
    <row r="159" spans="1:6">
      <c r="A159" s="230">
        <v>108.06</v>
      </c>
      <c r="B159" s="231" t="s">
        <v>1658</v>
      </c>
      <c r="C159" s="232">
        <f>+'Ratebase Inputs'!D105</f>
        <v>-188627407.25950456</v>
      </c>
      <c r="D159" s="232">
        <f>+'Ratebase Inputs'!Q105</f>
        <v>1772164.590363435</v>
      </c>
      <c r="E159" s="233">
        <v>0</v>
      </c>
      <c r="F159" s="233">
        <f t="shared" ref="F159:F171" si="7">C159+D159+E159</f>
        <v>-186855242.66914111</v>
      </c>
    </row>
    <row r="160" spans="1:6">
      <c r="A160" s="230">
        <v>108.07</v>
      </c>
      <c r="B160" s="231" t="s">
        <v>70</v>
      </c>
      <c r="C160" s="232">
        <f>+'Ratebase Inputs'!D106</f>
        <v>9889632.4909608345</v>
      </c>
      <c r="D160" s="232">
        <f>+'Ratebase Inputs'!Q106</f>
        <v>0</v>
      </c>
      <c r="E160" s="233">
        <v>0</v>
      </c>
      <c r="F160" s="233">
        <f t="shared" si="7"/>
        <v>9889632.4909608345</v>
      </c>
    </row>
    <row r="161" spans="1:6">
      <c r="A161" s="230" t="s">
        <v>1586</v>
      </c>
      <c r="B161" s="231" t="s">
        <v>1586</v>
      </c>
      <c r="C161" s="232">
        <v>0</v>
      </c>
      <c r="D161" s="232">
        <v>0</v>
      </c>
      <c r="E161" s="233">
        <v>0</v>
      </c>
      <c r="F161" s="233">
        <f>C161+D161+E161</f>
        <v>0</v>
      </c>
    </row>
    <row r="162" spans="1:6">
      <c r="A162" s="230" t="s">
        <v>1586</v>
      </c>
      <c r="B162" s="231" t="s">
        <v>1586</v>
      </c>
      <c r="C162" s="232">
        <v>0</v>
      </c>
      <c r="D162" s="232">
        <v>0</v>
      </c>
      <c r="E162" s="233">
        <v>0</v>
      </c>
      <c r="F162" s="233">
        <f t="shared" si="7"/>
        <v>0</v>
      </c>
    </row>
    <row r="163" spans="1:6">
      <c r="A163" s="230" t="s">
        <v>1586</v>
      </c>
      <c r="B163" s="231" t="s">
        <v>1586</v>
      </c>
      <c r="C163" s="232">
        <v>0</v>
      </c>
      <c r="D163" s="232">
        <v>0</v>
      </c>
      <c r="E163" s="233">
        <v>0</v>
      </c>
      <c r="F163" s="233">
        <f t="shared" si="7"/>
        <v>0</v>
      </c>
    </row>
    <row r="164" spans="1:6">
      <c r="A164" s="230" t="s">
        <v>1586</v>
      </c>
      <c r="B164" s="231" t="s">
        <v>1586</v>
      </c>
      <c r="C164" s="232">
        <v>0</v>
      </c>
      <c r="D164" s="232">
        <v>0</v>
      </c>
      <c r="E164" s="233">
        <v>0</v>
      </c>
      <c r="F164" s="233">
        <f t="shared" si="7"/>
        <v>0</v>
      </c>
    </row>
    <row r="165" spans="1:6">
      <c r="A165" s="230" t="s">
        <v>1586</v>
      </c>
      <c r="B165" s="231" t="s">
        <v>1586</v>
      </c>
      <c r="C165" s="232">
        <v>0</v>
      </c>
      <c r="D165" s="232">
        <v>0</v>
      </c>
      <c r="E165" s="233">
        <v>0</v>
      </c>
      <c r="F165" s="233">
        <f t="shared" si="7"/>
        <v>0</v>
      </c>
    </row>
    <row r="166" spans="1:6">
      <c r="A166" s="230" t="s">
        <v>1586</v>
      </c>
      <c r="B166" s="231" t="s">
        <v>1586</v>
      </c>
      <c r="C166" s="232">
        <v>0</v>
      </c>
      <c r="D166" s="232">
        <v>0</v>
      </c>
      <c r="E166" s="233">
        <v>0</v>
      </c>
      <c r="F166" s="233">
        <f t="shared" si="7"/>
        <v>0</v>
      </c>
    </row>
    <row r="167" spans="1:6">
      <c r="A167" s="230" t="s">
        <v>1586</v>
      </c>
      <c r="B167" s="231" t="s">
        <v>1586</v>
      </c>
      <c r="C167" s="232">
        <v>0</v>
      </c>
      <c r="D167" s="232">
        <v>0</v>
      </c>
      <c r="E167" s="233">
        <v>0</v>
      </c>
      <c r="F167" s="233">
        <f t="shared" si="7"/>
        <v>0</v>
      </c>
    </row>
    <row r="168" spans="1:6">
      <c r="A168" s="230" t="s">
        <v>1586</v>
      </c>
      <c r="B168" s="231" t="s">
        <v>1586</v>
      </c>
      <c r="C168" s="232">
        <v>0</v>
      </c>
      <c r="D168" s="232">
        <v>0</v>
      </c>
      <c r="E168" s="233">
        <v>0</v>
      </c>
      <c r="F168" s="233">
        <f t="shared" si="7"/>
        <v>0</v>
      </c>
    </row>
    <row r="169" spans="1:6">
      <c r="A169" s="230" t="s">
        <v>1586</v>
      </c>
      <c r="B169" s="231" t="s">
        <v>1586</v>
      </c>
      <c r="C169" s="232">
        <v>0</v>
      </c>
      <c r="D169" s="232">
        <v>0</v>
      </c>
      <c r="E169" s="233">
        <v>0</v>
      </c>
      <c r="F169" s="233">
        <f t="shared" si="7"/>
        <v>0</v>
      </c>
    </row>
    <row r="170" spans="1:6">
      <c r="A170" s="230" t="s">
        <v>1586</v>
      </c>
      <c r="B170" s="231" t="s">
        <v>1586</v>
      </c>
      <c r="C170" s="232">
        <v>0</v>
      </c>
      <c r="D170" s="232">
        <v>0</v>
      </c>
      <c r="E170" s="233">
        <v>0</v>
      </c>
      <c r="F170" s="233">
        <f t="shared" si="7"/>
        <v>0</v>
      </c>
    </row>
    <row r="171" spans="1:6">
      <c r="A171" s="230" t="s">
        <v>1586</v>
      </c>
      <c r="B171" s="231" t="s">
        <v>1586</v>
      </c>
      <c r="C171" s="232">
        <v>0</v>
      </c>
      <c r="D171" s="232">
        <v>0</v>
      </c>
      <c r="E171" s="233">
        <v>0</v>
      </c>
      <c r="F171" s="233">
        <f t="shared" si="7"/>
        <v>0</v>
      </c>
    </row>
    <row r="172" spans="1:6">
      <c r="A172" s="229"/>
      <c r="B172" s="169" t="s">
        <v>1584</v>
      </c>
      <c r="C172" s="234">
        <f>SUM(C159:C171)</f>
        <v>-178737774.76854372</v>
      </c>
      <c r="D172" s="234">
        <f>SUM(D159:D171)</f>
        <v>1772164.590363435</v>
      </c>
      <c r="E172" s="234">
        <f>SUM(E159:E171)</f>
        <v>0</v>
      </c>
      <c r="F172" s="234">
        <f>SUM(F159:F171)</f>
        <v>-176965610.17818028</v>
      </c>
    </row>
    <row r="173" spans="1:6" ht="13.8" thickBot="1">
      <c r="A173" s="229"/>
      <c r="B173" s="20"/>
      <c r="C173" s="20"/>
      <c r="D173" s="20"/>
      <c r="E173" s="222"/>
      <c r="F173" s="20"/>
    </row>
    <row r="174" spans="1:6" ht="15.6" thickTop="1">
      <c r="A174" s="239"/>
      <c r="B174" s="169" t="s">
        <v>1659</v>
      </c>
      <c r="C174" s="234">
        <f>SUM(C172,C156,C124,C113,C98)</f>
        <v>-3629585096.9872885</v>
      </c>
      <c r="D174" s="234">
        <f>SUM(D172,D156,D124,D113,D98)</f>
        <v>-101908914.03710809</v>
      </c>
      <c r="E174" s="234">
        <f>SUM(E172,E156,E124,E113,E98)</f>
        <v>0</v>
      </c>
      <c r="F174" s="234">
        <f>SUM(F172,F156,F124,F113,F98)</f>
        <v>-3731494011.0243964</v>
      </c>
    </row>
    <row r="175" spans="1:6">
      <c r="A175" s="226"/>
      <c r="B175" s="222"/>
      <c r="C175" s="222"/>
      <c r="D175" s="222"/>
      <c r="E175" s="222"/>
      <c r="F175" s="222"/>
    </row>
    <row r="176" spans="1:6" ht="15.6">
      <c r="A176" s="227" t="s">
        <v>1660</v>
      </c>
      <c r="B176" s="222"/>
      <c r="C176" s="222"/>
      <c r="D176" s="222"/>
      <c r="E176" s="222"/>
      <c r="F176" s="222"/>
    </row>
    <row r="177" spans="1:6">
      <c r="A177" s="226"/>
      <c r="B177" s="222"/>
      <c r="C177" s="222"/>
      <c r="D177" s="222"/>
      <c r="E177" s="222"/>
      <c r="F177" s="222"/>
    </row>
    <row r="178" spans="1:6">
      <c r="A178" s="226"/>
      <c r="B178" s="235" t="s">
        <v>1661</v>
      </c>
      <c r="C178" s="222"/>
      <c r="D178" s="222"/>
      <c r="E178" s="222"/>
      <c r="F178" s="222"/>
    </row>
    <row r="179" spans="1:6">
      <c r="A179" s="230" t="s">
        <v>1586</v>
      </c>
      <c r="B179" s="231" t="s">
        <v>1586</v>
      </c>
      <c r="C179" s="232">
        <v>0</v>
      </c>
      <c r="D179" s="232">
        <v>0</v>
      </c>
      <c r="E179" s="233">
        <v>0</v>
      </c>
      <c r="F179" s="233">
        <f t="shared" ref="F179:F184" si="8">C179+D179+E179</f>
        <v>0</v>
      </c>
    </row>
    <row r="180" spans="1:6">
      <c r="A180" s="230" t="s">
        <v>1586</v>
      </c>
      <c r="B180" s="231" t="s">
        <v>1586</v>
      </c>
      <c r="C180" s="232">
        <v>0</v>
      </c>
      <c r="D180" s="232">
        <v>0</v>
      </c>
      <c r="E180" s="233">
        <v>0</v>
      </c>
      <c r="F180" s="233">
        <f t="shared" si="8"/>
        <v>0</v>
      </c>
    </row>
    <row r="181" spans="1:6">
      <c r="A181" s="230" t="s">
        <v>1586</v>
      </c>
      <c r="B181" s="231" t="s">
        <v>1586</v>
      </c>
      <c r="C181" s="232">
        <v>0</v>
      </c>
      <c r="D181" s="232">
        <v>0</v>
      </c>
      <c r="E181" s="233">
        <v>0</v>
      </c>
      <c r="F181" s="233">
        <f t="shared" si="8"/>
        <v>0</v>
      </c>
    </row>
    <row r="182" spans="1:6">
      <c r="A182" s="230" t="s">
        <v>1586</v>
      </c>
      <c r="B182" s="231" t="s">
        <v>1586</v>
      </c>
      <c r="C182" s="232">
        <v>0</v>
      </c>
      <c r="D182" s="232">
        <v>0</v>
      </c>
      <c r="E182" s="233">
        <v>0</v>
      </c>
      <c r="F182" s="233">
        <f t="shared" si="8"/>
        <v>0</v>
      </c>
    </row>
    <row r="183" spans="1:6">
      <c r="A183" s="230" t="s">
        <v>1586</v>
      </c>
      <c r="B183" s="231" t="s">
        <v>1586</v>
      </c>
      <c r="C183" s="232">
        <v>0</v>
      </c>
      <c r="D183" s="232">
        <v>0</v>
      </c>
      <c r="E183" s="233">
        <v>0</v>
      </c>
      <c r="F183" s="233">
        <f t="shared" si="8"/>
        <v>0</v>
      </c>
    </row>
    <row r="184" spans="1:6">
      <c r="A184" s="230" t="s">
        <v>1586</v>
      </c>
      <c r="B184" s="231" t="s">
        <v>1586</v>
      </c>
      <c r="C184" s="232">
        <v>0</v>
      </c>
      <c r="D184" s="232">
        <v>0</v>
      </c>
      <c r="E184" s="233">
        <v>0</v>
      </c>
      <c r="F184" s="233">
        <f t="shared" si="8"/>
        <v>0</v>
      </c>
    </row>
    <row r="185" spans="1:6">
      <c r="A185" s="222"/>
      <c r="B185" s="169" t="s">
        <v>1584</v>
      </c>
      <c r="C185" s="234">
        <f>SUM(C179:C184)</f>
        <v>0</v>
      </c>
      <c r="D185" s="234">
        <f>SUM(D179:D184)</f>
        <v>0</v>
      </c>
      <c r="E185" s="234">
        <f>SUM(E179:E184)</f>
        <v>0</v>
      </c>
      <c r="F185" s="234">
        <f>SUM(F179:F184)</f>
        <v>0</v>
      </c>
    </row>
    <row r="186" spans="1:6">
      <c r="A186" s="222"/>
      <c r="B186" s="222"/>
      <c r="C186" s="222"/>
      <c r="D186" s="222"/>
      <c r="E186" s="222"/>
      <c r="F186" s="222"/>
    </row>
    <row r="187" spans="1:6">
      <c r="A187" s="222"/>
      <c r="B187" s="169" t="s">
        <v>1662</v>
      </c>
      <c r="C187" s="222"/>
      <c r="D187" s="222"/>
      <c r="E187" s="222"/>
      <c r="F187" s="222"/>
    </row>
    <row r="188" spans="1:6">
      <c r="A188" s="230" t="s">
        <v>903</v>
      </c>
      <c r="B188" s="231" t="s">
        <v>357</v>
      </c>
      <c r="C188" s="232">
        <f>+'Ratebase Inputs'!D125</f>
        <v>227005241.70228952</v>
      </c>
      <c r="D188" s="232">
        <f>+'Ratebase Inputs'!Q125</f>
        <v>19006089.689173639</v>
      </c>
      <c r="E188" s="233">
        <v>0</v>
      </c>
      <c r="F188" s="233">
        <f t="shared" ref="F188:F203" si="9">C188+D188+E188</f>
        <v>246011331.39146316</v>
      </c>
    </row>
    <row r="189" spans="1:6">
      <c r="A189" s="230" t="s">
        <v>1586</v>
      </c>
      <c r="B189" s="231" t="s">
        <v>1586</v>
      </c>
      <c r="C189" s="232">
        <v>0</v>
      </c>
      <c r="D189" s="232">
        <v>0</v>
      </c>
      <c r="E189" s="233">
        <v>0</v>
      </c>
      <c r="F189" s="233">
        <f t="shared" si="9"/>
        <v>0</v>
      </c>
    </row>
    <row r="190" spans="1:6">
      <c r="A190" s="230" t="s">
        <v>1586</v>
      </c>
      <c r="B190" s="231" t="s">
        <v>1586</v>
      </c>
      <c r="C190" s="232">
        <v>0</v>
      </c>
      <c r="D190" s="232">
        <v>0</v>
      </c>
      <c r="E190" s="233">
        <v>0</v>
      </c>
      <c r="F190" s="233">
        <f t="shared" si="9"/>
        <v>0</v>
      </c>
    </row>
    <row r="191" spans="1:6">
      <c r="A191" s="230" t="s">
        <v>1586</v>
      </c>
      <c r="B191" s="231" t="s">
        <v>1586</v>
      </c>
      <c r="C191" s="232">
        <v>0</v>
      </c>
      <c r="D191" s="232">
        <v>0</v>
      </c>
      <c r="E191" s="233">
        <v>0</v>
      </c>
      <c r="F191" s="233">
        <f t="shared" si="9"/>
        <v>0</v>
      </c>
    </row>
    <row r="192" spans="1:6">
      <c r="A192" s="230" t="s">
        <v>1586</v>
      </c>
      <c r="B192" s="231" t="s">
        <v>1586</v>
      </c>
      <c r="C192" s="232">
        <v>0</v>
      </c>
      <c r="D192" s="232">
        <v>0</v>
      </c>
      <c r="E192" s="233">
        <v>0</v>
      </c>
      <c r="F192" s="233">
        <f t="shared" si="9"/>
        <v>0</v>
      </c>
    </row>
    <row r="193" spans="1:6">
      <c r="A193" s="230" t="s">
        <v>1586</v>
      </c>
      <c r="B193" s="231" t="s">
        <v>1586</v>
      </c>
      <c r="C193" s="232">
        <v>0</v>
      </c>
      <c r="D193" s="232">
        <v>0</v>
      </c>
      <c r="E193" s="233">
        <v>0</v>
      </c>
      <c r="F193" s="233">
        <f t="shared" si="9"/>
        <v>0</v>
      </c>
    </row>
    <row r="194" spans="1:6">
      <c r="A194" s="230" t="s">
        <v>1586</v>
      </c>
      <c r="B194" s="231" t="s">
        <v>1586</v>
      </c>
      <c r="C194" s="232">
        <v>0</v>
      </c>
      <c r="D194" s="232">
        <v>0</v>
      </c>
      <c r="E194" s="233">
        <v>0</v>
      </c>
      <c r="F194" s="233">
        <f t="shared" si="9"/>
        <v>0</v>
      </c>
    </row>
    <row r="195" spans="1:6">
      <c r="A195" s="230" t="s">
        <v>1586</v>
      </c>
      <c r="B195" s="231" t="s">
        <v>1586</v>
      </c>
      <c r="C195" s="232">
        <v>0</v>
      </c>
      <c r="D195" s="232">
        <v>0</v>
      </c>
      <c r="E195" s="233">
        <v>0</v>
      </c>
      <c r="F195" s="233">
        <f t="shared" si="9"/>
        <v>0</v>
      </c>
    </row>
    <row r="196" spans="1:6">
      <c r="A196" s="230" t="s">
        <v>1586</v>
      </c>
      <c r="B196" s="231" t="s">
        <v>1586</v>
      </c>
      <c r="C196" s="232">
        <v>0</v>
      </c>
      <c r="D196" s="232">
        <v>0</v>
      </c>
      <c r="E196" s="233">
        <v>0</v>
      </c>
      <c r="F196" s="233">
        <f t="shared" si="9"/>
        <v>0</v>
      </c>
    </row>
    <row r="197" spans="1:6">
      <c r="A197" s="230" t="s">
        <v>1586</v>
      </c>
      <c r="B197" s="231" t="s">
        <v>1586</v>
      </c>
      <c r="C197" s="232">
        <v>0</v>
      </c>
      <c r="D197" s="232">
        <v>0</v>
      </c>
      <c r="E197" s="233">
        <v>0</v>
      </c>
      <c r="F197" s="233">
        <f t="shared" si="9"/>
        <v>0</v>
      </c>
    </row>
    <row r="198" spans="1:6">
      <c r="A198" s="230" t="s">
        <v>1586</v>
      </c>
      <c r="B198" s="231" t="s">
        <v>1586</v>
      </c>
      <c r="C198" s="232">
        <v>0</v>
      </c>
      <c r="D198" s="232">
        <v>0</v>
      </c>
      <c r="E198" s="233">
        <v>0</v>
      </c>
      <c r="F198" s="233">
        <f t="shared" si="9"/>
        <v>0</v>
      </c>
    </row>
    <row r="199" spans="1:6">
      <c r="A199" s="230" t="s">
        <v>1586</v>
      </c>
      <c r="B199" s="231" t="s">
        <v>1586</v>
      </c>
      <c r="C199" s="232">
        <v>0</v>
      </c>
      <c r="D199" s="232">
        <v>0</v>
      </c>
      <c r="E199" s="233">
        <v>0</v>
      </c>
      <c r="F199" s="233">
        <f t="shared" si="9"/>
        <v>0</v>
      </c>
    </row>
    <row r="200" spans="1:6">
      <c r="A200" s="230" t="s">
        <v>1586</v>
      </c>
      <c r="B200" s="231" t="s">
        <v>1586</v>
      </c>
      <c r="C200" s="232">
        <v>0</v>
      </c>
      <c r="D200" s="232">
        <v>0</v>
      </c>
      <c r="E200" s="233">
        <v>0</v>
      </c>
      <c r="F200" s="233">
        <f t="shared" si="9"/>
        <v>0</v>
      </c>
    </row>
    <row r="201" spans="1:6">
      <c r="A201" s="230" t="s">
        <v>1586</v>
      </c>
      <c r="B201" s="231" t="s">
        <v>1586</v>
      </c>
      <c r="C201" s="232">
        <v>0</v>
      </c>
      <c r="D201" s="232">
        <v>0</v>
      </c>
      <c r="E201" s="233">
        <v>0</v>
      </c>
      <c r="F201" s="233">
        <f t="shared" si="9"/>
        <v>0</v>
      </c>
    </row>
    <row r="202" spans="1:6">
      <c r="A202" s="230" t="s">
        <v>1586</v>
      </c>
      <c r="B202" s="231" t="s">
        <v>1586</v>
      </c>
      <c r="C202" s="232">
        <v>0</v>
      </c>
      <c r="D202" s="232">
        <v>0</v>
      </c>
      <c r="E202" s="233">
        <v>0</v>
      </c>
      <c r="F202" s="233">
        <f t="shared" si="9"/>
        <v>0</v>
      </c>
    </row>
    <row r="203" spans="1:6">
      <c r="A203" s="230" t="s">
        <v>1586</v>
      </c>
      <c r="B203" s="231" t="s">
        <v>1586</v>
      </c>
      <c r="C203" s="232">
        <v>0</v>
      </c>
      <c r="D203" s="232">
        <v>0</v>
      </c>
      <c r="E203" s="233">
        <v>0</v>
      </c>
      <c r="F203" s="233">
        <f t="shared" si="9"/>
        <v>0</v>
      </c>
    </row>
    <row r="204" spans="1:6">
      <c r="A204" s="242"/>
      <c r="B204" s="169" t="s">
        <v>1584</v>
      </c>
      <c r="C204" s="234">
        <f>SUM(C188:C203)</f>
        <v>227005241.70228952</v>
      </c>
      <c r="D204" s="234">
        <f>SUM(D188:D203)</f>
        <v>19006089.689173639</v>
      </c>
      <c r="E204" s="234">
        <f>SUM(E188:E203)</f>
        <v>0</v>
      </c>
      <c r="F204" s="234">
        <f>SUM(F188:F203)</f>
        <v>246011331.39146316</v>
      </c>
    </row>
    <row r="205" spans="1:6">
      <c r="A205" s="226"/>
      <c r="B205" s="222"/>
      <c r="C205" s="222"/>
      <c r="D205" s="222"/>
      <c r="E205" s="222"/>
      <c r="F205" s="222"/>
    </row>
    <row r="206" spans="1:6">
      <c r="A206" s="226"/>
      <c r="B206" s="169" t="s">
        <v>1111</v>
      </c>
      <c r="C206" s="222"/>
      <c r="D206" s="222"/>
      <c r="E206" s="222"/>
      <c r="F206" s="222"/>
    </row>
    <row r="207" spans="1:6">
      <c r="A207" s="230">
        <v>182.01</v>
      </c>
      <c r="B207" s="231" t="s">
        <v>1663</v>
      </c>
      <c r="C207" s="232">
        <f>+'Ratebase Inputs'!D120</f>
        <v>201095424.41750011</v>
      </c>
      <c r="D207" s="232">
        <f>+'Ratebase Inputs'!Q120</f>
        <v>36222722.959505014</v>
      </c>
      <c r="E207" s="233">
        <v>0</v>
      </c>
      <c r="F207" s="233">
        <f>C207+D207+E207</f>
        <v>237318147.37700513</v>
      </c>
    </row>
    <row r="208" spans="1:6">
      <c r="A208" s="230">
        <v>182.02</v>
      </c>
      <c r="B208" s="236" t="s">
        <v>1664</v>
      </c>
      <c r="C208" s="232">
        <f>+'Ratebase Inputs'!D121</f>
        <v>776259.08333333337</v>
      </c>
      <c r="D208" s="232">
        <f>+'Ratebase Inputs'!Q121</f>
        <v>0</v>
      </c>
      <c r="E208" s="233">
        <v>0</v>
      </c>
      <c r="F208" s="233">
        <f>C208+D208+E208</f>
        <v>776259.08333333337</v>
      </c>
    </row>
    <row r="209" spans="1:6">
      <c r="A209" s="230">
        <v>182.03</v>
      </c>
      <c r="B209" s="236" t="s">
        <v>1665</v>
      </c>
      <c r="C209" s="232">
        <f>+'Ratebase Inputs'!D122</f>
        <v>51386936.710416667</v>
      </c>
      <c r="D209" s="232">
        <f>+'Ratebase Inputs'!Q122</f>
        <v>0</v>
      </c>
      <c r="E209" s="233">
        <v>0</v>
      </c>
      <c r="F209" s="233">
        <f t="shared" ref="F209:F240" si="10">C209+D209+E209</f>
        <v>51386936.710416667</v>
      </c>
    </row>
    <row r="210" spans="1:6">
      <c r="A210" s="230">
        <v>282</v>
      </c>
      <c r="B210" s="231" t="s">
        <v>1666</v>
      </c>
      <c r="C210" s="232">
        <f>+'Ratebase Inputs'!D128</f>
        <v>-43360081.780416667</v>
      </c>
      <c r="D210" s="232">
        <f>+'Ratebase Inputs'!Q128</f>
        <v>9984252.524741685</v>
      </c>
      <c r="E210" s="233">
        <v>0</v>
      </c>
      <c r="F210" s="233">
        <f t="shared" si="10"/>
        <v>-33375829.255674981</v>
      </c>
    </row>
    <row r="211" spans="1:6">
      <c r="A211" s="230">
        <v>282.01</v>
      </c>
      <c r="B211" s="236" t="s">
        <v>1667</v>
      </c>
      <c r="C211" s="232">
        <f>+'Ratebase Inputs'!D129</f>
        <v>0</v>
      </c>
      <c r="D211" s="232">
        <f>+'Ratebase Inputs'!Q129</f>
        <v>0</v>
      </c>
      <c r="E211" s="233">
        <v>0</v>
      </c>
      <c r="F211" s="233">
        <f t="shared" si="10"/>
        <v>0</v>
      </c>
    </row>
    <row r="212" spans="1:6">
      <c r="A212" s="230">
        <v>282.02</v>
      </c>
      <c r="B212" s="231" t="s">
        <v>1668</v>
      </c>
      <c r="C212" s="232">
        <f>+'Ratebase Inputs'!D130</f>
        <v>-1220572385.8255067</v>
      </c>
      <c r="D212" s="232">
        <f>+'Ratebase Inputs'!Q130</f>
        <v>8776107.3889673185</v>
      </c>
      <c r="E212" s="233">
        <v>0</v>
      </c>
      <c r="F212" s="233">
        <f t="shared" si="10"/>
        <v>-1211796278.4365394</v>
      </c>
    </row>
    <row r="213" spans="1:6">
      <c r="A213" s="230">
        <v>235</v>
      </c>
      <c r="B213" s="231" t="s">
        <v>369</v>
      </c>
      <c r="C213" s="232">
        <f>+'Ratebase Inputs'!D133</f>
        <v>-19040678.756270085</v>
      </c>
      <c r="D213" s="232">
        <f>+'Ratebase Inputs'!Q133</f>
        <v>0</v>
      </c>
      <c r="E213" s="233">
        <v>0</v>
      </c>
      <c r="F213" s="233">
        <f t="shared" si="10"/>
        <v>-19040678.756270085</v>
      </c>
    </row>
    <row r="214" spans="1:6">
      <c r="A214" s="230">
        <v>235.01</v>
      </c>
      <c r="B214" s="231" t="s">
        <v>482</v>
      </c>
      <c r="C214" s="232">
        <f>+'Ratebase Inputs'!D134</f>
        <v>-5962277.1433333335</v>
      </c>
      <c r="D214" s="232">
        <f>+'Ratebase Inputs'!Q134</f>
        <v>0</v>
      </c>
      <c r="E214" s="233">
        <v>0</v>
      </c>
      <c r="F214" s="233">
        <f t="shared" si="10"/>
        <v>-5962277.1433333335</v>
      </c>
    </row>
    <row r="215" spans="1:6">
      <c r="A215" s="230">
        <v>252</v>
      </c>
      <c r="B215" s="236" t="s">
        <v>1669</v>
      </c>
      <c r="C215" s="232">
        <f>+'Ratebase Inputs'!D135</f>
        <v>-54720677.887500003</v>
      </c>
      <c r="D215" s="232">
        <f>+'Ratebase Inputs'!Q135</f>
        <v>0</v>
      </c>
      <c r="E215" s="233">
        <v>0</v>
      </c>
      <c r="F215" s="233">
        <f t="shared" si="10"/>
        <v>-54720677.887500003</v>
      </c>
    </row>
    <row r="216" spans="1:6">
      <c r="A216" s="230">
        <v>253</v>
      </c>
      <c r="B216" s="231" t="s">
        <v>462</v>
      </c>
      <c r="C216" s="232">
        <f>+'Ratebase Inputs'!D68</f>
        <v>-6362920.1743808333</v>
      </c>
      <c r="D216" s="232">
        <f>+'Ratebase Inputs'!Q68</f>
        <v>0</v>
      </c>
      <c r="E216" s="233">
        <v>0</v>
      </c>
      <c r="F216" s="233">
        <f t="shared" si="10"/>
        <v>-6362920.1743808333</v>
      </c>
    </row>
    <row r="217" spans="1:6">
      <c r="A217" s="230">
        <v>114.01</v>
      </c>
      <c r="B217" s="231" t="s">
        <v>1670</v>
      </c>
      <c r="C217" s="232">
        <f>+'Ratebase Inputs'!D63</f>
        <v>281543144.61000001</v>
      </c>
      <c r="D217" s="232">
        <f>+'Ratebase Inputs'!Q63</f>
        <v>0</v>
      </c>
      <c r="E217" s="233">
        <v>0</v>
      </c>
      <c r="F217" s="233">
        <f t="shared" si="10"/>
        <v>281543144.61000001</v>
      </c>
    </row>
    <row r="218" spans="1:6">
      <c r="A218" s="230">
        <v>114.02</v>
      </c>
      <c r="B218" s="231" t="s">
        <v>459</v>
      </c>
      <c r="C218" s="232">
        <f>+'Ratebase Inputs'!D64</f>
        <v>946172.25</v>
      </c>
      <c r="D218" s="232">
        <f>+'Ratebase Inputs'!Q64</f>
        <v>0</v>
      </c>
      <c r="E218" s="233">
        <v>0</v>
      </c>
      <c r="F218" s="233">
        <f t="shared" si="10"/>
        <v>946172.25</v>
      </c>
    </row>
    <row r="219" spans="1:6">
      <c r="A219" s="230">
        <v>114.03</v>
      </c>
      <c r="B219" s="231" t="s">
        <v>460</v>
      </c>
      <c r="C219" s="232">
        <f>+'Ratebase Inputs'!D65</f>
        <v>302358.00999999995</v>
      </c>
      <c r="D219" s="232">
        <f>+'Ratebase Inputs'!Q65</f>
        <v>0</v>
      </c>
      <c r="E219" s="233">
        <v>0</v>
      </c>
      <c r="F219" s="233">
        <f t="shared" si="10"/>
        <v>302358.00999999995</v>
      </c>
    </row>
    <row r="220" spans="1:6">
      <c r="A220" s="230">
        <v>115.01</v>
      </c>
      <c r="B220" s="231" t="s">
        <v>1671</v>
      </c>
      <c r="C220" s="232">
        <f>+'Ratebase Inputs'!D113</f>
        <v>-113037112.00124998</v>
      </c>
      <c r="D220" s="232">
        <f>+'Ratebase Inputs'!Q113</f>
        <v>0</v>
      </c>
      <c r="E220" s="233">
        <v>0</v>
      </c>
      <c r="F220" s="233">
        <f t="shared" si="10"/>
        <v>-113037112.00124998</v>
      </c>
    </row>
    <row r="221" spans="1:6">
      <c r="A221" s="230">
        <v>115.02</v>
      </c>
      <c r="B221" s="231" t="s">
        <v>1672</v>
      </c>
      <c r="C221" s="232">
        <f>+'Ratebase Inputs'!D114</f>
        <v>-880239</v>
      </c>
      <c r="D221" s="232">
        <f>+'Ratebase Inputs'!Q114</f>
        <v>0</v>
      </c>
      <c r="E221" s="233">
        <v>0</v>
      </c>
      <c r="F221" s="233">
        <f t="shared" si="10"/>
        <v>-880239</v>
      </c>
    </row>
    <row r="222" spans="1:6">
      <c r="A222" s="230">
        <v>115.03</v>
      </c>
      <c r="B222" s="231" t="s">
        <v>1673</v>
      </c>
      <c r="C222" s="232">
        <f>+'Ratebase Inputs'!D115</f>
        <v>-302358.00999999995</v>
      </c>
      <c r="D222" s="232">
        <f>+'Ratebase Inputs'!Q115</f>
        <v>0</v>
      </c>
      <c r="E222" s="233">
        <v>0</v>
      </c>
      <c r="F222" s="233">
        <f t="shared" si="10"/>
        <v>-302358.00999999995</v>
      </c>
    </row>
    <row r="223" spans="1:6">
      <c r="A223" s="230">
        <v>230</v>
      </c>
      <c r="B223" s="231" t="s">
        <v>486</v>
      </c>
      <c r="C223" s="232">
        <f>+'Ratebase Inputs'!D70</f>
        <v>-68284233.78791666</v>
      </c>
      <c r="D223" s="232">
        <f>+'Ratebase Inputs'!Q70</f>
        <v>0</v>
      </c>
      <c r="E223" s="233">
        <v>0</v>
      </c>
      <c r="F223" s="233">
        <f t="shared" si="10"/>
        <v>-68284233.78791666</v>
      </c>
    </row>
    <row r="224" spans="1:6">
      <c r="A224" s="230">
        <v>230.01</v>
      </c>
      <c r="B224" s="231" t="s">
        <v>487</v>
      </c>
      <c r="C224" s="232">
        <f>+'Ratebase Inputs'!D71</f>
        <v>-6071941.4970833324</v>
      </c>
      <c r="D224" s="232">
        <f>+'Ratebase Inputs'!Q71</f>
        <v>0</v>
      </c>
      <c r="E224" s="233">
        <v>0</v>
      </c>
      <c r="F224" s="233">
        <f t="shared" si="10"/>
        <v>-6071941.4970833324</v>
      </c>
    </row>
    <row r="225" spans="1:6">
      <c r="A225" s="230">
        <v>230.02</v>
      </c>
      <c r="B225" s="231" t="s">
        <v>488</v>
      </c>
      <c r="C225" s="232">
        <f>+'Ratebase Inputs'!D72</f>
        <v>-8827087.1591666676</v>
      </c>
      <c r="D225" s="232">
        <f>+'Ratebase Inputs'!Q72</f>
        <v>0</v>
      </c>
      <c r="E225" s="233">
        <v>0</v>
      </c>
      <c r="F225" s="233">
        <f t="shared" si="10"/>
        <v>-8827087.1591666676</v>
      </c>
    </row>
    <row r="226" spans="1:6">
      <c r="A226" s="230">
        <v>230.03</v>
      </c>
      <c r="B226" s="231" t="s">
        <v>489</v>
      </c>
      <c r="C226" s="232">
        <f>+'Ratebase Inputs'!D73</f>
        <v>-1037096.4044746666</v>
      </c>
      <c r="D226" s="232">
        <f>+'Ratebase Inputs'!Q73</f>
        <v>0</v>
      </c>
      <c r="E226" s="233">
        <v>0</v>
      </c>
      <c r="F226" s="233">
        <f t="shared" si="10"/>
        <v>-1037096.4044746666</v>
      </c>
    </row>
    <row r="227" spans="1:6">
      <c r="A227" s="230" t="s">
        <v>1586</v>
      </c>
      <c r="B227" s="231" t="s">
        <v>1586</v>
      </c>
      <c r="C227" s="232">
        <v>0</v>
      </c>
      <c r="D227" s="232">
        <v>0</v>
      </c>
      <c r="E227" s="233">
        <v>0</v>
      </c>
      <c r="F227" s="233">
        <f t="shared" si="10"/>
        <v>0</v>
      </c>
    </row>
    <row r="228" spans="1:6">
      <c r="A228" s="230" t="s">
        <v>1586</v>
      </c>
      <c r="B228" s="231" t="s">
        <v>1586</v>
      </c>
      <c r="C228" s="232">
        <v>0</v>
      </c>
      <c r="D228" s="232">
        <v>0</v>
      </c>
      <c r="E228" s="233">
        <v>0</v>
      </c>
      <c r="F228" s="233">
        <f t="shared" si="10"/>
        <v>0</v>
      </c>
    </row>
    <row r="229" spans="1:6">
      <c r="A229" s="230" t="s">
        <v>1586</v>
      </c>
      <c r="B229" s="231" t="s">
        <v>1586</v>
      </c>
      <c r="C229" s="232">
        <v>0</v>
      </c>
      <c r="D229" s="232">
        <v>0</v>
      </c>
      <c r="E229" s="233">
        <v>0</v>
      </c>
      <c r="F229" s="233">
        <f t="shared" si="10"/>
        <v>0</v>
      </c>
    </row>
    <row r="230" spans="1:6">
      <c r="A230" s="230" t="s">
        <v>1586</v>
      </c>
      <c r="B230" s="231" t="s">
        <v>1586</v>
      </c>
      <c r="C230" s="232">
        <v>0</v>
      </c>
      <c r="D230" s="232">
        <v>0</v>
      </c>
      <c r="E230" s="233">
        <v>0</v>
      </c>
      <c r="F230" s="233">
        <f t="shared" si="10"/>
        <v>0</v>
      </c>
    </row>
    <row r="231" spans="1:6">
      <c r="A231" s="230" t="s">
        <v>1586</v>
      </c>
      <c r="B231" s="231" t="s">
        <v>1586</v>
      </c>
      <c r="C231" s="232">
        <v>0</v>
      </c>
      <c r="D231" s="232">
        <v>0</v>
      </c>
      <c r="E231" s="233">
        <v>0</v>
      </c>
      <c r="F231" s="233">
        <f t="shared" si="10"/>
        <v>0</v>
      </c>
    </row>
    <row r="232" spans="1:6">
      <c r="A232" s="230" t="s">
        <v>1586</v>
      </c>
      <c r="B232" s="231" t="s">
        <v>1586</v>
      </c>
      <c r="C232" s="232">
        <v>0</v>
      </c>
      <c r="D232" s="232">
        <v>0</v>
      </c>
      <c r="E232" s="233">
        <v>0</v>
      </c>
      <c r="F232" s="233">
        <f t="shared" si="10"/>
        <v>0</v>
      </c>
    </row>
    <row r="233" spans="1:6">
      <c r="A233" s="230" t="s">
        <v>1586</v>
      </c>
      <c r="B233" s="231" t="s">
        <v>1586</v>
      </c>
      <c r="C233" s="232">
        <v>0</v>
      </c>
      <c r="D233" s="232">
        <v>0</v>
      </c>
      <c r="E233" s="233">
        <v>0</v>
      </c>
      <c r="F233" s="233">
        <f t="shared" si="10"/>
        <v>0</v>
      </c>
    </row>
    <row r="234" spans="1:6">
      <c r="A234" s="230" t="s">
        <v>1586</v>
      </c>
      <c r="B234" s="231" t="s">
        <v>1586</v>
      </c>
      <c r="C234" s="232">
        <v>0</v>
      </c>
      <c r="D234" s="232">
        <v>0</v>
      </c>
      <c r="E234" s="233">
        <v>0</v>
      </c>
      <c r="F234" s="233">
        <f t="shared" si="10"/>
        <v>0</v>
      </c>
    </row>
    <row r="235" spans="1:6">
      <c r="A235" s="230" t="s">
        <v>1586</v>
      </c>
      <c r="B235" s="231" t="s">
        <v>1586</v>
      </c>
      <c r="C235" s="232">
        <v>0</v>
      </c>
      <c r="D235" s="232">
        <v>0</v>
      </c>
      <c r="E235" s="233">
        <v>0</v>
      </c>
      <c r="F235" s="233">
        <f t="shared" si="10"/>
        <v>0</v>
      </c>
    </row>
    <row r="236" spans="1:6">
      <c r="A236" s="230" t="s">
        <v>1586</v>
      </c>
      <c r="B236" s="231" t="s">
        <v>1586</v>
      </c>
      <c r="C236" s="232">
        <v>0</v>
      </c>
      <c r="D236" s="232">
        <v>0</v>
      </c>
      <c r="E236" s="233">
        <v>0</v>
      </c>
      <c r="F236" s="233">
        <f t="shared" si="10"/>
        <v>0</v>
      </c>
    </row>
    <row r="237" spans="1:6">
      <c r="A237" s="230" t="s">
        <v>1586</v>
      </c>
      <c r="B237" s="231" t="s">
        <v>1586</v>
      </c>
      <c r="C237" s="232">
        <v>0</v>
      </c>
      <c r="D237" s="232">
        <v>0</v>
      </c>
      <c r="E237" s="233">
        <v>0</v>
      </c>
      <c r="F237" s="233">
        <f t="shared" si="10"/>
        <v>0</v>
      </c>
    </row>
    <row r="238" spans="1:6">
      <c r="A238" s="230" t="s">
        <v>1586</v>
      </c>
      <c r="B238" s="231" t="s">
        <v>1586</v>
      </c>
      <c r="C238" s="232">
        <v>0</v>
      </c>
      <c r="D238" s="232">
        <v>0</v>
      </c>
      <c r="E238" s="233">
        <v>0</v>
      </c>
      <c r="F238" s="233">
        <f t="shared" si="10"/>
        <v>0</v>
      </c>
    </row>
    <row r="239" spans="1:6">
      <c r="A239" s="230" t="s">
        <v>1586</v>
      </c>
      <c r="B239" s="231" t="s">
        <v>1586</v>
      </c>
      <c r="C239" s="232">
        <v>0</v>
      </c>
      <c r="D239" s="232">
        <v>0</v>
      </c>
      <c r="E239" s="233">
        <v>0</v>
      </c>
      <c r="F239" s="233">
        <f t="shared" si="10"/>
        <v>0</v>
      </c>
    </row>
    <row r="240" spans="1:6">
      <c r="A240" s="230" t="s">
        <v>1586</v>
      </c>
      <c r="B240" s="231" t="s">
        <v>1586</v>
      </c>
      <c r="C240" s="232">
        <v>0</v>
      </c>
      <c r="D240" s="232">
        <v>0</v>
      </c>
      <c r="E240" s="233">
        <v>0</v>
      </c>
      <c r="F240" s="233">
        <f t="shared" si="10"/>
        <v>0</v>
      </c>
    </row>
    <row r="241" spans="1:6">
      <c r="A241" s="222"/>
      <c r="B241" s="169" t="s">
        <v>1584</v>
      </c>
      <c r="C241" s="234">
        <f>SUM(C207:C240)</f>
        <v>-1012408794.3460486</v>
      </c>
      <c r="D241" s="234">
        <f>SUM(D207:D240)</f>
        <v>54983082.873214021</v>
      </c>
      <c r="E241" s="234">
        <f>SUM(E207:E240)</f>
        <v>0</v>
      </c>
      <c r="F241" s="234">
        <f>SUM(F207:F240)</f>
        <v>-957425711.47283471</v>
      </c>
    </row>
    <row r="242" spans="1:6">
      <c r="A242" s="226"/>
      <c r="B242" s="222"/>
      <c r="C242" s="222"/>
      <c r="D242" s="222"/>
      <c r="E242" s="222"/>
      <c r="F242" s="222"/>
    </row>
    <row r="243" spans="1:6">
      <c r="A243" s="226"/>
      <c r="B243" s="169" t="s">
        <v>1674</v>
      </c>
      <c r="C243" s="234">
        <f>C204+C185+C241</f>
        <v>-785403552.64375901</v>
      </c>
      <c r="D243" s="234">
        <f>D204+D185+D241</f>
        <v>73989172.56238766</v>
      </c>
      <c r="E243" s="234">
        <f>E204+E185+E241</f>
        <v>0</v>
      </c>
      <c r="F243" s="234">
        <f>F204+F185+F241</f>
        <v>-711414380.08137155</v>
      </c>
    </row>
    <row r="244" spans="1:6">
      <c r="A244" s="226"/>
      <c r="B244" s="222"/>
      <c r="C244" s="222"/>
      <c r="D244" s="222"/>
      <c r="E244" s="222"/>
      <c r="F244" s="222"/>
    </row>
    <row r="245" spans="1:6" ht="15.6">
      <c r="A245" s="227" t="s">
        <v>1675</v>
      </c>
      <c r="B245" s="169"/>
      <c r="C245" s="234">
        <f>SUM(C243,C174,C90)</f>
        <v>5153204461.1576262</v>
      </c>
      <c r="D245" s="234">
        <f>SUM(D243,D174,D90)</f>
        <v>13329810.370654553</v>
      </c>
      <c r="E245" s="234">
        <f>SUM(E243,E174,E90)</f>
        <v>0</v>
      </c>
      <c r="F245" s="234">
        <f>SUM(F243,F174,F90)</f>
        <v>5166534271.5282803</v>
      </c>
    </row>
    <row r="246" spans="1:6">
      <c r="A246" s="226"/>
      <c r="B246" s="222"/>
      <c r="C246" s="238">
        <f ca="1">+'Ratebase Inputs'!D144-C245</f>
        <v>0.42825794219970703</v>
      </c>
      <c r="D246" s="238"/>
      <c r="E246" s="238"/>
      <c r="F246" s="238"/>
    </row>
    <row r="247" spans="1:6" ht="15.6">
      <c r="A247" s="227" t="s">
        <v>1144</v>
      </c>
      <c r="B247" s="222"/>
      <c r="C247" s="238"/>
      <c r="D247" s="238"/>
      <c r="E247" s="238"/>
      <c r="F247" s="238"/>
    </row>
    <row r="248" spans="1:6" ht="15.6">
      <c r="A248" s="227"/>
      <c r="B248" s="222"/>
      <c r="C248" s="222"/>
      <c r="D248" s="222"/>
      <c r="E248" s="222"/>
      <c r="F248" s="222"/>
    </row>
    <row r="249" spans="1:6" ht="15.6">
      <c r="A249" s="227" t="s">
        <v>1676</v>
      </c>
      <c r="B249" s="222"/>
      <c r="C249" s="222"/>
      <c r="D249" s="222"/>
      <c r="E249" s="222"/>
      <c r="F249" s="222"/>
    </row>
    <row r="250" spans="1:6">
      <c r="A250" s="226"/>
      <c r="B250" s="222"/>
      <c r="C250" s="222"/>
      <c r="D250" s="222"/>
      <c r="E250" s="222"/>
      <c r="F250" s="222"/>
    </row>
    <row r="251" spans="1:6">
      <c r="A251" s="226"/>
      <c r="B251" s="235" t="s">
        <v>1677</v>
      </c>
      <c r="C251" s="222"/>
      <c r="D251" s="222"/>
      <c r="E251" s="222"/>
      <c r="F251" s="222"/>
    </row>
    <row r="252" spans="1:6">
      <c r="A252" s="230" t="s">
        <v>201</v>
      </c>
      <c r="B252" s="231" t="s">
        <v>424</v>
      </c>
      <c r="C252" s="232">
        <f>+'Expense Inputs'!D7</f>
        <v>85246014.709999993</v>
      </c>
      <c r="D252" s="232">
        <f>+'Expense Inputs'!AO7</f>
        <v>-15283065.253547475</v>
      </c>
      <c r="E252" s="233">
        <v>0</v>
      </c>
      <c r="F252" s="233">
        <f t="shared" ref="F252:F260" si="11">C252+D252+E252</f>
        <v>69962949.456452519</v>
      </c>
    </row>
    <row r="253" spans="1:6">
      <c r="A253" s="230" t="s">
        <v>202</v>
      </c>
      <c r="B253" s="231" t="s">
        <v>203</v>
      </c>
      <c r="C253" s="232">
        <f>+'Expense Inputs'!D8</f>
        <v>149756871.78999999</v>
      </c>
      <c r="D253" s="232">
        <f>+'Expense Inputs'!AO8</f>
        <v>21358502.112129748</v>
      </c>
      <c r="E253" s="233">
        <v>0</v>
      </c>
      <c r="F253" s="233">
        <f t="shared" si="11"/>
        <v>171115373.90212974</v>
      </c>
    </row>
    <row r="254" spans="1:6">
      <c r="A254" s="230" t="s">
        <v>1586</v>
      </c>
      <c r="B254" s="231" t="s">
        <v>1586</v>
      </c>
      <c r="C254" s="232">
        <v>0</v>
      </c>
      <c r="D254" s="232">
        <v>0</v>
      </c>
      <c r="E254" s="233">
        <v>0</v>
      </c>
      <c r="F254" s="233">
        <f t="shared" si="11"/>
        <v>0</v>
      </c>
    </row>
    <row r="255" spans="1:6">
      <c r="A255" s="230" t="s">
        <v>1586</v>
      </c>
      <c r="B255" s="231" t="s">
        <v>1586</v>
      </c>
      <c r="C255" s="232">
        <v>0</v>
      </c>
      <c r="D255" s="233">
        <v>0</v>
      </c>
      <c r="E255" s="233">
        <v>0</v>
      </c>
      <c r="F255" s="233">
        <f t="shared" si="11"/>
        <v>0</v>
      </c>
    </row>
    <row r="256" spans="1:6">
      <c r="A256" s="230" t="s">
        <v>1586</v>
      </c>
      <c r="B256" s="231" t="s">
        <v>1586</v>
      </c>
      <c r="C256" s="232">
        <v>0</v>
      </c>
      <c r="D256" s="233">
        <v>0</v>
      </c>
      <c r="E256" s="233">
        <v>0</v>
      </c>
      <c r="F256" s="233">
        <f t="shared" si="11"/>
        <v>0</v>
      </c>
    </row>
    <row r="257" spans="1:6">
      <c r="A257" s="230" t="s">
        <v>1586</v>
      </c>
      <c r="B257" s="231" t="s">
        <v>1586</v>
      </c>
      <c r="C257" s="232">
        <v>0</v>
      </c>
      <c r="D257" s="233">
        <v>0</v>
      </c>
      <c r="E257" s="233">
        <v>0</v>
      </c>
      <c r="F257" s="233">
        <f t="shared" si="11"/>
        <v>0</v>
      </c>
    </row>
    <row r="258" spans="1:6">
      <c r="A258" s="230" t="s">
        <v>1586</v>
      </c>
      <c r="B258" s="231" t="s">
        <v>1586</v>
      </c>
      <c r="C258" s="232">
        <v>0</v>
      </c>
      <c r="D258" s="233">
        <v>0</v>
      </c>
      <c r="E258" s="233">
        <v>0</v>
      </c>
      <c r="F258" s="233">
        <f t="shared" si="11"/>
        <v>0</v>
      </c>
    </row>
    <row r="259" spans="1:6">
      <c r="A259" s="230" t="s">
        <v>1586</v>
      </c>
      <c r="B259" s="231" t="s">
        <v>1586</v>
      </c>
      <c r="C259" s="232">
        <v>0</v>
      </c>
      <c r="D259" s="233">
        <v>0</v>
      </c>
      <c r="E259" s="233">
        <v>0</v>
      </c>
      <c r="F259" s="233">
        <f t="shared" si="11"/>
        <v>0</v>
      </c>
    </row>
    <row r="260" spans="1:6">
      <c r="A260" s="230" t="s">
        <v>1586</v>
      </c>
      <c r="B260" s="231" t="s">
        <v>1586</v>
      </c>
      <c r="C260" s="232">
        <v>0</v>
      </c>
      <c r="D260" s="233">
        <v>0</v>
      </c>
      <c r="E260" s="233">
        <v>0</v>
      </c>
      <c r="F260" s="233">
        <f t="shared" si="11"/>
        <v>0</v>
      </c>
    </row>
    <row r="261" spans="1:6">
      <c r="A261" s="226"/>
      <c r="B261" s="169" t="s">
        <v>1584</v>
      </c>
      <c r="C261" s="234">
        <f>SUM(C252:C260)</f>
        <v>235002886.5</v>
      </c>
      <c r="D261" s="234">
        <f>SUM(D252:D260)</f>
        <v>6075436.8585822731</v>
      </c>
      <c r="E261" s="234">
        <f>SUM(E252:E260)</f>
        <v>0</v>
      </c>
      <c r="F261" s="234">
        <f>SUM(F252:F260)</f>
        <v>241078323.35858226</v>
      </c>
    </row>
    <row r="262" spans="1:6">
      <c r="A262" s="226"/>
      <c r="B262" s="222"/>
      <c r="C262" s="222"/>
      <c r="D262" s="222"/>
      <c r="E262" s="222"/>
      <c r="F262" s="222"/>
    </row>
    <row r="263" spans="1:6">
      <c r="A263" s="226"/>
      <c r="B263" s="235" t="s">
        <v>1678</v>
      </c>
      <c r="C263" s="243"/>
      <c r="D263" s="222"/>
      <c r="E263" s="243"/>
      <c r="F263" s="222"/>
    </row>
    <row r="264" spans="1:6">
      <c r="A264" s="230">
        <v>555</v>
      </c>
      <c r="B264" s="231" t="s">
        <v>1679</v>
      </c>
      <c r="C264" s="232">
        <f>+'Expense Inputs'!D11+'Expense Inputs'!D14</f>
        <v>532346459.36999899</v>
      </c>
      <c r="D264" s="232">
        <f>+'Expense Inputs'!AO11+'Expense Inputs'!AO14</f>
        <v>-141675999.35998306</v>
      </c>
      <c r="E264" s="233">
        <v>0</v>
      </c>
      <c r="F264" s="233">
        <f t="shared" ref="F264:F269" si="12">C264+D264+E264</f>
        <v>390670460.01001596</v>
      </c>
    </row>
    <row r="265" spans="1:6">
      <c r="A265" s="230">
        <v>555.01</v>
      </c>
      <c r="B265" s="231" t="s">
        <v>1680</v>
      </c>
      <c r="C265" s="232">
        <f>+'Expense Inputs'!D12</f>
        <v>-69268219.669999897</v>
      </c>
      <c r="D265" s="232">
        <f>+'Expense Inputs'!AO12</f>
        <v>69268219.670000002</v>
      </c>
      <c r="E265" s="233">
        <v>0</v>
      </c>
      <c r="F265" s="233">
        <f t="shared" si="12"/>
        <v>1.0430812835693359E-7</v>
      </c>
    </row>
    <row r="266" spans="1:6">
      <c r="A266" s="230">
        <v>555.02</v>
      </c>
      <c r="B266" s="231" t="s">
        <v>1681</v>
      </c>
      <c r="C266" s="232">
        <v>0</v>
      </c>
      <c r="D266" s="232">
        <v>0</v>
      </c>
      <c r="E266" s="233">
        <v>0</v>
      </c>
      <c r="F266" s="233">
        <f t="shared" si="12"/>
        <v>0</v>
      </c>
    </row>
    <row r="267" spans="1:6">
      <c r="A267" s="230" t="s">
        <v>1586</v>
      </c>
      <c r="B267" s="231" t="s">
        <v>1586</v>
      </c>
      <c r="C267" s="232">
        <v>0</v>
      </c>
      <c r="D267" s="233">
        <v>0</v>
      </c>
      <c r="E267" s="233">
        <v>0</v>
      </c>
      <c r="F267" s="233">
        <f>C267+D267+E267</f>
        <v>0</v>
      </c>
    </row>
    <row r="268" spans="1:6">
      <c r="A268" s="230" t="s">
        <v>1586</v>
      </c>
      <c r="B268" s="231" t="s">
        <v>1586</v>
      </c>
      <c r="C268" s="232">
        <v>0</v>
      </c>
      <c r="D268" s="233">
        <v>0</v>
      </c>
      <c r="E268" s="233">
        <v>0</v>
      </c>
      <c r="F268" s="233">
        <f>C268+D268+E268</f>
        <v>0</v>
      </c>
    </row>
    <row r="269" spans="1:6">
      <c r="A269" s="230" t="s">
        <v>1586</v>
      </c>
      <c r="B269" s="231" t="s">
        <v>1586</v>
      </c>
      <c r="C269" s="232">
        <v>0</v>
      </c>
      <c r="D269" s="233">
        <v>0</v>
      </c>
      <c r="E269" s="233">
        <v>0</v>
      </c>
      <c r="F269" s="233">
        <f t="shared" si="12"/>
        <v>0</v>
      </c>
    </row>
    <row r="270" spans="1:6">
      <c r="A270" s="226"/>
      <c r="B270" s="169" t="s">
        <v>1584</v>
      </c>
      <c r="C270" s="234">
        <f>SUM(C264:C269)</f>
        <v>463078239.69999909</v>
      </c>
      <c r="D270" s="234">
        <f>SUM(D264:D269)</f>
        <v>-72407779.689983055</v>
      </c>
      <c r="E270" s="234">
        <f>SUM(E264:E269)</f>
        <v>0</v>
      </c>
      <c r="F270" s="234">
        <f>SUM(F264:F269)</f>
        <v>390670460.01001608</v>
      </c>
    </row>
    <row r="271" spans="1:6">
      <c r="A271" s="226"/>
      <c r="B271" s="222"/>
      <c r="C271" s="222"/>
      <c r="D271" s="222"/>
      <c r="E271" s="243"/>
      <c r="F271" s="222"/>
    </row>
    <row r="272" spans="1:6">
      <c r="A272" s="226"/>
      <c r="B272" s="235" t="s">
        <v>1682</v>
      </c>
      <c r="C272" s="222"/>
      <c r="D272" s="222"/>
      <c r="E272" s="222"/>
      <c r="F272" s="222"/>
    </row>
    <row r="273" spans="1:6">
      <c r="A273" s="230">
        <v>565</v>
      </c>
      <c r="B273" s="231" t="s">
        <v>431</v>
      </c>
      <c r="C273" s="232">
        <f>+'Expense Inputs'!D17</f>
        <v>113800193.219999</v>
      </c>
      <c r="D273" s="232">
        <f>+'Expense Inputs'!AO17</f>
        <v>-5425914.8115267009</v>
      </c>
      <c r="E273" s="233">
        <v>0</v>
      </c>
      <c r="F273" s="233">
        <f>C273+D273+E273</f>
        <v>108374278.4084723</v>
      </c>
    </row>
    <row r="274" spans="1:6">
      <c r="A274" s="230" t="s">
        <v>1586</v>
      </c>
      <c r="B274" s="231" t="s">
        <v>1586</v>
      </c>
      <c r="C274" s="232">
        <v>0</v>
      </c>
      <c r="D274" s="232">
        <v>0</v>
      </c>
      <c r="E274" s="233">
        <v>0</v>
      </c>
      <c r="F274" s="233">
        <f>C274+D274+E274</f>
        <v>0</v>
      </c>
    </row>
    <row r="275" spans="1:6">
      <c r="A275" s="230" t="s">
        <v>1586</v>
      </c>
      <c r="B275" s="231" t="s">
        <v>1586</v>
      </c>
      <c r="C275" s="232">
        <v>0</v>
      </c>
      <c r="D275" s="232">
        <v>0</v>
      </c>
      <c r="E275" s="233">
        <v>0</v>
      </c>
      <c r="F275" s="233">
        <f>C275+D275+E275</f>
        <v>0</v>
      </c>
    </row>
    <row r="276" spans="1:6">
      <c r="A276" s="226"/>
      <c r="B276" s="169" t="s">
        <v>1584</v>
      </c>
      <c r="C276" s="234">
        <f>SUM(C273:C275)</f>
        <v>113800193.219999</v>
      </c>
      <c r="D276" s="234">
        <f>SUM(D273:D275)</f>
        <v>-5425914.8115267009</v>
      </c>
      <c r="E276" s="234">
        <f>SUM(E273:E275)</f>
        <v>0</v>
      </c>
      <c r="F276" s="234">
        <f>SUM(F273:F275)</f>
        <v>108374278.4084723</v>
      </c>
    </row>
    <row r="277" spans="1:6">
      <c r="A277" s="226"/>
      <c r="B277" s="222"/>
      <c r="C277" s="222"/>
      <c r="D277" s="222"/>
      <c r="E277" s="222"/>
      <c r="F277" s="222"/>
    </row>
    <row r="278" spans="1:6">
      <c r="A278" s="226"/>
      <c r="B278" s="235" t="s">
        <v>1683</v>
      </c>
      <c r="C278" s="222"/>
      <c r="D278" s="222"/>
      <c r="E278" s="222"/>
      <c r="F278" s="222"/>
    </row>
    <row r="279" spans="1:6">
      <c r="A279" s="230">
        <v>500</v>
      </c>
      <c r="B279" s="231" t="s">
        <v>1684</v>
      </c>
      <c r="C279" s="232">
        <f>+'Expense Inputs'!D22</f>
        <v>51803850.979999952</v>
      </c>
      <c r="D279" s="232">
        <f>+'Expense Inputs'!AO22</f>
        <v>8858653.6353581045</v>
      </c>
      <c r="E279" s="233">
        <v>0</v>
      </c>
      <c r="F279" s="233">
        <f t="shared" ref="F279:F284" si="13">C279+D279+E279</f>
        <v>60662504.615358055</v>
      </c>
    </row>
    <row r="280" spans="1:6">
      <c r="A280" s="230">
        <v>535</v>
      </c>
      <c r="B280" s="231" t="s">
        <v>1685</v>
      </c>
      <c r="C280" s="232">
        <f>+'Expense Inputs'!D23</f>
        <v>15312966.629999978</v>
      </c>
      <c r="D280" s="232">
        <f>+'Expense Inputs'!AO23</f>
        <v>123671.29546176249</v>
      </c>
      <c r="E280" s="233">
        <v>0</v>
      </c>
      <c r="F280" s="233">
        <f t="shared" si="13"/>
        <v>15436637.925461741</v>
      </c>
    </row>
    <row r="281" spans="1:6">
      <c r="A281" s="230">
        <v>545</v>
      </c>
      <c r="B281" s="231" t="s">
        <v>1686</v>
      </c>
      <c r="C281" s="232">
        <f>+'Expense Inputs'!D24</f>
        <v>58723487.299999967</v>
      </c>
      <c r="D281" s="232">
        <f>+'Expense Inputs'!AO24</f>
        <v>3328978.9988287375</v>
      </c>
      <c r="E281" s="233">
        <v>0</v>
      </c>
      <c r="F281" s="233">
        <f t="shared" si="13"/>
        <v>62052466.298828706</v>
      </c>
    </row>
    <row r="282" spans="1:6">
      <c r="A282" s="230">
        <v>556</v>
      </c>
      <c r="B282" s="231" t="s">
        <v>1687</v>
      </c>
      <c r="C282" s="232">
        <f>+'Expense Inputs'!D25</f>
        <v>57132.109999999899</v>
      </c>
      <c r="D282" s="232">
        <f>+'Expense Inputs'!AO25</f>
        <v>407.70216825824838</v>
      </c>
      <c r="E282" s="233">
        <v>0</v>
      </c>
      <c r="F282" s="233">
        <f t="shared" si="13"/>
        <v>57539.812168258148</v>
      </c>
    </row>
    <row r="283" spans="1:6">
      <c r="A283" s="230" t="s">
        <v>1586</v>
      </c>
      <c r="B283" s="231" t="s">
        <v>1586</v>
      </c>
      <c r="C283" s="232">
        <v>0</v>
      </c>
      <c r="D283" s="232">
        <v>0</v>
      </c>
      <c r="E283" s="233">
        <v>0</v>
      </c>
      <c r="F283" s="233">
        <f>C283+D283+E283</f>
        <v>0</v>
      </c>
    </row>
    <row r="284" spans="1:6">
      <c r="A284" s="230" t="s">
        <v>1586</v>
      </c>
      <c r="B284" s="231" t="s">
        <v>1586</v>
      </c>
      <c r="C284" s="232">
        <v>0</v>
      </c>
      <c r="D284" s="232">
        <v>0</v>
      </c>
      <c r="E284" s="233">
        <v>0</v>
      </c>
      <c r="F284" s="233">
        <f t="shared" si="13"/>
        <v>0</v>
      </c>
    </row>
    <row r="285" spans="1:6">
      <c r="A285" s="242"/>
      <c r="B285" s="169" t="s">
        <v>1584</v>
      </c>
      <c r="C285" s="234">
        <f>SUM(C279:C284)</f>
        <v>125897437.01999989</v>
      </c>
      <c r="D285" s="234">
        <f>SUM(D279:D284)</f>
        <v>12311711.631816862</v>
      </c>
      <c r="E285" s="234">
        <f>SUM(E279:E284)</f>
        <v>0</v>
      </c>
      <c r="F285" s="234">
        <f>SUM(F279:F284)</f>
        <v>138209148.65181676</v>
      </c>
    </row>
    <row r="286" spans="1:6">
      <c r="A286" s="226"/>
      <c r="B286" s="222"/>
      <c r="C286" s="222"/>
      <c r="D286" s="222"/>
      <c r="E286" s="222"/>
      <c r="F286" s="222"/>
    </row>
    <row r="287" spans="1:6">
      <c r="A287" s="226"/>
      <c r="B287" s="235" t="s">
        <v>1688</v>
      </c>
      <c r="C287" s="222"/>
      <c r="D287" s="222"/>
      <c r="E287" s="222"/>
      <c r="F287" s="222"/>
    </row>
    <row r="288" spans="1:6">
      <c r="A288" s="230">
        <v>565.01</v>
      </c>
      <c r="B288" s="231" t="s">
        <v>1689</v>
      </c>
      <c r="C288" s="232">
        <f>+'Expense Inputs'!D28</f>
        <v>20270050.379999898</v>
      </c>
      <c r="D288" s="232">
        <f>+'Expense Inputs'!AO28</f>
        <v>98983.23010400217</v>
      </c>
      <c r="E288" s="233">
        <v>0</v>
      </c>
      <c r="F288" s="233">
        <f t="shared" ref="F288:F299" si="14">C288+D288+E288</f>
        <v>20369033.610103901</v>
      </c>
    </row>
    <row r="289" spans="1:6">
      <c r="A289" s="230" t="s">
        <v>1586</v>
      </c>
      <c r="B289" s="231" t="s">
        <v>1586</v>
      </c>
      <c r="C289" s="232">
        <v>0</v>
      </c>
      <c r="D289" s="232">
        <v>0</v>
      </c>
      <c r="E289" s="233">
        <v>0</v>
      </c>
      <c r="F289" s="233">
        <f>C289+D289+E289</f>
        <v>0</v>
      </c>
    </row>
    <row r="290" spans="1:6">
      <c r="A290" s="230" t="s">
        <v>1586</v>
      </c>
      <c r="B290" s="231" t="s">
        <v>1586</v>
      </c>
      <c r="C290" s="232">
        <v>0</v>
      </c>
      <c r="D290" s="232">
        <v>0</v>
      </c>
      <c r="E290" s="233">
        <v>0</v>
      </c>
      <c r="F290" s="233">
        <f t="shared" si="14"/>
        <v>0</v>
      </c>
    </row>
    <row r="291" spans="1:6">
      <c r="A291" s="230" t="s">
        <v>1586</v>
      </c>
      <c r="B291" s="231" t="s">
        <v>1586</v>
      </c>
      <c r="C291" s="232">
        <v>0</v>
      </c>
      <c r="D291" s="232">
        <v>0</v>
      </c>
      <c r="E291" s="233">
        <v>0</v>
      </c>
      <c r="F291" s="233">
        <f t="shared" si="14"/>
        <v>0</v>
      </c>
    </row>
    <row r="292" spans="1:6">
      <c r="A292" s="230" t="s">
        <v>1586</v>
      </c>
      <c r="B292" s="231" t="s">
        <v>1586</v>
      </c>
      <c r="C292" s="232">
        <v>0</v>
      </c>
      <c r="D292" s="232">
        <v>0</v>
      </c>
      <c r="E292" s="233">
        <v>0</v>
      </c>
      <c r="F292" s="233">
        <f t="shared" si="14"/>
        <v>0</v>
      </c>
    </row>
    <row r="293" spans="1:6">
      <c r="A293" s="230" t="s">
        <v>1586</v>
      </c>
      <c r="B293" s="231" t="s">
        <v>1586</v>
      </c>
      <c r="C293" s="232">
        <v>0</v>
      </c>
      <c r="D293" s="232">
        <v>0</v>
      </c>
      <c r="E293" s="233">
        <v>0</v>
      </c>
      <c r="F293" s="233">
        <f t="shared" si="14"/>
        <v>0</v>
      </c>
    </row>
    <row r="294" spans="1:6">
      <c r="A294" s="230" t="s">
        <v>1586</v>
      </c>
      <c r="B294" s="231" t="s">
        <v>1586</v>
      </c>
      <c r="C294" s="232">
        <v>0</v>
      </c>
      <c r="D294" s="232">
        <v>0</v>
      </c>
      <c r="E294" s="233">
        <v>0</v>
      </c>
      <c r="F294" s="233">
        <f t="shared" si="14"/>
        <v>0</v>
      </c>
    </row>
    <row r="295" spans="1:6">
      <c r="A295" s="230" t="s">
        <v>1586</v>
      </c>
      <c r="B295" s="231" t="s">
        <v>1586</v>
      </c>
      <c r="C295" s="232">
        <v>0</v>
      </c>
      <c r="D295" s="232">
        <v>0</v>
      </c>
      <c r="E295" s="233">
        <v>0</v>
      </c>
      <c r="F295" s="233">
        <f t="shared" si="14"/>
        <v>0</v>
      </c>
    </row>
    <row r="296" spans="1:6">
      <c r="A296" s="230" t="s">
        <v>1586</v>
      </c>
      <c r="B296" s="231" t="s">
        <v>1586</v>
      </c>
      <c r="C296" s="232">
        <v>0</v>
      </c>
      <c r="D296" s="232">
        <v>0</v>
      </c>
      <c r="E296" s="233">
        <v>0</v>
      </c>
      <c r="F296" s="233">
        <f t="shared" si="14"/>
        <v>0</v>
      </c>
    </row>
    <row r="297" spans="1:6">
      <c r="A297" s="230" t="s">
        <v>1586</v>
      </c>
      <c r="B297" s="231" t="s">
        <v>1586</v>
      </c>
      <c r="C297" s="232">
        <v>0</v>
      </c>
      <c r="D297" s="232">
        <v>0</v>
      </c>
      <c r="E297" s="233">
        <v>0</v>
      </c>
      <c r="F297" s="233">
        <f t="shared" si="14"/>
        <v>0</v>
      </c>
    </row>
    <row r="298" spans="1:6">
      <c r="A298" s="230" t="s">
        <v>1586</v>
      </c>
      <c r="B298" s="231" t="s">
        <v>1586</v>
      </c>
      <c r="C298" s="232">
        <v>0</v>
      </c>
      <c r="D298" s="232">
        <v>0</v>
      </c>
      <c r="E298" s="233">
        <v>0</v>
      </c>
      <c r="F298" s="233">
        <f t="shared" si="14"/>
        <v>0</v>
      </c>
    </row>
    <row r="299" spans="1:6">
      <c r="A299" s="230" t="s">
        <v>1586</v>
      </c>
      <c r="B299" s="231" t="s">
        <v>1586</v>
      </c>
      <c r="C299" s="232">
        <v>0</v>
      </c>
      <c r="D299" s="232">
        <v>0</v>
      </c>
      <c r="E299" s="233">
        <v>0</v>
      </c>
      <c r="F299" s="233">
        <f t="shared" si="14"/>
        <v>0</v>
      </c>
    </row>
    <row r="300" spans="1:6">
      <c r="A300" s="242"/>
      <c r="B300" s="169" t="s">
        <v>1584</v>
      </c>
      <c r="C300" s="234">
        <f>SUM(C288:C299)</f>
        <v>20270050.379999898</v>
      </c>
      <c r="D300" s="234">
        <f>SUM(D288:D299)</f>
        <v>98983.23010400217</v>
      </c>
      <c r="E300" s="234">
        <f>SUM(E288:E299)</f>
        <v>0</v>
      </c>
      <c r="F300" s="234">
        <f>SUM(F288:F299)</f>
        <v>20369033.610103901</v>
      </c>
    </row>
    <row r="301" spans="1:6">
      <c r="A301" s="226"/>
      <c r="B301" s="222"/>
      <c r="C301" s="222"/>
      <c r="D301" s="222"/>
      <c r="E301" s="222"/>
      <c r="F301" s="222"/>
    </row>
    <row r="302" spans="1:6">
      <c r="A302" s="226"/>
      <c r="B302" s="169" t="s">
        <v>1690</v>
      </c>
      <c r="C302" s="222"/>
      <c r="D302" s="222"/>
      <c r="E302" s="222"/>
      <c r="F302" s="222"/>
    </row>
    <row r="303" spans="1:6">
      <c r="A303" s="230">
        <v>581</v>
      </c>
      <c r="B303" s="231" t="s">
        <v>1691</v>
      </c>
      <c r="C303" s="232">
        <f>+'Expense Inputs'!D31</f>
        <v>3002392.26</v>
      </c>
      <c r="D303" s="232">
        <f>+'Expense Inputs'!AO31</f>
        <v>32961.312890401401</v>
      </c>
      <c r="E303" s="233">
        <v>0</v>
      </c>
      <c r="F303" s="233">
        <f t="shared" ref="F303:F315" si="15">C303+D303+E303</f>
        <v>3035353.5728904014</v>
      </c>
    </row>
    <row r="304" spans="1:6">
      <c r="A304" s="230">
        <v>582</v>
      </c>
      <c r="B304" s="231" t="s">
        <v>1692</v>
      </c>
      <c r="C304" s="232">
        <f>+'Expense Inputs'!D32</f>
        <v>1486777.21</v>
      </c>
      <c r="D304" s="232">
        <f>+'Expense Inputs'!AO32</f>
        <v>6107.858593032618</v>
      </c>
      <c r="E304" s="233">
        <v>0</v>
      </c>
      <c r="F304" s="233">
        <f t="shared" si="15"/>
        <v>1492885.0685930327</v>
      </c>
    </row>
    <row r="305" spans="1:6">
      <c r="A305" s="230">
        <v>583</v>
      </c>
      <c r="B305" s="231" t="s">
        <v>1693</v>
      </c>
      <c r="C305" s="232">
        <f>+'Expense Inputs'!D33</f>
        <v>3535093.45</v>
      </c>
      <c r="D305" s="232">
        <f>+'Expense Inputs'!AO33</f>
        <v>23196.821638820587</v>
      </c>
      <c r="E305" s="233">
        <v>0</v>
      </c>
      <c r="F305" s="233">
        <f t="shared" si="15"/>
        <v>3558290.2716388209</v>
      </c>
    </row>
    <row r="306" spans="1:6">
      <c r="A306" s="230">
        <v>584</v>
      </c>
      <c r="B306" s="231" t="s">
        <v>1694</v>
      </c>
      <c r="C306" s="232">
        <f>+'Expense Inputs'!D34</f>
        <v>2729273.13</v>
      </c>
      <c r="D306" s="232">
        <f>+'Expense Inputs'!AO34</f>
        <v>2153.2280004885706</v>
      </c>
      <c r="E306" s="233">
        <v>0</v>
      </c>
      <c r="F306" s="233">
        <f t="shared" si="15"/>
        <v>2731426.3580004885</v>
      </c>
    </row>
    <row r="307" spans="1:6">
      <c r="A307" s="230">
        <v>585</v>
      </c>
      <c r="B307" s="231" t="s">
        <v>1695</v>
      </c>
      <c r="C307" s="232">
        <f>+'Expense Inputs'!D35</f>
        <v>543490.84</v>
      </c>
      <c r="D307" s="232">
        <f>+'Expense Inputs'!AO35</f>
        <v>1304.3478890191539</v>
      </c>
      <c r="E307" s="233">
        <v>0</v>
      </c>
      <c r="F307" s="233">
        <f t="shared" si="15"/>
        <v>544795.18788901914</v>
      </c>
    </row>
    <row r="308" spans="1:6">
      <c r="A308" s="230">
        <v>586</v>
      </c>
      <c r="B308" s="231" t="s">
        <v>1696</v>
      </c>
      <c r="C308" s="232">
        <f>+'Expense Inputs'!D36</f>
        <v>-868309.08999999403</v>
      </c>
      <c r="D308" s="232">
        <f>+'Expense Inputs'!AO36</f>
        <v>-6443.3905913084964</v>
      </c>
      <c r="E308" s="233">
        <v>0</v>
      </c>
      <c r="F308" s="233">
        <f t="shared" si="15"/>
        <v>-874752.4805913025</v>
      </c>
    </row>
    <row r="309" spans="1:6">
      <c r="A309" s="230">
        <v>587</v>
      </c>
      <c r="B309" s="231" t="s">
        <v>1697</v>
      </c>
      <c r="C309" s="232">
        <f>+'Expense Inputs'!D37</f>
        <v>4581892.01</v>
      </c>
      <c r="D309" s="232">
        <f>+'Expense Inputs'!AO37</f>
        <v>37703.520337761423</v>
      </c>
      <c r="E309" s="233">
        <v>0</v>
      </c>
      <c r="F309" s="233">
        <f t="shared" si="15"/>
        <v>4619595.5303377612</v>
      </c>
    </row>
    <row r="310" spans="1:6">
      <c r="A310" s="230">
        <v>589</v>
      </c>
      <c r="B310" s="231" t="s">
        <v>1698</v>
      </c>
      <c r="C310" s="232">
        <f>+'Expense Inputs'!D38</f>
        <v>1007975.61</v>
      </c>
      <c r="D310" s="232">
        <f>+'Expense Inputs'!AO38</f>
        <v>5.2546408755633456</v>
      </c>
      <c r="E310" s="233">
        <v>0</v>
      </c>
      <c r="F310" s="233">
        <f>C310+D310+E310</f>
        <v>1007980.8646408756</v>
      </c>
    </row>
    <row r="311" spans="1:6">
      <c r="A311" s="230">
        <v>580</v>
      </c>
      <c r="B311" s="231" t="s">
        <v>1699</v>
      </c>
      <c r="C311" s="232">
        <f>+'Expense Inputs'!D39</f>
        <v>1029105.95</v>
      </c>
      <c r="D311" s="232">
        <f>+'Expense Inputs'!AO39</f>
        <v>28226.852685887377</v>
      </c>
      <c r="E311" s="233">
        <v>0</v>
      </c>
      <c r="F311" s="233">
        <f>C311+D311+E311</f>
        <v>1057332.8026858873</v>
      </c>
    </row>
    <row r="312" spans="1:6">
      <c r="A312" s="230">
        <v>588</v>
      </c>
      <c r="B312" s="231" t="s">
        <v>1700</v>
      </c>
      <c r="C312" s="232">
        <f>+'Expense Inputs'!D40</f>
        <v>4790460.5999999996</v>
      </c>
      <c r="D312" s="232">
        <f>+'Expense Inputs'!AO40</f>
        <v>104868.37561572409</v>
      </c>
      <c r="E312" s="233">
        <v>0</v>
      </c>
      <c r="F312" s="233">
        <f>C312+D312+E312</f>
        <v>4895328.975615724</v>
      </c>
    </row>
    <row r="313" spans="1:6">
      <c r="A313" s="230" t="s">
        <v>1586</v>
      </c>
      <c r="B313" s="231" t="s">
        <v>1586</v>
      </c>
      <c r="C313" s="232">
        <v>0</v>
      </c>
      <c r="D313" s="232">
        <v>0</v>
      </c>
      <c r="E313" s="233">
        <v>0</v>
      </c>
      <c r="F313" s="233">
        <f>C313+D313+E313</f>
        <v>0</v>
      </c>
    </row>
    <row r="314" spans="1:6">
      <c r="A314" s="230" t="s">
        <v>1586</v>
      </c>
      <c r="B314" s="231" t="s">
        <v>1586</v>
      </c>
      <c r="C314" s="232">
        <v>0</v>
      </c>
      <c r="D314" s="232">
        <v>0</v>
      </c>
      <c r="E314" s="233">
        <v>0</v>
      </c>
      <c r="F314" s="233">
        <f t="shared" si="15"/>
        <v>0</v>
      </c>
    </row>
    <row r="315" spans="1:6">
      <c r="A315" s="230" t="s">
        <v>1586</v>
      </c>
      <c r="B315" s="231" t="s">
        <v>1586</v>
      </c>
      <c r="C315" s="232">
        <v>0</v>
      </c>
      <c r="D315" s="232">
        <v>0</v>
      </c>
      <c r="E315" s="233">
        <v>0</v>
      </c>
      <c r="F315" s="233">
        <f t="shared" si="15"/>
        <v>0</v>
      </c>
    </row>
    <row r="316" spans="1:6">
      <c r="A316" s="242"/>
      <c r="B316" s="169" t="s">
        <v>1584</v>
      </c>
      <c r="C316" s="234">
        <f>SUM(C303:C315)</f>
        <v>21838151.970000006</v>
      </c>
      <c r="D316" s="234">
        <f>SUM(D303:D315)</f>
        <v>230084.18170070226</v>
      </c>
      <c r="E316" s="234">
        <f>SUM(E303:E315)</f>
        <v>0</v>
      </c>
      <c r="F316" s="234">
        <f>SUM(F303:F315)</f>
        <v>22068236.151700709</v>
      </c>
    </row>
    <row r="317" spans="1:6">
      <c r="A317" s="226"/>
      <c r="B317" s="222"/>
      <c r="C317" s="222"/>
      <c r="D317" s="222"/>
      <c r="E317" s="222"/>
      <c r="F317" s="222"/>
    </row>
    <row r="318" spans="1:6">
      <c r="A318" s="226"/>
      <c r="B318" s="169" t="s">
        <v>1701</v>
      </c>
      <c r="C318" s="222"/>
      <c r="D318" s="222"/>
      <c r="E318" s="222"/>
      <c r="F318" s="222"/>
    </row>
    <row r="319" spans="1:6">
      <c r="A319" s="230">
        <v>901</v>
      </c>
      <c r="B319" s="231" t="s">
        <v>1702</v>
      </c>
      <c r="C319" s="232">
        <f>+'Expense Inputs'!D52</f>
        <v>10687721.5732469</v>
      </c>
      <c r="D319" s="232">
        <f>+'Expense Inputs'!AO52</f>
        <v>5901.810681190017</v>
      </c>
      <c r="E319" s="233">
        <v>0</v>
      </c>
      <c r="F319" s="233">
        <f t="shared" ref="F319:F326" si="16">C319+D319+E319</f>
        <v>10693623.38392809</v>
      </c>
    </row>
    <row r="320" spans="1:6">
      <c r="A320" s="230">
        <v>902</v>
      </c>
      <c r="B320" s="231" t="s">
        <v>1703</v>
      </c>
      <c r="C320" s="232">
        <f>+'Expense Inputs'!D53</f>
        <v>20356397.5823</v>
      </c>
      <c r="D320" s="232">
        <f>+'Expense Inputs'!AO53</f>
        <v>3391968.7296077404</v>
      </c>
      <c r="E320" s="233">
        <v>0</v>
      </c>
      <c r="F320" s="233">
        <f t="shared" si="16"/>
        <v>23748366.311907738</v>
      </c>
    </row>
    <row r="321" spans="1:6">
      <c r="A321" s="230">
        <v>903</v>
      </c>
      <c r="B321" s="231" t="s">
        <v>1704</v>
      </c>
      <c r="C321" s="232">
        <f>+'Expense Inputs'!D54</f>
        <v>16407059.630000001</v>
      </c>
      <c r="D321" s="232">
        <f>+'Expense Inputs'!AO54</f>
        <v>-2429768.4229405439</v>
      </c>
      <c r="E321" s="233">
        <v>0</v>
      </c>
      <c r="F321" s="233">
        <f t="shared" si="16"/>
        <v>13977291.207059458</v>
      </c>
    </row>
    <row r="322" spans="1:6">
      <c r="A322" s="230">
        <v>904</v>
      </c>
      <c r="B322" s="231" t="s">
        <v>1705</v>
      </c>
      <c r="C322" s="232">
        <f>+'Expense Inputs'!D55</f>
        <v>3156.2620830000001</v>
      </c>
      <c r="D322" s="232">
        <f>+'Expense Inputs'!AO55</f>
        <v>0</v>
      </c>
      <c r="E322" s="233">
        <f ca="1">+Summary!AU35</f>
        <v>239554.00821600002</v>
      </c>
      <c r="F322" s="233">
        <f t="shared" ca="1" si="16"/>
        <v>242710.27029900003</v>
      </c>
    </row>
    <row r="323" spans="1:6">
      <c r="A323" s="230">
        <v>905</v>
      </c>
      <c r="B323" s="231" t="s">
        <v>1706</v>
      </c>
      <c r="C323" s="232">
        <f>+'Expense Inputs'!D56</f>
        <v>145831.37419500001</v>
      </c>
      <c r="D323" s="232">
        <f>+'Expense Inputs'!AO56</f>
        <v>4107.5747126356664</v>
      </c>
      <c r="E323" s="233">
        <v>0</v>
      </c>
      <c r="F323" s="233">
        <f t="shared" si="16"/>
        <v>149938.94890763567</v>
      </c>
    </row>
    <row r="324" spans="1:6">
      <c r="A324" s="230" t="s">
        <v>1586</v>
      </c>
      <c r="B324" s="231" t="s">
        <v>1586</v>
      </c>
      <c r="C324" s="232">
        <v>0</v>
      </c>
      <c r="D324" s="232">
        <v>0</v>
      </c>
      <c r="E324" s="233">
        <v>0</v>
      </c>
      <c r="F324" s="233">
        <f t="shared" si="16"/>
        <v>0</v>
      </c>
    </row>
    <row r="325" spans="1:6">
      <c r="A325" s="230" t="s">
        <v>1586</v>
      </c>
      <c r="B325" s="231" t="s">
        <v>1586</v>
      </c>
      <c r="C325" s="232">
        <v>0</v>
      </c>
      <c r="D325" s="232">
        <v>0</v>
      </c>
      <c r="E325" s="233">
        <v>0</v>
      </c>
      <c r="F325" s="233">
        <f t="shared" si="16"/>
        <v>0</v>
      </c>
    </row>
    <row r="326" spans="1:6">
      <c r="A326" s="230" t="s">
        <v>1586</v>
      </c>
      <c r="B326" s="231" t="s">
        <v>1586</v>
      </c>
      <c r="C326" s="232">
        <v>0</v>
      </c>
      <c r="D326" s="232">
        <v>0</v>
      </c>
      <c r="E326" s="233">
        <v>0</v>
      </c>
      <c r="F326" s="233">
        <f t="shared" si="16"/>
        <v>0</v>
      </c>
    </row>
    <row r="327" spans="1:6">
      <c r="A327" s="242"/>
      <c r="B327" s="169" t="s">
        <v>1584</v>
      </c>
      <c r="C327" s="234">
        <f>SUM(C319:C326)</f>
        <v>47600166.421824902</v>
      </c>
      <c r="D327" s="234">
        <f>SUM(D319:D326)</f>
        <v>972209.69206102216</v>
      </c>
      <c r="E327" s="234">
        <f ca="1">SUM(E319:E326)</f>
        <v>239554.00821600002</v>
      </c>
      <c r="F327" s="234">
        <f ca="1">SUM(F319:F326)</f>
        <v>48811930.122101925</v>
      </c>
    </row>
    <row r="328" spans="1:6">
      <c r="A328" s="242"/>
      <c r="B328" s="20"/>
      <c r="C328" s="222"/>
      <c r="D328" s="222"/>
      <c r="E328" s="222"/>
      <c r="F328" s="20"/>
    </row>
    <row r="329" spans="1:6">
      <c r="A329" s="226"/>
      <c r="B329" s="169" t="s">
        <v>1707</v>
      </c>
      <c r="C329" s="222"/>
      <c r="D329" s="222"/>
      <c r="E329" s="222"/>
      <c r="F329" s="222"/>
    </row>
    <row r="330" spans="1:6">
      <c r="A330" s="230">
        <v>908.01</v>
      </c>
      <c r="B330" s="231" t="s">
        <v>263</v>
      </c>
      <c r="C330" s="232">
        <f>+'Expense Inputs'!D59</f>
        <v>17654429.271122001</v>
      </c>
      <c r="D330" s="232">
        <f>+'Expense Inputs'!AO59</f>
        <v>-16603842.92273131</v>
      </c>
      <c r="E330" s="233">
        <v>0</v>
      </c>
      <c r="F330" s="233">
        <f t="shared" ref="F330:F338" si="17">C330+D330+E330</f>
        <v>1050586.348390691</v>
      </c>
    </row>
    <row r="331" spans="1:6">
      <c r="A331" s="230">
        <v>908.02</v>
      </c>
      <c r="B331" s="231" t="s">
        <v>1708</v>
      </c>
      <c r="C331" s="232">
        <f>+'Expense Inputs'!D60</f>
        <v>97566974.959999993</v>
      </c>
      <c r="D331" s="232">
        <f>+'Expense Inputs'!AO60</f>
        <v>-97540765.159999996</v>
      </c>
      <c r="E331" s="233">
        <v>0</v>
      </c>
      <c r="F331" s="233">
        <f t="shared" si="17"/>
        <v>26209.79999999702</v>
      </c>
    </row>
    <row r="332" spans="1:6">
      <c r="A332" s="230">
        <v>909</v>
      </c>
      <c r="B332" s="231" t="s">
        <v>1709</v>
      </c>
      <c r="C332" s="232">
        <f>+'Expense Inputs'!D61</f>
        <v>1763870.388581</v>
      </c>
      <c r="D332" s="232">
        <f>+'Expense Inputs'!AO61</f>
        <v>-633779.26919904572</v>
      </c>
      <c r="E332" s="233">
        <v>0</v>
      </c>
      <c r="F332" s="233">
        <f t="shared" si="17"/>
        <v>1130091.1193819544</v>
      </c>
    </row>
    <row r="333" spans="1:6">
      <c r="A333" s="230">
        <v>910</v>
      </c>
      <c r="B333" s="231" t="s">
        <v>267</v>
      </c>
      <c r="C333" s="232">
        <f>+'Expense Inputs'!D62</f>
        <v>90543.951224999997</v>
      </c>
      <c r="D333" s="232">
        <f>+'Expense Inputs'!AO62</f>
        <v>2465.7368552667449</v>
      </c>
      <c r="E333" s="233">
        <v>0</v>
      </c>
      <c r="F333" s="233">
        <f t="shared" si="17"/>
        <v>93009.688080266744</v>
      </c>
    </row>
    <row r="334" spans="1:6">
      <c r="A334" s="230">
        <v>911</v>
      </c>
      <c r="B334" s="231" t="s">
        <v>438</v>
      </c>
      <c r="C334" s="232">
        <f>+'Expense Inputs'!D63</f>
        <v>0</v>
      </c>
      <c r="D334" s="232">
        <f>+'Expense Inputs'!AO63</f>
        <v>0</v>
      </c>
      <c r="E334" s="233">
        <v>0</v>
      </c>
      <c r="F334" s="233">
        <f>C334+D334+E334</f>
        <v>0</v>
      </c>
    </row>
    <row r="335" spans="1:6">
      <c r="A335" s="230">
        <v>912</v>
      </c>
      <c r="B335" s="231" t="s">
        <v>1710</v>
      </c>
      <c r="C335" s="232">
        <f>+'Expense Inputs'!D64</f>
        <v>320283.63</v>
      </c>
      <c r="D335" s="232">
        <f>+'Expense Inputs'!AO64</f>
        <v>4644.1041609762779</v>
      </c>
      <c r="E335" s="233">
        <v>0</v>
      </c>
      <c r="F335" s="233">
        <f>C335+D335+E335</f>
        <v>324927.73416097631</v>
      </c>
    </row>
    <row r="336" spans="1:6">
      <c r="A336" s="230">
        <v>913</v>
      </c>
      <c r="B336" s="231" t="s">
        <v>1711</v>
      </c>
      <c r="C336" s="232">
        <f>+'Expense Inputs'!D65</f>
        <v>0</v>
      </c>
      <c r="D336" s="232">
        <f>+'Expense Inputs'!AO65</f>
        <v>0</v>
      </c>
      <c r="E336" s="233">
        <v>0</v>
      </c>
      <c r="F336" s="233">
        <f>C336+D336+E336</f>
        <v>0</v>
      </c>
    </row>
    <row r="337" spans="1:6">
      <c r="A337" s="230">
        <v>916</v>
      </c>
      <c r="B337" s="231" t="s">
        <v>1712</v>
      </c>
      <c r="C337" s="232">
        <f>+'Expense Inputs'!D66</f>
        <v>0</v>
      </c>
      <c r="D337" s="232">
        <f>+'Expense Inputs'!AO66</f>
        <v>0</v>
      </c>
      <c r="E337" s="233">
        <v>0</v>
      </c>
      <c r="F337" s="233">
        <f>C337+D337+E337</f>
        <v>0</v>
      </c>
    </row>
    <row r="338" spans="1:6">
      <c r="A338" s="230" t="s">
        <v>1586</v>
      </c>
      <c r="B338" s="231" t="s">
        <v>1586</v>
      </c>
      <c r="C338" s="232">
        <v>0</v>
      </c>
      <c r="D338" s="232">
        <v>0</v>
      </c>
      <c r="E338" s="233">
        <v>0</v>
      </c>
      <c r="F338" s="233">
        <f t="shared" si="17"/>
        <v>0</v>
      </c>
    </row>
    <row r="339" spans="1:6">
      <c r="A339" s="242"/>
      <c r="B339" s="169" t="s">
        <v>1584</v>
      </c>
      <c r="C339" s="234">
        <f>SUM(C330:C338)</f>
        <v>117396102.20092797</v>
      </c>
      <c r="D339" s="234">
        <f>SUM(D330:D338)</f>
        <v>-114771277.5109141</v>
      </c>
      <c r="E339" s="234">
        <f>SUM(E330:E338)</f>
        <v>0</v>
      </c>
      <c r="F339" s="234">
        <f>SUM(F330:F338)</f>
        <v>2624824.6900138855</v>
      </c>
    </row>
    <row r="340" spans="1:6">
      <c r="A340" s="226"/>
      <c r="B340" s="222"/>
      <c r="C340" s="222"/>
      <c r="D340" s="222"/>
      <c r="E340" s="222"/>
      <c r="F340" s="222"/>
    </row>
    <row r="341" spans="1:6">
      <c r="A341" s="226"/>
      <c r="B341" s="169" t="s">
        <v>1713</v>
      </c>
      <c r="C341" s="222"/>
      <c r="D341" s="222"/>
      <c r="E341" s="222"/>
      <c r="F341" s="222"/>
    </row>
    <row r="342" spans="1:6">
      <c r="A342" s="230">
        <v>920</v>
      </c>
      <c r="B342" s="231" t="s">
        <v>270</v>
      </c>
      <c r="C342" s="232">
        <f>+'Expense Inputs'!D70</f>
        <v>29231271.043887898</v>
      </c>
      <c r="D342" s="232">
        <f>+'Expense Inputs'!AO70</f>
        <v>858471.87566593173</v>
      </c>
      <c r="E342" s="233">
        <v>0</v>
      </c>
      <c r="F342" s="233">
        <f>C342+D342+E342</f>
        <v>30089742.919553831</v>
      </c>
    </row>
    <row r="343" spans="1:6">
      <c r="A343" s="230">
        <v>921</v>
      </c>
      <c r="B343" s="231" t="s">
        <v>272</v>
      </c>
      <c r="C343" s="232">
        <f>+'Expense Inputs'!D71</f>
        <v>3432585.6418920001</v>
      </c>
      <c r="D343" s="232">
        <f>+'Expense Inputs'!AO71</f>
        <v>0</v>
      </c>
      <c r="E343" s="233">
        <v>0</v>
      </c>
      <c r="F343" s="233">
        <f t="shared" ref="F343:F352" si="18">C343+D343+E343</f>
        <v>3432585.6418920001</v>
      </c>
    </row>
    <row r="344" spans="1:6">
      <c r="A344" s="230">
        <v>922</v>
      </c>
      <c r="B344" s="231" t="s">
        <v>1714</v>
      </c>
      <c r="C344" s="232">
        <f>+'Expense Inputs'!D72</f>
        <v>-156178.807734</v>
      </c>
      <c r="D344" s="232">
        <f>+'Expense Inputs'!AO72</f>
        <v>0</v>
      </c>
      <c r="E344" s="233">
        <v>0</v>
      </c>
      <c r="F344" s="233">
        <f t="shared" si="18"/>
        <v>-156178.807734</v>
      </c>
    </row>
    <row r="345" spans="1:6">
      <c r="A345" s="230">
        <v>923</v>
      </c>
      <c r="B345" s="231" t="s">
        <v>1715</v>
      </c>
      <c r="C345" s="232">
        <f>+'Expense Inputs'!D73</f>
        <v>12344244.369874001</v>
      </c>
      <c r="D345" s="232">
        <f>+'Expense Inputs'!AO73</f>
        <v>0</v>
      </c>
      <c r="E345" s="233">
        <v>0</v>
      </c>
      <c r="F345" s="233">
        <f t="shared" si="18"/>
        <v>12344244.369874001</v>
      </c>
    </row>
    <row r="346" spans="1:6">
      <c r="A346" s="230">
        <v>924</v>
      </c>
      <c r="B346" s="231" t="s">
        <v>1716</v>
      </c>
      <c r="C346" s="232">
        <f>+'Expense Inputs'!D74</f>
        <v>5183325.864027</v>
      </c>
      <c r="D346" s="232">
        <f>+'Expense Inputs'!AO74</f>
        <v>-39279.444874167792</v>
      </c>
      <c r="E346" s="233">
        <v>0</v>
      </c>
      <c r="F346" s="233">
        <f t="shared" si="18"/>
        <v>5144046.4191528326</v>
      </c>
    </row>
    <row r="347" spans="1:6">
      <c r="A347" s="230">
        <v>925</v>
      </c>
      <c r="B347" s="231" t="s">
        <v>1717</v>
      </c>
      <c r="C347" s="232">
        <f>+'Expense Inputs'!D75</f>
        <v>3678969.2391059999</v>
      </c>
      <c r="D347" s="232">
        <f>+'Expense Inputs'!AO75</f>
        <v>-194068.35026679881</v>
      </c>
      <c r="E347" s="233">
        <v>0</v>
      </c>
      <c r="F347" s="233">
        <f t="shared" si="18"/>
        <v>3484900.8888392011</v>
      </c>
    </row>
    <row r="348" spans="1:6">
      <c r="A348" s="230">
        <v>926</v>
      </c>
      <c r="B348" s="231" t="s">
        <v>1</v>
      </c>
      <c r="C348" s="232">
        <f>+'Expense Inputs'!D76</f>
        <v>27946417.709543899</v>
      </c>
      <c r="D348" s="232">
        <f>+'Expense Inputs'!AO76</f>
        <v>2117648.018205801</v>
      </c>
      <c r="E348" s="233">
        <v>0</v>
      </c>
      <c r="F348" s="233">
        <f t="shared" si="18"/>
        <v>30064065.727749698</v>
      </c>
    </row>
    <row r="349" spans="1:6">
      <c r="A349" s="230">
        <v>928</v>
      </c>
      <c r="B349" s="231" t="s">
        <v>1718</v>
      </c>
      <c r="C349" s="232">
        <f>+'Expense Inputs'!D77</f>
        <v>8352940.1369040003</v>
      </c>
      <c r="D349" s="232">
        <f>+'Expense Inputs'!AO77</f>
        <v>-30556.052204235108</v>
      </c>
      <c r="E349" s="233">
        <f ca="1">+Summary!AU38</f>
        <v>66942.576000000001</v>
      </c>
      <c r="F349" s="233">
        <f t="shared" ca="1" si="18"/>
        <v>8389326.6606997643</v>
      </c>
    </row>
    <row r="350" spans="1:6">
      <c r="A350" s="230">
        <v>930</v>
      </c>
      <c r="B350" s="231" t="s">
        <v>282</v>
      </c>
      <c r="C350" s="232">
        <f>+'Expense Inputs'!D78</f>
        <v>4820084.3369920002</v>
      </c>
      <c r="D350" s="232">
        <f>+'Expense Inputs'!AO78</f>
        <v>-952386</v>
      </c>
      <c r="E350" s="233">
        <v>0</v>
      </c>
      <c r="F350" s="233">
        <f t="shared" si="18"/>
        <v>3867698.3369920002</v>
      </c>
    </row>
    <row r="351" spans="1:6">
      <c r="A351" s="230">
        <v>931</v>
      </c>
      <c r="B351" s="231" t="s">
        <v>284</v>
      </c>
      <c r="C351" s="232">
        <f>+'Expense Inputs'!D79</f>
        <v>7645436.9983759997</v>
      </c>
      <c r="D351" s="232">
        <f>+'Expense Inputs'!AO79</f>
        <v>-363750.12810969783</v>
      </c>
      <c r="E351" s="233">
        <v>0</v>
      </c>
      <c r="F351" s="233">
        <f t="shared" si="18"/>
        <v>7281686.8702663016</v>
      </c>
    </row>
    <row r="352" spans="1:6">
      <c r="A352" s="230" t="s">
        <v>1586</v>
      </c>
      <c r="B352" s="231" t="s">
        <v>1586</v>
      </c>
      <c r="C352" s="232">
        <v>0</v>
      </c>
      <c r="D352" s="232">
        <v>0</v>
      </c>
      <c r="E352" s="233">
        <v>0</v>
      </c>
      <c r="F352" s="233">
        <f t="shared" si="18"/>
        <v>0</v>
      </c>
    </row>
    <row r="353" spans="1:6">
      <c r="A353" s="230" t="s">
        <v>1586</v>
      </c>
      <c r="B353" s="231" t="s">
        <v>1586</v>
      </c>
      <c r="C353" s="232">
        <v>0</v>
      </c>
      <c r="D353" s="232">
        <v>0</v>
      </c>
      <c r="E353" s="233">
        <v>0</v>
      </c>
      <c r="F353" s="233">
        <f>C353+D353+E353</f>
        <v>0</v>
      </c>
    </row>
    <row r="354" spans="1:6">
      <c r="A354" s="230" t="s">
        <v>1586</v>
      </c>
      <c r="B354" s="231" t="s">
        <v>1586</v>
      </c>
      <c r="C354" s="232">
        <v>0</v>
      </c>
      <c r="D354" s="232">
        <v>0</v>
      </c>
      <c r="E354" s="233">
        <v>0</v>
      </c>
      <c r="F354" s="233">
        <f>C354+D354+E354</f>
        <v>0</v>
      </c>
    </row>
    <row r="355" spans="1:6">
      <c r="A355" s="230" t="s">
        <v>1586</v>
      </c>
      <c r="B355" s="231" t="s">
        <v>1586</v>
      </c>
      <c r="C355" s="232">
        <v>0</v>
      </c>
      <c r="D355" s="232">
        <v>0</v>
      </c>
      <c r="E355" s="233">
        <v>0</v>
      </c>
      <c r="F355" s="233">
        <f>C355+D355+E355</f>
        <v>0</v>
      </c>
    </row>
    <row r="356" spans="1:6">
      <c r="A356" s="242"/>
      <c r="B356" s="169" t="s">
        <v>1584</v>
      </c>
      <c r="C356" s="234">
        <f>SUM(C342:C355)</f>
        <v>102479096.53286879</v>
      </c>
      <c r="D356" s="234">
        <f>SUM(D342:D355)</f>
        <v>1396079.9184168335</v>
      </c>
      <c r="E356" s="234">
        <f ca="1">SUM(E342:E355)</f>
        <v>66942.576000000001</v>
      </c>
      <c r="F356" s="234">
        <f ca="1">SUM(F342:F355)</f>
        <v>103942119.02728564</v>
      </c>
    </row>
    <row r="357" spans="1:6">
      <c r="A357" s="242"/>
      <c r="B357" s="20"/>
      <c r="C357" s="20"/>
      <c r="D357" s="20"/>
      <c r="E357" s="222"/>
      <c r="F357" s="20"/>
    </row>
    <row r="358" spans="1:6">
      <c r="A358" s="242"/>
      <c r="B358" s="169" t="s">
        <v>1719</v>
      </c>
      <c r="C358" s="234">
        <f>SUM(C356,C339,C327,C316,C300,C285,C276,C270,C261)</f>
        <v>1247362323.9456196</v>
      </c>
      <c r="D358" s="234">
        <f>SUM(D356,D339,D327,D316,D300,D285,D276,D270,D261)</f>
        <v>-171520466.49974215</v>
      </c>
      <c r="E358" s="234">
        <f ca="1">SUM(E356,E339,E327,E316,E300,E285,E276,E270,E261)</f>
        <v>306496.58421600005</v>
      </c>
      <c r="F358" s="234">
        <f ca="1">SUM(F356,F339,F327,F316,F300,F285,F276,F270,F261)</f>
        <v>1076148354.0300934</v>
      </c>
    </row>
    <row r="359" spans="1:6">
      <c r="A359" s="226"/>
      <c r="B359" s="169"/>
      <c r="C359" s="222"/>
      <c r="D359" s="222"/>
      <c r="E359" s="222"/>
      <c r="F359" s="222"/>
    </row>
    <row r="360" spans="1:6" hidden="1">
      <c r="A360" s="226"/>
      <c r="B360" s="169" t="s">
        <v>987</v>
      </c>
      <c r="C360" s="222"/>
      <c r="D360" s="222"/>
      <c r="E360" s="222"/>
      <c r="F360" s="222"/>
    </row>
    <row r="361" spans="1:6" hidden="1">
      <c r="A361" s="230" t="s">
        <v>1586</v>
      </c>
      <c r="B361" s="231" t="s">
        <v>1586</v>
      </c>
      <c r="C361" s="232">
        <v>0</v>
      </c>
      <c r="D361" s="232">
        <v>0</v>
      </c>
      <c r="E361" s="233">
        <v>0</v>
      </c>
      <c r="F361" s="233">
        <f>C361+D361+E361</f>
        <v>0</v>
      </c>
    </row>
    <row r="362" spans="1:6" hidden="1">
      <c r="A362" s="230" t="s">
        <v>1586</v>
      </c>
      <c r="B362" s="231" t="s">
        <v>1586</v>
      </c>
      <c r="C362" s="232">
        <v>0</v>
      </c>
      <c r="D362" s="232">
        <v>0</v>
      </c>
      <c r="E362" s="233">
        <v>0</v>
      </c>
      <c r="F362" s="233">
        <f>C362+D362+E362</f>
        <v>0</v>
      </c>
    </row>
    <row r="363" spans="1:6" hidden="1">
      <c r="A363" s="230" t="s">
        <v>1586</v>
      </c>
      <c r="B363" s="231" t="s">
        <v>1586</v>
      </c>
      <c r="C363" s="232">
        <v>0</v>
      </c>
      <c r="D363" s="232">
        <v>0</v>
      </c>
      <c r="E363" s="233">
        <v>0</v>
      </c>
      <c r="F363" s="233">
        <f>C363+D363+E363</f>
        <v>0</v>
      </c>
    </row>
    <row r="364" spans="1:6" hidden="1">
      <c r="A364" s="230" t="s">
        <v>1586</v>
      </c>
      <c r="B364" s="231" t="s">
        <v>1586</v>
      </c>
      <c r="C364" s="232">
        <v>0</v>
      </c>
      <c r="D364" s="232">
        <v>0</v>
      </c>
      <c r="E364" s="233">
        <v>0</v>
      </c>
      <c r="F364" s="233">
        <f>C364+D364+E364</f>
        <v>0</v>
      </c>
    </row>
    <row r="365" spans="1:6" hidden="1">
      <c r="A365" s="230" t="s">
        <v>1586</v>
      </c>
      <c r="B365" s="231" t="s">
        <v>1586</v>
      </c>
      <c r="C365" s="232">
        <v>0</v>
      </c>
      <c r="D365" s="232">
        <v>0</v>
      </c>
      <c r="E365" s="233">
        <v>0</v>
      </c>
      <c r="F365" s="233">
        <f>C365+D365+E365</f>
        <v>0</v>
      </c>
    </row>
    <row r="366" spans="1:6" hidden="1">
      <c r="A366" s="242"/>
      <c r="B366" s="169" t="s">
        <v>1584</v>
      </c>
      <c r="C366" s="234">
        <f>SUM(C361:C365)</f>
        <v>0</v>
      </c>
      <c r="D366" s="234">
        <f>SUM(D361:D365)</f>
        <v>0</v>
      </c>
      <c r="E366" s="234">
        <f>SUM(E361:E365)</f>
        <v>0</v>
      </c>
      <c r="F366" s="234">
        <f>SUM(F361:F365)</f>
        <v>0</v>
      </c>
    </row>
    <row r="367" spans="1:6" hidden="1">
      <c r="A367" s="226"/>
      <c r="B367" s="222"/>
      <c r="C367" s="222"/>
      <c r="D367" s="222"/>
      <c r="E367" s="222"/>
      <c r="F367" s="222"/>
    </row>
    <row r="368" spans="1:6" hidden="1">
      <c r="A368" s="226"/>
      <c r="B368" s="169" t="s">
        <v>987</v>
      </c>
      <c r="C368" s="222"/>
      <c r="D368" s="222"/>
      <c r="E368" s="222"/>
      <c r="F368" s="222"/>
    </row>
    <row r="369" spans="1:6" hidden="1">
      <c r="A369" s="230" t="s">
        <v>1586</v>
      </c>
      <c r="B369" s="231" t="s">
        <v>1586</v>
      </c>
      <c r="C369" s="232">
        <v>0</v>
      </c>
      <c r="D369" s="232">
        <v>0</v>
      </c>
      <c r="E369" s="233">
        <v>0</v>
      </c>
      <c r="F369" s="233">
        <f>C369+D369+E369</f>
        <v>0</v>
      </c>
    </row>
    <row r="370" spans="1:6" hidden="1">
      <c r="A370" s="230" t="s">
        <v>1586</v>
      </c>
      <c r="B370" s="231" t="s">
        <v>1586</v>
      </c>
      <c r="C370" s="232">
        <v>0</v>
      </c>
      <c r="D370" s="232">
        <v>0</v>
      </c>
      <c r="E370" s="233">
        <v>0</v>
      </c>
      <c r="F370" s="233">
        <f>C370+D370+E370</f>
        <v>0</v>
      </c>
    </row>
    <row r="371" spans="1:6" hidden="1">
      <c r="A371" s="242"/>
      <c r="B371" s="169" t="s">
        <v>1584</v>
      </c>
      <c r="C371" s="234">
        <f>SUM(C369:C370)</f>
        <v>0</v>
      </c>
      <c r="D371" s="234">
        <f>SUM(D369:D370)</f>
        <v>0</v>
      </c>
      <c r="E371" s="234">
        <f>SUM(E369:E370)</f>
        <v>0</v>
      </c>
      <c r="F371" s="234">
        <f>SUM(F369:F370)</f>
        <v>0</v>
      </c>
    </row>
    <row r="372" spans="1:6" hidden="1">
      <c r="A372" s="226"/>
      <c r="B372" s="222"/>
      <c r="C372" s="222"/>
      <c r="D372" s="222"/>
      <c r="E372" s="222"/>
      <c r="F372" s="222"/>
    </row>
    <row r="373" spans="1:6" hidden="1">
      <c r="A373" s="226"/>
      <c r="B373" s="169" t="s">
        <v>987</v>
      </c>
      <c r="C373" s="222"/>
      <c r="D373" s="222"/>
      <c r="E373" s="222"/>
      <c r="F373" s="222"/>
    </row>
    <row r="374" spans="1:6" hidden="1">
      <c r="A374" s="230" t="s">
        <v>1586</v>
      </c>
      <c r="B374" s="231" t="s">
        <v>1586</v>
      </c>
      <c r="C374" s="232">
        <v>0</v>
      </c>
      <c r="D374" s="232">
        <v>0</v>
      </c>
      <c r="E374" s="233">
        <v>0</v>
      </c>
      <c r="F374" s="233">
        <f>C374+D374+E374</f>
        <v>0</v>
      </c>
    </row>
    <row r="375" spans="1:6" hidden="1">
      <c r="A375" s="230" t="s">
        <v>1586</v>
      </c>
      <c r="B375" s="231" t="s">
        <v>1586</v>
      </c>
      <c r="C375" s="232">
        <v>0</v>
      </c>
      <c r="D375" s="232">
        <v>0</v>
      </c>
      <c r="E375" s="233">
        <v>0</v>
      </c>
      <c r="F375" s="233">
        <f>C375+D375+E375</f>
        <v>0</v>
      </c>
    </row>
    <row r="376" spans="1:6" hidden="1">
      <c r="A376" s="230" t="s">
        <v>1586</v>
      </c>
      <c r="B376" s="231" t="s">
        <v>1586</v>
      </c>
      <c r="C376" s="232">
        <v>0</v>
      </c>
      <c r="D376" s="232">
        <v>0</v>
      </c>
      <c r="E376" s="233">
        <v>0</v>
      </c>
      <c r="F376" s="233">
        <f>C376+D376+E376</f>
        <v>0</v>
      </c>
    </row>
    <row r="377" spans="1:6" hidden="1">
      <c r="A377" s="230" t="s">
        <v>1586</v>
      </c>
      <c r="B377" s="231" t="s">
        <v>1586</v>
      </c>
      <c r="C377" s="232">
        <v>0</v>
      </c>
      <c r="D377" s="232">
        <v>0</v>
      </c>
      <c r="E377" s="233">
        <v>0</v>
      </c>
      <c r="F377" s="233">
        <f>C377+D377+E377</f>
        <v>0</v>
      </c>
    </row>
    <row r="378" spans="1:6" hidden="1">
      <c r="A378" s="230" t="s">
        <v>1586</v>
      </c>
      <c r="B378" s="231" t="s">
        <v>1586</v>
      </c>
      <c r="C378" s="232">
        <v>0</v>
      </c>
      <c r="D378" s="232">
        <v>0</v>
      </c>
      <c r="E378" s="233">
        <v>0</v>
      </c>
      <c r="F378" s="233">
        <f>C378+D378+E378</f>
        <v>0</v>
      </c>
    </row>
    <row r="379" spans="1:6" hidden="1">
      <c r="A379" s="242"/>
      <c r="B379" s="169" t="s">
        <v>1584</v>
      </c>
      <c r="C379" s="234">
        <f>SUM(C374:C378)</f>
        <v>0</v>
      </c>
      <c r="D379" s="234">
        <f>SUM(D374:D378)</f>
        <v>0</v>
      </c>
      <c r="E379" s="234">
        <f>SUM(E374:E378)</f>
        <v>0</v>
      </c>
      <c r="F379" s="234">
        <f>SUM(F374:F378)</f>
        <v>0</v>
      </c>
    </row>
    <row r="380" spans="1:6">
      <c r="A380" s="226"/>
      <c r="B380" s="222"/>
      <c r="C380" s="222"/>
      <c r="D380" s="222"/>
      <c r="E380" s="222"/>
      <c r="F380" s="222"/>
    </row>
    <row r="381" spans="1:6">
      <c r="A381" s="226"/>
      <c r="B381" s="169" t="s">
        <v>1720</v>
      </c>
      <c r="C381" s="222"/>
      <c r="D381" s="222"/>
      <c r="E381" s="222"/>
      <c r="F381" s="222"/>
    </row>
    <row r="382" spans="1:6">
      <c r="A382" s="230">
        <v>591</v>
      </c>
      <c r="B382" s="236" t="s">
        <v>1721</v>
      </c>
      <c r="C382" s="232">
        <f>+'Expense Inputs'!D42</f>
        <v>0</v>
      </c>
      <c r="D382" s="232">
        <f>+'Expense Inputs'!AO42</f>
        <v>0</v>
      </c>
      <c r="E382" s="233">
        <v>0</v>
      </c>
      <c r="F382" s="233">
        <f>C382+D382+E382</f>
        <v>0</v>
      </c>
    </row>
    <row r="383" spans="1:6">
      <c r="A383" s="230">
        <v>592</v>
      </c>
      <c r="B383" s="231" t="s">
        <v>1722</v>
      </c>
      <c r="C383" s="232">
        <f>+'Expense Inputs'!D43</f>
        <v>1596636.82</v>
      </c>
      <c r="D383" s="232">
        <f>+'Expense Inputs'!AO43</f>
        <v>9731.8099677706377</v>
      </c>
      <c r="E383" s="233">
        <v>0</v>
      </c>
      <c r="F383" s="233">
        <f t="shared" ref="F383:F388" si="19">C383+D383+E383</f>
        <v>1606368.6299677708</v>
      </c>
    </row>
    <row r="384" spans="1:6">
      <c r="A384" s="230">
        <v>593</v>
      </c>
      <c r="B384" s="231" t="s">
        <v>1693</v>
      </c>
      <c r="C384" s="232">
        <f>+'Expense Inputs'!D44</f>
        <v>40618757.839999899</v>
      </c>
      <c r="D384" s="232">
        <f>+'Expense Inputs'!AO44</f>
        <v>-191613.81926173496</v>
      </c>
      <c r="E384" s="233">
        <v>0</v>
      </c>
      <c r="F384" s="233">
        <f t="shared" si="19"/>
        <v>40427144.020738162</v>
      </c>
    </row>
    <row r="385" spans="1:6">
      <c r="A385" s="230">
        <v>594</v>
      </c>
      <c r="B385" s="231" t="s">
        <v>1694</v>
      </c>
      <c r="C385" s="232">
        <f>+'Expense Inputs'!D45</f>
        <v>15997500.2199999</v>
      </c>
      <c r="D385" s="232">
        <f>+'Expense Inputs'!AO45</f>
        <v>37669.021148684769</v>
      </c>
      <c r="E385" s="233">
        <v>0</v>
      </c>
      <c r="F385" s="233">
        <f t="shared" si="19"/>
        <v>16035169.241148585</v>
      </c>
    </row>
    <row r="386" spans="1:6">
      <c r="A386" s="230">
        <v>595</v>
      </c>
      <c r="B386" s="231" t="s">
        <v>1723</v>
      </c>
      <c r="C386" s="232">
        <f>+'Expense Inputs'!D46</f>
        <v>254533.02</v>
      </c>
      <c r="D386" s="232">
        <f>+'Expense Inputs'!AO46</f>
        <v>1254.5138497507362</v>
      </c>
      <c r="E386" s="233">
        <v>0</v>
      </c>
      <c r="F386" s="233">
        <f t="shared" si="19"/>
        <v>255787.53384975073</v>
      </c>
    </row>
    <row r="387" spans="1:6">
      <c r="A387" s="230">
        <v>596</v>
      </c>
      <c r="B387" s="231" t="s">
        <v>1695</v>
      </c>
      <c r="C387" s="232">
        <f>+'Expense Inputs'!D47</f>
        <v>2553413.02</v>
      </c>
      <c r="D387" s="232">
        <f>+'Expense Inputs'!AO47</f>
        <v>5942.70826198748</v>
      </c>
      <c r="E387" s="233">
        <v>0</v>
      </c>
      <c r="F387" s="233">
        <f t="shared" si="19"/>
        <v>2559355.7282619877</v>
      </c>
    </row>
    <row r="388" spans="1:6">
      <c r="A388" s="230">
        <v>597</v>
      </c>
      <c r="B388" s="231" t="s">
        <v>1724</v>
      </c>
      <c r="C388" s="232">
        <f>+'Expense Inputs'!D48</f>
        <v>497036.29</v>
      </c>
      <c r="D388" s="232">
        <f>+'Expense Inputs'!AO48</f>
        <v>3983.2116502491731</v>
      </c>
      <c r="E388" s="233">
        <v>0</v>
      </c>
      <c r="F388" s="233">
        <f t="shared" si="19"/>
        <v>501019.50165024918</v>
      </c>
    </row>
    <row r="389" spans="1:6">
      <c r="A389" s="230" t="s">
        <v>1586</v>
      </c>
      <c r="B389" s="231" t="s">
        <v>1586</v>
      </c>
      <c r="C389" s="232">
        <v>0</v>
      </c>
      <c r="D389" s="232">
        <v>0</v>
      </c>
      <c r="E389" s="233">
        <v>0</v>
      </c>
      <c r="F389" s="233">
        <f>C389+D389+E389</f>
        <v>0</v>
      </c>
    </row>
    <row r="390" spans="1:6">
      <c r="A390" s="230" t="s">
        <v>1586</v>
      </c>
      <c r="B390" s="231" t="s">
        <v>1586</v>
      </c>
      <c r="C390" s="232">
        <v>0</v>
      </c>
      <c r="D390" s="232">
        <v>0</v>
      </c>
      <c r="E390" s="233">
        <v>0</v>
      </c>
      <c r="F390" s="233">
        <f>C390+D390+E390</f>
        <v>0</v>
      </c>
    </row>
    <row r="391" spans="1:6">
      <c r="A391" s="230" t="s">
        <v>1586</v>
      </c>
      <c r="B391" s="231" t="s">
        <v>1586</v>
      </c>
      <c r="C391" s="232">
        <v>0</v>
      </c>
      <c r="D391" s="232">
        <v>0</v>
      </c>
      <c r="E391" s="233">
        <v>0</v>
      </c>
      <c r="F391" s="233">
        <f>C391+D391+E391</f>
        <v>0</v>
      </c>
    </row>
    <row r="392" spans="1:6">
      <c r="A392" s="230" t="s">
        <v>1586</v>
      </c>
      <c r="B392" s="231" t="s">
        <v>1586</v>
      </c>
      <c r="C392" s="232">
        <v>0</v>
      </c>
      <c r="D392" s="232">
        <v>0</v>
      </c>
      <c r="E392" s="233">
        <v>0</v>
      </c>
      <c r="F392" s="233">
        <f>C392+D392+E392</f>
        <v>0</v>
      </c>
    </row>
    <row r="393" spans="1:6">
      <c r="A393" s="242"/>
      <c r="B393" s="169" t="s">
        <v>1584</v>
      </c>
      <c r="C393" s="234">
        <f>SUM(C382:C392)</f>
        <v>61517877.209999807</v>
      </c>
      <c r="D393" s="234">
        <f>SUM(D382:D392)</f>
        <v>-133032.55438329212</v>
      </c>
      <c r="E393" s="234">
        <f>SUM(E382:E392)</f>
        <v>0</v>
      </c>
      <c r="F393" s="234">
        <f>SUM(F382:F392)</f>
        <v>61384844.655616507</v>
      </c>
    </row>
    <row r="394" spans="1:6">
      <c r="A394" s="226"/>
      <c r="B394" s="222"/>
      <c r="C394" s="222"/>
      <c r="D394" s="222"/>
      <c r="E394" s="222"/>
      <c r="F394" s="222"/>
    </row>
    <row r="395" spans="1:6">
      <c r="A395" s="226"/>
      <c r="B395" s="169" t="s">
        <v>1725</v>
      </c>
      <c r="C395" s="222"/>
      <c r="D395" s="222"/>
      <c r="E395" s="222"/>
      <c r="F395" s="222"/>
    </row>
    <row r="396" spans="1:6">
      <c r="A396" s="230">
        <v>935</v>
      </c>
      <c r="B396" s="231" t="s">
        <v>1726</v>
      </c>
      <c r="C396" s="232">
        <f>+'Expense Inputs'!D80</f>
        <v>12120662.048645999</v>
      </c>
      <c r="D396" s="232">
        <f>+'Expense Inputs'!AO80</f>
        <v>0</v>
      </c>
      <c r="E396" s="233">
        <v>0</v>
      </c>
      <c r="F396" s="233">
        <f t="shared" ref="F396:F403" si="20">C396+D396+E396</f>
        <v>12120662.048645999</v>
      </c>
    </row>
    <row r="397" spans="1:6">
      <c r="A397" s="230" t="s">
        <v>1586</v>
      </c>
      <c r="B397" s="231" t="s">
        <v>1586</v>
      </c>
      <c r="C397" s="232">
        <v>0</v>
      </c>
      <c r="D397" s="232">
        <v>0</v>
      </c>
      <c r="E397" s="233">
        <v>0</v>
      </c>
      <c r="F397" s="233">
        <f t="shared" si="20"/>
        <v>0</v>
      </c>
    </row>
    <row r="398" spans="1:6">
      <c r="A398" s="230" t="s">
        <v>1586</v>
      </c>
      <c r="B398" s="231" t="s">
        <v>1586</v>
      </c>
      <c r="C398" s="232">
        <v>0</v>
      </c>
      <c r="D398" s="232">
        <v>0</v>
      </c>
      <c r="E398" s="233">
        <v>0</v>
      </c>
      <c r="F398" s="233">
        <f t="shared" si="20"/>
        <v>0</v>
      </c>
    </row>
    <row r="399" spans="1:6">
      <c r="A399" s="230" t="s">
        <v>1586</v>
      </c>
      <c r="B399" s="231" t="s">
        <v>1586</v>
      </c>
      <c r="C399" s="232">
        <v>0</v>
      </c>
      <c r="D399" s="232">
        <v>0</v>
      </c>
      <c r="E399" s="233">
        <v>0</v>
      </c>
      <c r="F399" s="233">
        <f t="shared" si="20"/>
        <v>0</v>
      </c>
    </row>
    <row r="400" spans="1:6">
      <c r="A400" s="230" t="s">
        <v>1586</v>
      </c>
      <c r="B400" s="231" t="s">
        <v>1586</v>
      </c>
      <c r="C400" s="232">
        <v>0</v>
      </c>
      <c r="D400" s="232">
        <v>0</v>
      </c>
      <c r="E400" s="233">
        <v>0</v>
      </c>
      <c r="F400" s="233">
        <f t="shared" si="20"/>
        <v>0</v>
      </c>
    </row>
    <row r="401" spans="1:6">
      <c r="A401" s="230" t="s">
        <v>1586</v>
      </c>
      <c r="B401" s="231" t="s">
        <v>1586</v>
      </c>
      <c r="C401" s="232">
        <v>0</v>
      </c>
      <c r="D401" s="232">
        <v>0</v>
      </c>
      <c r="E401" s="233">
        <v>0</v>
      </c>
      <c r="F401" s="233">
        <f t="shared" si="20"/>
        <v>0</v>
      </c>
    </row>
    <row r="402" spans="1:6">
      <c r="A402" s="230" t="s">
        <v>1586</v>
      </c>
      <c r="B402" s="231" t="s">
        <v>1586</v>
      </c>
      <c r="C402" s="232">
        <v>0</v>
      </c>
      <c r="D402" s="232">
        <v>0</v>
      </c>
      <c r="E402" s="233">
        <v>0</v>
      </c>
      <c r="F402" s="233">
        <f>C402+D402+E402</f>
        <v>0</v>
      </c>
    </row>
    <row r="403" spans="1:6">
      <c r="A403" s="230" t="s">
        <v>1586</v>
      </c>
      <c r="B403" s="231" t="s">
        <v>1586</v>
      </c>
      <c r="C403" s="232">
        <v>0</v>
      </c>
      <c r="D403" s="232">
        <v>0</v>
      </c>
      <c r="E403" s="233">
        <v>0</v>
      </c>
      <c r="F403" s="233">
        <f t="shared" si="20"/>
        <v>0</v>
      </c>
    </row>
    <row r="404" spans="1:6">
      <c r="A404" s="242"/>
      <c r="B404" s="169" t="s">
        <v>1584</v>
      </c>
      <c r="C404" s="234">
        <f>SUM(C396:C403)</f>
        <v>12120662.048645999</v>
      </c>
      <c r="D404" s="234">
        <f>SUM(D396:D403)</f>
        <v>0</v>
      </c>
      <c r="E404" s="234">
        <f>SUM(E396:E403)</f>
        <v>0</v>
      </c>
      <c r="F404" s="234">
        <f>SUM(F396:F403)</f>
        <v>12120662.048645999</v>
      </c>
    </row>
    <row r="405" spans="1:6">
      <c r="A405" s="226"/>
      <c r="B405" s="222"/>
      <c r="C405" s="222"/>
      <c r="D405" s="222"/>
      <c r="E405" s="222"/>
      <c r="F405" s="222"/>
    </row>
    <row r="406" spans="1:6">
      <c r="A406" s="242"/>
      <c r="B406" s="169" t="s">
        <v>1727</v>
      </c>
      <c r="C406" s="234">
        <f>SUM(C404,C393,C379,C371,C366)</f>
        <v>73638539.258645803</v>
      </c>
      <c r="D406" s="234">
        <f>SUM(D404,D393,D379,D371,D366)</f>
        <v>-133032.55438329212</v>
      </c>
      <c r="E406" s="234">
        <f>SUM(E404,E393,E379,E371,E366)</f>
        <v>0</v>
      </c>
      <c r="F406" s="234">
        <f>SUM(F404,F393,F379,F371,F366)</f>
        <v>73505506.70426251</v>
      </c>
    </row>
    <row r="407" spans="1:6">
      <c r="A407" s="226"/>
      <c r="B407" s="222"/>
      <c r="C407" s="222"/>
      <c r="D407" s="222"/>
      <c r="E407" s="222"/>
      <c r="F407" s="222"/>
    </row>
    <row r="408" spans="1:6">
      <c r="A408" s="226"/>
      <c r="B408" s="169"/>
      <c r="C408" s="222"/>
      <c r="D408" s="222"/>
      <c r="E408" s="222"/>
      <c r="F408" s="238"/>
    </row>
    <row r="409" spans="1:6">
      <c r="A409" s="226"/>
      <c r="B409" s="169" t="s">
        <v>1728</v>
      </c>
      <c r="C409" s="234">
        <f>SUM(C261,C270,C276,C285,C300,C316,C327,C339,C356, C366,C371,C379,C393,C404)</f>
        <v>1321000863.2042654</v>
      </c>
      <c r="D409" s="234">
        <f>SUM(D261,D270,D276,D285,D300,D316,D327,D339,D356, D366,D371,D379,D393,D404)</f>
        <v>-171653499.05412546</v>
      </c>
      <c r="E409" s="234">
        <f ca="1">SUM(E261,E270,E276,E285,E300,E316,E327,E339,E356, E366,E371,E379,E393,E404)</f>
        <v>306496.58421600005</v>
      </c>
      <c r="F409" s="234">
        <f ca="1">SUM(F261,F270,F276,F285,F300,F316,F327,F339,F356, F366,F371,F379,F393,F404)</f>
        <v>1149653860.7343559</v>
      </c>
    </row>
    <row r="410" spans="1:6">
      <c r="A410" s="226"/>
      <c r="B410" s="222"/>
      <c r="C410" s="222"/>
      <c r="D410" s="238"/>
      <c r="E410" s="222"/>
      <c r="F410" s="238"/>
    </row>
    <row r="411" spans="1:6" ht="15.6">
      <c r="A411" s="227" t="s">
        <v>1729</v>
      </c>
      <c r="B411" s="222"/>
      <c r="C411" s="222"/>
      <c r="D411" s="222"/>
      <c r="E411" s="222"/>
      <c r="F411" s="222"/>
    </row>
    <row r="412" spans="1:6">
      <c r="A412" s="226"/>
      <c r="B412" s="222"/>
      <c r="C412" s="222"/>
      <c r="D412" s="222"/>
      <c r="E412" s="222"/>
      <c r="F412" s="222"/>
    </row>
    <row r="413" spans="1:6">
      <c r="A413" s="226"/>
      <c r="B413" s="235" t="s">
        <v>1730</v>
      </c>
      <c r="C413" s="222"/>
      <c r="D413" s="222"/>
      <c r="E413" s="222"/>
      <c r="F413" s="222"/>
    </row>
    <row r="414" spans="1:6">
      <c r="A414" s="230" t="s">
        <v>1731</v>
      </c>
      <c r="B414" s="231" t="s">
        <v>1732</v>
      </c>
      <c r="C414" s="232">
        <f ca="1">SUM('Salary &amp; Wage Adj'!C13:C14)</f>
        <v>24800038.968818132</v>
      </c>
      <c r="D414" s="232">
        <f ca="1">SUM('Salary &amp; Wage Adj'!E13:E14)</f>
        <v>442414.00955358986</v>
      </c>
      <c r="E414" s="233">
        <v>0</v>
      </c>
      <c r="F414" s="233">
        <f t="shared" ref="F414:F422" ca="1" si="21">C414+D414+E414</f>
        <v>25242452.978371721</v>
      </c>
    </row>
    <row r="415" spans="1:6">
      <c r="A415" s="230" t="s">
        <v>1586</v>
      </c>
      <c r="B415" s="231" t="s">
        <v>1586</v>
      </c>
      <c r="C415" s="232">
        <v>0</v>
      </c>
      <c r="D415" s="233">
        <v>0</v>
      </c>
      <c r="E415" s="233">
        <v>0</v>
      </c>
      <c r="F415" s="233">
        <f t="shared" si="21"/>
        <v>0</v>
      </c>
    </row>
    <row r="416" spans="1:6">
      <c r="A416" s="230" t="s">
        <v>1586</v>
      </c>
      <c r="B416" s="231" t="s">
        <v>1586</v>
      </c>
      <c r="C416" s="232">
        <v>0</v>
      </c>
      <c r="D416" s="233">
        <v>0</v>
      </c>
      <c r="E416" s="233">
        <v>0</v>
      </c>
      <c r="F416" s="233">
        <f t="shared" si="21"/>
        <v>0</v>
      </c>
    </row>
    <row r="417" spans="1:6">
      <c r="A417" s="230" t="s">
        <v>1586</v>
      </c>
      <c r="B417" s="231" t="s">
        <v>1586</v>
      </c>
      <c r="C417" s="232">
        <v>0</v>
      </c>
      <c r="D417" s="233">
        <v>0</v>
      </c>
      <c r="E417" s="233">
        <v>0</v>
      </c>
      <c r="F417" s="233">
        <f t="shared" si="21"/>
        <v>0</v>
      </c>
    </row>
    <row r="418" spans="1:6">
      <c r="A418" s="230" t="s">
        <v>1586</v>
      </c>
      <c r="B418" s="231" t="s">
        <v>1586</v>
      </c>
      <c r="C418" s="232">
        <v>0</v>
      </c>
      <c r="D418" s="233">
        <v>0</v>
      </c>
      <c r="E418" s="233">
        <v>0</v>
      </c>
      <c r="F418" s="233">
        <f t="shared" si="21"/>
        <v>0</v>
      </c>
    </row>
    <row r="419" spans="1:6">
      <c r="A419" s="230" t="s">
        <v>1586</v>
      </c>
      <c r="B419" s="231" t="s">
        <v>1586</v>
      </c>
      <c r="C419" s="232">
        <v>0</v>
      </c>
      <c r="D419" s="233">
        <v>0</v>
      </c>
      <c r="E419" s="233">
        <v>0</v>
      </c>
      <c r="F419" s="233">
        <f t="shared" si="21"/>
        <v>0</v>
      </c>
    </row>
    <row r="420" spans="1:6">
      <c r="A420" s="230" t="s">
        <v>1586</v>
      </c>
      <c r="B420" s="231" t="s">
        <v>1586</v>
      </c>
      <c r="C420" s="232">
        <v>0</v>
      </c>
      <c r="D420" s="233">
        <v>0</v>
      </c>
      <c r="E420" s="233">
        <v>0</v>
      </c>
      <c r="F420" s="233">
        <f t="shared" si="21"/>
        <v>0</v>
      </c>
    </row>
    <row r="421" spans="1:6">
      <c r="A421" s="230" t="s">
        <v>1586</v>
      </c>
      <c r="B421" s="231" t="s">
        <v>1586</v>
      </c>
      <c r="C421" s="232">
        <v>0</v>
      </c>
      <c r="D421" s="233">
        <v>0</v>
      </c>
      <c r="E421" s="233">
        <v>0</v>
      </c>
      <c r="F421" s="233">
        <f t="shared" si="21"/>
        <v>0</v>
      </c>
    </row>
    <row r="422" spans="1:6">
      <c r="A422" s="230" t="s">
        <v>1586</v>
      </c>
      <c r="B422" s="231" t="s">
        <v>1586</v>
      </c>
      <c r="C422" s="232">
        <v>0</v>
      </c>
      <c r="D422" s="233">
        <v>0</v>
      </c>
      <c r="E422" s="233">
        <v>0</v>
      </c>
      <c r="F422" s="233">
        <f t="shared" si="21"/>
        <v>0</v>
      </c>
    </row>
    <row r="423" spans="1:6">
      <c r="A423" s="226"/>
      <c r="B423" s="169" t="s">
        <v>1584</v>
      </c>
      <c r="C423" s="234">
        <f ca="1">SUM(C414:C422)</f>
        <v>24800038.968818132</v>
      </c>
      <c r="D423" s="234">
        <f ca="1">SUM(D414:D422)</f>
        <v>442414.00955358986</v>
      </c>
      <c r="E423" s="234">
        <f>SUM(E414:E422)</f>
        <v>0</v>
      </c>
      <c r="F423" s="234">
        <f ca="1">SUM(F414:F422)</f>
        <v>25242452.978371721</v>
      </c>
    </row>
    <row r="424" spans="1:6">
      <c r="A424" s="226"/>
      <c r="B424" s="222"/>
      <c r="C424" s="222"/>
      <c r="D424" s="222"/>
      <c r="E424" s="222"/>
      <c r="F424" s="222"/>
    </row>
    <row r="425" spans="1:6" hidden="1">
      <c r="A425" s="226"/>
      <c r="B425" s="235" t="s">
        <v>1733</v>
      </c>
      <c r="C425" s="222"/>
      <c r="D425" s="222"/>
      <c r="E425" s="222"/>
      <c r="F425" s="222"/>
    </row>
    <row r="426" spans="1:6" hidden="1">
      <c r="A426" s="230" t="s">
        <v>1586</v>
      </c>
      <c r="B426" s="231" t="s">
        <v>1586</v>
      </c>
      <c r="C426" s="232">
        <v>0</v>
      </c>
      <c r="D426" s="233">
        <v>0</v>
      </c>
      <c r="E426" s="233">
        <v>0</v>
      </c>
      <c r="F426" s="233">
        <f>C426+D426+E426</f>
        <v>0</v>
      </c>
    </row>
    <row r="427" spans="1:6" hidden="1">
      <c r="A427" s="230" t="s">
        <v>1586</v>
      </c>
      <c r="B427" s="231" t="s">
        <v>1586</v>
      </c>
      <c r="C427" s="232">
        <v>0</v>
      </c>
      <c r="D427" s="233">
        <v>0</v>
      </c>
      <c r="E427" s="233">
        <v>0</v>
      </c>
      <c r="F427" s="233">
        <f>C427+D427+E427</f>
        <v>0</v>
      </c>
    </row>
    <row r="428" spans="1:6" hidden="1">
      <c r="A428" s="230" t="s">
        <v>1586</v>
      </c>
      <c r="B428" s="231" t="s">
        <v>1586</v>
      </c>
      <c r="C428" s="232">
        <v>0</v>
      </c>
      <c r="D428" s="233">
        <v>0</v>
      </c>
      <c r="E428" s="233">
        <v>0</v>
      </c>
      <c r="F428" s="233">
        <f>C428+D428+E428</f>
        <v>0</v>
      </c>
    </row>
    <row r="429" spans="1:6" hidden="1">
      <c r="A429" s="230" t="s">
        <v>1586</v>
      </c>
      <c r="B429" s="231" t="s">
        <v>1586</v>
      </c>
      <c r="C429" s="232">
        <v>0</v>
      </c>
      <c r="D429" s="233">
        <v>0</v>
      </c>
      <c r="E429" s="233">
        <v>0</v>
      </c>
      <c r="F429" s="233">
        <f>C429+D429+E429</f>
        <v>0</v>
      </c>
    </row>
    <row r="430" spans="1:6" hidden="1">
      <c r="A430" s="226"/>
      <c r="B430" s="169" t="s">
        <v>1584</v>
      </c>
      <c r="C430" s="234">
        <f>SUM(C426:C429)</f>
        <v>0</v>
      </c>
      <c r="D430" s="234">
        <f>SUM(D426:D429)</f>
        <v>0</v>
      </c>
      <c r="E430" s="234">
        <f>SUM(E426:E429)</f>
        <v>0</v>
      </c>
      <c r="F430" s="234">
        <f>SUM(F426:F429)</f>
        <v>0</v>
      </c>
    </row>
    <row r="431" spans="1:6" hidden="1">
      <c r="A431" s="226"/>
      <c r="B431" s="222"/>
      <c r="C431" s="222"/>
      <c r="D431" s="222"/>
      <c r="E431" s="222"/>
      <c r="F431" s="222"/>
    </row>
    <row r="432" spans="1:6" hidden="1">
      <c r="A432" s="226"/>
      <c r="B432" s="235" t="s">
        <v>1733</v>
      </c>
      <c r="C432" s="222"/>
      <c r="D432" s="222"/>
      <c r="E432" s="222"/>
      <c r="F432" s="222"/>
    </row>
    <row r="433" spans="1:6" hidden="1">
      <c r="A433" s="230" t="s">
        <v>1586</v>
      </c>
      <c r="B433" s="231" t="s">
        <v>1586</v>
      </c>
      <c r="C433" s="232">
        <v>0</v>
      </c>
      <c r="D433" s="233">
        <v>0</v>
      </c>
      <c r="E433" s="233">
        <v>0</v>
      </c>
      <c r="F433" s="233">
        <f>C433+D433+E433</f>
        <v>0</v>
      </c>
    </row>
    <row r="434" spans="1:6" hidden="1">
      <c r="A434" s="230" t="s">
        <v>1586</v>
      </c>
      <c r="B434" s="231" t="s">
        <v>1586</v>
      </c>
      <c r="C434" s="232">
        <v>0</v>
      </c>
      <c r="D434" s="233">
        <v>0</v>
      </c>
      <c r="E434" s="233">
        <v>0</v>
      </c>
      <c r="F434" s="233">
        <f>C434+D434+E434</f>
        <v>0</v>
      </c>
    </row>
    <row r="435" spans="1:6" hidden="1">
      <c r="A435" s="230" t="s">
        <v>1586</v>
      </c>
      <c r="B435" s="231" t="s">
        <v>1586</v>
      </c>
      <c r="C435" s="232">
        <v>0</v>
      </c>
      <c r="D435" s="233">
        <v>0</v>
      </c>
      <c r="E435" s="233">
        <v>0</v>
      </c>
      <c r="F435" s="233">
        <f>C435+D435+E435</f>
        <v>0</v>
      </c>
    </row>
    <row r="436" spans="1:6" hidden="1">
      <c r="A436" s="226"/>
      <c r="B436" s="169" t="s">
        <v>1584</v>
      </c>
      <c r="C436" s="234">
        <f>SUM(C433:C435)</f>
        <v>0</v>
      </c>
      <c r="D436" s="234">
        <f>SUM(D433:D435)</f>
        <v>0</v>
      </c>
      <c r="E436" s="234">
        <f>SUM(E433:E435)</f>
        <v>0</v>
      </c>
      <c r="F436" s="234">
        <f>SUM(F433:F435)</f>
        <v>0</v>
      </c>
    </row>
    <row r="437" spans="1:6" hidden="1">
      <c r="A437" s="226"/>
      <c r="B437" s="222"/>
      <c r="C437" s="222"/>
      <c r="D437" s="222"/>
      <c r="E437" s="222"/>
      <c r="F437" s="222"/>
    </row>
    <row r="438" spans="1:6" hidden="1">
      <c r="A438" s="226"/>
      <c r="B438" s="235" t="s">
        <v>1733</v>
      </c>
      <c r="C438" s="222"/>
      <c r="D438" s="222"/>
      <c r="E438" s="222"/>
      <c r="F438" s="222"/>
    </row>
    <row r="439" spans="1:6" hidden="1">
      <c r="A439" s="230" t="s">
        <v>1586</v>
      </c>
      <c r="B439" s="231" t="s">
        <v>1586</v>
      </c>
      <c r="C439" s="232">
        <v>0</v>
      </c>
      <c r="D439" s="233">
        <v>0</v>
      </c>
      <c r="E439" s="233">
        <v>0</v>
      </c>
      <c r="F439" s="233">
        <f>C439+D439+E439</f>
        <v>0</v>
      </c>
    </row>
    <row r="440" spans="1:6" hidden="1">
      <c r="A440" s="230" t="s">
        <v>1586</v>
      </c>
      <c r="B440" s="231" t="s">
        <v>1586</v>
      </c>
      <c r="C440" s="232">
        <v>0</v>
      </c>
      <c r="D440" s="233">
        <v>0</v>
      </c>
      <c r="E440" s="233">
        <v>0</v>
      </c>
      <c r="F440" s="233">
        <f>C440+D440+E440</f>
        <v>0</v>
      </c>
    </row>
    <row r="441" spans="1:6" hidden="1">
      <c r="A441" s="230" t="s">
        <v>1586</v>
      </c>
      <c r="B441" s="231" t="s">
        <v>1586</v>
      </c>
      <c r="C441" s="232">
        <v>0</v>
      </c>
      <c r="D441" s="233">
        <v>0</v>
      </c>
      <c r="E441" s="233">
        <v>0</v>
      </c>
      <c r="F441" s="233">
        <f>C441+D441+E441</f>
        <v>0</v>
      </c>
    </row>
    <row r="442" spans="1:6" hidden="1">
      <c r="A442" s="242"/>
      <c r="B442" s="169" t="s">
        <v>1584</v>
      </c>
      <c r="C442" s="234">
        <f>SUM(C439:C441)</f>
        <v>0</v>
      </c>
      <c r="D442" s="234">
        <f>SUM(D439:D441)</f>
        <v>0</v>
      </c>
      <c r="E442" s="234">
        <f>SUM(E439:E441)</f>
        <v>0</v>
      </c>
      <c r="F442" s="234">
        <f>SUM(F439:F441)</f>
        <v>0</v>
      </c>
    </row>
    <row r="443" spans="1:6">
      <c r="A443" s="226"/>
      <c r="B443" s="222"/>
      <c r="C443" s="222"/>
      <c r="D443" s="222"/>
      <c r="E443" s="222"/>
      <c r="F443" s="222"/>
    </row>
    <row r="444" spans="1:6">
      <c r="A444" s="226"/>
      <c r="B444" s="169" t="s">
        <v>1734</v>
      </c>
      <c r="C444" s="222"/>
      <c r="D444" s="222"/>
      <c r="E444" s="222"/>
      <c r="F444" s="222"/>
    </row>
    <row r="445" spans="1:6">
      <c r="A445" s="230" t="s">
        <v>1735</v>
      </c>
      <c r="B445" s="231" t="s">
        <v>1736</v>
      </c>
      <c r="C445" s="232">
        <f ca="1">+'Salary &amp; Wage Adj'!C15</f>
        <v>8959227.0002665874</v>
      </c>
      <c r="D445" s="232">
        <f ca="1">+'Salary &amp; Wage Adj'!E15</f>
        <v>213679.20856288634</v>
      </c>
      <c r="E445" s="233">
        <v>0</v>
      </c>
      <c r="F445" s="233">
        <f t="shared" ref="F445:F455" ca="1" si="22">C445+D445+E445</f>
        <v>9172906.2088294737</v>
      </c>
    </row>
    <row r="446" spans="1:6">
      <c r="A446" s="230" t="s">
        <v>1586</v>
      </c>
      <c r="B446" s="231" t="s">
        <v>1586</v>
      </c>
      <c r="C446" s="232">
        <v>0</v>
      </c>
      <c r="D446" s="233">
        <v>0</v>
      </c>
      <c r="E446" s="233">
        <v>0</v>
      </c>
      <c r="F446" s="233">
        <f t="shared" si="22"/>
        <v>0</v>
      </c>
    </row>
    <row r="447" spans="1:6">
      <c r="A447" s="230" t="s">
        <v>1586</v>
      </c>
      <c r="B447" s="231" t="s">
        <v>1586</v>
      </c>
      <c r="C447" s="232">
        <v>0</v>
      </c>
      <c r="D447" s="233">
        <v>0</v>
      </c>
      <c r="E447" s="233">
        <v>0</v>
      </c>
      <c r="F447" s="233">
        <f t="shared" si="22"/>
        <v>0</v>
      </c>
    </row>
    <row r="448" spans="1:6">
      <c r="A448" s="230" t="s">
        <v>1586</v>
      </c>
      <c r="B448" s="231" t="s">
        <v>1586</v>
      </c>
      <c r="C448" s="232">
        <v>0</v>
      </c>
      <c r="D448" s="233">
        <v>0</v>
      </c>
      <c r="E448" s="233">
        <v>0</v>
      </c>
      <c r="F448" s="233">
        <f t="shared" si="22"/>
        <v>0</v>
      </c>
    </row>
    <row r="449" spans="1:6">
      <c r="A449" s="230" t="s">
        <v>1586</v>
      </c>
      <c r="B449" s="231" t="s">
        <v>1586</v>
      </c>
      <c r="C449" s="232">
        <v>0</v>
      </c>
      <c r="D449" s="233">
        <v>0</v>
      </c>
      <c r="E449" s="233">
        <v>0</v>
      </c>
      <c r="F449" s="233">
        <f t="shared" si="22"/>
        <v>0</v>
      </c>
    </row>
    <row r="450" spans="1:6">
      <c r="A450" s="230" t="s">
        <v>1586</v>
      </c>
      <c r="B450" s="231" t="s">
        <v>1586</v>
      </c>
      <c r="C450" s="232">
        <v>0</v>
      </c>
      <c r="D450" s="233">
        <v>0</v>
      </c>
      <c r="E450" s="233">
        <v>0</v>
      </c>
      <c r="F450" s="233">
        <f t="shared" si="22"/>
        <v>0</v>
      </c>
    </row>
    <row r="451" spans="1:6">
      <c r="A451" s="230" t="s">
        <v>1586</v>
      </c>
      <c r="B451" s="231" t="s">
        <v>1586</v>
      </c>
      <c r="C451" s="232">
        <v>0</v>
      </c>
      <c r="D451" s="233">
        <v>0</v>
      </c>
      <c r="E451" s="233">
        <v>0</v>
      </c>
      <c r="F451" s="233">
        <f t="shared" si="22"/>
        <v>0</v>
      </c>
    </row>
    <row r="452" spans="1:6">
      <c r="A452" s="230" t="s">
        <v>1586</v>
      </c>
      <c r="B452" s="231" t="s">
        <v>1586</v>
      </c>
      <c r="C452" s="232">
        <v>0</v>
      </c>
      <c r="D452" s="233">
        <v>0</v>
      </c>
      <c r="E452" s="233">
        <v>0</v>
      </c>
      <c r="F452" s="233">
        <f t="shared" si="22"/>
        <v>0</v>
      </c>
    </row>
    <row r="453" spans="1:6">
      <c r="A453" s="230" t="s">
        <v>1586</v>
      </c>
      <c r="B453" s="231" t="s">
        <v>1586</v>
      </c>
      <c r="C453" s="232">
        <v>0</v>
      </c>
      <c r="D453" s="233">
        <v>0</v>
      </c>
      <c r="E453" s="233">
        <v>0</v>
      </c>
      <c r="F453" s="233">
        <f t="shared" si="22"/>
        <v>0</v>
      </c>
    </row>
    <row r="454" spans="1:6">
      <c r="A454" s="230" t="s">
        <v>1586</v>
      </c>
      <c r="B454" s="231" t="s">
        <v>1586</v>
      </c>
      <c r="C454" s="232">
        <v>0</v>
      </c>
      <c r="D454" s="233">
        <v>0</v>
      </c>
      <c r="E454" s="233">
        <v>0</v>
      </c>
      <c r="F454" s="233">
        <f t="shared" si="22"/>
        <v>0</v>
      </c>
    </row>
    <row r="455" spans="1:6">
      <c r="A455" s="230" t="s">
        <v>1586</v>
      </c>
      <c r="B455" s="231" t="s">
        <v>1586</v>
      </c>
      <c r="C455" s="232">
        <v>0</v>
      </c>
      <c r="D455" s="233">
        <v>0</v>
      </c>
      <c r="E455" s="233">
        <v>0</v>
      </c>
      <c r="F455" s="233">
        <f t="shared" si="22"/>
        <v>0</v>
      </c>
    </row>
    <row r="456" spans="1:6">
      <c r="A456" s="242"/>
      <c r="B456" s="169" t="s">
        <v>1584</v>
      </c>
      <c r="C456" s="234">
        <f ca="1">SUM(C445:C455)</f>
        <v>8959227.0002665874</v>
      </c>
      <c r="D456" s="234">
        <f ca="1">SUM(D445:D455)</f>
        <v>213679.20856288634</v>
      </c>
      <c r="E456" s="234">
        <f>SUM(E445:E455)</f>
        <v>0</v>
      </c>
      <c r="F456" s="234">
        <f ca="1">SUM(F445:F455)</f>
        <v>9172906.2088294737</v>
      </c>
    </row>
    <row r="457" spans="1:6">
      <c r="A457" s="226"/>
      <c r="B457" s="222"/>
      <c r="C457" s="222"/>
      <c r="D457" s="222"/>
      <c r="E457" s="222"/>
      <c r="F457" s="222"/>
    </row>
    <row r="458" spans="1:6">
      <c r="A458" s="226"/>
      <c r="B458" s="169" t="s">
        <v>1737</v>
      </c>
      <c r="C458" s="222"/>
      <c r="D458" s="222"/>
      <c r="E458" s="222"/>
      <c r="F458" s="222"/>
    </row>
    <row r="459" spans="1:6">
      <c r="A459" s="230" t="s">
        <v>1738</v>
      </c>
      <c r="B459" s="231" t="s">
        <v>1739</v>
      </c>
      <c r="C459" s="232">
        <f ca="1">+'Salary &amp; Wage Adj'!C16</f>
        <v>24060543.133236647</v>
      </c>
      <c r="D459" s="232">
        <f ca="1">+'Salary &amp; Wage Adj'!E16</f>
        <v>340008.31331337243</v>
      </c>
      <c r="E459" s="233">
        <v>0</v>
      </c>
      <c r="F459" s="233">
        <f t="shared" ref="F459:F468" ca="1" si="23">C459+D459+E459</f>
        <v>24400551.446550019</v>
      </c>
    </row>
    <row r="460" spans="1:6">
      <c r="A460" s="230" t="s">
        <v>1586</v>
      </c>
      <c r="B460" s="231" t="s">
        <v>1586</v>
      </c>
      <c r="C460" s="232">
        <v>0</v>
      </c>
      <c r="D460" s="233">
        <v>0</v>
      </c>
      <c r="E460" s="233">
        <v>0</v>
      </c>
      <c r="F460" s="233">
        <f t="shared" si="23"/>
        <v>0</v>
      </c>
    </row>
    <row r="461" spans="1:6">
      <c r="A461" s="230" t="s">
        <v>1586</v>
      </c>
      <c r="B461" s="231" t="s">
        <v>1586</v>
      </c>
      <c r="C461" s="232">
        <v>0</v>
      </c>
      <c r="D461" s="233">
        <v>0</v>
      </c>
      <c r="E461" s="233">
        <v>0</v>
      </c>
      <c r="F461" s="233">
        <f t="shared" si="23"/>
        <v>0</v>
      </c>
    </row>
    <row r="462" spans="1:6">
      <c r="A462" s="230" t="s">
        <v>1586</v>
      </c>
      <c r="B462" s="231" t="s">
        <v>1586</v>
      </c>
      <c r="C462" s="232">
        <v>0</v>
      </c>
      <c r="D462" s="233">
        <v>0</v>
      </c>
      <c r="E462" s="233">
        <v>0</v>
      </c>
      <c r="F462" s="233">
        <f t="shared" si="23"/>
        <v>0</v>
      </c>
    </row>
    <row r="463" spans="1:6">
      <c r="A463" s="230" t="s">
        <v>1586</v>
      </c>
      <c r="B463" s="231" t="s">
        <v>1586</v>
      </c>
      <c r="C463" s="232">
        <v>0</v>
      </c>
      <c r="D463" s="233">
        <v>0</v>
      </c>
      <c r="E463" s="233">
        <v>0</v>
      </c>
      <c r="F463" s="233">
        <f t="shared" si="23"/>
        <v>0</v>
      </c>
    </row>
    <row r="464" spans="1:6">
      <c r="A464" s="230" t="s">
        <v>1586</v>
      </c>
      <c r="B464" s="231" t="s">
        <v>1586</v>
      </c>
      <c r="C464" s="232">
        <v>0</v>
      </c>
      <c r="D464" s="233">
        <v>0</v>
      </c>
      <c r="E464" s="233">
        <v>0</v>
      </c>
      <c r="F464" s="233">
        <f t="shared" si="23"/>
        <v>0</v>
      </c>
    </row>
    <row r="465" spans="1:6">
      <c r="A465" s="230" t="s">
        <v>1586</v>
      </c>
      <c r="B465" s="231" t="s">
        <v>1586</v>
      </c>
      <c r="C465" s="232">
        <v>0</v>
      </c>
      <c r="D465" s="233">
        <v>0</v>
      </c>
      <c r="E465" s="233">
        <v>0</v>
      </c>
      <c r="F465" s="233">
        <f t="shared" si="23"/>
        <v>0</v>
      </c>
    </row>
    <row r="466" spans="1:6">
      <c r="A466" s="230" t="s">
        <v>1586</v>
      </c>
      <c r="B466" s="231" t="s">
        <v>1586</v>
      </c>
      <c r="C466" s="232">
        <v>0</v>
      </c>
      <c r="D466" s="233">
        <v>0</v>
      </c>
      <c r="E466" s="233">
        <v>0</v>
      </c>
      <c r="F466" s="233">
        <f t="shared" si="23"/>
        <v>0</v>
      </c>
    </row>
    <row r="467" spans="1:6">
      <c r="A467" s="230" t="s">
        <v>1586</v>
      </c>
      <c r="B467" s="231" t="s">
        <v>1586</v>
      </c>
      <c r="C467" s="232">
        <v>0</v>
      </c>
      <c r="D467" s="233">
        <v>0</v>
      </c>
      <c r="E467" s="233">
        <v>0</v>
      </c>
      <c r="F467" s="233">
        <f t="shared" si="23"/>
        <v>0</v>
      </c>
    </row>
    <row r="468" spans="1:6">
      <c r="A468" s="230" t="s">
        <v>1586</v>
      </c>
      <c r="B468" s="231" t="s">
        <v>1586</v>
      </c>
      <c r="C468" s="232">
        <v>0</v>
      </c>
      <c r="D468" s="233">
        <v>0</v>
      </c>
      <c r="E468" s="233">
        <v>0</v>
      </c>
      <c r="F468" s="233">
        <f t="shared" si="23"/>
        <v>0</v>
      </c>
    </row>
    <row r="469" spans="1:6">
      <c r="A469" s="242"/>
      <c r="B469" s="169" t="s">
        <v>1584</v>
      </c>
      <c r="C469" s="234">
        <f ca="1">SUM(C459:C468)</f>
        <v>24060543.133236647</v>
      </c>
      <c r="D469" s="234">
        <f ca="1">SUM(D459:D468)</f>
        <v>340008.31331337243</v>
      </c>
      <c r="E469" s="234">
        <f>SUM(E459:E468)</f>
        <v>0</v>
      </c>
      <c r="F469" s="234">
        <f ca="1">SUM(F459:F468)</f>
        <v>24400551.446550019</v>
      </c>
    </row>
    <row r="470" spans="1:6">
      <c r="A470" s="226"/>
      <c r="B470" s="222"/>
      <c r="C470" s="222"/>
      <c r="D470" s="222"/>
      <c r="E470" s="222"/>
      <c r="F470" s="222"/>
    </row>
    <row r="471" spans="1:6">
      <c r="A471" s="226"/>
      <c r="B471" s="169" t="s">
        <v>1740</v>
      </c>
      <c r="C471" s="222"/>
      <c r="D471" s="222"/>
      <c r="E471" s="222"/>
      <c r="F471" s="222"/>
    </row>
    <row r="472" spans="1:6">
      <c r="A472" s="230" t="s">
        <v>1741</v>
      </c>
      <c r="B472" s="231" t="s">
        <v>1742</v>
      </c>
      <c r="C472" s="232">
        <f ca="1">+'Salary &amp; Wage Adj'!C17</f>
        <v>11030663.555404065</v>
      </c>
      <c r="D472" s="232">
        <f ca="1">+'Salary &amp; Wage Adj'!E17</f>
        <v>122230.25261568837</v>
      </c>
      <c r="E472" s="233">
        <v>0</v>
      </c>
      <c r="F472" s="233">
        <f t="shared" ref="F472:F478" ca="1" si="24">C472+D472+E472</f>
        <v>11152893.808019754</v>
      </c>
    </row>
    <row r="473" spans="1:6">
      <c r="A473" s="230" t="s">
        <v>1586</v>
      </c>
      <c r="B473" s="231" t="s">
        <v>1586</v>
      </c>
      <c r="C473" s="232">
        <v>0</v>
      </c>
      <c r="D473" s="233">
        <v>0</v>
      </c>
      <c r="E473" s="233">
        <v>0</v>
      </c>
      <c r="F473" s="233">
        <f t="shared" si="24"/>
        <v>0</v>
      </c>
    </row>
    <row r="474" spans="1:6">
      <c r="A474" s="230" t="s">
        <v>1586</v>
      </c>
      <c r="B474" s="231" t="s">
        <v>1586</v>
      </c>
      <c r="C474" s="232">
        <v>0</v>
      </c>
      <c r="D474" s="233">
        <v>0</v>
      </c>
      <c r="E474" s="233">
        <v>0</v>
      </c>
      <c r="F474" s="233">
        <f t="shared" si="24"/>
        <v>0</v>
      </c>
    </row>
    <row r="475" spans="1:6">
      <c r="A475" s="230" t="s">
        <v>1586</v>
      </c>
      <c r="B475" s="231" t="s">
        <v>1586</v>
      </c>
      <c r="C475" s="232">
        <v>0</v>
      </c>
      <c r="D475" s="233">
        <v>0</v>
      </c>
      <c r="E475" s="233">
        <v>0</v>
      </c>
      <c r="F475" s="233">
        <f t="shared" si="24"/>
        <v>0</v>
      </c>
    </row>
    <row r="476" spans="1:6">
      <c r="A476" s="230" t="s">
        <v>1586</v>
      </c>
      <c r="B476" s="231" t="s">
        <v>1586</v>
      </c>
      <c r="C476" s="232">
        <v>0</v>
      </c>
      <c r="D476" s="233">
        <v>0</v>
      </c>
      <c r="E476" s="233">
        <v>0</v>
      </c>
      <c r="F476" s="233">
        <f t="shared" si="24"/>
        <v>0</v>
      </c>
    </row>
    <row r="477" spans="1:6">
      <c r="A477" s="230" t="s">
        <v>1586</v>
      </c>
      <c r="B477" s="231" t="s">
        <v>1586</v>
      </c>
      <c r="C477" s="232">
        <v>0</v>
      </c>
      <c r="D477" s="233">
        <v>0</v>
      </c>
      <c r="E477" s="233">
        <v>0</v>
      </c>
      <c r="F477" s="233">
        <f t="shared" si="24"/>
        <v>0</v>
      </c>
    </row>
    <row r="478" spans="1:6">
      <c r="A478" s="230" t="s">
        <v>1586</v>
      </c>
      <c r="B478" s="231" t="s">
        <v>1586</v>
      </c>
      <c r="C478" s="232">
        <v>0</v>
      </c>
      <c r="D478" s="233">
        <v>0</v>
      </c>
      <c r="E478" s="233">
        <v>0</v>
      </c>
      <c r="F478" s="233">
        <f t="shared" si="24"/>
        <v>0</v>
      </c>
    </row>
    <row r="479" spans="1:6">
      <c r="A479" s="242"/>
      <c r="B479" s="169" t="s">
        <v>1584</v>
      </c>
      <c r="C479" s="234">
        <f ca="1">SUM(C472:C478)</f>
        <v>11030663.555404065</v>
      </c>
      <c r="D479" s="234">
        <f ca="1">SUM(D472:D478)</f>
        <v>122230.25261568837</v>
      </c>
      <c r="E479" s="234">
        <f>SUM(E472:E478)</f>
        <v>0</v>
      </c>
      <c r="F479" s="234">
        <f ca="1">SUM(F472:F478)</f>
        <v>11152893.808019754</v>
      </c>
    </row>
    <row r="480" spans="1:6">
      <c r="A480" s="242"/>
      <c r="B480" s="20"/>
      <c r="C480" s="222"/>
      <c r="D480" s="20"/>
      <c r="E480" s="222"/>
      <c r="F480" s="20"/>
    </row>
    <row r="481" spans="1:6">
      <c r="A481" s="226"/>
      <c r="B481" s="169" t="s">
        <v>1743</v>
      </c>
      <c r="C481" s="222"/>
      <c r="D481" s="222"/>
      <c r="E481" s="222"/>
      <c r="F481" s="222"/>
    </row>
    <row r="482" spans="1:6">
      <c r="A482" s="230" t="s">
        <v>1744</v>
      </c>
      <c r="B482" s="231" t="s">
        <v>1745</v>
      </c>
      <c r="C482" s="232">
        <f ca="1">+'Salary &amp; Wage Adj'!C18</f>
        <v>1385463.025825866</v>
      </c>
      <c r="D482" s="232">
        <f ca="1">+'Salary &amp; Wage Adj'!E18</f>
        <v>37386.809794068104</v>
      </c>
      <c r="E482" s="233">
        <v>0</v>
      </c>
      <c r="F482" s="233">
        <f ca="1">C482+D482+E482</f>
        <v>1422849.8356199341</v>
      </c>
    </row>
    <row r="483" spans="1:6">
      <c r="A483" s="230" t="s">
        <v>1586</v>
      </c>
      <c r="B483" s="231" t="s">
        <v>1586</v>
      </c>
      <c r="C483" s="232">
        <v>0</v>
      </c>
      <c r="D483" s="233">
        <v>0</v>
      </c>
      <c r="E483" s="233">
        <v>0</v>
      </c>
      <c r="F483" s="233">
        <f>C483+D483+E483</f>
        <v>0</v>
      </c>
    </row>
    <row r="484" spans="1:6">
      <c r="A484" s="230" t="s">
        <v>1586</v>
      </c>
      <c r="B484" s="231" t="s">
        <v>1586</v>
      </c>
      <c r="C484" s="232">
        <v>0</v>
      </c>
      <c r="D484" s="233">
        <v>0</v>
      </c>
      <c r="E484" s="233">
        <v>0</v>
      </c>
      <c r="F484" s="233">
        <f>C484+D484+E484</f>
        <v>0</v>
      </c>
    </row>
    <row r="485" spans="1:6">
      <c r="A485" s="230" t="s">
        <v>1586</v>
      </c>
      <c r="B485" s="231" t="s">
        <v>1586</v>
      </c>
      <c r="C485" s="232">
        <v>0</v>
      </c>
      <c r="D485" s="233">
        <v>0</v>
      </c>
      <c r="E485" s="233">
        <v>0</v>
      </c>
      <c r="F485" s="233">
        <f>C485+D485+E485</f>
        <v>0</v>
      </c>
    </row>
    <row r="486" spans="1:6">
      <c r="A486" s="230" t="s">
        <v>1586</v>
      </c>
      <c r="B486" s="231" t="s">
        <v>1586</v>
      </c>
      <c r="C486" s="232">
        <v>0</v>
      </c>
      <c r="D486" s="233">
        <v>0</v>
      </c>
      <c r="E486" s="233">
        <v>0</v>
      </c>
      <c r="F486" s="233">
        <f>C486+D486+E486</f>
        <v>0</v>
      </c>
    </row>
    <row r="487" spans="1:6">
      <c r="A487" s="242"/>
      <c r="B487" s="169" t="s">
        <v>1584</v>
      </c>
      <c r="C487" s="234">
        <f ca="1">SUM(C482:C486)</f>
        <v>1385463.025825866</v>
      </c>
      <c r="D487" s="234">
        <f ca="1">SUM(D482:D486)</f>
        <v>37386.809794068104</v>
      </c>
      <c r="E487" s="234">
        <f>SUM(E482:E486)</f>
        <v>0</v>
      </c>
      <c r="F487" s="234">
        <f ca="1">SUM(F482:F486)</f>
        <v>1422849.8356199341</v>
      </c>
    </row>
    <row r="488" spans="1:6">
      <c r="A488" s="226"/>
      <c r="B488" s="222"/>
      <c r="C488" s="222"/>
      <c r="D488" s="222"/>
      <c r="E488" s="222"/>
      <c r="F488" s="222"/>
    </row>
    <row r="489" spans="1:6">
      <c r="A489" s="242"/>
      <c r="B489" s="169" t="s">
        <v>1746</v>
      </c>
      <c r="C489" s="234">
        <f ca="1">SUM(C487,C479,C469,C456,C442,C436,C430,C423)</f>
        <v>70235935.683551297</v>
      </c>
      <c r="D489" s="234">
        <f ca="1">SUM(D487,D479,D469,D456,D442,D436,D430,D423)</f>
        <v>1155718.5938396051</v>
      </c>
      <c r="E489" s="234">
        <f>SUM(E487,E479,E469,E456,E442,E436,E430,E423)</f>
        <v>0</v>
      </c>
      <c r="F489" s="234">
        <f ca="1">SUM(F487,F479,F469,F456,F442,F436,F430,F423)</f>
        <v>71391654.277390912</v>
      </c>
    </row>
    <row r="490" spans="1:6">
      <c r="A490" s="226"/>
      <c r="B490" s="169"/>
      <c r="C490" s="222"/>
      <c r="D490" s="222"/>
      <c r="E490" s="222"/>
      <c r="F490" s="222"/>
    </row>
    <row r="491" spans="1:6" hidden="1">
      <c r="A491" s="226"/>
      <c r="B491" s="169" t="s">
        <v>1747</v>
      </c>
      <c r="C491" s="222"/>
      <c r="D491" s="222"/>
      <c r="E491" s="222"/>
      <c r="F491" s="222"/>
    </row>
    <row r="492" spans="1:6" hidden="1">
      <c r="A492" s="230" t="s">
        <v>1586</v>
      </c>
      <c r="B492" s="231" t="s">
        <v>1586</v>
      </c>
      <c r="C492" s="232">
        <v>0</v>
      </c>
      <c r="D492" s="233">
        <v>0</v>
      </c>
      <c r="E492" s="233">
        <v>0</v>
      </c>
      <c r="F492" s="233">
        <f>C492+D492+E492</f>
        <v>0</v>
      </c>
    </row>
    <row r="493" spans="1:6" hidden="1">
      <c r="A493" s="230" t="s">
        <v>1586</v>
      </c>
      <c r="B493" s="231" t="s">
        <v>1586</v>
      </c>
      <c r="C493" s="232">
        <v>0</v>
      </c>
      <c r="D493" s="233">
        <v>0</v>
      </c>
      <c r="E493" s="233">
        <v>0</v>
      </c>
      <c r="F493" s="233">
        <f>C493+D493+E493</f>
        <v>0</v>
      </c>
    </row>
    <row r="494" spans="1:6" hidden="1">
      <c r="A494" s="230" t="s">
        <v>1586</v>
      </c>
      <c r="B494" s="231" t="s">
        <v>1586</v>
      </c>
      <c r="C494" s="232">
        <v>0</v>
      </c>
      <c r="D494" s="233">
        <v>0</v>
      </c>
      <c r="E494" s="233">
        <v>0</v>
      </c>
      <c r="F494" s="233">
        <f>C494+D494+E494</f>
        <v>0</v>
      </c>
    </row>
    <row r="495" spans="1:6" hidden="1">
      <c r="A495" s="230" t="s">
        <v>1586</v>
      </c>
      <c r="B495" s="231" t="s">
        <v>1586</v>
      </c>
      <c r="C495" s="232">
        <v>0</v>
      </c>
      <c r="D495" s="233">
        <v>0</v>
      </c>
      <c r="E495" s="233">
        <v>0</v>
      </c>
      <c r="F495" s="233">
        <f>C495+D495+E495</f>
        <v>0</v>
      </c>
    </row>
    <row r="496" spans="1:6" hidden="1">
      <c r="A496" s="230" t="s">
        <v>1586</v>
      </c>
      <c r="B496" s="231" t="s">
        <v>1586</v>
      </c>
      <c r="C496" s="232">
        <v>0</v>
      </c>
      <c r="D496" s="233">
        <v>0</v>
      </c>
      <c r="E496" s="233">
        <v>0</v>
      </c>
      <c r="F496" s="233">
        <f>C496+D496+E496</f>
        <v>0</v>
      </c>
    </row>
    <row r="497" spans="1:6" hidden="1">
      <c r="A497" s="242"/>
      <c r="B497" s="169" t="s">
        <v>1584</v>
      </c>
      <c r="C497" s="234">
        <f>SUM(C492:C496)</f>
        <v>0</v>
      </c>
      <c r="D497" s="234">
        <f>SUM(D492:D496)</f>
        <v>0</v>
      </c>
      <c r="E497" s="234">
        <f>SUM(E492:E496)</f>
        <v>0</v>
      </c>
      <c r="F497" s="234">
        <f>SUM(F492:F496)</f>
        <v>0</v>
      </c>
    </row>
    <row r="498" spans="1:6" hidden="1">
      <c r="A498" s="226"/>
      <c r="B498" s="222"/>
      <c r="C498" s="222"/>
      <c r="D498" s="222"/>
      <c r="E498" s="222"/>
      <c r="F498" s="222"/>
    </row>
    <row r="499" spans="1:6" hidden="1">
      <c r="A499" s="226"/>
      <c r="B499" s="169" t="s">
        <v>1748</v>
      </c>
      <c r="C499" s="222"/>
      <c r="D499" s="222"/>
      <c r="E499" s="222"/>
      <c r="F499" s="222"/>
    </row>
    <row r="500" spans="1:6" hidden="1">
      <c r="A500" s="230" t="s">
        <v>1586</v>
      </c>
      <c r="B500" s="231" t="s">
        <v>1586</v>
      </c>
      <c r="C500" s="232">
        <v>0</v>
      </c>
      <c r="D500" s="233">
        <v>0</v>
      </c>
      <c r="E500" s="233">
        <v>0</v>
      </c>
      <c r="F500" s="233">
        <f>C500+D500+E500</f>
        <v>0</v>
      </c>
    </row>
    <row r="501" spans="1:6" hidden="1">
      <c r="A501" s="230" t="s">
        <v>1586</v>
      </c>
      <c r="B501" s="231" t="s">
        <v>1586</v>
      </c>
      <c r="C501" s="232">
        <v>0</v>
      </c>
      <c r="D501" s="233">
        <v>0</v>
      </c>
      <c r="E501" s="233">
        <v>0</v>
      </c>
      <c r="F501" s="233">
        <f>C501+D501+E501</f>
        <v>0</v>
      </c>
    </row>
    <row r="502" spans="1:6" hidden="1">
      <c r="A502" s="242"/>
      <c r="B502" s="169" t="s">
        <v>1584</v>
      </c>
      <c r="C502" s="234">
        <f>SUM(C500:C501)</f>
        <v>0</v>
      </c>
      <c r="D502" s="234">
        <f>SUM(D500:D501)</f>
        <v>0</v>
      </c>
      <c r="E502" s="234">
        <f>SUM(E500:E501)</f>
        <v>0</v>
      </c>
      <c r="F502" s="234">
        <f>SUM(F500:F501)</f>
        <v>0</v>
      </c>
    </row>
    <row r="503" spans="1:6" hidden="1">
      <c r="A503" s="226"/>
      <c r="B503" s="222"/>
      <c r="C503" s="222"/>
      <c r="D503" s="222"/>
      <c r="E503" s="222"/>
      <c r="F503" s="222"/>
    </row>
    <row r="504" spans="1:6" hidden="1">
      <c r="A504" s="226"/>
      <c r="B504" s="169" t="s">
        <v>1749</v>
      </c>
      <c r="C504" s="222"/>
      <c r="D504" s="222"/>
      <c r="E504" s="222"/>
      <c r="F504" s="222"/>
    </row>
    <row r="505" spans="1:6" hidden="1">
      <c r="A505" s="230" t="s">
        <v>1586</v>
      </c>
      <c r="B505" s="231" t="s">
        <v>1586</v>
      </c>
      <c r="C505" s="232">
        <v>0</v>
      </c>
      <c r="D505" s="233">
        <v>0</v>
      </c>
      <c r="E505" s="233">
        <v>0</v>
      </c>
      <c r="F505" s="233">
        <f>C505+D505+E505</f>
        <v>0</v>
      </c>
    </row>
    <row r="506" spans="1:6" hidden="1">
      <c r="A506" s="230" t="s">
        <v>1586</v>
      </c>
      <c r="B506" s="231" t="s">
        <v>1586</v>
      </c>
      <c r="C506" s="232">
        <v>0</v>
      </c>
      <c r="D506" s="233">
        <v>0</v>
      </c>
      <c r="E506" s="233">
        <v>0</v>
      </c>
      <c r="F506" s="233">
        <f>C506+D506+E506</f>
        <v>0</v>
      </c>
    </row>
    <row r="507" spans="1:6" hidden="1">
      <c r="A507" s="230" t="s">
        <v>1586</v>
      </c>
      <c r="B507" s="231" t="s">
        <v>1586</v>
      </c>
      <c r="C507" s="232">
        <v>0</v>
      </c>
      <c r="D507" s="233">
        <v>0</v>
      </c>
      <c r="E507" s="233">
        <v>0</v>
      </c>
      <c r="F507" s="233">
        <f>C507+D507+E507</f>
        <v>0</v>
      </c>
    </row>
    <row r="508" spans="1:6" hidden="1">
      <c r="A508" s="230" t="s">
        <v>1586</v>
      </c>
      <c r="B508" s="231" t="s">
        <v>1586</v>
      </c>
      <c r="C508" s="232">
        <v>0</v>
      </c>
      <c r="D508" s="233">
        <v>0</v>
      </c>
      <c r="E508" s="233">
        <v>0</v>
      </c>
      <c r="F508" s="233">
        <f>C508+D508+E508</f>
        <v>0</v>
      </c>
    </row>
    <row r="509" spans="1:6" hidden="1">
      <c r="A509" s="230" t="s">
        <v>1586</v>
      </c>
      <c r="B509" s="231" t="s">
        <v>1586</v>
      </c>
      <c r="C509" s="232">
        <v>0</v>
      </c>
      <c r="D509" s="233">
        <v>0</v>
      </c>
      <c r="E509" s="233">
        <v>0</v>
      </c>
      <c r="F509" s="233">
        <f>C509+D509+E509</f>
        <v>0</v>
      </c>
    </row>
    <row r="510" spans="1:6" hidden="1">
      <c r="A510" s="242"/>
      <c r="B510" s="169" t="s">
        <v>1584</v>
      </c>
      <c r="C510" s="234">
        <f>SUM(C505:C509)</f>
        <v>0</v>
      </c>
      <c r="D510" s="234">
        <f>SUM(D505:D509)</f>
        <v>0</v>
      </c>
      <c r="E510" s="234">
        <f>SUM(E505:E509)</f>
        <v>0</v>
      </c>
      <c r="F510" s="234">
        <f>SUM(F505:F509)</f>
        <v>0</v>
      </c>
    </row>
    <row r="511" spans="1:6" hidden="1">
      <c r="A511" s="226"/>
      <c r="B511" s="222"/>
      <c r="C511" s="222"/>
      <c r="D511" s="222"/>
      <c r="E511" s="222"/>
      <c r="F511" s="222"/>
    </row>
    <row r="512" spans="1:6" hidden="1">
      <c r="A512" s="226"/>
      <c r="B512" s="169" t="s">
        <v>1750</v>
      </c>
      <c r="C512" s="222"/>
      <c r="D512" s="222"/>
      <c r="E512" s="222"/>
      <c r="F512" s="222"/>
    </row>
    <row r="513" spans="1:6" hidden="1">
      <c r="A513" s="230" t="s">
        <v>1586</v>
      </c>
      <c r="B513" s="231" t="s">
        <v>1586</v>
      </c>
      <c r="C513" s="232">
        <v>0</v>
      </c>
      <c r="D513" s="233">
        <v>0</v>
      </c>
      <c r="E513" s="233">
        <v>0</v>
      </c>
      <c r="F513" s="233">
        <f t="shared" ref="F513:F520" si="25">C513+D513+E513</f>
        <v>0</v>
      </c>
    </row>
    <row r="514" spans="1:6" hidden="1">
      <c r="A514" s="230" t="s">
        <v>1586</v>
      </c>
      <c r="B514" s="231" t="s">
        <v>1586</v>
      </c>
      <c r="C514" s="232">
        <v>0</v>
      </c>
      <c r="D514" s="233">
        <v>0</v>
      </c>
      <c r="E514" s="233">
        <v>0</v>
      </c>
      <c r="F514" s="233">
        <f t="shared" si="25"/>
        <v>0</v>
      </c>
    </row>
    <row r="515" spans="1:6" hidden="1">
      <c r="A515" s="230" t="s">
        <v>1586</v>
      </c>
      <c r="B515" s="231" t="s">
        <v>1586</v>
      </c>
      <c r="C515" s="232">
        <v>0</v>
      </c>
      <c r="D515" s="233">
        <v>0</v>
      </c>
      <c r="E515" s="233">
        <v>0</v>
      </c>
      <c r="F515" s="233">
        <f t="shared" si="25"/>
        <v>0</v>
      </c>
    </row>
    <row r="516" spans="1:6" hidden="1">
      <c r="A516" s="230" t="s">
        <v>1586</v>
      </c>
      <c r="B516" s="231" t="s">
        <v>1586</v>
      </c>
      <c r="C516" s="232">
        <v>0</v>
      </c>
      <c r="D516" s="233">
        <v>0</v>
      </c>
      <c r="E516" s="233">
        <v>0</v>
      </c>
      <c r="F516" s="233">
        <f t="shared" si="25"/>
        <v>0</v>
      </c>
    </row>
    <row r="517" spans="1:6" hidden="1">
      <c r="A517" s="230" t="s">
        <v>1586</v>
      </c>
      <c r="B517" s="231" t="s">
        <v>1586</v>
      </c>
      <c r="C517" s="232">
        <v>0</v>
      </c>
      <c r="D517" s="233">
        <v>0</v>
      </c>
      <c r="E517" s="233">
        <v>0</v>
      </c>
      <c r="F517" s="233">
        <f t="shared" si="25"/>
        <v>0</v>
      </c>
    </row>
    <row r="518" spans="1:6" hidden="1">
      <c r="A518" s="230" t="s">
        <v>1586</v>
      </c>
      <c r="B518" s="231" t="s">
        <v>1586</v>
      </c>
      <c r="C518" s="232">
        <v>0</v>
      </c>
      <c r="D518" s="233">
        <v>0</v>
      </c>
      <c r="E518" s="233">
        <v>0</v>
      </c>
      <c r="F518" s="233">
        <f t="shared" si="25"/>
        <v>0</v>
      </c>
    </row>
    <row r="519" spans="1:6" hidden="1">
      <c r="A519" s="230" t="s">
        <v>1586</v>
      </c>
      <c r="B519" s="231" t="s">
        <v>1586</v>
      </c>
      <c r="C519" s="232">
        <v>0</v>
      </c>
      <c r="D519" s="233">
        <v>0</v>
      </c>
      <c r="E519" s="233">
        <v>0</v>
      </c>
      <c r="F519" s="233">
        <f t="shared" si="25"/>
        <v>0</v>
      </c>
    </row>
    <row r="520" spans="1:6" hidden="1">
      <c r="A520" s="230" t="s">
        <v>1586</v>
      </c>
      <c r="B520" s="231" t="s">
        <v>1586</v>
      </c>
      <c r="C520" s="232">
        <v>0</v>
      </c>
      <c r="D520" s="233">
        <v>0</v>
      </c>
      <c r="E520" s="233">
        <v>0</v>
      </c>
      <c r="F520" s="233">
        <f t="shared" si="25"/>
        <v>0</v>
      </c>
    </row>
    <row r="521" spans="1:6" hidden="1">
      <c r="A521" s="242"/>
      <c r="B521" s="169" t="s">
        <v>1584</v>
      </c>
      <c r="C521" s="234">
        <f>SUM(C513:C520)</f>
        <v>0</v>
      </c>
      <c r="D521" s="234">
        <f>SUM(D513:D520)</f>
        <v>0</v>
      </c>
      <c r="E521" s="234">
        <f>SUM(E513:E520)</f>
        <v>0</v>
      </c>
      <c r="F521" s="234">
        <f>SUM(F513:F520)</f>
        <v>0</v>
      </c>
    </row>
    <row r="522" spans="1:6">
      <c r="A522" s="226"/>
      <c r="B522" s="222"/>
      <c r="C522" s="222"/>
      <c r="D522" s="222"/>
      <c r="E522" s="222"/>
      <c r="F522" s="222"/>
    </row>
    <row r="523" spans="1:6">
      <c r="A523" s="226"/>
      <c r="B523" s="169" t="s">
        <v>1751</v>
      </c>
      <c r="C523" s="222"/>
      <c r="D523" s="222"/>
      <c r="E523" s="222"/>
      <c r="F523" s="222"/>
    </row>
    <row r="524" spans="1:6">
      <c r="A524" s="230" t="s">
        <v>1752</v>
      </c>
      <c r="B524" s="231" t="s">
        <v>1753</v>
      </c>
      <c r="C524" s="232">
        <f ca="1">+'Salary &amp; Wage Adj'!C20</f>
        <v>27183671.346791636</v>
      </c>
      <c r="D524" s="232">
        <f ca="1">+'Salary &amp; Wage Adj'!E20</f>
        <v>795244.97081179544</v>
      </c>
      <c r="E524" s="233">
        <v>0</v>
      </c>
      <c r="F524" s="233">
        <f ca="1">C524+D524+E524</f>
        <v>27978916.317603432</v>
      </c>
    </row>
    <row r="525" spans="1:6">
      <c r="A525" s="230" t="s">
        <v>1754</v>
      </c>
      <c r="B525" s="231" t="s">
        <v>1755</v>
      </c>
      <c r="C525" s="232">
        <f ca="1">+'Salary &amp; Wage Adj'!C19</f>
        <v>209317.86788684683</v>
      </c>
      <c r="D525" s="232">
        <f ca="1">+'Salary &amp; Wage Adj'!E19</f>
        <v>4296.4732521321566</v>
      </c>
      <c r="E525" s="233">
        <v>0</v>
      </c>
      <c r="F525" s="233">
        <f ca="1">C525+D525+E525</f>
        <v>213614.34113897898</v>
      </c>
    </row>
    <row r="526" spans="1:6">
      <c r="A526" s="242"/>
      <c r="B526" s="169" t="s">
        <v>1584</v>
      </c>
      <c r="C526" s="234">
        <f ca="1">SUM(C524:C525)</f>
        <v>27392989.214678481</v>
      </c>
      <c r="D526" s="234">
        <f ca="1">SUM(D524:D525)</f>
        <v>799541.44406392763</v>
      </c>
      <c r="E526" s="234">
        <f>SUM(E524:E525)</f>
        <v>0</v>
      </c>
      <c r="F526" s="234">
        <f ca="1">SUM(F524:F525)</f>
        <v>28192530.658742409</v>
      </c>
    </row>
    <row r="527" spans="1:6">
      <c r="A527" s="226"/>
      <c r="B527" s="222"/>
      <c r="C527" s="222"/>
      <c r="D527" s="222"/>
      <c r="E527" s="222"/>
      <c r="F527" s="222"/>
    </row>
    <row r="528" spans="1:6">
      <c r="A528" s="242"/>
      <c r="B528" s="169" t="s">
        <v>1756</v>
      </c>
      <c r="C528" s="234">
        <f ca="1">SUM(C526,C521,C510,C502,C497)</f>
        <v>27392989.214678481</v>
      </c>
      <c r="D528" s="234">
        <f ca="1">SUM(D526,D521,D510,D502,D497)</f>
        <v>799541.44406392763</v>
      </c>
      <c r="E528" s="234">
        <f>SUM(E526,E521,E510,E502,E497)</f>
        <v>0</v>
      </c>
      <c r="F528" s="234">
        <f ca="1">SUM(F526,F521,F510,F502,F497)</f>
        <v>28192530.658742409</v>
      </c>
    </row>
    <row r="529" spans="1:6">
      <c r="A529" s="226"/>
      <c r="B529" s="222"/>
      <c r="C529" s="222"/>
      <c r="D529" s="222"/>
      <c r="E529" s="222"/>
      <c r="F529" s="222"/>
    </row>
    <row r="530" spans="1:6">
      <c r="A530" s="226"/>
      <c r="B530" s="169"/>
      <c r="C530" s="222"/>
      <c r="D530" s="222"/>
      <c r="E530" s="222"/>
      <c r="F530" s="222"/>
    </row>
    <row r="531" spans="1:6">
      <c r="A531" s="226"/>
      <c r="B531" s="169" t="s">
        <v>1757</v>
      </c>
      <c r="C531" s="234">
        <f ca="1">SUM(C423,C430,C436,C442,C456,C469,C479,C487, C497,C502,C510,C521,C526)</f>
        <v>97628924.898229778</v>
      </c>
      <c r="D531" s="234">
        <f ca="1">SUM(D423,D430,D436,D442,D456,D469,D479,D487, D497,D502,D510,D521,D526)</f>
        <v>1955260.0379035329</v>
      </c>
      <c r="E531" s="234">
        <f>SUM(E423,E430,E436,E442,E456,E469,E479,E487, E497,E502,E510,E521,E526)</f>
        <v>0</v>
      </c>
      <c r="F531" s="234">
        <f ca="1">SUM(F423,F430,F436,F442,F456,F469,F479,F487, F497,F502,F510,F521,F526)</f>
        <v>99584184.936133325</v>
      </c>
    </row>
    <row r="532" spans="1:6">
      <c r="A532" s="226"/>
      <c r="B532" s="222"/>
      <c r="C532" s="222"/>
      <c r="D532" s="222"/>
      <c r="E532" s="222"/>
      <c r="F532" s="238"/>
    </row>
    <row r="533" spans="1:6">
      <c r="A533" s="226"/>
      <c r="B533" s="222"/>
      <c r="C533" s="222"/>
      <c r="D533" s="222"/>
      <c r="E533" s="222"/>
      <c r="F533" s="222"/>
    </row>
    <row r="534" spans="1:6" ht="15.6">
      <c r="A534" s="227" t="s">
        <v>1758</v>
      </c>
      <c r="B534" s="222"/>
      <c r="C534" s="222"/>
      <c r="D534" s="222"/>
      <c r="E534" s="222"/>
      <c r="F534" s="222"/>
    </row>
    <row r="535" spans="1:6">
      <c r="A535" s="230">
        <v>403.01</v>
      </c>
      <c r="B535" s="231" t="s">
        <v>1759</v>
      </c>
      <c r="C535" s="232">
        <f>+'Expense Inputs'!D86</f>
        <v>21878044.330000002</v>
      </c>
      <c r="D535" s="232">
        <f>+'Expense Inputs'!AO86</f>
        <v>27068072.516999621</v>
      </c>
      <c r="E535" s="233">
        <v>0</v>
      </c>
      <c r="F535" s="233">
        <f t="shared" ref="F535:F569" si="26">C535+D535+E535</f>
        <v>48946116.846999623</v>
      </c>
    </row>
    <row r="536" spans="1:6">
      <c r="A536" s="230">
        <v>403.02</v>
      </c>
      <c r="B536" s="231" t="s">
        <v>1760</v>
      </c>
      <c r="C536" s="232">
        <f>+'Expense Inputs'!D87</f>
        <v>14991781.260000002</v>
      </c>
      <c r="D536" s="232">
        <f>+'Expense Inputs'!AO87</f>
        <v>3731435.5395511128</v>
      </c>
      <c r="E536" s="233">
        <v>0</v>
      </c>
      <c r="F536" s="233">
        <f t="shared" si="26"/>
        <v>18723216.799551114</v>
      </c>
    </row>
    <row r="537" spans="1:6">
      <c r="A537" s="230">
        <v>403.03</v>
      </c>
      <c r="B537" s="231" t="s">
        <v>1761</v>
      </c>
      <c r="C537" s="232">
        <f>+'Expense Inputs'!D88</f>
        <v>66198303.829999998</v>
      </c>
      <c r="D537" s="232">
        <f>+'Expense Inputs'!AO88</f>
        <v>12152153.937330026</v>
      </c>
      <c r="E537" s="233">
        <v>0</v>
      </c>
      <c r="F537" s="233">
        <f t="shared" si="26"/>
        <v>78350457.767330021</v>
      </c>
    </row>
    <row r="538" spans="1:6">
      <c r="A538" s="230">
        <v>403.04</v>
      </c>
      <c r="B538" s="231" t="s">
        <v>1762</v>
      </c>
      <c r="C538" s="232">
        <f>+'Expense Inputs'!D89</f>
        <v>32888988.019999996</v>
      </c>
      <c r="D538" s="232">
        <f>+'Expense Inputs'!AO89</f>
        <v>-2909835.7836885676</v>
      </c>
      <c r="E538" s="233">
        <v>0</v>
      </c>
      <c r="F538" s="233">
        <f t="shared" si="26"/>
        <v>29979152.236311428</v>
      </c>
    </row>
    <row r="539" spans="1:6">
      <c r="A539" s="230">
        <v>403.05</v>
      </c>
      <c r="B539" s="231" t="s">
        <v>1763</v>
      </c>
      <c r="C539" s="232">
        <f>+'Expense Inputs'!D90</f>
        <v>98549950.549999997</v>
      </c>
      <c r="D539" s="232">
        <f>+'Expense Inputs'!AO90</f>
        <v>18007142.531263441</v>
      </c>
      <c r="E539" s="233">
        <v>0</v>
      </c>
      <c r="F539" s="233">
        <f t="shared" si="26"/>
        <v>116557093.08126344</v>
      </c>
    </row>
    <row r="540" spans="1:6">
      <c r="A540" s="230">
        <v>403.06</v>
      </c>
      <c r="B540" s="231" t="s">
        <v>1764</v>
      </c>
      <c r="C540" s="232">
        <f>+'Expense Inputs'!D91</f>
        <v>31021774.980501998</v>
      </c>
      <c r="D540" s="232">
        <f>+'Expense Inputs'!AO91</f>
        <v>-3948229.4495087224</v>
      </c>
      <c r="E540" s="233">
        <v>0</v>
      </c>
      <c r="F540" s="233">
        <f t="shared" si="26"/>
        <v>27073545.530993275</v>
      </c>
    </row>
    <row r="541" spans="1:6">
      <c r="A541" s="230">
        <v>403.07</v>
      </c>
      <c r="B541" s="231" t="s">
        <v>1765</v>
      </c>
      <c r="C541" s="232">
        <f>+'Expense Inputs'!D92</f>
        <v>2828141.4334780001</v>
      </c>
      <c r="D541" s="232">
        <f>+'Expense Inputs'!AO92</f>
        <v>-1098438.330076871</v>
      </c>
      <c r="E541" s="233">
        <v>0</v>
      </c>
      <c r="F541" s="233">
        <f t="shared" si="26"/>
        <v>1729703.1034011291</v>
      </c>
    </row>
    <row r="542" spans="1:6">
      <c r="A542" s="230">
        <v>403.08</v>
      </c>
      <c r="B542" s="231" t="s">
        <v>1766</v>
      </c>
      <c r="C542" s="232">
        <v>0</v>
      </c>
      <c r="D542" s="232">
        <v>0</v>
      </c>
      <c r="E542" s="233">
        <v>0</v>
      </c>
      <c r="F542" s="233">
        <f t="shared" si="26"/>
        <v>0</v>
      </c>
    </row>
    <row r="543" spans="1:6">
      <c r="A543" s="230">
        <v>404</v>
      </c>
      <c r="B543" s="231" t="s">
        <v>1767</v>
      </c>
      <c r="C543" s="232">
        <f>+'Expense Inputs'!D96</f>
        <v>1283735.04</v>
      </c>
      <c r="D543" s="647">
        <f>+'Expense Inputs'!AO96</f>
        <v>3279780</v>
      </c>
      <c r="E543" s="233">
        <v>0</v>
      </c>
      <c r="F543" s="233">
        <f t="shared" si="26"/>
        <v>4563515.04</v>
      </c>
    </row>
    <row r="544" spans="1:6">
      <c r="A544" s="230">
        <v>404.01</v>
      </c>
      <c r="B544" s="236" t="s">
        <v>1768</v>
      </c>
      <c r="C544" s="232">
        <f>+'Expense Inputs'!D97</f>
        <v>0</v>
      </c>
      <c r="D544" s="647">
        <f>+'Expense Inputs'!AO97</f>
        <v>0</v>
      </c>
      <c r="E544" s="233">
        <v>0</v>
      </c>
      <c r="F544" s="233">
        <f t="shared" si="26"/>
        <v>0</v>
      </c>
    </row>
    <row r="545" spans="1:6">
      <c r="A545" s="230">
        <v>404.02</v>
      </c>
      <c r="B545" s="231" t="s">
        <v>1769</v>
      </c>
      <c r="C545" s="232">
        <f>+'Expense Inputs'!D98</f>
        <v>28486961.839818001</v>
      </c>
      <c r="D545" s="647">
        <f>+'Expense Inputs'!AO98</f>
        <v>0</v>
      </c>
      <c r="E545" s="233">
        <v>0</v>
      </c>
      <c r="F545" s="233">
        <f>C545+D545+E545</f>
        <v>28486961.839818001</v>
      </c>
    </row>
    <row r="546" spans="1:6">
      <c r="A546" s="230">
        <v>405</v>
      </c>
      <c r="B546" s="231" t="s">
        <v>1770</v>
      </c>
      <c r="C546" s="232">
        <f>+'Expense Inputs'!D102</f>
        <v>2458878.21</v>
      </c>
      <c r="D546" s="647">
        <f>+'Expense Inputs'!AO102</f>
        <v>0</v>
      </c>
      <c r="E546" s="233">
        <v>0</v>
      </c>
      <c r="F546" s="233">
        <f t="shared" ref="F546:F554" si="27">C546+D546+E546</f>
        <v>2458878.21</v>
      </c>
    </row>
    <row r="547" spans="1:6">
      <c r="A547" s="230">
        <v>406</v>
      </c>
      <c r="B547" s="231" t="s">
        <v>1771</v>
      </c>
      <c r="C547" s="232">
        <f>+'Expense Inputs'!D103</f>
        <v>25800</v>
      </c>
      <c r="D547" s="647">
        <f>+'Expense Inputs'!AO103</f>
        <v>0</v>
      </c>
      <c r="E547" s="233">
        <v>0</v>
      </c>
      <c r="F547" s="233">
        <f t="shared" si="27"/>
        <v>25800</v>
      </c>
    </row>
    <row r="548" spans="1:6">
      <c r="A548" s="230">
        <v>406.01</v>
      </c>
      <c r="B548" s="231" t="s">
        <v>1772</v>
      </c>
      <c r="C548" s="232">
        <f>+'Expense Inputs'!D104</f>
        <v>0</v>
      </c>
      <c r="D548" s="647">
        <f>+'Expense Inputs'!AO104</f>
        <v>0</v>
      </c>
      <c r="E548" s="233">
        <v>0</v>
      </c>
      <c r="F548" s="233">
        <f t="shared" si="27"/>
        <v>0</v>
      </c>
    </row>
    <row r="549" spans="1:6">
      <c r="A549" s="230">
        <v>406.02</v>
      </c>
      <c r="B549" s="231" t="s">
        <v>1773</v>
      </c>
      <c r="C549" s="232">
        <f>+'Expense Inputs'!D105</f>
        <v>715282.68</v>
      </c>
      <c r="D549" s="647">
        <f>+'Expense Inputs'!AO105</f>
        <v>0</v>
      </c>
      <c r="E549" s="233">
        <v>0</v>
      </c>
      <c r="F549" s="233">
        <f t="shared" si="27"/>
        <v>715282.68</v>
      </c>
    </row>
    <row r="550" spans="1:6">
      <c r="A550" s="230">
        <v>406.03</v>
      </c>
      <c r="B550" s="231" t="s">
        <v>1774</v>
      </c>
      <c r="C550" s="232">
        <f>+'Expense Inputs'!D106</f>
        <v>10141653.090000002</v>
      </c>
      <c r="D550" s="647">
        <f>+'Expense Inputs'!AO106</f>
        <v>0</v>
      </c>
      <c r="E550" s="233">
        <v>0</v>
      </c>
      <c r="F550" s="233">
        <f t="shared" si="27"/>
        <v>10141653.090000002</v>
      </c>
    </row>
    <row r="551" spans="1:6">
      <c r="A551" s="230">
        <v>407</v>
      </c>
      <c r="B551" s="231" t="s">
        <v>1775</v>
      </c>
      <c r="C551" s="232">
        <f>+'Expense Inputs'!D114</f>
        <v>5127470.16</v>
      </c>
      <c r="D551" s="232">
        <f>+'Expense Inputs'!AO114</f>
        <v>4817670.7257102719</v>
      </c>
      <c r="E551" s="233">
        <v>0</v>
      </c>
      <c r="F551" s="233">
        <f t="shared" si="27"/>
        <v>9945140.8857102729</v>
      </c>
    </row>
    <row r="552" spans="1:6">
      <c r="A552" s="230">
        <v>407.01</v>
      </c>
      <c r="B552" s="231" t="s">
        <v>1776</v>
      </c>
      <c r="C552" s="232">
        <f>+'Expense Inputs'!D115</f>
        <v>15477396</v>
      </c>
      <c r="D552" s="232">
        <f>+'Expense Inputs'!AO115</f>
        <v>9845524.0599999987</v>
      </c>
      <c r="E552" s="233">
        <v>0</v>
      </c>
      <c r="F552" s="233">
        <f t="shared" si="27"/>
        <v>25322920.059999999</v>
      </c>
    </row>
    <row r="553" spans="1:6">
      <c r="A553" s="230">
        <v>407.02</v>
      </c>
      <c r="B553" s="231" t="s">
        <v>1777</v>
      </c>
      <c r="C553" s="232">
        <f>SUM('Expense Inputs'!D118:D119)</f>
        <v>-9170458.8265499994</v>
      </c>
      <c r="D553" s="646">
        <f>SUM('Expense Inputs'!AO118:AO119)</f>
        <v>16701586.720188338</v>
      </c>
      <c r="E553" s="233">
        <v>0</v>
      </c>
      <c r="F553" s="233">
        <f t="shared" si="27"/>
        <v>7531127.8936383389</v>
      </c>
    </row>
    <row r="554" spans="1:6">
      <c r="A554" s="230">
        <v>411</v>
      </c>
      <c r="B554" s="231" t="s">
        <v>396</v>
      </c>
      <c r="C554" s="232">
        <f>+'Expense Inputs'!D109</f>
        <v>2572664.0860799998</v>
      </c>
      <c r="D554" s="647">
        <f>+'Expense Inputs'!AO109</f>
        <v>-510572.75273223594</v>
      </c>
      <c r="E554" s="233">
        <v>0</v>
      </c>
      <c r="F554" s="233">
        <f t="shared" si="27"/>
        <v>2062091.3333477639</v>
      </c>
    </row>
    <row r="555" spans="1:6">
      <c r="A555" s="230">
        <v>411.01</v>
      </c>
      <c r="B555" s="236" t="s">
        <v>1778</v>
      </c>
      <c r="C555" s="232">
        <f>SUM('Expense Inputs'!D120:D121)</f>
        <v>-800311.04856400006</v>
      </c>
      <c r="D555" s="646">
        <f>SUM('Expense Inputs'!AO120:AO121)</f>
        <v>-263384.27666666749</v>
      </c>
      <c r="E555" s="233">
        <v>0</v>
      </c>
      <c r="F555" s="233">
        <f>C555+D555+E555</f>
        <v>-1063695.3252306676</v>
      </c>
    </row>
    <row r="556" spans="1:6">
      <c r="A556" s="230">
        <v>411.02</v>
      </c>
      <c r="B556" s="236" t="s">
        <v>1779</v>
      </c>
      <c r="C556" s="232">
        <f>+'Expense Inputs'!D122</f>
        <v>-26423.68</v>
      </c>
      <c r="D556" s="646">
        <f>+'Expense Inputs'!AO122</f>
        <v>0</v>
      </c>
      <c r="E556" s="233">
        <v>0</v>
      </c>
      <c r="F556" s="233">
        <f>C556+D556+E556</f>
        <v>-26423.68</v>
      </c>
    </row>
    <row r="557" spans="1:6">
      <c r="A557" s="230">
        <v>421</v>
      </c>
      <c r="B557" s="231" t="s">
        <v>1780</v>
      </c>
      <c r="C557" s="232">
        <f>+'Expense Inputs'!D129</f>
        <v>-64111667.630000003</v>
      </c>
      <c r="D557" s="232">
        <f>+'Expense Inputs'!AO129</f>
        <v>64111667.630000003</v>
      </c>
      <c r="E557" s="233">
        <v>0</v>
      </c>
      <c r="F557" s="233">
        <f>C557+D557+E557</f>
        <v>0</v>
      </c>
    </row>
    <row r="558" spans="1:6">
      <c r="A558" s="230" t="s">
        <v>1586</v>
      </c>
      <c r="B558" s="231" t="s">
        <v>1586</v>
      </c>
      <c r="C558" s="232">
        <v>0</v>
      </c>
      <c r="D558" s="232">
        <v>0</v>
      </c>
      <c r="E558" s="233">
        <v>0</v>
      </c>
      <c r="F558" s="233">
        <f>C558+D558+E558</f>
        <v>0</v>
      </c>
    </row>
    <row r="559" spans="1:6">
      <c r="A559" s="230" t="s">
        <v>1586</v>
      </c>
      <c r="B559" s="231" t="s">
        <v>1586</v>
      </c>
      <c r="C559" s="232">
        <v>0</v>
      </c>
      <c r="D559" s="232">
        <v>0</v>
      </c>
      <c r="E559" s="233">
        <v>0</v>
      </c>
      <c r="F559" s="233">
        <f t="shared" si="26"/>
        <v>0</v>
      </c>
    </row>
    <row r="560" spans="1:6">
      <c r="A560" s="230" t="s">
        <v>1586</v>
      </c>
      <c r="B560" s="231" t="s">
        <v>1586</v>
      </c>
      <c r="C560" s="232">
        <v>0</v>
      </c>
      <c r="D560" s="232">
        <v>0</v>
      </c>
      <c r="E560" s="233">
        <v>0</v>
      </c>
      <c r="F560" s="233">
        <f t="shared" si="26"/>
        <v>0</v>
      </c>
    </row>
    <row r="561" spans="1:6">
      <c r="A561" s="230" t="s">
        <v>1586</v>
      </c>
      <c r="B561" s="231" t="s">
        <v>1586</v>
      </c>
      <c r="C561" s="232">
        <v>0</v>
      </c>
      <c r="D561" s="232">
        <v>0</v>
      </c>
      <c r="E561" s="233">
        <v>0</v>
      </c>
      <c r="F561" s="233">
        <f t="shared" si="26"/>
        <v>0</v>
      </c>
    </row>
    <row r="562" spans="1:6">
      <c r="A562" s="230" t="s">
        <v>1586</v>
      </c>
      <c r="B562" s="231" t="s">
        <v>1586</v>
      </c>
      <c r="C562" s="232">
        <v>0</v>
      </c>
      <c r="D562" s="232">
        <v>0</v>
      </c>
      <c r="E562" s="233">
        <v>0</v>
      </c>
      <c r="F562" s="233">
        <f t="shared" si="26"/>
        <v>0</v>
      </c>
    </row>
    <row r="563" spans="1:6">
      <c r="A563" s="230" t="s">
        <v>1586</v>
      </c>
      <c r="B563" s="231" t="s">
        <v>1586</v>
      </c>
      <c r="C563" s="232">
        <v>0</v>
      </c>
      <c r="D563" s="232">
        <v>0</v>
      </c>
      <c r="E563" s="233">
        <v>0</v>
      </c>
      <c r="F563" s="233">
        <f t="shared" si="26"/>
        <v>0</v>
      </c>
    </row>
    <row r="564" spans="1:6">
      <c r="A564" s="230" t="s">
        <v>1586</v>
      </c>
      <c r="B564" s="231" t="s">
        <v>1586</v>
      </c>
      <c r="C564" s="232">
        <v>0</v>
      </c>
      <c r="D564" s="232">
        <v>0</v>
      </c>
      <c r="E564" s="233">
        <v>0</v>
      </c>
      <c r="F564" s="233">
        <f t="shared" si="26"/>
        <v>0</v>
      </c>
    </row>
    <row r="565" spans="1:6">
      <c r="A565" s="230" t="s">
        <v>1586</v>
      </c>
      <c r="B565" s="231" t="s">
        <v>1586</v>
      </c>
      <c r="C565" s="232">
        <v>0</v>
      </c>
      <c r="D565" s="232">
        <v>0</v>
      </c>
      <c r="E565" s="233">
        <v>0</v>
      </c>
      <c r="F565" s="233">
        <f t="shared" si="26"/>
        <v>0</v>
      </c>
    </row>
    <row r="566" spans="1:6">
      <c r="A566" s="230" t="s">
        <v>1586</v>
      </c>
      <c r="B566" s="231" t="s">
        <v>1586</v>
      </c>
      <c r="C566" s="232">
        <v>0</v>
      </c>
      <c r="D566" s="232">
        <v>0</v>
      </c>
      <c r="E566" s="233">
        <v>0</v>
      </c>
      <c r="F566" s="233">
        <f t="shared" si="26"/>
        <v>0</v>
      </c>
    </row>
    <row r="567" spans="1:6">
      <c r="A567" s="230" t="s">
        <v>1586</v>
      </c>
      <c r="B567" s="231" t="s">
        <v>1586</v>
      </c>
      <c r="C567" s="232">
        <v>0</v>
      </c>
      <c r="D567" s="232">
        <v>0</v>
      </c>
      <c r="E567" s="233">
        <v>0</v>
      </c>
      <c r="F567" s="233">
        <f t="shared" si="26"/>
        <v>0</v>
      </c>
    </row>
    <row r="568" spans="1:6">
      <c r="A568" s="230" t="s">
        <v>1586</v>
      </c>
      <c r="B568" s="231" t="s">
        <v>1586</v>
      </c>
      <c r="C568" s="232">
        <v>0</v>
      </c>
      <c r="D568" s="232">
        <v>0</v>
      </c>
      <c r="E568" s="233">
        <v>0</v>
      </c>
      <c r="F568" s="233">
        <f t="shared" si="26"/>
        <v>0</v>
      </c>
    </row>
    <row r="569" spans="1:6">
      <c r="A569" s="230" t="s">
        <v>1586</v>
      </c>
      <c r="B569" s="231" t="s">
        <v>1586</v>
      </c>
      <c r="C569" s="232">
        <v>0</v>
      </c>
      <c r="D569" s="232">
        <v>0</v>
      </c>
      <c r="E569" s="233">
        <v>0</v>
      </c>
      <c r="F569" s="233">
        <f t="shared" si="26"/>
        <v>0</v>
      </c>
    </row>
    <row r="570" spans="1:6" ht="13.8" thickBot="1">
      <c r="A570" s="226"/>
      <c r="B570" s="169" t="s">
        <v>1781</v>
      </c>
      <c r="C570" s="234">
        <f>SUM(C535:C569)</f>
        <v>260537964.32476401</v>
      </c>
      <c r="D570" s="234">
        <f>SUM(D535:D569)</f>
        <v>150984573.06836975</v>
      </c>
      <c r="E570" s="234">
        <f>SUM(E535:E569)</f>
        <v>0</v>
      </c>
      <c r="F570" s="234">
        <f>SUM(F535:F569)</f>
        <v>411522537.3931337</v>
      </c>
    </row>
    <row r="571" spans="1:6" ht="15.6" thickTop="1">
      <c r="A571" s="226"/>
      <c r="B571" s="240"/>
      <c r="C571" s="222"/>
      <c r="D571" s="222"/>
      <c r="E571" s="222"/>
      <c r="F571" s="241"/>
    </row>
    <row r="572" spans="1:6" ht="15.6">
      <c r="A572" s="227" t="s">
        <v>1782</v>
      </c>
      <c r="B572" s="222"/>
      <c r="C572" s="222"/>
      <c r="D572" s="222"/>
      <c r="E572" s="222"/>
      <c r="F572" s="222"/>
    </row>
    <row r="573" spans="1:6">
      <c r="A573" s="230">
        <v>236</v>
      </c>
      <c r="B573" s="231" t="s">
        <v>1569</v>
      </c>
      <c r="C573" s="232">
        <f>+'Expense Inputs'!D133</f>
        <v>55961766.059999995</v>
      </c>
      <c r="D573" s="232">
        <f>+'Expense Inputs'!AO133</f>
        <v>-55961766.059999995</v>
      </c>
      <c r="E573" s="233">
        <v>0</v>
      </c>
      <c r="F573" s="233">
        <f t="shared" ref="F573:F582" si="28">C573+D573+E573</f>
        <v>0</v>
      </c>
    </row>
    <row r="574" spans="1:6">
      <c r="A574" s="230">
        <v>236.01</v>
      </c>
      <c r="B574" s="231" t="s">
        <v>1574</v>
      </c>
      <c r="C574" s="232">
        <f>+'Expense Inputs'!D134</f>
        <v>8085753.1479909997</v>
      </c>
      <c r="D574" s="232">
        <f>+'Expense Inputs'!AO134</f>
        <v>132373.08562309836</v>
      </c>
      <c r="E574" s="233">
        <v>0</v>
      </c>
      <c r="F574" s="233">
        <f t="shared" si="28"/>
        <v>8218126.2336140983</v>
      </c>
    </row>
    <row r="575" spans="1:6">
      <c r="A575" s="230">
        <v>236.02</v>
      </c>
      <c r="B575" s="231" t="s">
        <v>1783</v>
      </c>
      <c r="C575" s="232">
        <f>+'Expense Inputs'!D135</f>
        <v>84291892.014198005</v>
      </c>
      <c r="D575" s="232">
        <f>+'Expense Inputs'!AO135</f>
        <v>-7257572.6449015159</v>
      </c>
      <c r="E575" s="233">
        <f ca="1">+Summary!AU44</f>
        <v>1287205.322616</v>
      </c>
      <c r="F575" s="233">
        <f t="shared" ca="1" si="28"/>
        <v>78321524.691912487</v>
      </c>
    </row>
    <row r="576" spans="1:6">
      <c r="A576" s="230">
        <v>236.03</v>
      </c>
      <c r="B576" s="231" t="s">
        <v>1784</v>
      </c>
      <c r="C576" s="232">
        <f>+'Expense Inputs'!D136</f>
        <v>80920052.489999995</v>
      </c>
      <c r="D576" s="232">
        <f>+'Expense Inputs'!AO136</f>
        <v>-80920052.489999995</v>
      </c>
      <c r="E576" s="233">
        <v>0</v>
      </c>
      <c r="F576" s="233">
        <f>C576+D576+E576</f>
        <v>0</v>
      </c>
    </row>
    <row r="577" spans="1:6">
      <c r="A577" s="230">
        <v>236.04</v>
      </c>
      <c r="B577" s="236" t="s">
        <v>1847</v>
      </c>
      <c r="C577" s="232">
        <f>+'Expense Inputs'!D137</f>
        <v>800</v>
      </c>
      <c r="D577" s="232">
        <f>+'Expense Inputs'!AO137</f>
        <v>149586.75984815985</v>
      </c>
      <c r="E577" s="233">
        <v>0</v>
      </c>
      <c r="F577" s="233">
        <f>C577+D577+E577</f>
        <v>150386.75984815985</v>
      </c>
    </row>
    <row r="578" spans="1:6">
      <c r="A578" s="230">
        <v>236.05</v>
      </c>
      <c r="B578" s="231" t="s">
        <v>1785</v>
      </c>
      <c r="C578" s="232">
        <f>+'Expense Inputs'!D138</f>
        <v>1540793.07</v>
      </c>
      <c r="D578" s="232">
        <f>+'Expense Inputs'!AO138</f>
        <v>-227715.50184247154</v>
      </c>
      <c r="E578" s="233">
        <v>0</v>
      </c>
      <c r="F578" s="233">
        <f>C578+D578+E578</f>
        <v>1313077.5681575285</v>
      </c>
    </row>
    <row r="579" spans="1:6">
      <c r="A579" s="230" t="s">
        <v>1586</v>
      </c>
      <c r="B579" s="231" t="s">
        <v>1586</v>
      </c>
      <c r="C579" s="232">
        <v>0</v>
      </c>
      <c r="D579" s="232">
        <v>0</v>
      </c>
      <c r="E579" s="233">
        <v>0</v>
      </c>
      <c r="F579" s="233">
        <f>C579+D579+E579</f>
        <v>0</v>
      </c>
    </row>
    <row r="580" spans="1:6">
      <c r="A580" s="230" t="s">
        <v>1586</v>
      </c>
      <c r="B580" s="231" t="s">
        <v>1586</v>
      </c>
      <c r="C580" s="232">
        <v>0</v>
      </c>
      <c r="D580" s="232">
        <v>0</v>
      </c>
      <c r="E580" s="233">
        <v>0</v>
      </c>
      <c r="F580" s="233">
        <f t="shared" si="28"/>
        <v>0</v>
      </c>
    </row>
    <row r="581" spans="1:6">
      <c r="A581" s="230" t="s">
        <v>1586</v>
      </c>
      <c r="B581" s="231" t="s">
        <v>1586</v>
      </c>
      <c r="C581" s="232">
        <v>0</v>
      </c>
      <c r="D581" s="232">
        <v>0</v>
      </c>
      <c r="E581" s="233">
        <v>0</v>
      </c>
      <c r="F581" s="233">
        <f t="shared" si="28"/>
        <v>0</v>
      </c>
    </row>
    <row r="582" spans="1:6">
      <c r="A582" s="230" t="s">
        <v>1586</v>
      </c>
      <c r="B582" s="231" t="s">
        <v>1586</v>
      </c>
      <c r="C582" s="232">
        <v>0</v>
      </c>
      <c r="D582" s="232">
        <v>0</v>
      </c>
      <c r="E582" s="233">
        <v>0</v>
      </c>
      <c r="F582" s="233">
        <f t="shared" si="28"/>
        <v>0</v>
      </c>
    </row>
    <row r="583" spans="1:6">
      <c r="A583" s="226"/>
      <c r="B583" s="169" t="s">
        <v>1786</v>
      </c>
      <c r="C583" s="234">
        <f>SUM(C573:C582)</f>
        <v>230801056.78218901</v>
      </c>
      <c r="D583" s="234">
        <f>SUM(D573:D582)</f>
        <v>-144085146.85127273</v>
      </c>
      <c r="E583" s="234">
        <f ca="1">SUM(E573:E582)</f>
        <v>1287205.322616</v>
      </c>
      <c r="F583" s="234">
        <f ca="1">SUM(F573:F582)</f>
        <v>88003115.253532276</v>
      </c>
    </row>
    <row r="584" spans="1:6">
      <c r="A584" s="226"/>
      <c r="B584" s="222"/>
      <c r="C584" s="238"/>
      <c r="D584" s="238"/>
      <c r="E584" s="222"/>
      <c r="F584" s="222"/>
    </row>
    <row r="585" spans="1:6" ht="15.6">
      <c r="A585" s="227" t="s">
        <v>1787</v>
      </c>
      <c r="B585" s="169"/>
      <c r="C585" s="234">
        <f>SUM(C409,C583,C570,C645)</f>
        <v>1994336798.9812195</v>
      </c>
      <c r="D585" s="234">
        <f>SUM(D409,D583,D570,D645)</f>
        <v>-287080808.88679838</v>
      </c>
      <c r="E585" s="234">
        <f ca="1">SUM(E409,E583,E570,E645)</f>
        <v>8287992.978120001</v>
      </c>
      <c r="F585" s="234">
        <f ca="1">SUM(F409,F583,F570,F645)</f>
        <v>1715543983.0725408</v>
      </c>
    </row>
    <row r="586" spans="1:6">
      <c r="A586" s="226"/>
      <c r="B586" s="222"/>
      <c r="C586" s="243"/>
      <c r="D586" s="243"/>
      <c r="E586" s="243"/>
      <c r="F586" s="238"/>
    </row>
    <row r="587" spans="1:6" ht="15.6">
      <c r="A587" s="227" t="s">
        <v>1788</v>
      </c>
      <c r="B587" s="222"/>
      <c r="C587" s="243"/>
      <c r="D587" s="243"/>
      <c r="E587" s="243"/>
      <c r="F587" s="243"/>
    </row>
    <row r="588" spans="1:6">
      <c r="A588" s="230">
        <v>450.01</v>
      </c>
      <c r="B588" s="231" t="s">
        <v>1789</v>
      </c>
      <c r="C588" s="233">
        <f>+'Revenue Input'!D17</f>
        <v>2608874.52</v>
      </c>
      <c r="D588" s="233">
        <f>+'Revenue Input'!I17</f>
        <v>0</v>
      </c>
      <c r="E588" s="233">
        <v>0</v>
      </c>
      <c r="F588" s="233">
        <f>C588+D588+E588</f>
        <v>2608874.52</v>
      </c>
    </row>
    <row r="589" spans="1:6">
      <c r="A589" s="230">
        <v>450.02</v>
      </c>
      <c r="B589" s="231" t="s">
        <v>1790</v>
      </c>
      <c r="C589" s="233">
        <f>+'Revenue Input'!D18</f>
        <v>286000</v>
      </c>
      <c r="D589" s="233">
        <f>+'Revenue Input'!I18</f>
        <v>0</v>
      </c>
      <c r="E589" s="233">
        <v>0</v>
      </c>
      <c r="F589" s="233">
        <f>C589+D589+E589</f>
        <v>286000</v>
      </c>
    </row>
    <row r="590" spans="1:6">
      <c r="A590" s="230">
        <v>451.01</v>
      </c>
      <c r="B590" s="231" t="s">
        <v>1791</v>
      </c>
      <c r="C590" s="233">
        <f>+'Revenue Input'!D22</f>
        <v>1090430.1599999999</v>
      </c>
      <c r="D590" s="233">
        <f>+'Revenue Input'!I22</f>
        <v>0</v>
      </c>
      <c r="E590" s="233">
        <v>0</v>
      </c>
      <c r="F590" s="233">
        <f>C590+D590+E590</f>
        <v>1090430.1599999999</v>
      </c>
    </row>
    <row r="591" spans="1:6">
      <c r="A591" s="230">
        <v>451.02</v>
      </c>
      <c r="B591" s="231" t="s">
        <v>1792</v>
      </c>
      <c r="C591" s="233">
        <f>+'Revenue Input'!D23</f>
        <v>1292858</v>
      </c>
      <c r="D591" s="233">
        <f>+'Revenue Input'!I23</f>
        <v>0</v>
      </c>
      <c r="E591" s="233">
        <v>0</v>
      </c>
      <c r="F591" s="233">
        <f t="shared" ref="F591:F627" si="29">C591+D591+E591</f>
        <v>1292858</v>
      </c>
    </row>
    <row r="592" spans="1:6">
      <c r="A592" s="230">
        <v>451.03</v>
      </c>
      <c r="B592" s="231" t="s">
        <v>1793</v>
      </c>
      <c r="C592" s="233">
        <f>+'Revenue Input'!D24</f>
        <v>436938.03</v>
      </c>
      <c r="D592" s="233">
        <f>+'Revenue Input'!I24</f>
        <v>0</v>
      </c>
      <c r="E592" s="233">
        <v>0</v>
      </c>
      <c r="F592" s="233">
        <f t="shared" si="29"/>
        <v>436938.03</v>
      </c>
    </row>
    <row r="593" spans="1:6">
      <c r="A593" s="230">
        <v>451.04</v>
      </c>
      <c r="B593" s="236" t="s">
        <v>1794</v>
      </c>
      <c r="C593" s="233">
        <f>+'Revenue Input'!D25</f>
        <v>1565700.7100000004</v>
      </c>
      <c r="D593" s="233">
        <f>+'Revenue Input'!I25</f>
        <v>0</v>
      </c>
      <c r="E593" s="233">
        <v>0</v>
      </c>
      <c r="F593" s="233">
        <f>C593+D593+E593</f>
        <v>1565700.7100000004</v>
      </c>
    </row>
    <row r="594" spans="1:6">
      <c r="A594" s="230">
        <v>451.05</v>
      </c>
      <c r="B594" s="231" t="s">
        <v>1795</v>
      </c>
      <c r="C594" s="233">
        <f>+'Revenue Input'!D26</f>
        <v>1417204.84</v>
      </c>
      <c r="D594" s="233">
        <f>+'Revenue Input'!I26</f>
        <v>0</v>
      </c>
      <c r="E594" s="233">
        <v>0</v>
      </c>
      <c r="F594" s="233">
        <f t="shared" si="29"/>
        <v>1417204.84</v>
      </c>
    </row>
    <row r="595" spans="1:6">
      <c r="A595" s="230">
        <v>451.06</v>
      </c>
      <c r="B595" s="231" t="s">
        <v>1796</v>
      </c>
      <c r="C595" s="233">
        <f>+'Revenue Input'!D27</f>
        <v>136832</v>
      </c>
      <c r="D595" s="233">
        <f>+'Revenue Input'!I27</f>
        <v>0</v>
      </c>
      <c r="E595" s="233">
        <v>0</v>
      </c>
      <c r="F595" s="233">
        <f t="shared" si="29"/>
        <v>136832</v>
      </c>
    </row>
    <row r="596" spans="1:6">
      <c r="A596" s="230">
        <v>451.07</v>
      </c>
      <c r="B596" s="231" t="s">
        <v>1797</v>
      </c>
      <c r="C596" s="233">
        <f>+'Revenue Input'!D28</f>
        <v>6931078.9399999995</v>
      </c>
      <c r="D596" s="233">
        <f>+'Revenue Input'!I28</f>
        <v>0</v>
      </c>
      <c r="E596" s="233">
        <v>0</v>
      </c>
      <c r="F596" s="233">
        <f t="shared" si="29"/>
        <v>6931078.9399999995</v>
      </c>
    </row>
    <row r="597" spans="1:6">
      <c r="A597" s="230">
        <v>451.08</v>
      </c>
      <c r="B597" s="231" t="s">
        <v>1798</v>
      </c>
      <c r="C597" s="233">
        <f>+'Revenue Input'!D29</f>
        <v>105921.51999999999</v>
      </c>
      <c r="D597" s="233">
        <f>+'Revenue Input'!I29</f>
        <v>0</v>
      </c>
      <c r="E597" s="233">
        <v>0</v>
      </c>
      <c r="F597" s="233">
        <f t="shared" si="29"/>
        <v>105921.51999999999</v>
      </c>
    </row>
    <row r="598" spans="1:6">
      <c r="A598" s="230">
        <v>454.01</v>
      </c>
      <c r="B598" s="231" t="s">
        <v>1799</v>
      </c>
      <c r="C598" s="233">
        <f>+'Revenue Input'!D33</f>
        <v>59939.319999999992</v>
      </c>
      <c r="D598" s="233">
        <f>+'Revenue Input'!I33</f>
        <v>0</v>
      </c>
      <c r="E598" s="233">
        <v>0</v>
      </c>
      <c r="F598" s="233">
        <f t="shared" si="29"/>
        <v>59939.319999999992</v>
      </c>
    </row>
    <row r="599" spans="1:6">
      <c r="A599" s="230">
        <v>454.02</v>
      </c>
      <c r="B599" s="231" t="s">
        <v>1800</v>
      </c>
      <c r="C599" s="233">
        <f>+'Revenue Input'!D34</f>
        <v>7437200.2199999997</v>
      </c>
      <c r="D599" s="233">
        <f>+'Revenue Input'!I34</f>
        <v>0</v>
      </c>
      <c r="E599" s="233">
        <v>0</v>
      </c>
      <c r="F599" s="233">
        <f t="shared" si="29"/>
        <v>7437200.2199999997</v>
      </c>
    </row>
    <row r="600" spans="1:6">
      <c r="A600" s="230">
        <v>454.03</v>
      </c>
      <c r="B600" s="231" t="s">
        <v>1801</v>
      </c>
      <c r="C600" s="233">
        <f>+'Revenue Input'!D35</f>
        <v>4753198.22</v>
      </c>
      <c r="D600" s="233">
        <f>+'Revenue Input'!I35</f>
        <v>0</v>
      </c>
      <c r="E600" s="233">
        <v>0</v>
      </c>
      <c r="F600" s="233">
        <f t="shared" si="29"/>
        <v>4753198.22</v>
      </c>
    </row>
    <row r="601" spans="1:6">
      <c r="A601" s="230">
        <v>454.04</v>
      </c>
      <c r="B601" s="231" t="s">
        <v>1802</v>
      </c>
      <c r="C601" s="233">
        <f>+'Revenue Input'!D36</f>
        <v>1379005.1</v>
      </c>
      <c r="D601" s="233">
        <f>+'Revenue Input'!I36</f>
        <v>0</v>
      </c>
      <c r="E601" s="233">
        <v>0</v>
      </c>
      <c r="F601" s="233">
        <f t="shared" si="29"/>
        <v>1379005.1</v>
      </c>
    </row>
    <row r="602" spans="1:6">
      <c r="A602" s="230">
        <v>454.05</v>
      </c>
      <c r="B602" s="231" t="s">
        <v>1803</v>
      </c>
      <c r="C602" s="233">
        <f>+'Revenue Input'!D37</f>
        <v>4489158.0199999996</v>
      </c>
      <c r="D602" s="233">
        <f>+'Revenue Input'!I37</f>
        <v>0</v>
      </c>
      <c r="E602" s="233">
        <v>0</v>
      </c>
      <c r="F602" s="233">
        <f t="shared" si="29"/>
        <v>4489158.0199999996</v>
      </c>
    </row>
    <row r="603" spans="1:6">
      <c r="A603" s="230">
        <v>456.01</v>
      </c>
      <c r="B603" s="231" t="s">
        <v>1804</v>
      </c>
      <c r="C603" s="232">
        <f>+'Revenue Input'!D41</f>
        <v>18992179.940000001</v>
      </c>
      <c r="D603" s="232">
        <f ca="1">+'Revenue Input'!I41</f>
        <v>3411284.775925668</v>
      </c>
      <c r="E603" s="233">
        <v>0</v>
      </c>
      <c r="F603" s="233">
        <f t="shared" ca="1" si="29"/>
        <v>22403464.715925671</v>
      </c>
    </row>
    <row r="604" spans="1:6">
      <c r="A604" s="230">
        <v>456.02</v>
      </c>
      <c r="B604" s="231" t="s">
        <v>1805</v>
      </c>
      <c r="C604" s="232">
        <f>+'Revenue Input'!D42</f>
        <v>329248.65000000002</v>
      </c>
      <c r="D604" s="232">
        <f>+'Revenue Input'!I42</f>
        <v>0</v>
      </c>
      <c r="E604" s="233">
        <v>0</v>
      </c>
      <c r="F604" s="233">
        <f t="shared" si="29"/>
        <v>329248.65000000002</v>
      </c>
    </row>
    <row r="605" spans="1:6">
      <c r="A605" s="230">
        <v>456.03</v>
      </c>
      <c r="B605" s="231" t="s">
        <v>1806</v>
      </c>
      <c r="C605" s="232">
        <f>+'Revenue Input'!D43</f>
        <v>1199230.6200000001</v>
      </c>
      <c r="D605" s="232">
        <f>+'Revenue Input'!I43</f>
        <v>0</v>
      </c>
      <c r="E605" s="233">
        <v>0</v>
      </c>
      <c r="F605" s="233">
        <f t="shared" si="29"/>
        <v>1199230.6200000001</v>
      </c>
    </row>
    <row r="606" spans="1:6">
      <c r="A606" s="230">
        <v>456.04</v>
      </c>
      <c r="B606" s="231" t="s">
        <v>1807</v>
      </c>
      <c r="C606" s="232">
        <f>+'Revenue Input'!D44</f>
        <v>138393.73000000001</v>
      </c>
      <c r="D606" s="232">
        <f>+'Revenue Input'!I44</f>
        <v>0</v>
      </c>
      <c r="E606" s="233">
        <v>0</v>
      </c>
      <c r="F606" s="233">
        <f t="shared" si="29"/>
        <v>138393.73000000001</v>
      </c>
    </row>
    <row r="607" spans="1:6">
      <c r="A607" s="230">
        <v>456.05</v>
      </c>
      <c r="B607" s="231" t="s">
        <v>1808</v>
      </c>
      <c r="C607" s="232">
        <f>+'Revenue Input'!D45</f>
        <v>-18023677.969999999</v>
      </c>
      <c r="D607" s="232">
        <f ca="1">+'Revenue Input'!I45</f>
        <v>34247551.243980572</v>
      </c>
      <c r="E607" s="233">
        <v>0</v>
      </c>
      <c r="F607" s="233">
        <f t="shared" ca="1" si="29"/>
        <v>16223873.273980573</v>
      </c>
    </row>
    <row r="608" spans="1:6">
      <c r="A608" s="230">
        <v>456.06</v>
      </c>
      <c r="B608" s="231" t="s">
        <v>1809</v>
      </c>
      <c r="C608" s="232">
        <f>+'Revenue Input'!D46</f>
        <v>-1563408.86</v>
      </c>
      <c r="D608" s="232">
        <f>+'Revenue Input'!I46</f>
        <v>1563408.86</v>
      </c>
      <c r="E608" s="233">
        <v>0</v>
      </c>
      <c r="F608" s="233">
        <f t="shared" si="29"/>
        <v>0</v>
      </c>
    </row>
    <row r="609" spans="1:6">
      <c r="A609" s="230">
        <v>456.07</v>
      </c>
      <c r="B609" s="231" t="s">
        <v>1810</v>
      </c>
      <c r="C609" s="232">
        <f>+'Revenue Input'!D47</f>
        <v>25700</v>
      </c>
      <c r="D609" s="232">
        <f>+'Revenue Input'!I47</f>
        <v>0</v>
      </c>
      <c r="E609" s="233">
        <v>0</v>
      </c>
      <c r="F609" s="233">
        <f t="shared" si="29"/>
        <v>25700</v>
      </c>
    </row>
    <row r="610" spans="1:6">
      <c r="A610" s="230">
        <v>456.08</v>
      </c>
      <c r="B610" s="231" t="s">
        <v>1811</v>
      </c>
      <c r="C610" s="232">
        <f>+'Revenue Input'!D48</f>
        <v>42630.26</v>
      </c>
      <c r="D610" s="232">
        <f>+'Revenue Input'!I48</f>
        <v>0</v>
      </c>
      <c r="E610" s="233">
        <v>0</v>
      </c>
      <c r="F610" s="233">
        <f t="shared" si="29"/>
        <v>42630.26</v>
      </c>
    </row>
    <row r="611" spans="1:6">
      <c r="A611" s="230">
        <v>456.09</v>
      </c>
      <c r="B611" s="231" t="s">
        <v>1812</v>
      </c>
      <c r="C611" s="232">
        <f>+'Revenue Input'!D49</f>
        <v>1188516.6599999999</v>
      </c>
      <c r="D611" s="232">
        <f>+'Revenue Input'!I49</f>
        <v>-1188516.71</v>
      </c>
      <c r="E611" s="233">
        <v>0</v>
      </c>
      <c r="F611" s="233">
        <f t="shared" si="29"/>
        <v>-5.0000000046566129E-2</v>
      </c>
    </row>
    <row r="612" spans="1:6">
      <c r="A612" s="230">
        <v>456.1</v>
      </c>
      <c r="B612" s="231" t="s">
        <v>1813</v>
      </c>
      <c r="C612" s="232">
        <f>+'Revenue Input'!D50</f>
        <v>84644.75</v>
      </c>
      <c r="D612" s="232">
        <f>+'Revenue Input'!I50</f>
        <v>0</v>
      </c>
      <c r="E612" s="233">
        <v>0</v>
      </c>
      <c r="F612" s="233">
        <f t="shared" si="29"/>
        <v>84644.75</v>
      </c>
    </row>
    <row r="613" spans="1:6">
      <c r="A613" s="230">
        <v>456.11</v>
      </c>
      <c r="B613" s="236" t="s">
        <v>1814</v>
      </c>
      <c r="C613" s="232">
        <f>+'Revenue Input'!D51</f>
        <v>652945.05000000005</v>
      </c>
      <c r="D613" s="232">
        <f>+'Revenue Input'!I51</f>
        <v>-652945</v>
      </c>
      <c r="E613" s="233">
        <v>0</v>
      </c>
      <c r="F613" s="233">
        <f t="shared" si="29"/>
        <v>5.0000000046566129E-2</v>
      </c>
    </row>
    <row r="614" spans="1:6">
      <c r="A614" s="230">
        <v>456.12</v>
      </c>
      <c r="B614" s="236" t="s">
        <v>1851</v>
      </c>
      <c r="C614" s="232">
        <f>+'Revenue Input'!D52</f>
        <v>296729</v>
      </c>
      <c r="D614" s="232">
        <f>+'Revenue Input'!I52</f>
        <v>0</v>
      </c>
      <c r="E614" s="233">
        <v>0</v>
      </c>
      <c r="F614" s="233">
        <f t="shared" si="29"/>
        <v>296729</v>
      </c>
    </row>
    <row r="615" spans="1:6">
      <c r="A615" s="230">
        <v>456.13</v>
      </c>
      <c r="B615" s="236" t="s">
        <v>1815</v>
      </c>
      <c r="C615" s="232">
        <f>+'Revenue Input'!D53</f>
        <v>262398.86</v>
      </c>
      <c r="D615" s="232">
        <f>+'Revenue Input'!I53</f>
        <v>0</v>
      </c>
      <c r="E615" s="233">
        <v>0</v>
      </c>
      <c r="F615" s="233">
        <f t="shared" si="29"/>
        <v>262398.86</v>
      </c>
    </row>
    <row r="616" spans="1:6">
      <c r="A616" s="230">
        <v>456.14</v>
      </c>
      <c r="B616" s="236" t="s">
        <v>1816</v>
      </c>
      <c r="C616" s="232">
        <f>+'Revenue Input'!D54</f>
        <v>2778963.7800000021</v>
      </c>
      <c r="D616" s="232">
        <f ca="1">+'Revenue Input'!I54</f>
        <v>-2778658.09</v>
      </c>
      <c r="E616" s="233">
        <v>0</v>
      </c>
      <c r="F616" s="233">
        <f t="shared" ca="1" si="29"/>
        <v>305.69000000227243</v>
      </c>
    </row>
    <row r="617" spans="1:6">
      <c r="A617" s="230">
        <v>456.15</v>
      </c>
      <c r="B617" s="236" t="s">
        <v>1817</v>
      </c>
      <c r="C617" s="232">
        <f>+'Revenue Input'!D55</f>
        <v>7446504.8799999999</v>
      </c>
      <c r="D617" s="232">
        <f ca="1">+'Revenue Input'!I55</f>
        <v>-7446504.8799999999</v>
      </c>
      <c r="E617" s="233">
        <v>0</v>
      </c>
      <c r="F617" s="233">
        <f t="shared" ca="1" si="29"/>
        <v>0</v>
      </c>
    </row>
    <row r="618" spans="1:6">
      <c r="A618" s="230" t="s">
        <v>1586</v>
      </c>
      <c r="B618" s="231" t="s">
        <v>1586</v>
      </c>
      <c r="C618" s="232">
        <v>0</v>
      </c>
      <c r="D618" s="233">
        <v>0</v>
      </c>
      <c r="E618" s="233">
        <v>0</v>
      </c>
      <c r="F618" s="233">
        <f t="shared" si="29"/>
        <v>0</v>
      </c>
    </row>
    <row r="619" spans="1:6">
      <c r="A619" s="230" t="s">
        <v>1586</v>
      </c>
      <c r="B619" s="231" t="s">
        <v>1586</v>
      </c>
      <c r="C619" s="232">
        <v>0</v>
      </c>
      <c r="D619" s="233">
        <v>0</v>
      </c>
      <c r="E619" s="233">
        <v>0</v>
      </c>
      <c r="F619" s="233">
        <f t="shared" si="29"/>
        <v>0</v>
      </c>
    </row>
    <row r="620" spans="1:6">
      <c r="A620" s="230" t="s">
        <v>1586</v>
      </c>
      <c r="B620" s="231" t="s">
        <v>1586</v>
      </c>
      <c r="C620" s="232">
        <v>0</v>
      </c>
      <c r="D620" s="233">
        <v>0</v>
      </c>
      <c r="E620" s="233">
        <v>0</v>
      </c>
      <c r="F620" s="233">
        <f t="shared" si="29"/>
        <v>0</v>
      </c>
    </row>
    <row r="621" spans="1:6">
      <c r="A621" s="230" t="s">
        <v>1586</v>
      </c>
      <c r="B621" s="231" t="s">
        <v>1586</v>
      </c>
      <c r="C621" s="232">
        <v>0</v>
      </c>
      <c r="D621" s="233">
        <v>0</v>
      </c>
      <c r="E621" s="233">
        <v>0</v>
      </c>
      <c r="F621" s="233">
        <f t="shared" si="29"/>
        <v>0</v>
      </c>
    </row>
    <row r="622" spans="1:6">
      <c r="A622" s="230" t="s">
        <v>1586</v>
      </c>
      <c r="B622" s="231" t="s">
        <v>1586</v>
      </c>
      <c r="C622" s="232">
        <v>0</v>
      </c>
      <c r="D622" s="233">
        <v>0</v>
      </c>
      <c r="E622" s="233">
        <v>0</v>
      </c>
      <c r="F622" s="233">
        <f t="shared" si="29"/>
        <v>0</v>
      </c>
    </row>
    <row r="623" spans="1:6">
      <c r="A623" s="230" t="s">
        <v>1586</v>
      </c>
      <c r="B623" s="231" t="s">
        <v>1586</v>
      </c>
      <c r="C623" s="232">
        <v>0</v>
      </c>
      <c r="D623" s="233">
        <v>0</v>
      </c>
      <c r="E623" s="233">
        <v>0</v>
      </c>
      <c r="F623" s="233">
        <f t="shared" si="29"/>
        <v>0</v>
      </c>
    </row>
    <row r="624" spans="1:6">
      <c r="A624" s="230" t="s">
        <v>1586</v>
      </c>
      <c r="B624" s="231" t="s">
        <v>1586</v>
      </c>
      <c r="C624" s="232">
        <v>0</v>
      </c>
      <c r="D624" s="233">
        <v>0</v>
      </c>
      <c r="E624" s="233">
        <v>0</v>
      </c>
      <c r="F624" s="233">
        <f t="shared" si="29"/>
        <v>0</v>
      </c>
    </row>
    <row r="625" spans="1:6">
      <c r="A625" s="230" t="s">
        <v>1586</v>
      </c>
      <c r="B625" s="231" t="s">
        <v>1586</v>
      </c>
      <c r="C625" s="232">
        <v>0</v>
      </c>
      <c r="D625" s="233">
        <v>0</v>
      </c>
      <c r="E625" s="233">
        <v>0</v>
      </c>
      <c r="F625" s="233">
        <f t="shared" si="29"/>
        <v>0</v>
      </c>
    </row>
    <row r="626" spans="1:6">
      <c r="A626" s="230" t="s">
        <v>1586</v>
      </c>
      <c r="B626" s="231" t="s">
        <v>1586</v>
      </c>
      <c r="C626" s="232">
        <v>0</v>
      </c>
      <c r="D626" s="233">
        <v>0</v>
      </c>
      <c r="E626" s="233">
        <v>0</v>
      </c>
      <c r="F626" s="233">
        <f t="shared" si="29"/>
        <v>0</v>
      </c>
    </row>
    <row r="627" spans="1:6">
      <c r="A627" s="230" t="s">
        <v>1586</v>
      </c>
      <c r="B627" s="231" t="s">
        <v>1586</v>
      </c>
      <c r="C627" s="232">
        <v>0</v>
      </c>
      <c r="D627" s="233">
        <v>0</v>
      </c>
      <c r="E627" s="233">
        <v>0</v>
      </c>
      <c r="F627" s="233">
        <f t="shared" si="29"/>
        <v>0</v>
      </c>
    </row>
    <row r="628" spans="1:6">
      <c r="A628" s="226"/>
      <c r="B628" s="169" t="s">
        <v>1818</v>
      </c>
      <c r="C628" s="234">
        <f>SUM(C588:C627)</f>
        <v>47841338.949999981</v>
      </c>
      <c r="D628" s="234">
        <f ca="1">SUM(D588:D627)</f>
        <v>27155620.199906241</v>
      </c>
      <c r="E628" s="234">
        <f>SUM(E588:E627)</f>
        <v>0</v>
      </c>
      <c r="F628" s="234">
        <f ca="1">SUM(F588:F627)</f>
        <v>74996959.149906233</v>
      </c>
    </row>
    <row r="629" spans="1:6">
      <c r="A629" s="226"/>
      <c r="B629" s="222"/>
      <c r="C629" s="222"/>
      <c r="D629" s="222"/>
      <c r="E629" s="222"/>
      <c r="F629" s="222"/>
    </row>
    <row r="630" spans="1:6" ht="15.6">
      <c r="A630" s="227" t="s">
        <v>1819</v>
      </c>
      <c r="B630" s="222"/>
      <c r="C630" s="222"/>
      <c r="D630" s="222"/>
      <c r="E630" s="222"/>
      <c r="F630" s="222"/>
    </row>
    <row r="631" spans="1:6">
      <c r="A631" s="230">
        <v>447.07</v>
      </c>
      <c r="B631" s="231" t="s">
        <v>17</v>
      </c>
      <c r="C631" s="232">
        <f ca="1">+'Revenue Input'!D13</f>
        <v>201125741.739999</v>
      </c>
      <c r="D631" s="232">
        <f ca="1">+'Revenue Input'!I13</f>
        <v>-164896874.90476853</v>
      </c>
      <c r="E631" s="233">
        <v>0</v>
      </c>
      <c r="F631" s="233">
        <f ca="1">C631+D631+E631</f>
        <v>36228866.83523047</v>
      </c>
    </row>
    <row r="632" spans="1:6">
      <c r="A632" s="230" t="s">
        <v>1586</v>
      </c>
      <c r="B632" s="231" t="s">
        <v>1586</v>
      </c>
      <c r="C632" s="232">
        <v>0</v>
      </c>
      <c r="D632" s="232">
        <v>0</v>
      </c>
      <c r="E632" s="233">
        <v>0</v>
      </c>
      <c r="F632" s="233">
        <f>C632+D632+E632</f>
        <v>0</v>
      </c>
    </row>
    <row r="633" spans="1:6" ht="13.8" thickBot="1">
      <c r="A633" s="226"/>
      <c r="B633" s="169" t="s">
        <v>1820</v>
      </c>
      <c r="C633" s="234">
        <f ca="1">SUM(C631:C632)</f>
        <v>201125741.739999</v>
      </c>
      <c r="D633" s="234">
        <f ca="1">SUM(D631:D632)</f>
        <v>-164896874.90476853</v>
      </c>
      <c r="E633" s="234">
        <f>SUM(E631:E632)</f>
        <v>0</v>
      </c>
      <c r="F633" s="234">
        <f ca="1">SUM(F631:F632)</f>
        <v>36228866.83523047</v>
      </c>
    </row>
    <row r="634" spans="1:6" ht="15.6" thickTop="1">
      <c r="A634" s="226"/>
      <c r="B634" s="222"/>
      <c r="C634" s="241"/>
      <c r="D634" s="241"/>
      <c r="E634" s="222"/>
      <c r="F634" s="241"/>
    </row>
    <row r="635" spans="1:6" ht="16.2" thickBot="1">
      <c r="A635" s="227"/>
      <c r="B635" s="169" t="s">
        <v>1821</v>
      </c>
      <c r="C635" s="234">
        <f ca="1">C633+C628</f>
        <v>248967080.68999898</v>
      </c>
      <c r="D635" s="234">
        <f ca="1">D633+D628</f>
        <v>-137741254.7048623</v>
      </c>
      <c r="E635" s="234">
        <f>E633+E628</f>
        <v>0</v>
      </c>
      <c r="F635" s="234">
        <f ca="1">F633+F628</f>
        <v>111225825.9851367</v>
      </c>
    </row>
    <row r="636" spans="1:6" ht="15.6" thickTop="1">
      <c r="A636" s="226"/>
      <c r="B636" s="222"/>
      <c r="C636" s="241"/>
      <c r="D636" s="241"/>
      <c r="E636" s="222"/>
      <c r="F636" s="241"/>
    </row>
    <row r="637" spans="1:6" ht="15.6">
      <c r="A637" s="227" t="s">
        <v>1822</v>
      </c>
      <c r="B637" s="222"/>
      <c r="C637" s="222"/>
      <c r="D637" s="222"/>
      <c r="E637" s="222"/>
      <c r="F637" s="222"/>
    </row>
    <row r="638" spans="1:6">
      <c r="A638" s="230" t="s">
        <v>1823</v>
      </c>
      <c r="B638" s="231" t="s">
        <v>1824</v>
      </c>
      <c r="C638" s="232">
        <f>+'Expense Inputs'!D141</f>
        <v>0</v>
      </c>
      <c r="D638" s="232">
        <f>+'Expense Inputs'!AO141</f>
        <v>35073753.329629898</v>
      </c>
      <c r="E638" s="233">
        <f ca="1">+Summary!AU45</f>
        <v>6694291.0712880008</v>
      </c>
      <c r="F638" s="233">
        <f ca="1">C638+D638+E638</f>
        <v>41768044.400917903</v>
      </c>
    </row>
    <row r="639" spans="1:6">
      <c r="A639" s="230" t="s">
        <v>1825</v>
      </c>
      <c r="B639" s="236" t="s">
        <v>1826</v>
      </c>
      <c r="C639" s="232">
        <f>SUM('Expense Inputs'!D142:D143)</f>
        <v>181996914.67000103</v>
      </c>
      <c r="D639" s="232">
        <f>SUM('Expense Inputs'!AO142:AO143)</f>
        <v>-157400489.37939987</v>
      </c>
      <c r="E639" s="233">
        <v>0</v>
      </c>
      <c r="F639" s="233">
        <f t="shared" ref="F639:F644" si="30">C639+D639+E639</f>
        <v>24596425.290601164</v>
      </c>
    </row>
    <row r="640" spans="1:6">
      <c r="A640" s="230" t="s">
        <v>1586</v>
      </c>
      <c r="B640" s="231" t="s">
        <v>1586</v>
      </c>
      <c r="C640" s="232">
        <v>0</v>
      </c>
      <c r="D640" s="232">
        <v>0</v>
      </c>
      <c r="E640" s="233">
        <v>0</v>
      </c>
      <c r="F640" s="233">
        <f>C640+D640+E640</f>
        <v>0</v>
      </c>
    </row>
    <row r="641" spans="1:6">
      <c r="A641" s="230" t="s">
        <v>1586</v>
      </c>
      <c r="B641" s="231" t="s">
        <v>1586</v>
      </c>
      <c r="C641" s="232">
        <v>0</v>
      </c>
      <c r="D641" s="233">
        <v>0</v>
      </c>
      <c r="E641" s="233">
        <v>0</v>
      </c>
      <c r="F641" s="233">
        <f t="shared" si="30"/>
        <v>0</v>
      </c>
    </row>
    <row r="642" spans="1:6">
      <c r="A642" s="230" t="s">
        <v>1586</v>
      </c>
      <c r="B642" s="231" t="s">
        <v>1586</v>
      </c>
      <c r="C642" s="232">
        <v>0</v>
      </c>
      <c r="D642" s="233">
        <v>0</v>
      </c>
      <c r="E642" s="233">
        <v>0</v>
      </c>
      <c r="F642" s="233">
        <f t="shared" si="30"/>
        <v>0</v>
      </c>
    </row>
    <row r="643" spans="1:6">
      <c r="A643" s="230" t="s">
        <v>1586</v>
      </c>
      <c r="B643" s="231" t="s">
        <v>1586</v>
      </c>
      <c r="C643" s="232">
        <v>0</v>
      </c>
      <c r="D643" s="233">
        <v>0</v>
      </c>
      <c r="E643" s="233">
        <v>0</v>
      </c>
      <c r="F643" s="233">
        <f t="shared" si="30"/>
        <v>0</v>
      </c>
    </row>
    <row r="644" spans="1:6">
      <c r="A644" s="230" t="s">
        <v>1586</v>
      </c>
      <c r="B644" s="231" t="s">
        <v>1586</v>
      </c>
      <c r="C644" s="232">
        <v>0</v>
      </c>
      <c r="D644" s="233">
        <v>0</v>
      </c>
      <c r="E644" s="233">
        <v>0</v>
      </c>
      <c r="F644" s="233">
        <f t="shared" si="30"/>
        <v>0</v>
      </c>
    </row>
    <row r="645" spans="1:6">
      <c r="A645" s="226"/>
      <c r="B645" s="169" t="s">
        <v>1827</v>
      </c>
      <c r="C645" s="234">
        <f>SUM(C638:C644)</f>
        <v>181996914.67000103</v>
      </c>
      <c r="D645" s="234">
        <f>SUM(D638:D644)</f>
        <v>-122326736.04976997</v>
      </c>
      <c r="E645" s="234">
        <f ca="1">SUM(E638:E644)</f>
        <v>6694291.0712880008</v>
      </c>
      <c r="F645" s="234">
        <f ca="1">SUM(F638:F644)</f>
        <v>66364469.691519067</v>
      </c>
    </row>
    <row r="646" spans="1:6" ht="15.6">
      <c r="A646" s="227" t="s">
        <v>1828</v>
      </c>
      <c r="B646" s="222"/>
      <c r="C646" s="222"/>
      <c r="D646" s="222"/>
      <c r="E646" s="222"/>
      <c r="F646" s="222"/>
    </row>
    <row r="647" spans="1:6">
      <c r="A647" s="230">
        <v>447</v>
      </c>
      <c r="B647" s="244" t="s">
        <v>14</v>
      </c>
      <c r="C647" s="232">
        <f ca="1">+'Revenue Input'!D6</f>
        <v>2142744185.3600001</v>
      </c>
      <c r="D647" s="232">
        <f ca="1">+'Revenue Input'!I6</f>
        <v>-187070378.92747599</v>
      </c>
      <c r="E647" s="775">
        <f ca="1">+Summary!AZ17</f>
        <v>33103242</v>
      </c>
      <c r="F647" s="233">
        <f t="shared" ref="F647:F654" ca="1" si="31">C647+D647+E647</f>
        <v>1988777048.4325242</v>
      </c>
    </row>
    <row r="648" spans="1:6">
      <c r="A648" s="230">
        <v>447.01</v>
      </c>
      <c r="B648" s="244" t="s">
        <v>1829</v>
      </c>
      <c r="C648" s="232">
        <f ca="1">+'Revenue Input'!D7</f>
        <v>3304122.8299999991</v>
      </c>
      <c r="D648" s="232">
        <f ca="1">+'Revenue Input'!I7</f>
        <v>4209156.2399999993</v>
      </c>
      <c r="E648" s="233">
        <v>0</v>
      </c>
      <c r="F648" s="233">
        <f t="shared" ca="1" si="31"/>
        <v>7513279.0699999984</v>
      </c>
    </row>
    <row r="649" spans="1:6">
      <c r="A649" s="230">
        <v>447.02</v>
      </c>
      <c r="B649" s="244" t="s">
        <v>16</v>
      </c>
      <c r="C649" s="232">
        <f ca="1">+'Revenue Input'!D8</f>
        <v>324382.2</v>
      </c>
      <c r="D649" s="232">
        <f ca="1">+'Revenue Input'!I8</f>
        <v>-7993.1</v>
      </c>
      <c r="E649" s="775">
        <f>+Summary!AZ18</f>
        <v>368046</v>
      </c>
      <c r="F649" s="233">
        <f t="shared" ca="1" si="31"/>
        <v>684435.10000000009</v>
      </c>
    </row>
    <row r="650" spans="1:6">
      <c r="A650" s="230" t="s">
        <v>1586</v>
      </c>
      <c r="B650" s="244" t="s">
        <v>1586</v>
      </c>
      <c r="C650" s="232">
        <v>0</v>
      </c>
      <c r="D650" s="233">
        <v>0</v>
      </c>
      <c r="E650" s="233">
        <v>0</v>
      </c>
      <c r="F650" s="233">
        <f t="shared" si="31"/>
        <v>0</v>
      </c>
    </row>
    <row r="651" spans="1:6">
      <c r="A651" s="230" t="s">
        <v>1586</v>
      </c>
      <c r="B651" s="244" t="s">
        <v>1586</v>
      </c>
      <c r="C651" s="232">
        <v>0</v>
      </c>
      <c r="D651" s="233">
        <v>0</v>
      </c>
      <c r="E651" s="233">
        <v>0</v>
      </c>
      <c r="F651" s="233">
        <f t="shared" si="31"/>
        <v>0</v>
      </c>
    </row>
    <row r="652" spans="1:6">
      <c r="A652" s="230" t="s">
        <v>1586</v>
      </c>
      <c r="B652" s="244" t="s">
        <v>1586</v>
      </c>
      <c r="C652" s="232">
        <v>0</v>
      </c>
      <c r="D652" s="233">
        <v>0</v>
      </c>
      <c r="E652" s="233">
        <v>0</v>
      </c>
      <c r="F652" s="233">
        <f t="shared" si="31"/>
        <v>0</v>
      </c>
    </row>
    <row r="653" spans="1:6">
      <c r="A653" s="230" t="s">
        <v>1586</v>
      </c>
      <c r="B653" s="244" t="s">
        <v>1586</v>
      </c>
      <c r="C653" s="232">
        <v>0</v>
      </c>
      <c r="D653" s="233">
        <v>0</v>
      </c>
      <c r="E653" s="233">
        <v>0</v>
      </c>
      <c r="F653" s="233">
        <f>C653+D653+E653</f>
        <v>0</v>
      </c>
    </row>
    <row r="654" spans="1:6">
      <c r="A654" s="230" t="s">
        <v>1586</v>
      </c>
      <c r="B654" s="244" t="s">
        <v>1586</v>
      </c>
      <c r="C654" s="232">
        <v>0</v>
      </c>
      <c r="D654" s="233">
        <v>0</v>
      </c>
      <c r="E654" s="233">
        <v>0</v>
      </c>
      <c r="F654" s="233">
        <f t="shared" si="31"/>
        <v>0</v>
      </c>
    </row>
    <row r="655" spans="1:6">
      <c r="A655" s="226"/>
      <c r="B655" s="169" t="s">
        <v>1830</v>
      </c>
      <c r="C655" s="234">
        <f ca="1">SUM(C647:C654)</f>
        <v>2146372690.3900001</v>
      </c>
      <c r="D655" s="234">
        <f ca="1">SUM(D647:D654)</f>
        <v>-182869215.78747597</v>
      </c>
      <c r="E655" s="234">
        <f ca="1">SUM(E647:E654)</f>
        <v>33471288</v>
      </c>
      <c r="F655" s="234">
        <f ca="1">SUM(F647:F654)</f>
        <v>1996974762.602524</v>
      </c>
    </row>
    <row r="656" spans="1:6">
      <c r="A656" s="226"/>
      <c r="B656" s="169" t="s">
        <v>1831</v>
      </c>
      <c r="C656" s="234">
        <f ca="1">SUM(C655,C633,C628)</f>
        <v>2395339771.079999</v>
      </c>
      <c r="D656" s="234">
        <f ca="1">SUM(D655,D633,D628)</f>
        <v>-320610470.4923383</v>
      </c>
      <c r="E656" s="234">
        <f ca="1">SUM(E655,E633,E628)</f>
        <v>33471288</v>
      </c>
      <c r="F656" s="234">
        <f ca="1">SUM(F655,F633,F628)</f>
        <v>2108200588.5876608</v>
      </c>
    </row>
    <row r="658" spans="2:12" ht="13.8" thickBot="1"/>
    <row r="659" spans="2:12" ht="13.8" thickBot="1">
      <c r="B659" s="777" t="s">
        <v>1832</v>
      </c>
      <c r="C659" s="778"/>
      <c r="D659" s="778"/>
      <c r="E659" s="778"/>
      <c r="F659" s="779"/>
    </row>
    <row r="660" spans="2:12">
      <c r="B660" s="245" t="s">
        <v>1158</v>
      </c>
      <c r="C660" s="250">
        <f>SUM(C90,C216:C219,C223:C226)</f>
        <v>9760401506.6356525</v>
      </c>
      <c r="D660" s="250">
        <f>SUM(D90,D216:D219,D223:D226)</f>
        <v>41249551.845374987</v>
      </c>
      <c r="E660" s="250">
        <f>SUM(E90,E216:E219,E223:E226)</f>
        <v>0</v>
      </c>
      <c r="F660" s="250">
        <f>SUM(F90,F216:F219,F223:F226)</f>
        <v>9801651058.4810276</v>
      </c>
      <c r="G660" s="250">
        <f ca="1">+Summary!AV56</f>
        <v>9801651058.3894615</v>
      </c>
      <c r="H660" s="251">
        <f ca="1">+G660-F660</f>
        <v>-9.1566085815429688E-2</v>
      </c>
    </row>
    <row r="661" spans="2:12">
      <c r="B661" s="246" t="s">
        <v>1159</v>
      </c>
      <c r="C661" s="252">
        <f>SUM(C174,C220:C222)</f>
        <v>-3743804805.9985385</v>
      </c>
      <c r="D661" s="252">
        <f>SUM(D174,D220:D222)</f>
        <v>-101908914.03710809</v>
      </c>
      <c r="E661" s="252">
        <f>SUM(E174,E220:E222)</f>
        <v>0</v>
      </c>
      <c r="F661" s="252">
        <f>SUM(F174,F220:F222)</f>
        <v>-3845713720.0356464</v>
      </c>
      <c r="G661" s="252">
        <f ca="1">+Summary!AV57</f>
        <v>-3845713720.5158229</v>
      </c>
      <c r="H661" s="253">
        <f ca="1">+G661-F661</f>
        <v>-0.48017644882202148</v>
      </c>
      <c r="L661" s="85"/>
    </row>
    <row r="662" spans="2:12">
      <c r="B662" s="246" t="s">
        <v>1160</v>
      </c>
      <c r="C662" s="252">
        <f>SUM(C207:C209)</f>
        <v>253258620.21125013</v>
      </c>
      <c r="D662" s="252">
        <f>SUM(D207:D209)</f>
        <v>36222722.959505014</v>
      </c>
      <c r="E662" s="252">
        <f>SUM(E207:E209)</f>
        <v>0</v>
      </c>
      <c r="F662" s="252">
        <f>SUM(F207:F209)</f>
        <v>289481343.17075515</v>
      </c>
      <c r="G662" s="252">
        <f ca="1">+Summary!AV58</f>
        <v>289481343.15060478</v>
      </c>
      <c r="H662" s="253">
        <f t="shared" ref="H662:H666" ca="1" si="32">+G662-F662</f>
        <v>-2.0150363445281982E-2</v>
      </c>
      <c r="L662" s="85"/>
    </row>
    <row r="663" spans="2:12">
      <c r="B663" s="246" t="s">
        <v>1161</v>
      </c>
      <c r="C663" s="252">
        <f>SUM(C210:C212)</f>
        <v>-1263932467.6059234</v>
      </c>
      <c r="D663" s="252">
        <f>SUM(D210:D212)</f>
        <v>18760359.913709003</v>
      </c>
      <c r="E663" s="252">
        <f>SUM(E210:E212)</f>
        <v>0</v>
      </c>
      <c r="F663" s="252">
        <f>SUM(F210:F212)</f>
        <v>-1245172107.6922145</v>
      </c>
      <c r="G663" s="252">
        <f ca="1">+Summary!AV59</f>
        <v>-1245172107.6922143</v>
      </c>
      <c r="H663" s="253">
        <f t="shared" ca="1" si="32"/>
        <v>0</v>
      </c>
      <c r="L663" s="85"/>
    </row>
    <row r="664" spans="2:12">
      <c r="B664" s="246" t="s">
        <v>903</v>
      </c>
      <c r="C664" s="252">
        <f>+C188</f>
        <v>227005241.70228952</v>
      </c>
      <c r="D664" s="252">
        <f>+D188</f>
        <v>19006089.689173639</v>
      </c>
      <c r="E664" s="252">
        <f>+E188</f>
        <v>0</v>
      </c>
      <c r="F664" s="252">
        <f>+F188</f>
        <v>246011331.39146316</v>
      </c>
      <c r="G664" s="252">
        <f ca="1">+Summary!AV60</f>
        <v>246011331.39146316</v>
      </c>
      <c r="H664" s="253">
        <f t="shared" ca="1" si="32"/>
        <v>0</v>
      </c>
    </row>
    <row r="665" spans="2:12">
      <c r="B665" s="246" t="s">
        <v>987</v>
      </c>
      <c r="C665" s="252">
        <f>SUM(C213:C215)</f>
        <v>-79723633.787103415</v>
      </c>
      <c r="D665" s="252">
        <f>SUM(D213:D215)</f>
        <v>0</v>
      </c>
      <c r="E665" s="252">
        <f>SUM(E213:E215)</f>
        <v>0</v>
      </c>
      <c r="F665" s="252">
        <f>SUM(F213:F215)</f>
        <v>-79723633.787103415</v>
      </c>
      <c r="G665" s="252">
        <f ca="1">+Summary!AV61</f>
        <v>-79723632.787103415</v>
      </c>
      <c r="H665" s="253">
        <f t="shared" ca="1" si="32"/>
        <v>1</v>
      </c>
    </row>
    <row r="666" spans="2:12">
      <c r="B666" s="246" t="s">
        <v>73</v>
      </c>
      <c r="C666" s="252">
        <f>SUM(C660:C665)</f>
        <v>5153204461.1576262</v>
      </c>
      <c r="D666" s="252">
        <f>SUM(D660:D665)</f>
        <v>13329810.370654549</v>
      </c>
      <c r="E666" s="252">
        <f>SUM(E660:E665)</f>
        <v>0</v>
      </c>
      <c r="F666" s="252">
        <f>SUM(F660:F665)</f>
        <v>5166534271.5282812</v>
      </c>
      <c r="G666" s="252">
        <f ca="1">+Summary!AV62</f>
        <v>5166534271.936389</v>
      </c>
      <c r="H666" s="253">
        <f t="shared" ca="1" si="32"/>
        <v>0.40810775756835938</v>
      </c>
    </row>
    <row r="667" spans="2:12">
      <c r="B667" s="246" t="s">
        <v>378</v>
      </c>
      <c r="C667" s="252">
        <f ca="1">+Summary!$D$62</f>
        <v>5153204461.5858841</v>
      </c>
      <c r="D667" s="252">
        <f ca="1">+Summary!$AP$62</f>
        <v>13329810.350504257</v>
      </c>
      <c r="E667" s="252">
        <f ca="1">+Summary!$AU$62</f>
        <v>0</v>
      </c>
      <c r="F667" s="252">
        <f ca="1">+Summary!$AQ$62</f>
        <v>5166534271.936389</v>
      </c>
      <c r="G667" s="252"/>
      <c r="H667" s="253"/>
    </row>
    <row r="668" spans="2:12" ht="13.8" thickBot="1">
      <c r="B668" s="247" t="s">
        <v>378</v>
      </c>
      <c r="C668" s="254">
        <f t="shared" ref="C668" ca="1" si="33">+C666-C667</f>
        <v>-0.42825794219970703</v>
      </c>
      <c r="D668" s="254">
        <f ca="1">+D666-D667</f>
        <v>2.0150292664766312E-2</v>
      </c>
      <c r="E668" s="254">
        <f ca="1">+E666-E667</f>
        <v>0</v>
      </c>
      <c r="F668" s="254">
        <f ca="1">+F666-F667</f>
        <v>-0.40810775756835938</v>
      </c>
      <c r="G668" s="254"/>
      <c r="H668" s="255"/>
    </row>
    <row r="669" spans="2:12" ht="13.8" thickBot="1"/>
    <row r="670" spans="2:12" ht="13.8" thickBot="1">
      <c r="B670" s="777" t="s">
        <v>1287</v>
      </c>
      <c r="C670" s="778"/>
      <c r="D670" s="778"/>
      <c r="E670" s="778"/>
      <c r="F670" s="779"/>
      <c r="G670" s="777"/>
      <c r="H670" s="778"/>
    </row>
    <row r="671" spans="2:12">
      <c r="B671" s="245" t="s">
        <v>1843</v>
      </c>
      <c r="C671" s="250">
        <f>+C261</f>
        <v>235002886.5</v>
      </c>
      <c r="D671" s="250">
        <f>+D261</f>
        <v>6075436.8585822731</v>
      </c>
      <c r="E671" s="250">
        <f>+E261</f>
        <v>0</v>
      </c>
      <c r="F671" s="250">
        <f>+F261</f>
        <v>241078323.35858226</v>
      </c>
      <c r="G671" s="250">
        <f ca="1">+Summary!$AV$26</f>
        <v>241078323.35858226</v>
      </c>
      <c r="H671" s="251">
        <f ca="1">+G671-F671</f>
        <v>0</v>
      </c>
    </row>
    <row r="672" spans="2:12">
      <c r="B672" s="249" t="s">
        <v>1844</v>
      </c>
      <c r="C672" s="256">
        <f>SUM(C264,C267)</f>
        <v>532346459.36999899</v>
      </c>
      <c r="D672" s="256">
        <f>SUM(D264,D267)</f>
        <v>-141675999.35998306</v>
      </c>
      <c r="E672" s="256">
        <f>SUM(E264,E267)</f>
        <v>0</v>
      </c>
      <c r="F672" s="256">
        <f>SUM(F264,F267)</f>
        <v>390670460.01001596</v>
      </c>
      <c r="G672" s="256">
        <f ca="1">+Summary!$AV$27</f>
        <v>390670460.01001692</v>
      </c>
      <c r="H672" s="446">
        <f t="shared" ref="H672:H690" ca="1" si="34">+G672-F672</f>
        <v>9.5367431640625E-7</v>
      </c>
    </row>
    <row r="673" spans="2:9">
      <c r="B673" s="249" t="s">
        <v>1845</v>
      </c>
      <c r="C673" s="256">
        <f>+C276</f>
        <v>113800193.219999</v>
      </c>
      <c r="D673" s="256">
        <f>+D276</f>
        <v>-5425914.8115267009</v>
      </c>
      <c r="E673" s="256">
        <f>+E276</f>
        <v>0</v>
      </c>
      <c r="F673" s="256">
        <f>+F276</f>
        <v>108374278.4084723</v>
      </c>
      <c r="G673" s="256">
        <f ca="1">+Summary!$AV$28</f>
        <v>108374278.4084723</v>
      </c>
      <c r="H673" s="446">
        <f t="shared" ca="1" si="34"/>
        <v>0</v>
      </c>
    </row>
    <row r="674" spans="2:9">
      <c r="B674" s="249" t="s">
        <v>854</v>
      </c>
      <c r="C674" s="256">
        <f>+C265</f>
        <v>-69268219.669999897</v>
      </c>
      <c r="D674" s="256">
        <f>+D265</f>
        <v>69268219.670000002</v>
      </c>
      <c r="E674" s="256">
        <f>+E265</f>
        <v>0</v>
      </c>
      <c r="F674" s="256">
        <f>+F265</f>
        <v>1.0430812835693359E-7</v>
      </c>
      <c r="G674" s="256">
        <f ca="1">+Summary!$AV$29</f>
        <v>0</v>
      </c>
      <c r="H674" s="446">
        <f t="shared" ca="1" si="34"/>
        <v>-1.0430812835693359E-7</v>
      </c>
    </row>
    <row r="675" spans="2:9">
      <c r="B675" s="248" t="s">
        <v>215</v>
      </c>
      <c r="C675" s="252">
        <f>SUM(C285)</f>
        <v>125897437.01999989</v>
      </c>
      <c r="D675" s="252">
        <f>SUM(D285)</f>
        <v>12311711.631816862</v>
      </c>
      <c r="E675" s="252">
        <f>SUM(E285)</f>
        <v>0</v>
      </c>
      <c r="F675" s="252">
        <f>SUM(F285)</f>
        <v>138209148.65181676</v>
      </c>
      <c r="G675" s="252">
        <f ca="1">+Summary!$AV$32</f>
        <v>138209148.65181684</v>
      </c>
      <c r="H675" s="446">
        <f t="shared" ca="1" si="34"/>
        <v>0</v>
      </c>
    </row>
    <row r="676" spans="2:9">
      <c r="B676" s="246" t="s">
        <v>1689</v>
      </c>
      <c r="C676" s="252">
        <f>+C300</f>
        <v>20270050.379999898</v>
      </c>
      <c r="D676" s="252">
        <f>+D300</f>
        <v>98983.23010400217</v>
      </c>
      <c r="E676" s="252">
        <f>+E300</f>
        <v>0</v>
      </c>
      <c r="F676" s="252">
        <f>+F300</f>
        <v>20369033.610103901</v>
      </c>
      <c r="G676" s="252">
        <f ca="1">+Summary!$AV$33</f>
        <v>20369033.610103901</v>
      </c>
      <c r="H676" s="446">
        <f t="shared" ca="1" si="34"/>
        <v>0</v>
      </c>
    </row>
    <row r="677" spans="2:9">
      <c r="B677" s="246" t="s">
        <v>1835</v>
      </c>
      <c r="C677" s="252">
        <f>SUM(C393,C316)</f>
        <v>83356029.179999813</v>
      </c>
      <c r="D677" s="252">
        <f>SUM(D393,D316)</f>
        <v>97051.627317410137</v>
      </c>
      <c r="E677" s="252">
        <f>SUM(E393,E316)</f>
        <v>0</v>
      </c>
      <c r="F677" s="252">
        <f>SUM(F393,F316)</f>
        <v>83453080.807317212</v>
      </c>
      <c r="G677" s="252">
        <f ca="1">+Summary!$AV$34</f>
        <v>83453080.807317317</v>
      </c>
      <c r="H677" s="446">
        <f t="shared" ca="1" si="34"/>
        <v>0</v>
      </c>
    </row>
    <row r="678" spans="2:9">
      <c r="B678" s="246" t="s">
        <v>1836</v>
      </c>
      <c r="C678" s="252">
        <f>+C327</f>
        <v>47600166.421824902</v>
      </c>
      <c r="D678" s="252">
        <f>+D327</f>
        <v>972209.69206102216</v>
      </c>
      <c r="E678" s="252">
        <f ca="1">+E327</f>
        <v>239554.00821600002</v>
      </c>
      <c r="F678" s="252">
        <f ca="1">+F327</f>
        <v>48811930.122101925</v>
      </c>
      <c r="G678" s="252">
        <f ca="1">+Summary!$AV$35</f>
        <v>48811930.122102022</v>
      </c>
      <c r="H678" s="446">
        <f t="shared" ca="1" si="34"/>
        <v>9.6857547760009766E-8</v>
      </c>
    </row>
    <row r="679" spans="2:9">
      <c r="B679" s="246" t="s">
        <v>1837</v>
      </c>
      <c r="C679" s="252">
        <f>SUM(C330,C332:C337)</f>
        <v>19829127.240928002</v>
      </c>
      <c r="D679" s="252">
        <f>SUM(D330,D332:D337)</f>
        <v>-17230512.350914113</v>
      </c>
      <c r="E679" s="252">
        <f>SUM(E330,E332:E337)</f>
        <v>0</v>
      </c>
      <c r="F679" s="252">
        <f>SUM(F330,F332:F337)</f>
        <v>2598614.8900138885</v>
      </c>
      <c r="G679" s="252">
        <f ca="1">+Summary!$AV$36</f>
        <v>2598614.8900138885</v>
      </c>
      <c r="H679" s="446">
        <f t="shared" ca="1" si="34"/>
        <v>0</v>
      </c>
    </row>
    <row r="680" spans="2:9">
      <c r="B680" s="246" t="s">
        <v>1846</v>
      </c>
      <c r="C680" s="252">
        <f>+C331</f>
        <v>97566974.959999993</v>
      </c>
      <c r="D680" s="252">
        <f>+D331</f>
        <v>-97540765.159999996</v>
      </c>
      <c r="E680" s="252">
        <f>+E331</f>
        <v>0</v>
      </c>
      <c r="F680" s="252">
        <f>+F331</f>
        <v>26209.79999999702</v>
      </c>
      <c r="G680" s="252">
        <f ca="1">+Summary!$AV$37</f>
        <v>26209.79999999702</v>
      </c>
      <c r="H680" s="446">
        <f t="shared" ca="1" si="34"/>
        <v>0</v>
      </c>
    </row>
    <row r="681" spans="2:9">
      <c r="B681" s="246" t="s">
        <v>1833</v>
      </c>
      <c r="C681" s="252">
        <f>SUM(C356,C404)</f>
        <v>114599758.58151479</v>
      </c>
      <c r="D681" s="252">
        <f>SUM(D356,D404)</f>
        <v>1396079.9184168335</v>
      </c>
      <c r="E681" s="252">
        <f ca="1">SUM(E356,E404)</f>
        <v>66942.576000000001</v>
      </c>
      <c r="F681" s="252">
        <f ca="1">SUM(F356,F404)</f>
        <v>116062781.07593164</v>
      </c>
      <c r="G681" s="252">
        <f ca="1">+Summary!$AV$38</f>
        <v>116062781.07593183</v>
      </c>
      <c r="H681" s="446">
        <f t="shared" ca="1" si="34"/>
        <v>1.9371509552001953E-7</v>
      </c>
    </row>
    <row r="682" spans="2:9">
      <c r="B682" s="246" t="s">
        <v>1834</v>
      </c>
      <c r="C682" s="252">
        <f>SUM(C535:C541)</f>
        <v>268356984.40398002</v>
      </c>
      <c r="D682" s="252">
        <f>SUM(D535:D541)</f>
        <v>53002300.961870044</v>
      </c>
      <c r="E682" s="252">
        <f>SUM(E535:E541)</f>
        <v>0</v>
      </c>
      <c r="F682" s="252">
        <f>SUM(F535:F541)</f>
        <v>321359285.36585003</v>
      </c>
      <c r="G682" s="252">
        <f ca="1">+Summary!$AV$39</f>
        <v>321359285.25530386</v>
      </c>
      <c r="H682" s="446">
        <f t="shared" ca="1" si="34"/>
        <v>-0.11054617166519165</v>
      </c>
      <c r="I682" s="85"/>
    </row>
    <row r="683" spans="2:9">
      <c r="B683" s="246" t="s">
        <v>1531</v>
      </c>
      <c r="C683" s="252">
        <f>SUM(C543:C550,C554)</f>
        <v>45684974.945898004</v>
      </c>
      <c r="D683" s="252">
        <f>SUM(D543:D550,D554)</f>
        <v>2769207.2472677641</v>
      </c>
      <c r="E683" s="252">
        <f>SUM(E543:E550,E554)</f>
        <v>0</v>
      </c>
      <c r="F683" s="252">
        <f>SUM(F543:F550,F554)</f>
        <v>48454182.193165764</v>
      </c>
      <c r="G683" s="252">
        <f ca="1">+Summary!$AV$40</f>
        <v>48454182.193165764</v>
      </c>
      <c r="H683" s="446">
        <f t="shared" ca="1" si="34"/>
        <v>0</v>
      </c>
      <c r="I683" s="85"/>
    </row>
    <row r="684" spans="2:9">
      <c r="B684" s="248" t="s">
        <v>1838</v>
      </c>
      <c r="C684" s="252">
        <f>SUM(C551:C552)</f>
        <v>20604866.16</v>
      </c>
      <c r="D684" s="252">
        <f>SUM(D551:D552)</f>
        <v>14663194.785710271</v>
      </c>
      <c r="E684" s="252">
        <f>SUM(E551:E552)</f>
        <v>0</v>
      </c>
      <c r="F684" s="252">
        <f>SUM(F551:F552)</f>
        <v>35268060.945710272</v>
      </c>
      <c r="G684" s="252">
        <f ca="1">+Summary!$AV$41</f>
        <v>35268060.945710272</v>
      </c>
      <c r="H684" s="446">
        <f t="shared" ca="1" si="34"/>
        <v>0</v>
      </c>
      <c r="I684" s="85"/>
    </row>
    <row r="685" spans="2:9">
      <c r="B685" s="248" t="s">
        <v>1839</v>
      </c>
      <c r="C685" s="252">
        <f>SUM(C553,C555:C556)</f>
        <v>-9997193.5551139992</v>
      </c>
      <c r="D685" s="252">
        <f>SUM(D553,D555:D556)</f>
        <v>16438202.443521671</v>
      </c>
      <c r="E685" s="252">
        <f>SUM(E553,E555:E556)</f>
        <v>0</v>
      </c>
      <c r="F685" s="252">
        <f>SUM(F553,F555:F556)</f>
        <v>6441008.8884076718</v>
      </c>
      <c r="G685" s="252">
        <f ca="1">+Summary!$AV$42</f>
        <v>6441008.8884076755</v>
      </c>
      <c r="H685" s="446">
        <f t="shared" ca="1" si="34"/>
        <v>0</v>
      </c>
      <c r="I685" s="85"/>
    </row>
    <row r="686" spans="2:9">
      <c r="B686" s="246" t="s">
        <v>1138</v>
      </c>
      <c r="C686" s="252">
        <f>+C557</f>
        <v>-64111667.630000003</v>
      </c>
      <c r="D686" s="252">
        <f>+D557</f>
        <v>64111667.630000003</v>
      </c>
      <c r="E686" s="252">
        <f>+E557</f>
        <v>0</v>
      </c>
      <c r="F686" s="252">
        <f>+F557</f>
        <v>0</v>
      </c>
      <c r="G686" s="252">
        <f ca="1">+Summary!$AV$43</f>
        <v>0</v>
      </c>
      <c r="H686" s="446">
        <f t="shared" ca="1" si="34"/>
        <v>0</v>
      </c>
      <c r="I686" s="85"/>
    </row>
    <row r="687" spans="2:9">
      <c r="B687" s="246" t="s">
        <v>1840</v>
      </c>
      <c r="C687" s="252">
        <f>SUM(C573:C576,C578)</f>
        <v>230800256.78218901</v>
      </c>
      <c r="D687" s="252">
        <f>SUM(D573:D576,D578)</f>
        <v>-144234733.61112088</v>
      </c>
      <c r="E687" s="252">
        <f ca="1">SUM(E573:E576,E578)</f>
        <v>1287205.322616</v>
      </c>
      <c r="F687" s="252">
        <f ca="1">SUM(F573:F576,F578)</f>
        <v>87852728.493684113</v>
      </c>
      <c r="G687" s="252">
        <f ca="1">+Summary!$AV$44</f>
        <v>87852728.493684098</v>
      </c>
      <c r="H687" s="446">
        <f t="shared" ca="1" si="34"/>
        <v>0</v>
      </c>
      <c r="I687" s="85"/>
    </row>
    <row r="688" spans="2:9">
      <c r="B688" s="246" t="s">
        <v>1841</v>
      </c>
      <c r="C688" s="252">
        <f>SUM(C638,C577)</f>
        <v>800</v>
      </c>
      <c r="D688" s="252">
        <f>SUM(D638,D577)</f>
        <v>35223340.089478061</v>
      </c>
      <c r="E688" s="252">
        <f ca="1">SUM(E638,E577)</f>
        <v>6694291.0712880008</v>
      </c>
      <c r="F688" s="252">
        <f ca="1">SUM(F638,F577)</f>
        <v>41918431.160766065</v>
      </c>
      <c r="G688" s="252">
        <f ca="1">+Summary!$AV$45</f>
        <v>41918431.160766065</v>
      </c>
      <c r="H688" s="446">
        <f t="shared" ca="1" si="34"/>
        <v>0</v>
      </c>
      <c r="I688" s="85"/>
    </row>
    <row r="689" spans="2:8">
      <c r="B689" s="246" t="s">
        <v>1842</v>
      </c>
      <c r="C689" s="252">
        <f>SUM(C639)</f>
        <v>181996914.67000103</v>
      </c>
      <c r="D689" s="252">
        <f>SUM(D639)</f>
        <v>-157400489.37939987</v>
      </c>
      <c r="E689" s="252">
        <f>SUM(E639)</f>
        <v>0</v>
      </c>
      <c r="F689" s="252">
        <f>SUM(F639)</f>
        <v>24596425.290601164</v>
      </c>
      <c r="G689" s="252">
        <f ca="1">+Summary!$AV$46</f>
        <v>24596425.290600121</v>
      </c>
      <c r="H689" s="446">
        <f t="shared" ca="1" si="34"/>
        <v>-1.0430812835693359E-6</v>
      </c>
    </row>
    <row r="690" spans="2:8">
      <c r="B690" s="248" t="s">
        <v>322</v>
      </c>
      <c r="C690" s="252">
        <f>SUM(C671:C689)</f>
        <v>1994336798.9812193</v>
      </c>
      <c r="D690" s="252">
        <f>SUM(D671:D689)</f>
        <v>-287080808.88679838</v>
      </c>
      <c r="E690" s="252">
        <f ca="1">SUM(E671:E689)</f>
        <v>8287992.978120001</v>
      </c>
      <c r="F690" s="252">
        <f ca="1">SUM(F671:F689)</f>
        <v>1715543983.072541</v>
      </c>
      <c r="G690" s="252">
        <f ca="1">+Summary!$AV$47</f>
        <v>1715543982.9619949</v>
      </c>
      <c r="H690" s="446">
        <f t="shared" ca="1" si="34"/>
        <v>-0.11054611206054688</v>
      </c>
    </row>
    <row r="691" spans="2:8">
      <c r="B691" s="246" t="s">
        <v>378</v>
      </c>
      <c r="C691" s="252">
        <f ca="1">+Summary!$D$47</f>
        <v>1994336799.3812201</v>
      </c>
      <c r="D691" s="252">
        <f ca="1">+Summary!$AP$47</f>
        <v>-287080809.39734465</v>
      </c>
      <c r="E691" s="252">
        <f ca="1">+Summary!$AU$47</f>
        <v>8287992.978120001</v>
      </c>
      <c r="F691" s="252">
        <f ca="1">+Summary!$AV$47</f>
        <v>1715543982.9619949</v>
      </c>
      <c r="G691" s="252"/>
      <c r="H691" s="253"/>
    </row>
    <row r="692" spans="2:8" ht="13.8" thickBot="1">
      <c r="B692" s="247" t="s">
        <v>378</v>
      </c>
      <c r="C692" s="254">
        <f ca="1">+C690-C691</f>
        <v>-0.40000081062316895</v>
      </c>
      <c r="D692" s="254">
        <f ca="1">+D690-D691</f>
        <v>0.51054626703262329</v>
      </c>
      <c r="E692" s="254">
        <f ca="1">+E690-E691</f>
        <v>0</v>
      </c>
      <c r="F692" s="254">
        <f ca="1">+F690-F691</f>
        <v>0.11054611206054688</v>
      </c>
      <c r="G692" s="254"/>
      <c r="H692" s="255"/>
    </row>
    <row r="693" spans="2:8" ht="13.8" thickBot="1">
      <c r="B693" s="257"/>
      <c r="C693" s="258"/>
      <c r="D693" s="259"/>
      <c r="E693" s="259"/>
      <c r="F693" s="259"/>
      <c r="G693" s="257"/>
      <c r="H693" s="258"/>
    </row>
    <row r="694" spans="2:8" ht="13.8" thickBot="1">
      <c r="B694" s="777" t="s">
        <v>1828</v>
      </c>
      <c r="C694" s="778"/>
      <c r="D694" s="778"/>
      <c r="E694" s="778"/>
      <c r="F694" s="779"/>
      <c r="G694" s="777"/>
      <c r="H694" s="778"/>
    </row>
    <row r="695" spans="2:8">
      <c r="B695" s="246" t="s">
        <v>1852</v>
      </c>
      <c r="C695" s="250">
        <f ca="1">SUM(C647:C648)</f>
        <v>2146048308.1900001</v>
      </c>
      <c r="D695" s="250">
        <f t="shared" ref="D695:E695" ca="1" si="35">SUM(D647:D648)</f>
        <v>-182861222.68747598</v>
      </c>
      <c r="E695" s="250">
        <f t="shared" ca="1" si="35"/>
        <v>33103242</v>
      </c>
      <c r="F695" s="250">
        <f ca="1">SUM(C695:E695)</f>
        <v>1996290327.5025241</v>
      </c>
      <c r="G695" s="250">
        <f ca="1">+Summary!$AV$17</f>
        <v>1996290327.3217025</v>
      </c>
      <c r="H695" s="256">
        <f ca="1">+G695-F695</f>
        <v>-0.18082165718078613</v>
      </c>
    </row>
    <row r="696" spans="2:8">
      <c r="B696" s="248" t="s">
        <v>1853</v>
      </c>
      <c r="C696" s="252">
        <f ca="1">+C649</f>
        <v>324382.2</v>
      </c>
      <c r="D696" s="252">
        <f t="shared" ref="D696:E696" ca="1" si="36">+D649</f>
        <v>-7993.1</v>
      </c>
      <c r="E696" s="252">
        <f t="shared" si="36"/>
        <v>368046</v>
      </c>
      <c r="F696" s="252">
        <f t="shared" ref="F696:F701" ca="1" si="37">SUM(C696:E696)</f>
        <v>684435.10000000009</v>
      </c>
      <c r="G696" s="252">
        <f ca="1">+Summary!$AV$18</f>
        <v>684434.93817964476</v>
      </c>
      <c r="H696" s="256">
        <f t="shared" ref="H696:H699" ca="1" si="38">+G696-F696</f>
        <v>-0.16182035533711314</v>
      </c>
    </row>
    <row r="697" spans="2:8">
      <c r="B697" s="246" t="s">
        <v>1854</v>
      </c>
      <c r="C697" s="252">
        <f ca="1">+C631</f>
        <v>201125741.739999</v>
      </c>
      <c r="D697" s="252">
        <f t="shared" ref="D697:E697" ca="1" si="39">+D631</f>
        <v>-164896874.90476853</v>
      </c>
      <c r="E697" s="252">
        <f t="shared" si="39"/>
        <v>0</v>
      </c>
      <c r="F697" s="252">
        <f t="shared" ca="1" si="37"/>
        <v>36228866.83523047</v>
      </c>
      <c r="G697" s="252">
        <f ca="1">+Summary!$AV$19</f>
        <v>36228866.83523047</v>
      </c>
      <c r="H697" s="256">
        <f t="shared" ca="1" si="38"/>
        <v>0</v>
      </c>
    </row>
    <row r="698" spans="2:8">
      <c r="B698" s="246" t="s">
        <v>1855</v>
      </c>
      <c r="C698" s="252">
        <f>+C628</f>
        <v>47841338.949999981</v>
      </c>
      <c r="D698" s="252">
        <f t="shared" ref="D698:E698" ca="1" si="40">+D628</f>
        <v>27155620.199906241</v>
      </c>
      <c r="E698" s="252">
        <f t="shared" si="40"/>
        <v>0</v>
      </c>
      <c r="F698" s="252">
        <f t="shared" ca="1" si="37"/>
        <v>74996959.149906218</v>
      </c>
      <c r="G698" s="252">
        <f ca="1">+Summary!$AV$20</f>
        <v>74996959.149906248</v>
      </c>
      <c r="H698" s="256">
        <f t="shared" ca="1" si="38"/>
        <v>0</v>
      </c>
    </row>
    <row r="699" spans="2:8">
      <c r="B699" s="248" t="s">
        <v>200</v>
      </c>
      <c r="C699" s="252">
        <f ca="1">SUM(C695:C698)</f>
        <v>2395339771.079999</v>
      </c>
      <c r="D699" s="252">
        <f t="shared" ref="D699:E699" ca="1" si="41">SUM(D695:D698)</f>
        <v>-320610470.4923383</v>
      </c>
      <c r="E699" s="252">
        <f t="shared" ca="1" si="41"/>
        <v>33471288</v>
      </c>
      <c r="F699" s="252">
        <f t="shared" ca="1" si="37"/>
        <v>2108200588.5876608</v>
      </c>
      <c r="G699" s="252">
        <f ca="1">+Summary!$AV$21</f>
        <v>2108200588.245019</v>
      </c>
      <c r="H699" s="256">
        <f t="shared" ca="1" si="38"/>
        <v>-0.34264183044433594</v>
      </c>
    </row>
    <row r="700" spans="2:8">
      <c r="B700" s="246" t="s">
        <v>378</v>
      </c>
      <c r="C700" s="252">
        <f ca="1">+Summary!$AR$21</f>
        <v>2395339771.079999</v>
      </c>
      <c r="D700" s="252">
        <f ca="1">+Summary!$AS$21</f>
        <v>-320610470.83498013</v>
      </c>
      <c r="E700" s="252">
        <f ca="1">+Summary!$AU$21</f>
        <v>33471288</v>
      </c>
      <c r="F700" s="252">
        <f ca="1">+Summary!$AV$21</f>
        <v>2108200588.245019</v>
      </c>
      <c r="G700" s="252"/>
      <c r="H700" s="252"/>
    </row>
    <row r="701" spans="2:8" ht="13.8" thickBot="1">
      <c r="B701" s="247" t="s">
        <v>378</v>
      </c>
      <c r="C701" s="254">
        <f ca="1">+C699-C700</f>
        <v>0</v>
      </c>
      <c r="D701" s="254">
        <f t="shared" ref="D701:E701" ca="1" si="42">+D699-D700</f>
        <v>0.34264183044433594</v>
      </c>
      <c r="E701" s="254">
        <f t="shared" ca="1" si="42"/>
        <v>0</v>
      </c>
      <c r="F701" s="254">
        <f t="shared" ca="1" si="37"/>
        <v>0.34264183044433594</v>
      </c>
      <c r="G701" s="254"/>
      <c r="H701" s="254"/>
    </row>
  </sheetData>
  <mergeCells count="5">
    <mergeCell ref="B659:F659"/>
    <mergeCell ref="B670:F670"/>
    <mergeCell ref="B694:F694"/>
    <mergeCell ref="G670:H670"/>
    <mergeCell ref="G694:H694"/>
  </mergeCells>
  <printOptions horizontalCentered="1"/>
  <pageMargins left="0.25" right="0.25" top="0.75" bottom="0.75" header="0.3" footer="0.3"/>
  <pageSetup scale="51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"/>
  <sheetViews>
    <sheetView workbookViewId="0">
      <selection activeCell="L37" sqref="L37"/>
    </sheetView>
  </sheetViews>
  <sheetFormatPr defaultRowHeight="13.2"/>
  <cols>
    <col min="1" max="16384" width="8.88671875" style="431"/>
  </cols>
  <sheetData/>
  <printOptions horizontalCentered="1"/>
  <pageMargins left="0.25" right="0.25" top="0.75" bottom="0.75" header="0.3" footer="0.3"/>
  <pageSetup fitToHeight="9" orientation="landscape" r:id="rId1"/>
  <headerFooter>
    <oddHeader>&amp;CPuget Sound Energy
Docket No. UE-17xxxx
Electric Cost of Service Accounting Inputs
&amp;A</oddHeader>
    <oddFooter>&amp;L&amp;F&amp;RPage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79998168889431442"/>
    <pageSetUpPr fitToPage="1"/>
  </sheetPr>
  <dimension ref="A1:C136"/>
  <sheetViews>
    <sheetView workbookViewId="0">
      <selection activeCell="E36" sqref="E36"/>
    </sheetView>
  </sheetViews>
  <sheetFormatPr defaultRowHeight="13.2"/>
  <cols>
    <col min="1" max="1" width="29.88671875" style="282" bestFit="1" customWidth="1"/>
    <col min="2" max="2" width="55.33203125" style="282" bestFit="1" customWidth="1"/>
    <col min="3" max="3" width="16.77734375" style="282" bestFit="1" customWidth="1"/>
    <col min="4" max="16384" width="8.88671875" style="282"/>
  </cols>
  <sheetData>
    <row r="1" spans="1:3">
      <c r="A1" s="345"/>
      <c r="B1" s="345"/>
      <c r="C1" s="345"/>
    </row>
    <row r="2" spans="1:3">
      <c r="A2" s="345"/>
      <c r="B2" s="345"/>
      <c r="C2" s="345"/>
    </row>
    <row r="3" spans="1:3">
      <c r="A3" s="369" t="s">
        <v>1215</v>
      </c>
      <c r="B3" s="370"/>
      <c r="C3" s="371"/>
    </row>
    <row r="4" spans="1:3">
      <c r="A4" s="372" t="s">
        <v>904</v>
      </c>
      <c r="B4" s="372" t="s">
        <v>905</v>
      </c>
      <c r="C4" s="371" t="s">
        <v>73</v>
      </c>
    </row>
    <row r="5" spans="1:3">
      <c r="A5" s="372" t="s">
        <v>906</v>
      </c>
      <c r="B5" s="372" t="s">
        <v>907</v>
      </c>
      <c r="C5" s="363">
        <v>2608874.52</v>
      </c>
    </row>
    <row r="6" spans="1:3">
      <c r="A6" s="373"/>
      <c r="B6" s="374" t="s">
        <v>908</v>
      </c>
      <c r="C6" s="363">
        <v>286000</v>
      </c>
    </row>
    <row r="7" spans="1:3">
      <c r="A7" s="372" t="s">
        <v>909</v>
      </c>
      <c r="B7" s="370"/>
      <c r="C7" s="375">
        <f>SUM(C5:C6)</f>
        <v>2894874.52</v>
      </c>
    </row>
    <row r="8" spans="1:3">
      <c r="A8" s="372" t="s">
        <v>921</v>
      </c>
      <c r="B8" s="372" t="s">
        <v>922</v>
      </c>
      <c r="C8" s="363">
        <v>480959.09</v>
      </c>
    </row>
    <row r="9" spans="1:3">
      <c r="A9" s="373"/>
      <c r="B9" s="374" t="s">
        <v>923</v>
      </c>
      <c r="C9" s="363">
        <v>981855.55</v>
      </c>
    </row>
    <row r="10" spans="1:3">
      <c r="A10" s="373"/>
      <c r="B10" s="376" t="s">
        <v>1216</v>
      </c>
      <c r="C10" s="363">
        <v>1021.84</v>
      </c>
    </row>
    <row r="11" spans="1:3">
      <c r="A11" s="373"/>
      <c r="B11" s="374" t="s">
        <v>924</v>
      </c>
      <c r="C11" s="363">
        <v>1090430.1599999999</v>
      </c>
    </row>
    <row r="12" spans="1:3">
      <c r="A12" s="373"/>
      <c r="B12" s="374" t="s">
        <v>925</v>
      </c>
      <c r="C12" s="363">
        <v>8443.73</v>
      </c>
    </row>
    <row r="13" spans="1:3">
      <c r="A13" s="373"/>
      <c r="B13" s="374" t="s">
        <v>926</v>
      </c>
      <c r="C13" s="363">
        <v>1292858</v>
      </c>
    </row>
    <row r="14" spans="1:3">
      <c r="A14" s="373"/>
      <c r="B14" s="374" t="s">
        <v>927</v>
      </c>
      <c r="C14" s="363">
        <v>-15813.71</v>
      </c>
    </row>
    <row r="15" spans="1:3">
      <c r="A15" s="373"/>
      <c r="B15" s="374" t="s">
        <v>928</v>
      </c>
      <c r="C15" s="363">
        <v>109217.56</v>
      </c>
    </row>
    <row r="16" spans="1:3">
      <c r="A16" s="373"/>
      <c r="B16" s="374" t="s">
        <v>929</v>
      </c>
      <c r="C16" s="363">
        <v>11493.6</v>
      </c>
    </row>
    <row r="17" spans="1:3">
      <c r="A17" s="373"/>
      <c r="B17" s="374" t="s">
        <v>930</v>
      </c>
      <c r="C17" s="363">
        <v>1408761.11</v>
      </c>
    </row>
    <row r="18" spans="1:3">
      <c r="A18" s="373"/>
      <c r="B18" s="374" t="s">
        <v>931</v>
      </c>
      <c r="C18" s="363">
        <v>136832</v>
      </c>
    </row>
    <row r="19" spans="1:3">
      <c r="A19" s="373"/>
      <c r="B19" s="374" t="s">
        <v>932</v>
      </c>
      <c r="C19" s="363">
        <v>436938.03</v>
      </c>
    </row>
    <row r="20" spans="1:3">
      <c r="A20" s="373"/>
      <c r="B20" s="362" t="s">
        <v>1217</v>
      </c>
      <c r="C20" s="363">
        <v>121735.23</v>
      </c>
    </row>
    <row r="21" spans="1:3">
      <c r="A21" s="373"/>
      <c r="B21" s="374" t="s">
        <v>933</v>
      </c>
      <c r="C21" s="363">
        <v>6612530.8399999999</v>
      </c>
    </row>
    <row r="22" spans="1:3">
      <c r="B22" s="374" t="s">
        <v>934</v>
      </c>
      <c r="C22" s="363">
        <v>318548.09999999998</v>
      </c>
    </row>
    <row r="23" spans="1:3">
      <c r="B23" s="374" t="s">
        <v>935</v>
      </c>
      <c r="C23" s="363">
        <v>-18846.93</v>
      </c>
    </row>
    <row r="24" spans="1:3">
      <c r="A24" s="372" t="s">
        <v>936</v>
      </c>
      <c r="B24" s="370"/>
      <c r="C24" s="375">
        <f>SUM(C8:C23)</f>
        <v>12976964.200000001</v>
      </c>
    </row>
    <row r="25" spans="1:3">
      <c r="A25" s="372" t="s">
        <v>19</v>
      </c>
      <c r="B25" s="372" t="s">
        <v>937</v>
      </c>
      <c r="C25" s="363">
        <v>7437200.2199999997</v>
      </c>
    </row>
    <row r="26" spans="1:3">
      <c r="A26" s="373"/>
      <c r="B26" s="374" t="s">
        <v>938</v>
      </c>
      <c r="C26" s="363">
        <v>4489158.0199999996</v>
      </c>
    </row>
    <row r="27" spans="1:3">
      <c r="A27" s="373"/>
      <c r="B27" s="374" t="s">
        <v>939</v>
      </c>
      <c r="C27" s="363">
        <v>715509.14</v>
      </c>
    </row>
    <row r="28" spans="1:3">
      <c r="A28" s="373"/>
      <c r="B28" s="374" t="s">
        <v>940</v>
      </c>
      <c r="C28" s="363">
        <v>4753198.22</v>
      </c>
    </row>
    <row r="29" spans="1:3">
      <c r="A29" s="373"/>
      <c r="B29" s="374" t="s">
        <v>942</v>
      </c>
      <c r="C29" s="363">
        <v>18328.37</v>
      </c>
    </row>
    <row r="30" spans="1:3">
      <c r="A30" s="373"/>
      <c r="B30" s="374" t="s">
        <v>943</v>
      </c>
      <c r="C30" s="363">
        <v>41610.949999999997</v>
      </c>
    </row>
    <row r="31" spans="1:3">
      <c r="A31" s="373"/>
      <c r="B31" s="374" t="s">
        <v>944</v>
      </c>
      <c r="C31" s="363">
        <v>-19998.72</v>
      </c>
    </row>
    <row r="32" spans="1:3">
      <c r="A32" s="373"/>
      <c r="B32" s="374" t="s">
        <v>945</v>
      </c>
      <c r="C32" s="363">
        <v>-130999.95</v>
      </c>
    </row>
    <row r="33" spans="1:3">
      <c r="A33" s="373"/>
      <c r="B33" s="374" t="s">
        <v>941</v>
      </c>
      <c r="C33" s="363">
        <v>814494.63</v>
      </c>
    </row>
    <row r="34" spans="1:3">
      <c r="A34" s="372" t="s">
        <v>946</v>
      </c>
      <c r="B34" s="347"/>
      <c r="C34" s="363">
        <f>SUM(C25:C33)</f>
        <v>18118500.879999999</v>
      </c>
    </row>
    <row r="35" spans="1:3">
      <c r="A35" s="372" t="s">
        <v>190</v>
      </c>
      <c r="B35" s="374" t="s">
        <v>947</v>
      </c>
      <c r="C35" s="363">
        <v>42630.26</v>
      </c>
    </row>
    <row r="36" spans="1:3">
      <c r="A36" s="373"/>
      <c r="B36" s="374" t="s">
        <v>948</v>
      </c>
      <c r="C36" s="363">
        <v>215933.22</v>
      </c>
    </row>
    <row r="37" spans="1:3">
      <c r="A37" s="373"/>
      <c r="B37" s="374" t="s">
        <v>1219</v>
      </c>
      <c r="C37" s="363">
        <v>138393.73000000001</v>
      </c>
    </row>
    <row r="38" spans="1:3">
      <c r="A38" s="373"/>
      <c r="B38" s="374" t="s">
        <v>1220</v>
      </c>
      <c r="C38" s="363">
        <v>-1563408.86</v>
      </c>
    </row>
    <row r="39" spans="1:3">
      <c r="A39" s="373"/>
      <c r="B39" s="376" t="s">
        <v>1218</v>
      </c>
      <c r="C39" s="363">
        <v>173122.62</v>
      </c>
    </row>
    <row r="40" spans="1:3">
      <c r="A40" s="373"/>
      <c r="B40" s="374" t="s">
        <v>1221</v>
      </c>
      <c r="C40" s="363">
        <v>652945.05000000005</v>
      </c>
    </row>
    <row r="41" spans="1:3">
      <c r="A41" s="373"/>
      <c r="B41" s="374" t="s">
        <v>1222</v>
      </c>
      <c r="C41" s="363">
        <v>84644.75</v>
      </c>
    </row>
    <row r="42" spans="1:3">
      <c r="A42" s="373"/>
      <c r="B42" s="374" t="s">
        <v>1223</v>
      </c>
      <c r="C42" s="363">
        <v>1026108</v>
      </c>
    </row>
    <row r="43" spans="1:3">
      <c r="A43" s="373"/>
      <c r="B43" s="374" t="s">
        <v>1224</v>
      </c>
      <c r="C43" s="363">
        <v>1188516.6599999999</v>
      </c>
    </row>
    <row r="44" spans="1:3">
      <c r="B44" s="362" t="s">
        <v>1225</v>
      </c>
      <c r="C44" s="363">
        <v>296729</v>
      </c>
    </row>
    <row r="45" spans="1:3">
      <c r="B45" s="374" t="s">
        <v>949</v>
      </c>
      <c r="C45" s="363">
        <v>25700</v>
      </c>
    </row>
    <row r="46" spans="1:3">
      <c r="B46" s="374" t="s">
        <v>950</v>
      </c>
      <c r="C46" s="363">
        <v>329248.65000000002</v>
      </c>
    </row>
    <row r="47" spans="1:3">
      <c r="B47" s="362" t="s">
        <v>1242</v>
      </c>
      <c r="C47" s="363">
        <v>46465.64</v>
      </c>
    </row>
    <row r="48" spans="1:3">
      <c r="A48" s="372" t="s">
        <v>951</v>
      </c>
      <c r="B48" s="370"/>
      <c r="C48" s="375">
        <f>SUM(C35:C47)</f>
        <v>2657028.7199999997</v>
      </c>
    </row>
    <row r="49" spans="1:3">
      <c r="A49" s="372" t="s">
        <v>979</v>
      </c>
      <c r="B49" s="372" t="s">
        <v>980</v>
      </c>
      <c r="C49" s="363">
        <v>96238949.969999999</v>
      </c>
    </row>
    <row r="50" spans="1:3">
      <c r="A50" s="373"/>
      <c r="B50" s="374" t="s">
        <v>981</v>
      </c>
      <c r="C50" s="363">
        <v>-114262627.94</v>
      </c>
    </row>
    <row r="51" spans="1:3">
      <c r="A51" s="372" t="s">
        <v>982</v>
      </c>
      <c r="B51" s="370"/>
      <c r="C51" s="375">
        <f>SUM(C49:C50)</f>
        <v>-18023677.969999999</v>
      </c>
    </row>
    <row r="52" spans="1:3">
      <c r="A52" s="372" t="s">
        <v>952</v>
      </c>
      <c r="B52" s="362" t="s">
        <v>1234</v>
      </c>
      <c r="C52" s="363">
        <v>5474091.96</v>
      </c>
    </row>
    <row r="53" spans="1:3">
      <c r="A53" s="373"/>
      <c r="B53" s="362" t="s">
        <v>1235</v>
      </c>
      <c r="C53" s="363">
        <v>269204.63</v>
      </c>
    </row>
    <row r="54" spans="1:3">
      <c r="A54" s="373"/>
      <c r="B54" s="362" t="s">
        <v>1237</v>
      </c>
      <c r="C54" s="363">
        <v>212624</v>
      </c>
    </row>
    <row r="55" spans="1:3">
      <c r="A55" s="373"/>
      <c r="B55" s="362" t="s">
        <v>1238</v>
      </c>
      <c r="C55" s="363">
        <v>18707.25</v>
      </c>
    </row>
    <row r="56" spans="1:3">
      <c r="A56" s="373"/>
      <c r="B56" s="362" t="s">
        <v>1239</v>
      </c>
      <c r="C56" s="363">
        <v>378464.24</v>
      </c>
    </row>
    <row r="57" spans="1:3">
      <c r="A57" s="373"/>
      <c r="B57" s="362" t="s">
        <v>1240</v>
      </c>
      <c r="C57" s="363">
        <v>413316.97</v>
      </c>
    </row>
    <row r="58" spans="1:3">
      <c r="A58" s="373"/>
      <c r="B58" s="362" t="s">
        <v>1241</v>
      </c>
      <c r="C58" s="363">
        <v>402146.24</v>
      </c>
    </row>
    <row r="59" spans="1:3">
      <c r="B59" s="362" t="s">
        <v>1236</v>
      </c>
      <c r="C59" s="363">
        <v>277949.59000000003</v>
      </c>
    </row>
    <row r="60" spans="1:3">
      <c r="A60" s="373"/>
      <c r="C60" s="377">
        <f>SUM(C52:C59)</f>
        <v>7446504.8799999999</v>
      </c>
    </row>
    <row r="61" spans="1:3">
      <c r="A61" s="373"/>
      <c r="B61" s="372" t="s">
        <v>953</v>
      </c>
      <c r="C61" s="363">
        <v>13903.2</v>
      </c>
    </row>
    <row r="62" spans="1:3">
      <c r="A62" s="373"/>
      <c r="B62" s="374" t="s">
        <v>954</v>
      </c>
      <c r="C62" s="363">
        <v>8228548.5899999999</v>
      </c>
    </row>
    <row r="63" spans="1:3">
      <c r="A63" s="373"/>
      <c r="B63" s="374" t="s">
        <v>955</v>
      </c>
      <c r="C63" s="363">
        <v>332297.28000000003</v>
      </c>
    </row>
    <row r="64" spans="1:3">
      <c r="A64" s="373"/>
      <c r="B64" s="374" t="s">
        <v>956</v>
      </c>
      <c r="C64" s="363">
        <v>4575.96</v>
      </c>
    </row>
    <row r="65" spans="1:3">
      <c r="A65" s="373"/>
      <c r="B65" s="374" t="s">
        <v>957</v>
      </c>
      <c r="C65" s="363">
        <v>476511.47</v>
      </c>
    </row>
    <row r="66" spans="1:3">
      <c r="A66" s="373"/>
      <c r="B66" s="374" t="s">
        <v>958</v>
      </c>
      <c r="C66" s="363">
        <v>142480.13</v>
      </c>
    </row>
    <row r="67" spans="1:3">
      <c r="A67" s="373"/>
      <c r="B67" s="374" t="s">
        <v>959</v>
      </c>
      <c r="C67" s="363">
        <v>-14806.81</v>
      </c>
    </row>
    <row r="68" spans="1:3">
      <c r="A68" s="373"/>
      <c r="B68" s="347" t="s">
        <v>1233</v>
      </c>
      <c r="C68" s="363">
        <v>1800</v>
      </c>
    </row>
    <row r="69" spans="1:3">
      <c r="A69" s="373"/>
      <c r="B69" s="374" t="s">
        <v>960</v>
      </c>
      <c r="C69" s="363">
        <v>633674.64</v>
      </c>
    </row>
    <row r="70" spans="1:3">
      <c r="A70" s="373"/>
      <c r="B70" s="374" t="s">
        <v>961</v>
      </c>
      <c r="C70" s="363">
        <v>68883.77</v>
      </c>
    </row>
    <row r="71" spans="1:3">
      <c r="A71" s="373"/>
      <c r="B71" s="374" t="s">
        <v>962</v>
      </c>
      <c r="C71" s="363">
        <v>55784.78</v>
      </c>
    </row>
    <row r="72" spans="1:3">
      <c r="A72" s="373"/>
      <c r="B72" s="374" t="s">
        <v>963</v>
      </c>
      <c r="C72" s="363">
        <v>6064.2</v>
      </c>
    </row>
    <row r="73" spans="1:3">
      <c r="A73" s="373"/>
      <c r="B73" s="374" t="s">
        <v>964</v>
      </c>
      <c r="C73" s="363">
        <v>4993.76</v>
      </c>
    </row>
    <row r="74" spans="1:3">
      <c r="A74" s="373"/>
      <c r="B74" s="374" t="s">
        <v>965</v>
      </c>
      <c r="C74" s="363">
        <v>75775.41</v>
      </c>
    </row>
    <row r="75" spans="1:3">
      <c r="A75" s="373"/>
      <c r="B75" s="374" t="s">
        <v>966</v>
      </c>
      <c r="C75" s="363">
        <v>281745.84999999998</v>
      </c>
    </row>
    <row r="76" spans="1:3">
      <c r="A76" s="373"/>
      <c r="B76" s="374" t="s">
        <v>967</v>
      </c>
      <c r="C76" s="363">
        <v>82753.55</v>
      </c>
    </row>
    <row r="77" spans="1:3">
      <c r="A77" s="373"/>
      <c r="B77" s="374" t="s">
        <v>968</v>
      </c>
      <c r="C77" s="363">
        <v>181087.18</v>
      </c>
    </row>
    <row r="78" spans="1:3">
      <c r="B78" s="374" t="s">
        <v>969</v>
      </c>
      <c r="C78" s="363">
        <v>80516.960000000006</v>
      </c>
    </row>
    <row r="79" spans="1:3">
      <c r="B79" s="374" t="s">
        <v>970</v>
      </c>
      <c r="C79" s="363">
        <v>-6834.76</v>
      </c>
    </row>
    <row r="80" spans="1:3">
      <c r="B80" s="374" t="s">
        <v>971</v>
      </c>
      <c r="C80" s="363">
        <v>7184.38</v>
      </c>
    </row>
    <row r="81" spans="1:3">
      <c r="B81" s="374" t="s">
        <v>972</v>
      </c>
      <c r="C81" s="363">
        <v>1767993.28</v>
      </c>
    </row>
    <row r="82" spans="1:3">
      <c r="B82" s="374" t="s">
        <v>973</v>
      </c>
      <c r="C82" s="363">
        <v>339359.76</v>
      </c>
    </row>
    <row r="83" spans="1:3">
      <c r="B83" s="374" t="s">
        <v>974</v>
      </c>
      <c r="C83" s="363">
        <v>2265073.63</v>
      </c>
    </row>
    <row r="84" spans="1:3">
      <c r="B84" s="374" t="s">
        <v>975</v>
      </c>
      <c r="C84" s="363">
        <v>2226311.38</v>
      </c>
    </row>
    <row r="85" spans="1:3">
      <c r="B85" s="374" t="s">
        <v>976</v>
      </c>
      <c r="C85" s="363">
        <v>62502.35</v>
      </c>
    </row>
    <row r="86" spans="1:3">
      <c r="B86" s="374" t="s">
        <v>977</v>
      </c>
      <c r="C86" s="363">
        <v>1674000</v>
      </c>
    </row>
    <row r="87" spans="1:3">
      <c r="A87" s="372" t="s">
        <v>978</v>
      </c>
      <c r="B87" s="370"/>
      <c r="C87" s="375">
        <f>SUM(C61:C86)</f>
        <v>18992179.940000001</v>
      </c>
    </row>
    <row r="88" spans="1:3">
      <c r="A88" s="372" t="s">
        <v>910</v>
      </c>
      <c r="B88" s="372" t="s">
        <v>911</v>
      </c>
      <c r="C88" s="363">
        <v>18439628.539999999</v>
      </c>
    </row>
    <row r="89" spans="1:3">
      <c r="A89" s="373"/>
      <c r="B89" s="374" t="s">
        <v>912</v>
      </c>
      <c r="C89" s="363">
        <v>-6688730.8099999996</v>
      </c>
    </row>
    <row r="90" spans="1:3">
      <c r="A90" s="373"/>
      <c r="B90" s="362" t="s">
        <v>1226</v>
      </c>
      <c r="C90" s="363">
        <v>-368806</v>
      </c>
    </row>
    <row r="91" spans="1:3">
      <c r="A91" s="373"/>
      <c r="B91" s="374" t="s">
        <v>913</v>
      </c>
      <c r="C91" s="363">
        <v>472747.79</v>
      </c>
    </row>
    <row r="92" spans="1:3">
      <c r="A92" s="373"/>
      <c r="B92" s="374" t="s">
        <v>914</v>
      </c>
      <c r="C92" s="363">
        <v>-192664.8</v>
      </c>
    </row>
    <row r="93" spans="1:3">
      <c r="B93" s="362" t="s">
        <v>1227</v>
      </c>
      <c r="C93" s="363">
        <v>305.69</v>
      </c>
    </row>
    <row r="94" spans="1:3">
      <c r="B94" s="362" t="s">
        <v>1228</v>
      </c>
      <c r="C94" s="363">
        <v>-651158.36</v>
      </c>
    </row>
    <row r="95" spans="1:3">
      <c r="A95" s="373"/>
      <c r="B95" s="374" t="s">
        <v>915</v>
      </c>
      <c r="C95" s="363">
        <v>9988110.1600000001</v>
      </c>
    </row>
    <row r="96" spans="1:3">
      <c r="A96" s="373"/>
      <c r="B96" s="362" t="s">
        <v>1229</v>
      </c>
      <c r="C96" s="363">
        <v>2017960.28</v>
      </c>
    </row>
    <row r="97" spans="1:3">
      <c r="A97" s="373"/>
      <c r="B97" s="374" t="s">
        <v>916</v>
      </c>
      <c r="C97" s="363">
        <v>-768895.75</v>
      </c>
    </row>
    <row r="98" spans="1:3">
      <c r="A98" s="373"/>
      <c r="B98" s="374" t="s">
        <v>917</v>
      </c>
      <c r="C98" s="363">
        <v>-523957.32</v>
      </c>
    </row>
    <row r="99" spans="1:3">
      <c r="A99" s="373"/>
      <c r="B99" s="347" t="s">
        <v>1230</v>
      </c>
      <c r="C99" s="363">
        <v>290646.93</v>
      </c>
    </row>
    <row r="100" spans="1:3">
      <c r="A100" s="373"/>
      <c r="B100" s="347" t="s">
        <v>1231</v>
      </c>
      <c r="C100" s="363">
        <v>-4654244.8600000003</v>
      </c>
    </row>
    <row r="101" spans="1:3">
      <c r="A101" s="373"/>
      <c r="B101" s="374" t="s">
        <v>918</v>
      </c>
      <c r="C101" s="363">
        <v>-9324172.9900000002</v>
      </c>
    </row>
    <row r="102" spans="1:3">
      <c r="A102" s="373"/>
      <c r="B102" s="374" t="s">
        <v>919</v>
      </c>
      <c r="C102" s="363">
        <v>-7101416.5899999999</v>
      </c>
    </row>
    <row r="103" spans="1:3">
      <c r="A103" s="374"/>
      <c r="B103" s="347" t="s">
        <v>1232</v>
      </c>
      <c r="C103" s="363">
        <v>1843611.87</v>
      </c>
    </row>
    <row r="104" spans="1:3">
      <c r="A104" s="372" t="s">
        <v>920</v>
      </c>
      <c r="B104" s="370"/>
      <c r="C104" s="375">
        <f>SUM(C88:C103)</f>
        <v>2778963.7800000021</v>
      </c>
    </row>
    <row r="105" spans="1:3">
      <c r="A105" s="378" t="s">
        <v>74</v>
      </c>
      <c r="B105" s="379"/>
      <c r="C105" s="380">
        <f>SUM(C104,C87,C60,C51,C48,C34,C24,C7)</f>
        <v>47841338.950000003</v>
      </c>
    </row>
    <row r="106" spans="1:3">
      <c r="C106" s="282">
        <f>+'Revenue Input'!D58</f>
        <v>47841338.95000001</v>
      </c>
    </row>
    <row r="107" spans="1:3">
      <c r="C107" s="381">
        <f>+C106-C105</f>
        <v>0</v>
      </c>
    </row>
    <row r="111" spans="1:3">
      <c r="A111" s="382"/>
    </row>
    <row r="112" spans="1:3">
      <c r="A112" s="382"/>
    </row>
    <row r="113" spans="1:1">
      <c r="A113" s="382"/>
    </row>
    <row r="114" spans="1:1">
      <c r="A114" s="382"/>
    </row>
    <row r="115" spans="1:1">
      <c r="A115" s="382"/>
    </row>
    <row r="116" spans="1:1">
      <c r="A116" s="382"/>
    </row>
    <row r="117" spans="1:1">
      <c r="A117" s="382"/>
    </row>
    <row r="118" spans="1:1">
      <c r="A118" s="382"/>
    </row>
    <row r="119" spans="1:1">
      <c r="A119" s="382"/>
    </row>
    <row r="120" spans="1:1">
      <c r="A120" s="382"/>
    </row>
    <row r="121" spans="1:1">
      <c r="A121" s="382"/>
    </row>
    <row r="122" spans="1:1">
      <c r="A122" s="382"/>
    </row>
    <row r="123" spans="1:1">
      <c r="A123" s="382"/>
    </row>
    <row r="124" spans="1:1">
      <c r="A124" s="345"/>
    </row>
    <row r="125" spans="1:1">
      <c r="A125" s="345"/>
    </row>
    <row r="126" spans="1:1">
      <c r="A126" s="345"/>
    </row>
    <row r="127" spans="1:1">
      <c r="A127" s="345"/>
    </row>
    <row r="128" spans="1:1">
      <c r="A128" s="345"/>
    </row>
    <row r="129" spans="1:1">
      <c r="A129" s="345"/>
    </row>
    <row r="130" spans="1:1">
      <c r="A130" s="345"/>
    </row>
    <row r="131" spans="1:1">
      <c r="A131" s="345"/>
    </row>
    <row r="132" spans="1:1">
      <c r="A132" s="345"/>
    </row>
    <row r="133" spans="1:1">
      <c r="A133" s="345"/>
    </row>
    <row r="134" spans="1:1">
      <c r="A134" s="345"/>
    </row>
    <row r="135" spans="1:1">
      <c r="A135" s="345"/>
    </row>
    <row r="136" spans="1:1">
      <c r="A136" s="345"/>
    </row>
  </sheetData>
  <sortState ref="B35:C45">
    <sortCondition ref="B35"/>
  </sortState>
  <printOptions horizontalCentered="1"/>
  <pageMargins left="0.25" right="0.25" top="1.06" bottom="0.75" header="0.3" footer="0.3"/>
  <pageSetup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L49"/>
  <sheetViews>
    <sheetView topLeftCell="A25" workbookViewId="0">
      <selection activeCell="J19" sqref="J19"/>
    </sheetView>
  </sheetViews>
  <sheetFormatPr defaultRowHeight="13.2"/>
  <cols>
    <col min="1" max="1" width="5.44140625" style="282" bestFit="1" customWidth="1"/>
    <col min="2" max="2" width="80.6640625" style="282" bestFit="1" customWidth="1"/>
    <col min="3" max="3" width="7.44140625" style="282" bestFit="1" customWidth="1"/>
    <col min="4" max="4" width="13.5546875" style="282" bestFit="1" customWidth="1"/>
    <col min="5" max="5" width="17" style="282" bestFit="1" customWidth="1"/>
    <col min="6" max="6" width="3.33203125" style="282" customWidth="1"/>
    <col min="7" max="7" width="6.21875" style="282" bestFit="1" customWidth="1"/>
    <col min="8" max="9" width="13.21875" style="282" bestFit="1" customWidth="1"/>
    <col min="10" max="10" width="10.6640625" style="282" bestFit="1" customWidth="1"/>
    <col min="11" max="11" width="12.5546875" style="282" bestFit="1" customWidth="1"/>
    <col min="12" max="12" width="13.21875" style="282" bestFit="1" customWidth="1"/>
    <col min="13" max="16384" width="8.88671875" style="282"/>
  </cols>
  <sheetData>
    <row r="1" spans="1:12">
      <c r="A1" s="21"/>
      <c r="B1" s="22"/>
      <c r="C1" s="22"/>
      <c r="D1" s="22"/>
      <c r="E1" s="23"/>
    </row>
    <row r="2" spans="1:12" ht="13.8" thickBot="1">
      <c r="A2" s="122"/>
      <c r="B2" s="22"/>
      <c r="C2" s="22"/>
      <c r="D2" s="22"/>
      <c r="E2" s="23"/>
    </row>
    <row r="3" spans="1:12" ht="13.8" thickBot="1">
      <c r="A3" s="21"/>
      <c r="B3" s="24"/>
      <c r="C3" s="24"/>
      <c r="D3" s="24"/>
      <c r="E3" s="25" t="str">
        <f ca="1">'[4]KJB-6,13 Cmn Adj'!E4</f>
        <v>Common Adj 01</v>
      </c>
    </row>
    <row r="4" spans="1:12">
      <c r="B4" s="26" t="str">
        <f ca="1">'[4]KJB-6,13 Cmn Adj'!B5</f>
        <v>PUGET SOUND ENERGY-ELECTRIC (PER SETTLEMENT)</v>
      </c>
      <c r="C4" s="27"/>
      <c r="D4" s="27"/>
      <c r="E4" s="27"/>
    </row>
    <row r="5" spans="1:12">
      <c r="B5" s="26" t="str">
        <f ca="1">'[4]KJB-6,13 Cmn Adj'!B6</f>
        <v>REVENUES AND EXPENSES</v>
      </c>
      <c r="C5" s="28"/>
      <c r="D5" s="28"/>
      <c r="E5" s="28"/>
    </row>
    <row r="6" spans="1:12">
      <c r="B6" s="26" t="str">
        <f ca="1">'[4]KJB-6,13 Cmn Adj'!B7</f>
        <v>FOR THE TWELVE MONTHS ENDED SEPTEMBER 30, 2016</v>
      </c>
      <c r="C6" s="27"/>
      <c r="D6" s="27"/>
      <c r="E6" s="29"/>
    </row>
    <row r="7" spans="1:12">
      <c r="B7" s="26" t="str">
        <f ca="1">'[4]KJB-6,13 Cmn Adj'!B8</f>
        <v xml:space="preserve">2017 GENERAL RATE CASE </v>
      </c>
      <c r="C7" s="27"/>
      <c r="D7" s="27"/>
      <c r="E7" s="27"/>
    </row>
    <row r="8" spans="1:12">
      <c r="A8" s="21"/>
      <c r="B8" s="21"/>
      <c r="C8" s="21"/>
      <c r="D8" s="21"/>
      <c r="E8" s="21"/>
    </row>
    <row r="9" spans="1:12" ht="13.8">
      <c r="A9" s="138" t="s">
        <v>989</v>
      </c>
      <c r="B9" s="21"/>
      <c r="C9" s="30"/>
      <c r="D9" s="31"/>
      <c r="E9" s="31"/>
    </row>
    <row r="10" spans="1:12">
      <c r="A10" s="32" t="s">
        <v>990</v>
      </c>
      <c r="B10" s="33" t="str">
        <f ca="1">'[4]KJB-6,13 Cmn Adj'!B11</f>
        <v>DESCRIPTION</v>
      </c>
      <c r="C10" s="33"/>
      <c r="D10" s="34" t="str">
        <f ca="1">'[4]KJB-6,13 Cmn Adj'!D11</f>
        <v>ADJUSTMENT</v>
      </c>
      <c r="E10" s="34"/>
      <c r="G10" s="282" t="s">
        <v>378</v>
      </c>
      <c r="H10" s="282" t="s">
        <v>1248</v>
      </c>
      <c r="I10" s="282" t="s">
        <v>1249</v>
      </c>
      <c r="J10" s="282" t="s">
        <v>1028</v>
      </c>
      <c r="K10" s="282" t="s">
        <v>1029</v>
      </c>
      <c r="L10" s="282" t="s">
        <v>1254</v>
      </c>
    </row>
    <row r="11" spans="1:12">
      <c r="A11" s="38">
        <f ca="1">'[4]KJB-6,13 Cmn Adj'!A12</f>
        <v>1</v>
      </c>
      <c r="B11" s="36"/>
      <c r="C11" s="36"/>
      <c r="D11" s="37"/>
      <c r="E11" s="37"/>
    </row>
    <row r="12" spans="1:12">
      <c r="A12" s="39">
        <f ca="1">'[4]KJB-6,13 Cmn Adj'!A13</f>
        <v>2</v>
      </c>
      <c r="C12" s="22"/>
      <c r="D12" s="22"/>
      <c r="E12" s="22"/>
    </row>
    <row r="13" spans="1:12">
      <c r="A13" s="39">
        <f ca="1">'[4]KJB-6,13 Cmn Adj'!A14</f>
        <v>3</v>
      </c>
      <c r="B13" s="40" t="str">
        <f ca="1">'[4]KJB-6,13 Cmn Adj'!B14</f>
        <v>SALES TO CUSTOMERS:</v>
      </c>
      <c r="C13" s="22"/>
      <c r="D13" s="22"/>
      <c r="E13" s="22"/>
    </row>
    <row r="14" spans="1:12">
      <c r="A14" s="39">
        <f ca="1">'[4]KJB-6,13 Cmn Adj'!A15</f>
        <v>4</v>
      </c>
      <c r="B14" s="41" t="str">
        <f ca="1">'[4]KJB-6,13 Cmn Adj'!B15</f>
        <v>REMOVE SCHEDULE 132 - MERGER RATE CREDIT</v>
      </c>
      <c r="C14" s="22"/>
      <c r="D14" s="42">
        <f ca="1">'[4]KJB-6,13 Cmn Adj'!D15</f>
        <v>6318302.8499999996</v>
      </c>
      <c r="E14" s="43"/>
      <c r="G14" s="346">
        <f ca="1">+D14-H14</f>
        <v>0</v>
      </c>
      <c r="H14" s="346">
        <f ca="1">SUM(I14:K14)</f>
        <v>6318302.8499999996</v>
      </c>
      <c r="I14" s="346">
        <f ca="1">D14-SUM(J14:K14)</f>
        <v>6250779.4199999999</v>
      </c>
      <c r="J14" s="346"/>
      <c r="K14" s="346">
        <f ca="1">-'Proforma Revenue'!F14</f>
        <v>67523.430000000008</v>
      </c>
      <c r="L14" s="346"/>
    </row>
    <row r="15" spans="1:12">
      <c r="A15" s="39">
        <f ca="1">'[4]KJB-6,13 Cmn Adj'!A16</f>
        <v>5</v>
      </c>
      <c r="B15" s="41" t="str">
        <f ca="1">'[4]KJB-6,13 Cmn Adj'!B16</f>
        <v>REMOVE SCHEDULE 95A - FEDERAL INCENTIVE TRACKER</v>
      </c>
      <c r="C15" s="22"/>
      <c r="D15" s="44">
        <f ca="1">'[4]KJB-6,13 Cmn Adj'!D16</f>
        <v>54955983.910000004</v>
      </c>
      <c r="E15" s="43"/>
      <c r="G15" s="346">
        <f t="shared" ref="G15:G22" ca="1" si="0">+D15-H15</f>
        <v>0</v>
      </c>
      <c r="H15" s="346">
        <f t="shared" ref="H15:H21" ca="1" si="1">SUM(I15:K15)</f>
        <v>54955983.910000004</v>
      </c>
      <c r="I15" s="346">
        <f t="shared" ref="I15:I20" ca="1" si="2">D15-SUM(J15:K15)</f>
        <v>54955983.910000004</v>
      </c>
      <c r="J15" s="346"/>
      <c r="K15" s="346">
        <v>0</v>
      </c>
      <c r="L15" s="346"/>
    </row>
    <row r="16" spans="1:12">
      <c r="A16" s="39">
        <f ca="1">'[4]KJB-6,13 Cmn Adj'!A17</f>
        <v>6</v>
      </c>
      <c r="B16" s="41" t="str">
        <f ca="1">'[4]KJB-6,13 Cmn Adj'!B17</f>
        <v>REMOVE SCHEDULE 95 - POWER COST ONLY RATE CASE</v>
      </c>
      <c r="C16" s="22"/>
      <c r="D16" s="44">
        <f ca="1">'[4]KJB-6,13 Cmn Adj'!D17</f>
        <v>29011926</v>
      </c>
      <c r="E16" s="43"/>
      <c r="G16" s="346">
        <f t="shared" ca="1" si="0"/>
        <v>0</v>
      </c>
      <c r="H16" s="346">
        <f t="shared" ca="1" si="1"/>
        <v>29011926</v>
      </c>
      <c r="I16" s="346">
        <f t="shared" ca="1" si="2"/>
        <v>29011926</v>
      </c>
      <c r="J16" s="346"/>
      <c r="K16" s="346">
        <v>0</v>
      </c>
      <c r="L16" s="346"/>
    </row>
    <row r="17" spans="1:12">
      <c r="A17" s="39">
        <f ca="1">'[4]KJB-6,13 Cmn Adj'!A18</f>
        <v>7</v>
      </c>
      <c r="B17" s="41" t="str">
        <f ca="1">'[4]KJB-6,13 Cmn Adj'!B18</f>
        <v>REMOVE SCHEDULE 141 - EXPEDITED RATE FILING</v>
      </c>
      <c r="C17" s="22"/>
      <c r="D17" s="44">
        <f ca="1">'[4]KJB-6,13 Cmn Adj'!D18</f>
        <v>-29745544</v>
      </c>
      <c r="E17" s="43"/>
      <c r="G17" s="346">
        <f t="shared" ca="1" si="0"/>
        <v>0</v>
      </c>
      <c r="H17" s="346">
        <f t="shared" ca="1" si="1"/>
        <v>-29745544</v>
      </c>
      <c r="I17" s="346">
        <f t="shared" ca="1" si="2"/>
        <v>-29536744</v>
      </c>
      <c r="J17" s="346"/>
      <c r="K17" s="346">
        <f ca="1">-'Proforma Revenue'!F22</f>
        <v>-208800</v>
      </c>
      <c r="L17" s="346"/>
    </row>
    <row r="18" spans="1:12">
      <c r="A18" s="39">
        <f ca="1">'[4]KJB-6,13 Cmn Adj'!A19</f>
        <v>8</v>
      </c>
      <c r="B18" s="41" t="str">
        <f ca="1">'[4]KJB-6,13 Cmn Adj'!B19</f>
        <v>REMOVE SCHEDULE 142 - DECOUPLING AND K-FACTOR REVENUE</v>
      </c>
      <c r="C18" s="22"/>
      <c r="D18" s="44">
        <f ca="1">'[4]KJB-6,13 Cmn Adj'!D19</f>
        <v>-82720471.5</v>
      </c>
      <c r="E18" s="43"/>
      <c r="G18" s="346">
        <f t="shared" ca="1" si="0"/>
        <v>0</v>
      </c>
      <c r="H18" s="346">
        <f t="shared" ca="1" si="1"/>
        <v>-82720471.5</v>
      </c>
      <c r="I18" s="346">
        <f t="shared" ca="1" si="2"/>
        <v>-82591127.5</v>
      </c>
      <c r="J18" s="346"/>
      <c r="K18" s="346">
        <f ca="1">-'Proforma Revenue'!F23</f>
        <v>-129344</v>
      </c>
      <c r="L18" s="346"/>
    </row>
    <row r="19" spans="1:12">
      <c r="A19" s="39">
        <f ca="1">'[4]KJB-6,13 Cmn Adj'!A20</f>
        <v>9</v>
      </c>
      <c r="B19" s="41" t="str">
        <f ca="1">'[4]KJB-6,13 Cmn Adj'!B20</f>
        <v>SALES FOR RESALE FIRM</v>
      </c>
      <c r="D19" s="44">
        <f ca="1">'[4]KJB-6,13 Cmn Adj'!D20</f>
        <v>146.57999999999811</v>
      </c>
      <c r="E19" s="43"/>
      <c r="G19" s="346">
        <f t="shared" ca="1" si="0"/>
        <v>0</v>
      </c>
      <c r="H19" s="346">
        <f t="shared" ca="1" si="1"/>
        <v>146.57999999999811</v>
      </c>
      <c r="I19" s="346">
        <f t="shared" ca="1" si="2"/>
        <v>0</v>
      </c>
      <c r="J19" s="346">
        <f ca="1">+'Proforma Revenue'!E31+'Proforma Revenue'!E34</f>
        <v>146.57999999999811</v>
      </c>
      <c r="K19" s="346"/>
      <c r="L19" s="346"/>
    </row>
    <row r="20" spans="1:12">
      <c r="A20" s="39">
        <f ca="1">'[4]KJB-6,13 Cmn Adj'!A21</f>
        <v>10</v>
      </c>
      <c r="B20" s="41" t="str">
        <f ca="1">'[4]KJB-6,13 Cmn Adj'!B21</f>
        <v>RECLASSIFY TRANSPORTATION REVENUE FROM OTHER OP. REVENUES</v>
      </c>
      <c r="C20" s="45"/>
      <c r="D20" s="44">
        <f ca="1">'[4]KJB-6,13 Cmn Adj'!D21</f>
        <v>7446504.8799999999</v>
      </c>
      <c r="E20" s="43"/>
      <c r="G20" s="346">
        <f t="shared" ca="1" si="0"/>
        <v>0</v>
      </c>
      <c r="H20" s="346">
        <f t="shared" ca="1" si="1"/>
        <v>7446504.8799999999</v>
      </c>
      <c r="I20" s="346">
        <f t="shared" ca="1" si="2"/>
        <v>0</v>
      </c>
      <c r="J20" s="346"/>
      <c r="K20" s="346">
        <f ca="1">+D20</f>
        <v>7446504.8799999999</v>
      </c>
      <c r="L20" s="346"/>
    </row>
    <row r="21" spans="1:12">
      <c r="A21" s="39">
        <f ca="1">'[4]KJB-6,13 Cmn Adj'!A22</f>
        <v>11</v>
      </c>
      <c r="B21" s="41" t="str">
        <f ca="1">'[4]KJB-6,13 Cmn Adj'!B22</f>
        <v>OTHER</v>
      </c>
      <c r="D21" s="44">
        <f ca="1">'[4]KJB-6,13 Cmn Adj'!D22</f>
        <v>-3902999.6601178469</v>
      </c>
      <c r="E21" s="43"/>
      <c r="G21" s="346">
        <f t="shared" ca="1" si="0"/>
        <v>-0.3426418281160295</v>
      </c>
      <c r="H21" s="346">
        <f t="shared" ca="1" si="1"/>
        <v>-3902999.3174760188</v>
      </c>
      <c r="I21" s="346">
        <f ca="1">+'Proforma Revenue'!D35</f>
        <v>-4069879.3374760188</v>
      </c>
      <c r="J21" s="346"/>
      <c r="K21" s="346">
        <f ca="1">SUM('Proforma Revenue'!F34,'Proforma Revenue'!F31)</f>
        <v>166880.01999999984</v>
      </c>
      <c r="L21" s="346"/>
    </row>
    <row r="22" spans="1:12">
      <c r="A22" s="39">
        <f ca="1">'[4]KJB-6,13 Cmn Adj'!A23</f>
        <v>12</v>
      </c>
      <c r="B22" s="46" t="str">
        <f ca="1">'[4]KJB-6,13 Cmn Adj'!B23</f>
        <v>TOTAL ADJUSTMENTS TO SALES TO CUSTOMERS</v>
      </c>
      <c r="C22" s="22"/>
      <c r="D22" s="113">
        <f ca="1">'[4]KJB-6,13 Cmn Adj'!D23</f>
        <v>-18636150.940117843</v>
      </c>
      <c r="G22" s="346">
        <f t="shared" ca="1" si="0"/>
        <v>-0.34264182671904564</v>
      </c>
      <c r="H22" s="346">
        <f ca="1">SUM(H14:H21)</f>
        <v>-18636150.597476017</v>
      </c>
      <c r="I22" s="346">
        <f t="shared" ref="I22:K22" ca="1" si="3">SUM(I14:I21)</f>
        <v>-25979061.507476006</v>
      </c>
      <c r="J22" s="346">
        <f t="shared" ca="1" si="3"/>
        <v>146.57999999999811</v>
      </c>
      <c r="K22" s="346">
        <f t="shared" ca="1" si="3"/>
        <v>7342764.3299999991</v>
      </c>
      <c r="L22" s="346"/>
    </row>
    <row r="23" spans="1:12">
      <c r="A23" s="39">
        <f ca="1">'[4]KJB-6,13 Cmn Adj'!A24</f>
        <v>13</v>
      </c>
      <c r="B23" s="345"/>
      <c r="C23" s="22"/>
      <c r="D23" s="368"/>
      <c r="E23" s="43"/>
      <c r="G23" s="346"/>
      <c r="H23" s="346"/>
      <c r="I23" s="346"/>
      <c r="J23" s="346"/>
      <c r="K23" s="346"/>
      <c r="L23" s="346"/>
    </row>
    <row r="24" spans="1:12">
      <c r="A24" s="39">
        <f ca="1">'[4]KJB-6,13 Cmn Adj'!A25</f>
        <v>14</v>
      </c>
      <c r="B24" s="46" t="str">
        <f ca="1">'[4]KJB-6,13 Cmn Adj'!B25</f>
        <v xml:space="preserve"> </v>
      </c>
      <c r="C24" s="22"/>
      <c r="D24" s="44"/>
      <c r="E24" s="43"/>
      <c r="G24" s="346"/>
      <c r="H24" s="346"/>
      <c r="I24" s="346"/>
      <c r="J24" s="346"/>
      <c r="K24" s="346"/>
      <c r="L24" s="346"/>
    </row>
    <row r="25" spans="1:12">
      <c r="A25" s="39">
        <f ca="1">'[4]KJB-6,13 Cmn Adj'!A26</f>
        <v>15</v>
      </c>
      <c r="B25" s="345"/>
      <c r="C25" s="22"/>
      <c r="D25" s="368"/>
      <c r="E25" s="43"/>
      <c r="G25" s="346"/>
      <c r="H25" s="346"/>
      <c r="I25" s="346"/>
      <c r="J25" s="346"/>
      <c r="K25" s="346"/>
      <c r="L25" s="346"/>
    </row>
    <row r="26" spans="1:12">
      <c r="A26" s="39">
        <f ca="1">'[4]KJB-6,13 Cmn Adj'!A27</f>
        <v>16</v>
      </c>
      <c r="B26" s="46" t="str">
        <f ca="1">'[4]KJB-6,13 Cmn Adj'!B27</f>
        <v>ADJUSTMENTS TO OTHER OPERATING REVENUE:</v>
      </c>
      <c r="E26" s="43"/>
      <c r="G26" s="346"/>
      <c r="H26" s="346"/>
      <c r="I26" s="346"/>
      <c r="J26" s="346"/>
      <c r="K26" s="346"/>
      <c r="L26" s="346"/>
    </row>
    <row r="27" spans="1:12">
      <c r="A27" s="39">
        <f ca="1">'[4]KJB-6,13 Cmn Adj'!A28</f>
        <v>17</v>
      </c>
      <c r="B27" s="161" t="str">
        <f ca="1">'[4]KJB-6,13 Cmn Adj'!B28</f>
        <v>RECLASSIFY TRANSPORTATION REVENUE TO SALES TO CUSTOMERS</v>
      </c>
      <c r="C27" s="306"/>
      <c r="D27" s="44">
        <f ca="1">'[4]KJB-6,13 Cmn Adj'!D28</f>
        <v>-7446504.8799999999</v>
      </c>
      <c r="E27" s="43"/>
      <c r="G27" s="346">
        <f t="shared" ref="G27:G31" ca="1" si="4">+D27-H27</f>
        <v>0</v>
      </c>
      <c r="H27" s="346">
        <f ca="1">SUM(I27:L27)</f>
        <v>-7446504.8799999999</v>
      </c>
      <c r="I27" s="346">
        <v>0</v>
      </c>
      <c r="J27" s="346">
        <v>0</v>
      </c>
      <c r="K27" s="346">
        <v>0</v>
      </c>
      <c r="L27" s="346">
        <f ca="1">+D27</f>
        <v>-7446504.8799999999</v>
      </c>
    </row>
    <row r="28" spans="1:12">
      <c r="A28" s="39">
        <f ca="1">'[4]KJB-6,13 Cmn Adj'!A29</f>
        <v>18</v>
      </c>
      <c r="B28" s="41" t="str">
        <f ca="1">'[4]KJB-6,13 Cmn Adj'!B29</f>
        <v>REMOVE OVEREARNINGS ACCRUALS</v>
      </c>
      <c r="C28" s="306"/>
      <c r="D28" s="44">
        <f ca="1">'[4]KJB-6,13 Cmn Adj'!D29</f>
        <v>11994134.030000001</v>
      </c>
      <c r="E28" s="43"/>
      <c r="G28" s="346">
        <f t="shared" ca="1" si="4"/>
        <v>0</v>
      </c>
      <c r="H28" s="346">
        <f t="shared" ref="H28:H31" ca="1" si="5">SUM(I28:L28)</f>
        <v>11994134.030000001</v>
      </c>
      <c r="I28" s="346">
        <v>0</v>
      </c>
      <c r="J28" s="346">
        <v>0</v>
      </c>
      <c r="K28" s="346">
        <v>0</v>
      </c>
      <c r="L28" s="346">
        <f t="shared" ref="L28:L31" ca="1" si="6">+D28</f>
        <v>11994134.030000001</v>
      </c>
    </row>
    <row r="29" spans="1:12">
      <c r="A29" s="39">
        <f ca="1">'[4]KJB-6,13 Cmn Adj'!A30</f>
        <v>19</v>
      </c>
      <c r="B29" s="41" t="str">
        <f ca="1">'[4]KJB-6,13 Cmn Adj'!B30</f>
        <v>REMOVE CURRENT PERIOD DECOUPLING DEFERRALS</v>
      </c>
      <c r="C29" s="47"/>
      <c r="D29" s="44">
        <f ca="1">'[4]KJB-6,13 Cmn Adj'!D30</f>
        <v>-32491234.77</v>
      </c>
      <c r="E29" s="48"/>
      <c r="G29" s="346">
        <f t="shared" ca="1" si="4"/>
        <v>0</v>
      </c>
      <c r="H29" s="346">
        <f t="shared" ca="1" si="5"/>
        <v>-32491234.77</v>
      </c>
      <c r="I29" s="346">
        <v>0</v>
      </c>
      <c r="J29" s="346">
        <v>0</v>
      </c>
      <c r="K29" s="346">
        <v>0</v>
      </c>
      <c r="L29" s="346">
        <f t="shared" ca="1" si="6"/>
        <v>-32491234.77</v>
      </c>
    </row>
    <row r="30" spans="1:12">
      <c r="A30" s="39">
        <f ca="1">'[4]KJB-6,13 Cmn Adj'!A31</f>
        <v>20</v>
      </c>
      <c r="B30" s="41" t="str">
        <f ca="1">'[4]KJB-6,13 Cmn Adj'!B31</f>
        <v>REMOVE AMORTIZATION DECOUPLING DEFERRALS</v>
      </c>
      <c r="D30" s="48">
        <f ca="1">'[4]KJB-6,13 Cmn Adj'!D31</f>
        <v>17718442.649999999</v>
      </c>
      <c r="E30" s="345"/>
      <c r="G30" s="346">
        <f t="shared" ca="1" si="4"/>
        <v>0</v>
      </c>
      <c r="H30" s="346">
        <f t="shared" ca="1" si="5"/>
        <v>17718442.649999999</v>
      </c>
      <c r="I30" s="346">
        <v>0</v>
      </c>
      <c r="J30" s="346">
        <v>0</v>
      </c>
      <c r="K30" s="346">
        <v>0</v>
      </c>
      <c r="L30" s="346">
        <f t="shared" ca="1" si="6"/>
        <v>17718442.649999999</v>
      </c>
    </row>
    <row r="31" spans="1:12">
      <c r="A31" s="39">
        <f ca="1">'[4]KJB-6,13 Cmn Adj'!A32</f>
        <v>21</v>
      </c>
      <c r="B31" s="41" t="str">
        <f ca="1">'[4]KJB-6,13 Cmn Adj'!B32</f>
        <v>ADJUSTMENTS SALES TO CUSTOMERS</v>
      </c>
      <c r="C31" s="47"/>
      <c r="D31" s="113">
        <f ca="1">'[4]KJB-6,13 Cmn Adj'!D32</f>
        <v>-10225162.969999999</v>
      </c>
      <c r="G31" s="346">
        <f t="shared" ca="1" si="4"/>
        <v>0</v>
      </c>
      <c r="H31" s="346">
        <f t="shared" ca="1" si="5"/>
        <v>-10225162.969999999</v>
      </c>
      <c r="I31" s="346">
        <v>0</v>
      </c>
      <c r="J31" s="346">
        <v>0</v>
      </c>
      <c r="K31" s="346">
        <v>0</v>
      </c>
      <c r="L31" s="346">
        <f t="shared" ca="1" si="6"/>
        <v>-10225162.969999999</v>
      </c>
    </row>
    <row r="32" spans="1:12">
      <c r="A32" s="39">
        <f ca="1">'[4]KJB-6,13 Cmn Adj'!A33</f>
        <v>22</v>
      </c>
      <c r="B32" s="49" t="str">
        <f ca="1">'[4]KJB-6,13 Cmn Adj'!B33</f>
        <v>TOTAL INCREASE (DECREASE) REVENUES</v>
      </c>
      <c r="C32" s="47"/>
      <c r="D32" s="345"/>
      <c r="E32" s="113">
        <f ca="1">'[4]KJB-6,13 Cmn Adj'!E33</f>
        <v>-28861313.910117842</v>
      </c>
      <c r="G32" s="346"/>
      <c r="H32" s="346"/>
      <c r="I32" s="346"/>
      <c r="J32" s="346"/>
      <c r="K32" s="346"/>
      <c r="L32" s="346"/>
    </row>
    <row r="33" spans="1:12">
      <c r="A33" s="39">
        <f ca="1">'[4]KJB-6,13 Cmn Adj'!A34</f>
        <v>23</v>
      </c>
      <c r="B33" s="22" t="str">
        <f ca="1">'[4]KJB-6,13 Cmn Adj'!B34</f>
        <v>OPERATING EXPENSES:</v>
      </c>
      <c r="C33" s="47"/>
      <c r="D33" s="22"/>
      <c r="E33" s="345"/>
      <c r="G33" s="346"/>
      <c r="H33" s="346"/>
      <c r="I33" s="346"/>
      <c r="J33" s="346"/>
      <c r="K33" s="346"/>
      <c r="L33" s="346"/>
    </row>
    <row r="34" spans="1:12">
      <c r="A34" s="39">
        <f ca="1">'[4]KJB-6,13 Cmn Adj'!A35</f>
        <v>24</v>
      </c>
      <c r="B34" s="50" t="str">
        <f ca="1">'[4]KJB-6,13 Cmn Adj'!B35</f>
        <v>REMOVE EXPENSE RECOGNIZED FOR FUTURE PTC LIABILITY</v>
      </c>
      <c r="C34" s="22"/>
      <c r="D34" s="51">
        <f ca="1">'[4]KJB-6,13 Cmn Adj'!D35</f>
        <v>-22899640</v>
      </c>
      <c r="E34" s="22"/>
      <c r="G34" s="346"/>
      <c r="H34" s="346"/>
      <c r="I34" s="346"/>
      <c r="J34" s="346"/>
      <c r="K34" s="346"/>
      <c r="L34" s="346"/>
    </row>
    <row r="35" spans="1:12">
      <c r="A35" s="39">
        <f ca="1">'[4]KJB-6,13 Cmn Adj'!A36</f>
        <v>25</v>
      </c>
      <c r="B35" s="50" t="str">
        <f ca="1">'[4]KJB-6,13 Cmn Adj'!B36</f>
        <v>REMOVE SCHEDULE 95A TREASURY GRANTS AMORTIZATION</v>
      </c>
      <c r="D35" s="51"/>
      <c r="E35" s="48"/>
      <c r="G35" s="346"/>
      <c r="H35" s="346"/>
      <c r="I35" s="346"/>
      <c r="J35" s="346"/>
      <c r="K35" s="346"/>
      <c r="L35" s="346"/>
    </row>
    <row r="36" spans="1:12">
      <c r="A36" s="39">
        <f ca="1">'[4]KJB-6,13 Cmn Adj'!A37</f>
        <v>26</v>
      </c>
      <c r="B36" s="50" t="str">
        <f ca="1">'[4]KJB-6,13 Cmn Adj'!B37</f>
        <v xml:space="preserve"> OF INTEREST AND GRANTS</v>
      </c>
      <c r="C36" s="22"/>
      <c r="D36" s="51">
        <f ca="1">'[4]KJB-6,13 Cmn Adj'!D37</f>
        <v>40241934.120000005</v>
      </c>
      <c r="G36" s="346">
        <f t="shared" ref="G36" ca="1" si="7">+D36-H36</f>
        <v>0</v>
      </c>
      <c r="H36" s="346">
        <f t="shared" ref="H36" ca="1" si="8">SUM(I36:K36)</f>
        <v>40241934.120000005</v>
      </c>
      <c r="I36" s="346">
        <f t="shared" ref="I36" ca="1" si="9">D36-SUM(J36:K36)</f>
        <v>40241934.120000005</v>
      </c>
      <c r="J36" s="346"/>
      <c r="K36" s="346"/>
      <c r="L36" s="346"/>
    </row>
    <row r="37" spans="1:12">
      <c r="A37" s="39">
        <f ca="1">'[4]KJB-6,13 Cmn Adj'!A38</f>
        <v>27</v>
      </c>
      <c r="B37" s="49" t="str">
        <f ca="1">'[4]KJB-6,13 Cmn Adj'!B38</f>
        <v>TOTAL INCREASE (DECREASE) EXPENSES</v>
      </c>
      <c r="C37" s="22"/>
      <c r="D37" s="114"/>
      <c r="E37" s="345"/>
      <c r="G37" s="346"/>
      <c r="H37" s="346"/>
      <c r="I37" s="346"/>
      <c r="J37" s="346"/>
      <c r="K37" s="346"/>
      <c r="L37" s="346"/>
    </row>
    <row r="38" spans="1:12">
      <c r="A38" s="39">
        <f ca="1">'[4]KJB-6,13 Cmn Adj'!A39</f>
        <v>28</v>
      </c>
      <c r="B38" s="345"/>
      <c r="C38" s="22"/>
      <c r="D38" s="345"/>
      <c r="E38" s="113">
        <f ca="1">'[4]KJB-6,13 Cmn Adj'!E39</f>
        <v>17342294.120000005</v>
      </c>
      <c r="G38" s="346"/>
      <c r="H38" s="346"/>
      <c r="I38" s="346"/>
      <c r="J38" s="346"/>
      <c r="K38" s="346"/>
      <c r="L38" s="346"/>
    </row>
    <row r="39" spans="1:12">
      <c r="A39" s="39">
        <f ca="1">'[4]KJB-6,13 Cmn Adj'!A40</f>
        <v>29</v>
      </c>
      <c r="B39" s="46" t="str">
        <f ca="1">'[4]KJB-6,13 Cmn Adj'!B40</f>
        <v>UNCOLLECTIBLES @</v>
      </c>
      <c r="C39" s="52">
        <f ca="1">'[4]KJB-6,13 Cmn Adj'!C40</f>
        <v>7.1570000000000002E-3</v>
      </c>
      <c r="D39" s="53">
        <f ca="1">'[4]KJB-6,13 Cmn Adj'!D40</f>
        <v>-206560.42365471341</v>
      </c>
      <c r="E39" s="345"/>
      <c r="G39" s="346">
        <f t="shared" ref="G39:G41" ca="1" si="10">+D39-H39</f>
        <v>0</v>
      </c>
      <c r="H39" s="346">
        <f t="shared" ref="H39:H41" ca="1" si="11">SUM(I39:K39)</f>
        <v>-206560.42365471341</v>
      </c>
      <c r="I39" s="346">
        <f t="shared" ref="I39:I41" ca="1" si="12">D39-SUM(J39:K39)</f>
        <v>-206560.42365471341</v>
      </c>
      <c r="J39" s="346"/>
      <c r="K39" s="346"/>
      <c r="L39" s="346"/>
    </row>
    <row r="40" spans="1:12">
      <c r="A40" s="39">
        <f ca="1">'[4]KJB-6,13 Cmn Adj'!A41</f>
        <v>30</v>
      </c>
      <c r="B40" s="54" t="str">
        <f ca="1">'[4]KJB-6,13 Cmn Adj'!B41</f>
        <v>ANNUAL FILING FEE @</v>
      </c>
      <c r="C40" s="52">
        <f ca="1">'[4]KJB-6,13 Cmn Adj'!C41</f>
        <v>2E-3</v>
      </c>
      <c r="D40" s="53">
        <f ca="1">'[4]KJB-6,13 Cmn Adj'!D41</f>
        <v>-57722.627820235684</v>
      </c>
      <c r="E40" s="44"/>
      <c r="G40" s="346">
        <f t="shared" ca="1" si="10"/>
        <v>0</v>
      </c>
      <c r="H40" s="346">
        <f t="shared" ca="1" si="11"/>
        <v>-57722.627820235684</v>
      </c>
      <c r="I40" s="346">
        <f t="shared" ca="1" si="12"/>
        <v>-57722.627820235684</v>
      </c>
      <c r="J40" s="346"/>
      <c r="K40" s="346"/>
      <c r="L40" s="346"/>
    </row>
    <row r="41" spans="1:12">
      <c r="A41" s="39">
        <f ca="1">'[4]KJB-6,13 Cmn Adj'!A42</f>
        <v>31</v>
      </c>
      <c r="B41" s="62" t="str">
        <f ca="1">'[4]KJB-6,13 Cmn Adj'!B42</f>
        <v>STATE UTILITY TAX @</v>
      </c>
      <c r="C41" s="52">
        <f ca="1">'[4]KJB-6,13 Cmn Adj'!C42</f>
        <v>3.8456999999999998E-2</v>
      </c>
      <c r="D41" s="53">
        <f ca="1">'[4]KJB-6,13 Cmn Adj'!D42</f>
        <v>-1109919.5490414018</v>
      </c>
      <c r="E41" s="48"/>
      <c r="G41" s="346">
        <f t="shared" ca="1" si="10"/>
        <v>0</v>
      </c>
      <c r="H41" s="346">
        <f t="shared" ca="1" si="11"/>
        <v>-1109919.5490414018</v>
      </c>
      <c r="I41" s="346">
        <f t="shared" ca="1" si="12"/>
        <v>-1109919.5490414018</v>
      </c>
      <c r="J41" s="346"/>
      <c r="K41" s="346"/>
      <c r="L41" s="346"/>
    </row>
    <row r="42" spans="1:12">
      <c r="A42" s="39">
        <f ca="1">'[4]KJB-6,13 Cmn Adj'!A43</f>
        <v>32</v>
      </c>
      <c r="B42" s="49" t="str">
        <f ca="1">'[4]KJB-6,13 Cmn Adj'!B43</f>
        <v>TOTAL INCREASE (DECREASE) RSI</v>
      </c>
      <c r="C42" s="52"/>
      <c r="D42" s="115"/>
      <c r="E42" s="345"/>
      <c r="G42" s="346"/>
      <c r="H42" s="346"/>
      <c r="I42" s="346"/>
      <c r="J42" s="346"/>
      <c r="K42" s="346"/>
      <c r="L42" s="346"/>
    </row>
    <row r="43" spans="1:12">
      <c r="A43" s="39">
        <f ca="1">'[4]KJB-6,13 Cmn Adj'!A44</f>
        <v>33</v>
      </c>
      <c r="B43" s="345"/>
      <c r="C43" s="345"/>
      <c r="D43" s="345"/>
      <c r="E43" s="113">
        <f ca="1">'[4]KJB-6,13 Cmn Adj'!E44</f>
        <v>-1374202.6005163509</v>
      </c>
    </row>
    <row r="44" spans="1:12">
      <c r="A44" s="39">
        <f ca="1">'[4]KJB-6,13 Cmn Adj'!A45</f>
        <v>31</v>
      </c>
      <c r="B44" s="46" t="str">
        <f ca="1">'[4]KJB-6,13 Cmn Adj'!B45</f>
        <v>INCREASE (DECREASE) INCOME</v>
      </c>
      <c r="C44" s="55"/>
      <c r="D44" s="56"/>
      <c r="E44" s="345">
        <f ca="1">'[4]KJB-6,13 Cmn Adj'!E45</f>
        <v>0</v>
      </c>
    </row>
    <row r="45" spans="1:12">
      <c r="A45" s="39">
        <f ca="1">'[4]KJB-6,13 Cmn Adj'!A46</f>
        <v>32</v>
      </c>
      <c r="B45" s="46"/>
      <c r="C45" s="43"/>
      <c r="D45" s="56"/>
      <c r="E45" s="57">
        <f ca="1">'[4]KJB-6,13 Cmn Adj'!E46</f>
        <v>-44829405.429601498</v>
      </c>
    </row>
    <row r="46" spans="1:12">
      <c r="A46" s="39">
        <f ca="1">'[4]KJB-6,13 Cmn Adj'!A47</f>
        <v>33</v>
      </c>
      <c r="B46" s="58"/>
      <c r="C46" s="59"/>
      <c r="D46" s="58"/>
      <c r="E46" s="60">
        <f ca="1">'[4]KJB-6,13 Cmn Adj'!E47</f>
        <v>0</v>
      </c>
    </row>
    <row r="47" spans="1:12">
      <c r="A47" s="39">
        <f ca="1">'[4]KJB-6,13 Cmn Adj'!A48</f>
        <v>34</v>
      </c>
      <c r="B47" s="58" t="str">
        <f ca="1">'[4]KJB-6,13 Cmn Adj'!B48</f>
        <v>INCREASE (DECREASE) FIT</v>
      </c>
      <c r="C47" s="58"/>
      <c r="D47" s="60"/>
      <c r="E47" s="61">
        <f ca="1">'[4]KJB-6,13 Cmn Adj'!E48</f>
        <v>-9414175.1402163133</v>
      </c>
    </row>
    <row r="48" spans="1:12" ht="13.8" thickBot="1">
      <c r="A48" s="39">
        <f ca="1">'[4]KJB-6,13 Cmn Adj'!A49</f>
        <v>35</v>
      </c>
      <c r="B48" s="58" t="str">
        <f ca="1">'[4]KJB-6,13 Cmn Adj'!B49</f>
        <v>INCREASE (DECREASE) NOI</v>
      </c>
      <c r="E48" s="63">
        <f ca="1">'[4]KJB-6,13 Cmn Adj'!E49</f>
        <v>-35415230.289385185</v>
      </c>
    </row>
    <row r="49" ht="13.8" thickTop="1"/>
  </sheetData>
  <printOptions horizontalCentered="1"/>
  <pageMargins left="0.25" right="0.25" top="0.75" bottom="0.75" header="0.3" footer="0.3"/>
  <pageSetup scale="69" fitToHeight="9" orientation="landscape" r:id="rId1"/>
  <headerFooter>
    <oddFooter>&amp;L&amp;F&amp;C&amp;A&amp;RPage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79998168889431442"/>
    <pageSetUpPr fitToPage="1"/>
  </sheetPr>
  <dimension ref="A1:F42"/>
  <sheetViews>
    <sheetView topLeftCell="A16" workbookViewId="0">
      <selection activeCell="A41" sqref="A41:XFD42"/>
    </sheetView>
  </sheetViews>
  <sheetFormatPr defaultRowHeight="13.2"/>
  <cols>
    <col min="1" max="1" width="4.44140625" style="282" bestFit="1" customWidth="1"/>
    <col min="2" max="2" width="39" style="282" bestFit="1" customWidth="1"/>
    <col min="3" max="4" width="15.109375" style="282" bestFit="1" customWidth="1"/>
    <col min="5" max="5" width="9.88671875" style="282" bestFit="1" customWidth="1"/>
    <col min="6" max="6" width="12.44140625" style="282" bestFit="1" customWidth="1"/>
    <col min="7" max="16384" width="8.88671875" style="282"/>
  </cols>
  <sheetData>
    <row r="1" spans="1:6">
      <c r="A1" s="780" t="s">
        <v>1025</v>
      </c>
      <c r="B1" s="780"/>
      <c r="C1" s="780"/>
      <c r="D1" s="780"/>
      <c r="E1" s="780"/>
      <c r="F1" s="780"/>
    </row>
    <row r="2" spans="1:6">
      <c r="A2" s="780" t="s">
        <v>1026</v>
      </c>
      <c r="B2" s="780"/>
      <c r="C2" s="780"/>
      <c r="D2" s="780"/>
      <c r="E2" s="780"/>
      <c r="F2" s="780"/>
    </row>
    <row r="3" spans="1:6">
      <c r="A3" s="780" t="s">
        <v>1868</v>
      </c>
      <c r="B3" s="780"/>
      <c r="C3" s="780"/>
      <c r="D3" s="780"/>
      <c r="E3" s="780"/>
      <c r="F3" s="780"/>
    </row>
    <row r="4" spans="1:6">
      <c r="A4" s="781" t="s">
        <v>492</v>
      </c>
      <c r="B4" s="780"/>
      <c r="C4" s="780"/>
      <c r="D4" s="780"/>
      <c r="E4" s="780"/>
      <c r="F4" s="780"/>
    </row>
    <row r="5" spans="1:6">
      <c r="A5" s="653"/>
      <c r="B5" s="653"/>
      <c r="C5" s="653"/>
      <c r="D5" s="653"/>
      <c r="E5" s="653"/>
      <c r="F5" s="653"/>
    </row>
    <row r="6" spans="1:6" ht="26.4">
      <c r="A6" s="654" t="s">
        <v>166</v>
      </c>
      <c r="B6" s="654" t="s">
        <v>168</v>
      </c>
      <c r="C6" s="655" t="s">
        <v>73</v>
      </c>
      <c r="D6" s="655" t="s">
        <v>1027</v>
      </c>
      <c r="E6" s="655" t="s">
        <v>1028</v>
      </c>
      <c r="F6" s="655" t="s">
        <v>1029</v>
      </c>
    </row>
    <row r="7" spans="1:6">
      <c r="A7" s="656"/>
      <c r="B7" s="657" t="s">
        <v>1162</v>
      </c>
      <c r="C7" s="658" t="s">
        <v>1163</v>
      </c>
      <c r="D7" s="658" t="s">
        <v>1164</v>
      </c>
      <c r="E7" s="658" t="s">
        <v>1165</v>
      </c>
      <c r="F7" s="658" t="s">
        <v>1166</v>
      </c>
    </row>
    <row r="8" spans="1:6">
      <c r="A8" s="665">
        <v>1</v>
      </c>
      <c r="B8" s="653" t="s">
        <v>1030</v>
      </c>
      <c r="C8" s="666">
        <f ca="1">SUM(D8:F8)</f>
        <v>2153819195.27</v>
      </c>
      <c r="D8" s="666">
        <f ca="1">+'[5]Rev Req Summary'!D8</f>
        <v>2142744185.3599999</v>
      </c>
      <c r="E8" s="666">
        <f ca="1">+'[5]Rev Req Summary'!E8</f>
        <v>324382.2</v>
      </c>
      <c r="F8" s="666">
        <f ca="1">+'[5]Rev Req Summary'!F8</f>
        <v>10750627.709999999</v>
      </c>
    </row>
    <row r="9" spans="1:6">
      <c r="A9" s="665">
        <f>+A8+1</f>
        <v>2</v>
      </c>
      <c r="B9" s="653"/>
      <c r="C9" s="653"/>
      <c r="D9" s="653"/>
      <c r="E9" s="653"/>
      <c r="F9" s="653"/>
    </row>
    <row r="10" spans="1:6">
      <c r="A10" s="665">
        <f t="shared" ref="A10:A39" si="0">+A9+1</f>
        <v>3</v>
      </c>
      <c r="B10" s="660" t="s">
        <v>1031</v>
      </c>
      <c r="C10" s="653"/>
      <c r="D10" s="653"/>
      <c r="E10" s="653"/>
      <c r="F10" s="653"/>
    </row>
    <row r="11" spans="1:6">
      <c r="A11" s="665">
        <f t="shared" si="0"/>
        <v>4</v>
      </c>
      <c r="B11" s="661" t="s">
        <v>1032</v>
      </c>
      <c r="C11" s="666">
        <f t="shared" ref="C11:C20" ca="1" si="1">SUM(D11:F11)</f>
        <v>-54955983.910000004</v>
      </c>
      <c r="D11" s="666">
        <f ca="1">+'[5]Rev Req Summary'!D11</f>
        <v>-54955983.910000004</v>
      </c>
      <c r="E11" s="666">
        <f ca="1">+'[5]Rev Req Summary'!E11</f>
        <v>0</v>
      </c>
      <c r="F11" s="666">
        <f ca="1">+'[5]Rev Req Summary'!F11</f>
        <v>0</v>
      </c>
    </row>
    <row r="12" spans="1:6">
      <c r="A12" s="665">
        <f t="shared" si="0"/>
        <v>5</v>
      </c>
      <c r="B12" s="661" t="s">
        <v>1033</v>
      </c>
      <c r="C12" s="666">
        <f t="shared" ca="1" si="1"/>
        <v>102287066.92</v>
      </c>
      <c r="D12" s="666">
        <f ca="1">+'[5]Rev Req Summary'!D12</f>
        <v>100004063.21000001</v>
      </c>
      <c r="E12" s="666">
        <f ca="1">+'[5]Rev Req Summary'!E12</f>
        <v>0</v>
      </c>
      <c r="F12" s="666">
        <f ca="1">+'[5]Rev Req Summary'!F12</f>
        <v>2283003.71</v>
      </c>
    </row>
    <row r="13" spans="1:6">
      <c r="A13" s="665">
        <f t="shared" si="0"/>
        <v>6</v>
      </c>
      <c r="B13" s="661" t="s">
        <v>1034</v>
      </c>
      <c r="C13" s="666">
        <f t="shared" ca="1" si="1"/>
        <v>17088658.920000002</v>
      </c>
      <c r="D13" s="666">
        <f ca="1">+'[5]Rev Req Summary'!D13</f>
        <v>17029046.510000002</v>
      </c>
      <c r="E13" s="666">
        <f ca="1">+'[5]Rev Req Summary'!E13</f>
        <v>0</v>
      </c>
      <c r="F13" s="666">
        <f ca="1">+'[5]Rev Req Summary'!F13</f>
        <v>59612.41</v>
      </c>
    </row>
    <row r="14" spans="1:6">
      <c r="A14" s="665">
        <f t="shared" si="0"/>
        <v>7</v>
      </c>
      <c r="B14" s="661" t="s">
        <v>1035</v>
      </c>
      <c r="C14" s="666">
        <f t="shared" ca="1" si="1"/>
        <v>-6318302.8499999996</v>
      </c>
      <c r="D14" s="666">
        <f ca="1">+'[5]Rev Req Summary'!D14</f>
        <v>-6250779.4199999999</v>
      </c>
      <c r="E14" s="666">
        <f ca="1">+'[5]Rev Req Summary'!E14</f>
        <v>0</v>
      </c>
      <c r="F14" s="666">
        <f ca="1">+'[5]Rev Req Summary'!F14</f>
        <v>-67523.430000000008</v>
      </c>
    </row>
    <row r="15" spans="1:6">
      <c r="A15" s="665">
        <f t="shared" si="0"/>
        <v>8</v>
      </c>
      <c r="B15" s="661" t="s">
        <v>1036</v>
      </c>
      <c r="C15" s="666">
        <f t="shared" ca="1" si="1"/>
        <v>-257285.07999999996</v>
      </c>
      <c r="D15" s="666">
        <f ca="1">+'[5]Rev Req Summary'!D15</f>
        <v>-257285.07999999996</v>
      </c>
      <c r="E15" s="666">
        <f ca="1">+'[5]Rev Req Summary'!E15</f>
        <v>0</v>
      </c>
      <c r="F15" s="666">
        <f ca="1">+'[5]Rev Req Summary'!F15</f>
        <v>0</v>
      </c>
    </row>
    <row r="16" spans="1:6">
      <c r="A16" s="665">
        <f t="shared" si="0"/>
        <v>9</v>
      </c>
      <c r="B16" s="661" t="s">
        <v>1037</v>
      </c>
      <c r="C16" s="666">
        <f t="shared" ca="1" si="1"/>
        <v>4599593.6399999997</v>
      </c>
      <c r="D16" s="666">
        <f ca="1">+'[5]Rev Req Summary'!D16</f>
        <v>4599593.6399999997</v>
      </c>
      <c r="E16" s="666">
        <f ca="1">+'[5]Rev Req Summary'!E16</f>
        <v>0</v>
      </c>
      <c r="F16" s="666">
        <f ca="1">+'[5]Rev Req Summary'!F16</f>
        <v>0</v>
      </c>
    </row>
    <row r="17" spans="1:6">
      <c r="A17" s="665">
        <f t="shared" si="0"/>
        <v>10</v>
      </c>
      <c r="B17" s="661" t="s">
        <v>1038</v>
      </c>
      <c r="C17" s="666">
        <f t="shared" ca="1" si="1"/>
        <v>-2081681.16</v>
      </c>
      <c r="D17" s="666">
        <f ca="1">+'[5]Rev Req Summary'!D17</f>
        <v>-2081681.16</v>
      </c>
      <c r="E17" s="666">
        <f ca="1">+'[5]Rev Req Summary'!E17</f>
        <v>0</v>
      </c>
      <c r="F17" s="666">
        <f ca="1">+'[5]Rev Req Summary'!F17</f>
        <v>0</v>
      </c>
    </row>
    <row r="18" spans="1:6">
      <c r="A18" s="665">
        <f t="shared" si="0"/>
        <v>11</v>
      </c>
      <c r="B18" s="661" t="s">
        <v>1039</v>
      </c>
      <c r="C18" s="666">
        <f t="shared" ca="1" si="1"/>
        <v>-72579362.799999982</v>
      </c>
      <c r="D18" s="666">
        <f ca="1">+'[5]Rev Req Summary'!D18</f>
        <v>-72579362.799999982</v>
      </c>
      <c r="E18" s="666">
        <f ca="1">+'[5]Rev Req Summary'!E18</f>
        <v>0</v>
      </c>
      <c r="F18" s="666">
        <f ca="1">+'[5]Rev Req Summary'!F18</f>
        <v>0</v>
      </c>
    </row>
    <row r="19" spans="1:6">
      <c r="A19" s="665">
        <f t="shared" si="0"/>
        <v>12</v>
      </c>
      <c r="B19" s="661" t="s">
        <v>1040</v>
      </c>
      <c r="C19" s="666">
        <f t="shared" ca="1" si="1"/>
        <v>84703827.25</v>
      </c>
      <c r="D19" s="666">
        <f ca="1">+'[5]Rev Req Summary'!D19</f>
        <v>84487547.599999994</v>
      </c>
      <c r="E19" s="666">
        <f ca="1">+'[5]Rev Req Summary'!E19</f>
        <v>13257.679999999998</v>
      </c>
      <c r="F19" s="666">
        <f ca="1">+'[5]Rev Req Summary'!F19</f>
        <v>203021.96999999997</v>
      </c>
    </row>
    <row r="20" spans="1:6">
      <c r="A20" s="665">
        <f t="shared" si="0"/>
        <v>13</v>
      </c>
      <c r="B20" s="661" t="s">
        <v>1250</v>
      </c>
      <c r="C20" s="666">
        <f t="shared" ca="1" si="1"/>
        <v>-29011926</v>
      </c>
      <c r="D20" s="666">
        <f ca="1">+'[5]Rev Req Summary'!D20</f>
        <v>-29011926</v>
      </c>
      <c r="E20" s="666">
        <f ca="1">+'[5]Rev Req Summary'!E20</f>
        <v>0</v>
      </c>
      <c r="F20" s="666">
        <f ca="1">+'[5]Rev Req Summary'!F20</f>
        <v>0</v>
      </c>
    </row>
    <row r="21" spans="1:6">
      <c r="A21" s="665">
        <f t="shared" si="0"/>
        <v>14</v>
      </c>
      <c r="B21" s="661" t="s">
        <v>1251</v>
      </c>
      <c r="C21" s="666">
        <f ca="1">SUM(D21:F21)</f>
        <v>58785500.5</v>
      </c>
      <c r="D21" s="666">
        <f ca="1">+'[5]Rev Req Summary'!D21</f>
        <v>58197530.5</v>
      </c>
      <c r="E21" s="666">
        <f ca="1">+'[5]Rev Req Summary'!E21</f>
        <v>0</v>
      </c>
      <c r="F21" s="666">
        <f ca="1">+'[5]Rev Req Summary'!F21</f>
        <v>587970</v>
      </c>
    </row>
    <row r="22" spans="1:6">
      <c r="A22" s="665">
        <f t="shared" si="0"/>
        <v>15</v>
      </c>
      <c r="B22" s="661" t="s">
        <v>1252</v>
      </c>
      <c r="C22" s="666">
        <f ca="1">SUM(D22:F22)</f>
        <v>29745544</v>
      </c>
      <c r="D22" s="666">
        <f ca="1">+'[5]Rev Req Summary'!D22</f>
        <v>29536744</v>
      </c>
      <c r="E22" s="666">
        <f ca="1">+'[5]Rev Req Summary'!E22</f>
        <v>0</v>
      </c>
      <c r="F22" s="666">
        <f ca="1">+'[5]Rev Req Summary'!F22</f>
        <v>208800</v>
      </c>
    </row>
    <row r="23" spans="1:6">
      <c r="A23" s="665">
        <f t="shared" si="0"/>
        <v>16</v>
      </c>
      <c r="B23" s="661" t="s">
        <v>1253</v>
      </c>
      <c r="C23" s="666">
        <f ca="1">SUM(D23:F23)</f>
        <v>82720471.5</v>
      </c>
      <c r="D23" s="666">
        <f ca="1">+'[5]Rev Req Summary'!D23</f>
        <v>82591127.5</v>
      </c>
      <c r="E23" s="666">
        <f ca="1">+'[5]Rev Req Summary'!E23</f>
        <v>0</v>
      </c>
      <c r="F23" s="666">
        <f ca="1">+'[5]Rev Req Summary'!F23</f>
        <v>129344</v>
      </c>
    </row>
    <row r="24" spans="1:6">
      <c r="A24" s="665">
        <f t="shared" si="0"/>
        <v>17</v>
      </c>
      <c r="B24" s="20" t="s">
        <v>1041</v>
      </c>
      <c r="C24" s="666">
        <f ca="1">SUM(C11:C23)</f>
        <v>214726120.93000001</v>
      </c>
      <c r="D24" s="666">
        <f ca="1">SUM(D11:D23)</f>
        <v>211308634.59000003</v>
      </c>
      <c r="E24" s="666">
        <f ca="1">SUM(E11:E23)</f>
        <v>13257.679999999998</v>
      </c>
      <c r="F24" s="666">
        <f ca="1">SUM(F11:F23)</f>
        <v>3404228.66</v>
      </c>
    </row>
    <row r="25" spans="1:6">
      <c r="A25" s="665">
        <f t="shared" si="0"/>
        <v>18</v>
      </c>
      <c r="B25" s="20"/>
      <c r="C25" s="666"/>
      <c r="D25" s="666"/>
      <c r="E25" s="666"/>
      <c r="F25" s="666"/>
    </row>
    <row r="26" spans="1:6">
      <c r="A26" s="665">
        <f t="shared" si="0"/>
        <v>19</v>
      </c>
      <c r="B26" s="660" t="s">
        <v>1042</v>
      </c>
      <c r="C26" s="666">
        <f ca="1">+C8-C24</f>
        <v>1939093074.3399999</v>
      </c>
      <c r="D26" s="666">
        <f ca="1">+D8-D24</f>
        <v>1931435550.77</v>
      </c>
      <c r="E26" s="666">
        <f ca="1">+E8-E24</f>
        <v>311124.52</v>
      </c>
      <c r="F26" s="666">
        <f ca="1">+F8-F24</f>
        <v>7346399.0499999989</v>
      </c>
    </row>
    <row r="27" spans="1:6">
      <c r="A27" s="665">
        <f t="shared" si="0"/>
        <v>20</v>
      </c>
      <c r="B27" s="20"/>
      <c r="C27" s="666"/>
      <c r="D27" s="666"/>
      <c r="E27" s="666"/>
      <c r="F27" s="666"/>
    </row>
    <row r="28" spans="1:6">
      <c r="A28" s="665">
        <f t="shared" si="0"/>
        <v>21</v>
      </c>
      <c r="B28" s="661" t="s">
        <v>1043</v>
      </c>
      <c r="C28" s="653"/>
      <c r="D28" s="653"/>
      <c r="E28" s="653"/>
      <c r="F28" s="653"/>
    </row>
    <row r="29" spans="1:6">
      <c r="A29" s="665">
        <f t="shared" si="0"/>
        <v>22</v>
      </c>
      <c r="B29" s="662" t="s">
        <v>1044</v>
      </c>
      <c r="C29" s="666">
        <f ca="1">SUM(D29:F29)</f>
        <v>920588.00999999722</v>
      </c>
      <c r="D29" s="666">
        <f ca="1">+'[5]Rev Req Summary'!D29</f>
        <v>1114779.6099999971</v>
      </c>
      <c r="E29" s="666">
        <f ca="1">+'[5]Rev Req Summary'!E29</f>
        <v>-743.57999999999811</v>
      </c>
      <c r="F29" s="666">
        <f ca="1">+'[5]Rev Req Summary'!F29</f>
        <v>-193448.01999999984</v>
      </c>
    </row>
    <row r="30" spans="1:6">
      <c r="A30" s="665">
        <f t="shared" si="0"/>
        <v>23</v>
      </c>
      <c r="B30" s="662" t="s">
        <v>1045</v>
      </c>
      <c r="C30" s="666">
        <f ca="1">SUM(D30:F30)</f>
        <v>-287540</v>
      </c>
      <c r="D30" s="666">
        <f ca="1">+'[5]Rev Req Summary'!D30</f>
        <v>-244388</v>
      </c>
      <c r="E30" s="666">
        <f ca="1">+'[5]Rev Req Summary'!E30</f>
        <v>-604</v>
      </c>
      <c r="F30" s="666">
        <f ca="1">+'[5]Rev Req Summary'!F30</f>
        <v>-42548</v>
      </c>
    </row>
    <row r="31" spans="1:6">
      <c r="A31" s="665">
        <f t="shared" si="0"/>
        <v>24</v>
      </c>
      <c r="B31" s="663" t="s">
        <v>1046</v>
      </c>
      <c r="C31" s="666">
        <f ca="1">SUM(D31:F31)</f>
        <v>-1208128.0099999972</v>
      </c>
      <c r="D31" s="85">
        <f ca="1">+D30-D29</f>
        <v>-1359167.6099999971</v>
      </c>
      <c r="E31" s="85">
        <f t="shared" ref="E31:F31" ca="1" si="2">+E30-E29</f>
        <v>139.57999999999811</v>
      </c>
      <c r="F31" s="85">
        <f t="shared" ca="1" si="2"/>
        <v>150900.01999999984</v>
      </c>
    </row>
    <row r="32" spans="1:6">
      <c r="A32" s="665">
        <f t="shared" si="0"/>
        <v>25</v>
      </c>
      <c r="B32" s="660"/>
      <c r="C32" s="666"/>
      <c r="D32" s="85"/>
      <c r="E32" s="85"/>
      <c r="F32" s="85"/>
    </row>
    <row r="33" spans="1:6">
      <c r="A33" s="665">
        <f t="shared" si="0"/>
        <v>26</v>
      </c>
      <c r="B33" s="663" t="s">
        <v>1047</v>
      </c>
      <c r="C33" s="666">
        <f t="shared" ref="C33:C39" ca="1" si="3">SUM(D33:F33)</f>
        <v>-47994.198737999992</v>
      </c>
      <c r="D33" s="666">
        <f ca="1">+'[5]Rev Req Summary'!D33</f>
        <v>-47994.198737999992</v>
      </c>
      <c r="E33" s="666">
        <f ca="1">+'[5]Rev Req Summary'!E33</f>
        <v>0</v>
      </c>
      <c r="F33" s="666">
        <f ca="1">+'[5]Rev Req Summary'!F33</f>
        <v>0</v>
      </c>
    </row>
    <row r="34" spans="1:6">
      <c r="A34" s="665">
        <f t="shared" si="0"/>
        <v>27</v>
      </c>
      <c r="B34" s="663" t="s">
        <v>1048</v>
      </c>
      <c r="C34" s="666">
        <f t="shared" ca="1" si="3"/>
        <v>-2646730.5287380219</v>
      </c>
      <c r="D34" s="666">
        <f ca="1">+'[5]Rev Req Summary'!D34</f>
        <v>-2662717.5287380219</v>
      </c>
      <c r="E34" s="666">
        <f ca="1">+'[5]Rev Req Summary'!E34</f>
        <v>7</v>
      </c>
      <c r="F34" s="666">
        <f ca="1">+'[5]Rev Req Summary'!F34</f>
        <v>15980</v>
      </c>
    </row>
    <row r="35" spans="1:6">
      <c r="A35" s="665">
        <f t="shared" si="0"/>
        <v>28</v>
      </c>
      <c r="B35" s="664" t="s">
        <v>1049</v>
      </c>
      <c r="C35" s="666">
        <f t="shared" ca="1" si="3"/>
        <v>-3902852.7374760187</v>
      </c>
      <c r="D35" s="666">
        <f t="shared" ref="D35:F35" ca="1" si="4">SUM(D31:D34)</f>
        <v>-4069879.3374760188</v>
      </c>
      <c r="E35" s="666">
        <f t="shared" ca="1" si="4"/>
        <v>146.57999999999811</v>
      </c>
      <c r="F35" s="666">
        <f t="shared" ca="1" si="4"/>
        <v>166880.01999999984</v>
      </c>
    </row>
    <row r="36" spans="1:6">
      <c r="A36" s="665">
        <f t="shared" si="0"/>
        <v>29</v>
      </c>
      <c r="B36" s="660"/>
      <c r="C36" s="666"/>
      <c r="D36" s="85"/>
      <c r="E36" s="85"/>
      <c r="F36" s="85"/>
    </row>
    <row r="37" spans="1:6">
      <c r="A37" s="665">
        <f t="shared" si="0"/>
        <v>30</v>
      </c>
      <c r="B37" s="660" t="s">
        <v>1050</v>
      </c>
      <c r="C37" s="666">
        <f ca="1">SUM(D37:F37)</f>
        <v>28313252</v>
      </c>
      <c r="D37" s="666">
        <f ca="1">+'[5]Rev Req Summary'!D37</f>
        <v>28308134</v>
      </c>
      <c r="E37" s="666">
        <f ca="1">+'[5]Rev Req Summary'!E37</f>
        <v>5118</v>
      </c>
      <c r="F37" s="666">
        <f ca="1">+'[5]Rev Req Summary'!F37</f>
        <v>0</v>
      </c>
    </row>
    <row r="38" spans="1:6">
      <c r="A38" s="665">
        <f t="shared" si="0"/>
        <v>31</v>
      </c>
      <c r="B38" s="660"/>
      <c r="C38" s="666"/>
      <c r="D38" s="85"/>
      <c r="E38" s="85"/>
      <c r="F38" s="85"/>
    </row>
    <row r="39" spans="1:6">
      <c r="A39" s="665">
        <f t="shared" si="0"/>
        <v>32</v>
      </c>
      <c r="B39" s="653" t="s">
        <v>1051</v>
      </c>
      <c r="C39" s="666">
        <f t="shared" ca="1" si="3"/>
        <v>1963503473.6025238</v>
      </c>
      <c r="D39" s="85">
        <f ca="1">SUM(D26,D35,D37)</f>
        <v>1955673805.432524</v>
      </c>
      <c r="E39" s="85">
        <f t="shared" ref="E39:F39" ca="1" si="5">SUM(E26,E35,E37)</f>
        <v>316389.10000000003</v>
      </c>
      <c r="F39" s="85">
        <f t="shared" ca="1" si="5"/>
        <v>7513279.0699999984</v>
      </c>
    </row>
    <row r="40" spans="1:6">
      <c r="A40" s="665"/>
      <c r="B40" s="661"/>
      <c r="C40" s="653"/>
      <c r="D40" s="666"/>
      <c r="E40" s="666"/>
      <c r="F40" s="666"/>
    </row>
    <row r="41" spans="1:6">
      <c r="A41" s="659"/>
      <c r="B41" s="20"/>
      <c r="C41" s="85"/>
      <c r="D41" s="85"/>
      <c r="E41" s="85"/>
      <c r="F41" s="85"/>
    </row>
    <row r="42" spans="1:6">
      <c r="A42" s="659"/>
      <c r="B42" s="653"/>
      <c r="C42" s="85"/>
      <c r="D42" s="85"/>
      <c r="E42" s="85"/>
      <c r="F42" s="85"/>
    </row>
  </sheetData>
  <mergeCells count="4">
    <mergeCell ref="A1:F1"/>
    <mergeCell ref="A2:F2"/>
    <mergeCell ref="A3:F3"/>
    <mergeCell ref="A4:F4"/>
  </mergeCells>
  <printOptions horizontalCentered="1"/>
  <pageMargins left="0.25" right="0.25" top="0.96" bottom="0.75" header="0.3" footer="0.3"/>
  <pageSetup scale="98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G53"/>
  <sheetViews>
    <sheetView workbookViewId="0"/>
  </sheetViews>
  <sheetFormatPr defaultRowHeight="13.2"/>
  <cols>
    <col min="1" max="1" width="5.44140625" style="282" bestFit="1" customWidth="1"/>
    <col min="2" max="2" width="14.88671875" style="282" customWidth="1"/>
    <col min="3" max="3" width="15.21875" style="282" customWidth="1"/>
    <col min="4" max="4" width="18.44140625" style="282" customWidth="1"/>
    <col min="5" max="5" width="12.21875" style="282" bestFit="1" customWidth="1"/>
    <col min="6" max="6" width="15.44140625" style="282" bestFit="1" customWidth="1"/>
    <col min="7" max="7" width="17" style="282" bestFit="1" customWidth="1"/>
    <col min="8" max="16384" width="8.88671875" style="282"/>
  </cols>
  <sheetData>
    <row r="1" spans="1:7">
      <c r="A1" s="21"/>
      <c r="B1" s="22"/>
      <c r="C1" s="22"/>
      <c r="D1" s="22"/>
      <c r="E1" s="22"/>
      <c r="F1" s="22"/>
      <c r="G1" s="23"/>
    </row>
    <row r="2" spans="1:7" ht="13.8" thickBot="1">
      <c r="A2" s="122"/>
      <c r="B2" s="21"/>
      <c r="C2" s="21"/>
      <c r="D2" s="21"/>
      <c r="E2" s="21"/>
      <c r="F2" s="21"/>
      <c r="G2" s="23"/>
    </row>
    <row r="3" spans="1:7" ht="13.8" thickBot="1">
      <c r="A3" s="21"/>
      <c r="B3" s="21"/>
      <c r="C3" s="21"/>
      <c r="D3" s="21"/>
      <c r="E3" s="21"/>
      <c r="F3" s="21"/>
      <c r="G3" s="25" t="str">
        <f ca="1">'[4]KJB-6,13 Cmn Adj'!L4</f>
        <v>Common Adj 02</v>
      </c>
    </row>
    <row r="4" spans="1:7">
      <c r="A4" s="138"/>
      <c r="B4" s="30"/>
      <c r="C4" s="30"/>
      <c r="D4" s="707" t="str">
        <f ca="1">'[4]KJB-6,13 Cmn Adj'!I5</f>
        <v>PUGET SOUND ENERGY-ELECTRIC (PER SETTLEMENT)</v>
      </c>
      <c r="E4" s="30"/>
      <c r="F4" s="30"/>
      <c r="G4" s="30"/>
    </row>
    <row r="5" spans="1:7">
      <c r="A5" s="138"/>
      <c r="C5" s="138"/>
      <c r="D5" s="138" t="str">
        <f ca="1">'[4]KJB-6,13 Cmn Adj'!I6</f>
        <v>TEMPERATURE NORMALIZATION</v>
      </c>
      <c r="E5" s="138"/>
      <c r="F5" s="138"/>
    </row>
    <row r="6" spans="1:7">
      <c r="A6" s="30"/>
      <c r="B6" s="138" t="str">
        <f ca="1">'[4]KJB-6,13 Cmn Adj'!G7</f>
        <v>FOR THE TWELVE MONTHS ENDED SEPTEMBER 30, 2016</v>
      </c>
      <c r="C6" s="138"/>
      <c r="D6" s="27"/>
      <c r="E6" s="30"/>
      <c r="F6" s="123"/>
      <c r="G6" s="123"/>
    </row>
    <row r="7" spans="1:7">
      <c r="A7" s="138"/>
      <c r="B7" s="138"/>
      <c r="C7" s="138"/>
      <c r="D7" s="26" t="str">
        <f ca="1">'[4]KJB-6,13 Cmn Adj'!I8</f>
        <v xml:space="preserve">2017 GENERAL RATE CASE </v>
      </c>
      <c r="E7" s="30"/>
      <c r="F7" s="30"/>
      <c r="G7" s="30"/>
    </row>
    <row r="8" spans="1:7">
      <c r="A8" s="21"/>
      <c r="B8" s="21"/>
      <c r="C8" s="21"/>
      <c r="D8" s="21"/>
      <c r="E8" s="21"/>
      <c r="F8" s="21"/>
      <c r="G8" s="21"/>
    </row>
    <row r="9" spans="1:7">
      <c r="A9" s="138" t="str">
        <f ca="1">'[4]KJB-6,13 Cmn Adj'!F10</f>
        <v>LINE</v>
      </c>
      <c r="B9" s="89"/>
      <c r="C9" s="89"/>
      <c r="D9" s="89"/>
      <c r="E9" s="21"/>
      <c r="F9" s="21"/>
      <c r="G9" s="30"/>
    </row>
    <row r="10" spans="1:7">
      <c r="A10" s="32" t="str">
        <f ca="1">'[4]KJB-6,13 Cmn Adj'!F11</f>
        <v>NO.</v>
      </c>
      <c r="B10" s="33" t="str">
        <f ca="1">'[4]KJB-6,13 Cmn Adj'!G11</f>
        <v>DESCRIPTION</v>
      </c>
      <c r="C10" s="33"/>
      <c r="D10" s="33"/>
      <c r="E10" s="33"/>
      <c r="F10" s="33"/>
      <c r="G10" s="34"/>
    </row>
    <row r="11" spans="1:7">
      <c r="A11" s="35">
        <f ca="1">'[4]KJB-6,13 Cmn Adj'!F12</f>
        <v>0</v>
      </c>
      <c r="B11" s="124" t="str">
        <f ca="1">'[4]KJB-6,13 Cmn Adj'!G12</f>
        <v>TEMPERATURE NORMALIZATION ADJUSTMENT:</v>
      </c>
      <c r="C11" s="62"/>
      <c r="D11" s="62"/>
      <c r="E11" s="22"/>
      <c r="F11" s="125"/>
      <c r="G11" s="22"/>
    </row>
    <row r="12" spans="1:7">
      <c r="A12" s="38">
        <f ca="1">'[4]KJB-6,13 Cmn Adj'!F13</f>
        <v>1</v>
      </c>
      <c r="B12" s="22">
        <f ca="1">'[4]KJB-6,13 Cmn Adj'!G13</f>
        <v>0</v>
      </c>
      <c r="C12" s="107" t="str">
        <f ca="1">'[4]KJB-6,13 Cmn Adj'!H13</f>
        <v>ACTUAL</v>
      </c>
      <c r="D12" s="37" t="str">
        <f ca="1">'[4]KJB-6,13 Cmn Adj'!I13</f>
        <v>TEMP ADJ</v>
      </c>
      <c r="E12" s="126" t="str">
        <f ca="1">'[4]KJB-6,13 Cmn Adj'!J13</f>
        <v>MWH</v>
      </c>
      <c r="F12" s="38" t="str">
        <f ca="1">'[4]KJB-6,13 Cmn Adj'!K13</f>
        <v>ADJ FOR LOSSES</v>
      </c>
      <c r="G12" s="22"/>
    </row>
    <row r="13" spans="1:7">
      <c r="A13" s="39">
        <f ca="1">'[4]KJB-6,13 Cmn Adj'!F14</f>
        <v>2</v>
      </c>
      <c r="B13" s="22">
        <f ca="1">'[4]KJB-6,13 Cmn Adj'!G14</f>
        <v>0</v>
      </c>
      <c r="C13" s="127" t="str">
        <f ca="1">'[4]KJB-6,13 Cmn Adj'!H14</f>
        <v>GPI MWh</v>
      </c>
      <c r="D13" s="127" t="str">
        <f ca="1">'[4]KJB-6,13 Cmn Adj'!I14</f>
        <v>GPI MWh</v>
      </c>
      <c r="E13" s="128" t="str">
        <f ca="1">'[4]KJB-6,13 Cmn Adj'!J14</f>
        <v>CHANGE</v>
      </c>
      <c r="F13" s="162">
        <f ca="1">'[4]KJB-6,13 Cmn Adj'!K14</f>
        <v>7.2999999999999995E-2</v>
      </c>
      <c r="G13" s="22"/>
    </row>
    <row r="14" spans="1:7">
      <c r="A14" s="39">
        <f ca="1">'[4]KJB-6,13 Cmn Adj'!F15</f>
        <v>3</v>
      </c>
      <c r="B14" s="305">
        <f ca="1">'[4]KJB-6,13 Cmn Adj'!G15</f>
        <v>42278</v>
      </c>
      <c r="C14" s="92">
        <f ca="1">'[4]KJB-6,13 Cmn Adj'!H15</f>
        <v>1709553137</v>
      </c>
      <c r="D14" s="92">
        <f ca="1">'[4]KJB-6,13 Cmn Adj'!I15</f>
        <v>1757265842.6147575</v>
      </c>
      <c r="E14" s="125">
        <f ca="1">'[4]KJB-6,13 Cmn Adj'!J15</f>
        <v>47712705.614757538</v>
      </c>
      <c r="F14" s="125">
        <f ca="1">'[4]KJB-6,13 Cmn Adj'!K15</f>
        <v>44229678</v>
      </c>
      <c r="G14" s="22"/>
    </row>
    <row r="15" spans="1:7">
      <c r="A15" s="39">
        <f ca="1">'[4]KJB-6,13 Cmn Adj'!F16</f>
        <v>4</v>
      </c>
      <c r="B15" s="305">
        <f ca="1">'[4]KJB-6,13 Cmn Adj'!G16</f>
        <v>42309</v>
      </c>
      <c r="C15" s="92">
        <f ca="1">'[4]KJB-6,13 Cmn Adj'!H16</f>
        <v>2071074561</v>
      </c>
      <c r="D15" s="92">
        <f ca="1">'[4]KJB-6,13 Cmn Adj'!I16</f>
        <v>2021559503.7397845</v>
      </c>
      <c r="E15" s="125">
        <f ca="1">'[4]KJB-6,13 Cmn Adj'!J16</f>
        <v>-49515057.260215521</v>
      </c>
      <c r="F15" s="125">
        <f ca="1">'[4]KJB-6,13 Cmn Adj'!K16</f>
        <v>-45900458</v>
      </c>
      <c r="G15" s="22"/>
    </row>
    <row r="16" spans="1:7">
      <c r="A16" s="39">
        <f ca="1">'[4]KJB-6,13 Cmn Adj'!F17</f>
        <v>5</v>
      </c>
      <c r="B16" s="305">
        <f ca="1">'[4]KJB-6,13 Cmn Adj'!G17</f>
        <v>42339</v>
      </c>
      <c r="C16" s="92">
        <f ca="1">'[4]KJB-6,13 Cmn Adj'!H17</f>
        <v>2293718205</v>
      </c>
      <c r="D16" s="92">
        <f ca="1">'[4]KJB-6,13 Cmn Adj'!I17</f>
        <v>2341463234.1684051</v>
      </c>
      <c r="E16" s="125">
        <f ca="1">'[4]KJB-6,13 Cmn Adj'!J17</f>
        <v>47745029.168405056</v>
      </c>
      <c r="F16" s="125">
        <f ca="1">'[4]KJB-6,13 Cmn Adj'!K17</f>
        <v>44259642</v>
      </c>
      <c r="G16" s="22"/>
    </row>
    <row r="17" spans="1:7">
      <c r="A17" s="39">
        <f ca="1">'[4]KJB-6,13 Cmn Adj'!F18</f>
        <v>6</v>
      </c>
      <c r="B17" s="305">
        <f ca="1">'[4]KJB-6,13 Cmn Adj'!G18</f>
        <v>42370</v>
      </c>
      <c r="C17" s="92">
        <f ca="1">'[4]KJB-6,13 Cmn Adj'!H18</f>
        <v>2264400226</v>
      </c>
      <c r="D17" s="92">
        <f ca="1">'[4]KJB-6,13 Cmn Adj'!I18</f>
        <v>2313151612.2310338</v>
      </c>
      <c r="E17" s="125">
        <f ca="1">'[4]KJB-6,13 Cmn Adj'!J18</f>
        <v>48751386.231033802</v>
      </c>
      <c r="F17" s="125">
        <f ca="1">'[4]KJB-6,13 Cmn Adj'!K18</f>
        <v>45192535</v>
      </c>
      <c r="G17" s="22"/>
    </row>
    <row r="18" spans="1:7">
      <c r="A18" s="39">
        <f ca="1">'[4]KJB-6,13 Cmn Adj'!F19</f>
        <v>7</v>
      </c>
      <c r="B18" s="305">
        <f ca="1">'[4]KJB-6,13 Cmn Adj'!G19</f>
        <v>42401</v>
      </c>
      <c r="C18" s="92">
        <f ca="1">'[4]KJB-6,13 Cmn Adj'!H19</f>
        <v>1926704963</v>
      </c>
      <c r="D18" s="92">
        <f ca="1">'[4]KJB-6,13 Cmn Adj'!I19</f>
        <v>2027518228.9616108</v>
      </c>
      <c r="E18" s="125">
        <f ca="1">'[4]KJB-6,13 Cmn Adj'!J19</f>
        <v>100813265.96161079</v>
      </c>
      <c r="F18" s="125">
        <f ca="1">'[4]KJB-6,13 Cmn Adj'!K19</f>
        <v>93453898</v>
      </c>
      <c r="G18" s="22"/>
    </row>
    <row r="19" spans="1:7">
      <c r="A19" s="39">
        <f ca="1">'[4]KJB-6,13 Cmn Adj'!F20</f>
        <v>8</v>
      </c>
      <c r="B19" s="305">
        <f ca="1">'[4]KJB-6,13 Cmn Adj'!G20</f>
        <v>42430</v>
      </c>
      <c r="C19" s="92">
        <f ca="1">'[4]KJB-6,13 Cmn Adj'!H20</f>
        <v>1958545780</v>
      </c>
      <c r="D19" s="92">
        <f ca="1">'[4]KJB-6,13 Cmn Adj'!I20</f>
        <v>2015037059.0936217</v>
      </c>
      <c r="E19" s="125">
        <f ca="1">'[4]KJB-6,13 Cmn Adj'!J20</f>
        <v>56491279.093621731</v>
      </c>
      <c r="F19" s="125">
        <f ca="1">'[4]KJB-6,13 Cmn Adj'!K20</f>
        <v>52367416</v>
      </c>
      <c r="G19" s="22"/>
    </row>
    <row r="20" spans="1:7">
      <c r="A20" s="39">
        <f ca="1">'[4]KJB-6,13 Cmn Adj'!F21</f>
        <v>9</v>
      </c>
      <c r="B20" s="305">
        <f ca="1">'[4]KJB-6,13 Cmn Adj'!G21</f>
        <v>42461</v>
      </c>
      <c r="C20" s="92">
        <f ca="1">'[4]KJB-6,13 Cmn Adj'!H21</f>
        <v>1641032699</v>
      </c>
      <c r="D20" s="92">
        <f ca="1">'[4]KJB-6,13 Cmn Adj'!I21</f>
        <v>1717808476.922034</v>
      </c>
      <c r="E20" s="125">
        <f ca="1">'[4]KJB-6,13 Cmn Adj'!J21</f>
        <v>76775777.922034025</v>
      </c>
      <c r="F20" s="125">
        <f ca="1">'[4]KJB-6,13 Cmn Adj'!K21</f>
        <v>71171146</v>
      </c>
      <c r="G20" s="22"/>
    </row>
    <row r="21" spans="1:7">
      <c r="A21" s="39">
        <f ca="1">'[4]KJB-6,13 Cmn Adj'!F22</f>
        <v>10</v>
      </c>
      <c r="B21" s="305">
        <f ca="1">'[4]KJB-6,13 Cmn Adj'!G22</f>
        <v>42491</v>
      </c>
      <c r="C21" s="92">
        <f ca="1">'[4]KJB-6,13 Cmn Adj'!H22</f>
        <v>1626432632</v>
      </c>
      <c r="D21" s="92">
        <f ca="1">'[4]KJB-6,13 Cmn Adj'!I22</f>
        <v>1641730768.4739172</v>
      </c>
      <c r="E21" s="125">
        <f ca="1">'[4]KJB-6,13 Cmn Adj'!J22</f>
        <v>15298136.473917246</v>
      </c>
      <c r="F21" s="125">
        <f ca="1">'[4]KJB-6,13 Cmn Adj'!K22</f>
        <v>14181373</v>
      </c>
      <c r="G21" s="22"/>
    </row>
    <row r="22" spans="1:7">
      <c r="A22" s="39">
        <f ca="1">'[4]KJB-6,13 Cmn Adj'!F23</f>
        <v>11</v>
      </c>
      <c r="B22" s="305">
        <f ca="1">'[4]KJB-6,13 Cmn Adj'!G23</f>
        <v>42522</v>
      </c>
      <c r="C22" s="92">
        <f ca="1">'[4]KJB-6,13 Cmn Adj'!H23</f>
        <v>1597200862</v>
      </c>
      <c r="D22" s="92">
        <f ca="1">'[4]KJB-6,13 Cmn Adj'!I23</f>
        <v>1584799398.2238727</v>
      </c>
      <c r="E22" s="125">
        <f ca="1">'[4]KJB-6,13 Cmn Adj'!J23</f>
        <v>-12401463.776127338</v>
      </c>
      <c r="F22" s="125">
        <f ca="1">'[4]KJB-6,13 Cmn Adj'!K23</f>
        <v>-11496157</v>
      </c>
      <c r="G22" s="22"/>
    </row>
    <row r="23" spans="1:7">
      <c r="A23" s="39">
        <f ca="1">'[4]KJB-6,13 Cmn Adj'!F24</f>
        <v>12</v>
      </c>
      <c r="B23" s="305">
        <f ca="1">'[4]KJB-6,13 Cmn Adj'!G24</f>
        <v>42552</v>
      </c>
      <c r="C23" s="92">
        <f ca="1">'[4]KJB-6,13 Cmn Adj'!H24</f>
        <v>1647778275</v>
      </c>
      <c r="D23" s="92">
        <f ca="1">'[4]KJB-6,13 Cmn Adj'!I24</f>
        <v>1645397292.7076356</v>
      </c>
      <c r="E23" s="125">
        <f ca="1">'[4]KJB-6,13 Cmn Adj'!J24</f>
        <v>-2380982.2923643589</v>
      </c>
      <c r="F23" s="125">
        <f ca="1">'[4]KJB-6,13 Cmn Adj'!K24</f>
        <v>-2207171</v>
      </c>
      <c r="G23" s="22"/>
    </row>
    <row r="24" spans="1:7">
      <c r="A24" s="39">
        <f ca="1">'[4]KJB-6,13 Cmn Adj'!F25</f>
        <v>13</v>
      </c>
      <c r="B24" s="305">
        <f ca="1">'[4]KJB-6,13 Cmn Adj'!G25</f>
        <v>42583</v>
      </c>
      <c r="C24" s="92">
        <f ca="1">'[4]KJB-6,13 Cmn Adj'!H25</f>
        <v>1712297533</v>
      </c>
      <c r="D24" s="92">
        <f ca="1">'[4]KJB-6,13 Cmn Adj'!I25</f>
        <v>1680388551.7681735</v>
      </c>
      <c r="E24" s="125">
        <f ca="1">'[4]KJB-6,13 Cmn Adj'!J25</f>
        <v>-31908981.231826544</v>
      </c>
      <c r="F24" s="125">
        <f ca="1">'[4]KJB-6,13 Cmn Adj'!K25</f>
        <v>-29579626</v>
      </c>
      <c r="G24" s="22"/>
    </row>
    <row r="25" spans="1:7">
      <c r="A25" s="39">
        <f ca="1">'[4]KJB-6,13 Cmn Adj'!F26</f>
        <v>14</v>
      </c>
      <c r="B25" s="305">
        <f ca="1">'[4]KJB-6,13 Cmn Adj'!G26</f>
        <v>42614</v>
      </c>
      <c r="C25" s="92">
        <f ca="1">'[4]KJB-6,13 Cmn Adj'!H26</f>
        <v>1559199266</v>
      </c>
      <c r="D25" s="92">
        <f ca="1">'[4]KJB-6,13 Cmn Adj'!I26</f>
        <v>1565709070.7194872</v>
      </c>
      <c r="E25" s="129">
        <f ca="1">'[4]KJB-6,13 Cmn Adj'!J26</f>
        <v>6509804.7194871902</v>
      </c>
      <c r="F25" s="129">
        <f ca="1">'[4]KJB-6,13 Cmn Adj'!K26</f>
        <v>6034589</v>
      </c>
      <c r="G25" s="22"/>
    </row>
    <row r="26" spans="1:7">
      <c r="A26" s="39">
        <f ca="1">'[4]KJB-6,13 Cmn Adj'!F27</f>
        <v>15</v>
      </c>
      <c r="B26" s="22">
        <f ca="1">'[4]KJB-6,13 Cmn Adj'!G27</f>
        <v>0</v>
      </c>
      <c r="C26" s="130">
        <f ca="1">'[4]KJB-6,13 Cmn Adj'!H27</f>
        <v>22007938139</v>
      </c>
      <c r="D26" s="130">
        <f ca="1">'[4]KJB-6,13 Cmn Adj'!I27</f>
        <v>22311829040</v>
      </c>
      <c r="E26" s="130">
        <f ca="1">'[4]KJB-6,13 Cmn Adj'!J27</f>
        <v>303890901</v>
      </c>
      <c r="F26" s="130">
        <f ca="1">'[4]KJB-6,13 Cmn Adj'!K27</f>
        <v>281706865</v>
      </c>
      <c r="G26" s="344"/>
    </row>
    <row r="27" spans="1:7">
      <c r="A27" s="39">
        <f ca="1">'[4]KJB-6,13 Cmn Adj'!F28</f>
        <v>16</v>
      </c>
      <c r="B27" s="22"/>
      <c r="C27" s="109"/>
      <c r="D27" s="109"/>
      <c r="E27" s="38"/>
      <c r="F27" s="22"/>
      <c r="G27" s="22"/>
    </row>
    <row r="28" spans="1:7">
      <c r="A28" s="39">
        <f ca="1">'[4]KJB-6,13 Cmn Adj'!F29</f>
        <v>17</v>
      </c>
      <c r="B28" s="22" t="str">
        <f ca="1">'[4]KJB-6,13 Cmn Adj'!G29</f>
        <v>REVENUE ADJUSTMENT:</v>
      </c>
      <c r="C28" s="22" t="str">
        <f ca="1">'[4]KJB-6,13 Cmn Adj'!H29</f>
        <v>SCHEDULE 7</v>
      </c>
      <c r="D28" s="56"/>
      <c r="E28" s="92">
        <f ca="1">'[4]KJB-6,13 Cmn Adj'!J29</f>
        <v>242969649.42949438</v>
      </c>
      <c r="F28" s="92">
        <f ca="1">'[4]KJB-6,13 Cmn Adj'!K29</f>
        <v>25306989</v>
      </c>
      <c r="G28" s="22"/>
    </row>
    <row r="29" spans="1:7">
      <c r="A29" s="39">
        <f ca="1">'[4]KJB-6,13 Cmn Adj'!F30</f>
        <v>18</v>
      </c>
      <c r="B29" s="38">
        <f ca="1">'[4]KJB-6,13 Cmn Adj'!G30</f>
        <v>0</v>
      </c>
      <c r="C29" s="22" t="str">
        <f ca="1">'[4]KJB-6,13 Cmn Adj'!H30</f>
        <v>SCHEDULE 24</v>
      </c>
      <c r="D29" s="56"/>
      <c r="E29" s="92">
        <f ca="1">'[4]KJB-6,13 Cmn Adj'!J30</f>
        <v>22548468.167257171</v>
      </c>
      <c r="F29" s="92">
        <f ca="1">'[4]KJB-6,13 Cmn Adj'!K30</f>
        <v>2013368</v>
      </c>
      <c r="G29" s="22"/>
    </row>
    <row r="30" spans="1:7">
      <c r="A30" s="39">
        <f ca="1">'[4]KJB-6,13 Cmn Adj'!F31</f>
        <v>19</v>
      </c>
      <c r="B30" s="22">
        <f ca="1">'[4]KJB-6,13 Cmn Adj'!G31</f>
        <v>0</v>
      </c>
      <c r="C30" s="62" t="str">
        <f ca="1">'[4]KJB-6,13 Cmn Adj'!H31</f>
        <v>SCHEDULE 25</v>
      </c>
      <c r="D30" s="56"/>
      <c r="E30" s="92">
        <f ca="1">'[4]KJB-6,13 Cmn Adj'!J31</f>
        <v>11247064.07998576</v>
      </c>
      <c r="F30" s="92">
        <f ca="1">'[4]KJB-6,13 Cmn Adj'!K31</f>
        <v>720622</v>
      </c>
      <c r="G30" s="22"/>
    </row>
    <row r="31" spans="1:7">
      <c r="A31" s="39">
        <f ca="1">'[4]KJB-6,13 Cmn Adj'!F32</f>
        <v>20</v>
      </c>
      <c r="B31" s="22">
        <f ca="1">'[4]KJB-6,13 Cmn Adj'!G32</f>
        <v>0</v>
      </c>
      <c r="C31" s="22" t="str">
        <f ca="1">'[4]KJB-6,13 Cmn Adj'!H32</f>
        <v>SCHEDULE 26</v>
      </c>
      <c r="D31" s="56"/>
      <c r="E31" s="92">
        <f ca="1">'[4]KJB-6,13 Cmn Adj'!J32</f>
        <v>-231987.67610922537</v>
      </c>
      <c r="F31" s="92">
        <f ca="1">'[4]KJB-6,13 Cmn Adj'!K32</f>
        <v>-13163</v>
      </c>
      <c r="G31" s="22"/>
    </row>
    <row r="32" spans="1:7">
      <c r="A32" s="39">
        <f ca="1">'[4]KJB-6,13 Cmn Adj'!F33</f>
        <v>21</v>
      </c>
      <c r="B32" s="22">
        <f ca="1">'[4]KJB-6,13 Cmn Adj'!G33</f>
        <v>0</v>
      </c>
      <c r="C32" s="62" t="str">
        <f ca="1">'[4]KJB-6,13 Cmn Adj'!H33</f>
        <v>SCHEDULE 29</v>
      </c>
      <c r="D32" s="56"/>
      <c r="E32" s="92">
        <f ca="1">'[4]KJB-6,13 Cmn Adj'!J33</f>
        <v>-158746.83383420159</v>
      </c>
      <c r="F32" s="92">
        <f ca="1">'[4]KJB-6,13 Cmn Adj'!K33</f>
        <v>-8444</v>
      </c>
      <c r="G32" s="22"/>
    </row>
    <row r="33" spans="1:7">
      <c r="A33" s="39">
        <f ca="1">'[4]KJB-6,13 Cmn Adj'!F34</f>
        <v>22</v>
      </c>
      <c r="B33" s="22">
        <f ca="1">'[4]KJB-6,13 Cmn Adj'!G34</f>
        <v>0</v>
      </c>
      <c r="C33" s="62" t="str">
        <f ca="1">'[4]KJB-6,13 Cmn Adj'!H34</f>
        <v>SCHEDULE 31</v>
      </c>
      <c r="D33" s="56"/>
      <c r="E33" s="92">
        <f ca="1">'[4]KJB-6,13 Cmn Adj'!J34</f>
        <v>957232.70373482071</v>
      </c>
      <c r="F33" s="92">
        <f ca="1">'[4]KJB-6,13 Cmn Adj'!K34</f>
        <v>52022</v>
      </c>
      <c r="G33" s="22"/>
    </row>
    <row r="34" spans="1:7">
      <c r="A34" s="39">
        <f ca="1">'[4]KJB-6,13 Cmn Adj'!F35</f>
        <v>23</v>
      </c>
      <c r="B34" s="22">
        <f ca="1">'[4]KJB-6,13 Cmn Adj'!G35</f>
        <v>0</v>
      </c>
      <c r="C34" s="22" t="str">
        <f ca="1">'[4]KJB-6,13 Cmn Adj'!H35</f>
        <v>SCHEDULE 43</v>
      </c>
      <c r="D34" s="56"/>
      <c r="E34" s="92">
        <f ca="1">'[4]KJB-6,13 Cmn Adj'!J35</f>
        <v>3836119.7974334164</v>
      </c>
      <c r="F34" s="92">
        <f ca="1">'[4]KJB-6,13 Cmn Adj'!K35</f>
        <v>214416</v>
      </c>
      <c r="G34" s="22"/>
    </row>
    <row r="35" spans="1:7">
      <c r="A35" s="39">
        <f ca="1">'[4]KJB-6,13 Cmn Adj'!F36</f>
        <v>24</v>
      </c>
      <c r="B35" s="22">
        <f ca="1">'[4]KJB-6,13 Cmn Adj'!G36</f>
        <v>0</v>
      </c>
      <c r="C35" s="62" t="str">
        <f ca="1">'[4]KJB-6,13 Cmn Adj'!H36</f>
        <v>SCHEDULE 40 - MED SEC VOLTAGE</v>
      </c>
      <c r="D35" s="56"/>
      <c r="E35" s="92">
        <f ca="1">'[4]KJB-6,13 Cmn Adj'!J36</f>
        <v>139730.50241881609</v>
      </c>
      <c r="F35" s="92">
        <f ca="1">'[4]KJB-6,13 Cmn Adj'!K36</f>
        <v>7914</v>
      </c>
      <c r="G35" s="22"/>
    </row>
    <row r="36" spans="1:7">
      <c r="A36" s="39">
        <f ca="1">'[4]KJB-6,13 Cmn Adj'!F37</f>
        <v>25</v>
      </c>
      <c r="B36" s="22">
        <f ca="1">'[4]KJB-6,13 Cmn Adj'!G37</f>
        <v>0</v>
      </c>
      <c r="C36" s="62" t="str">
        <f ca="1">'[4]KJB-6,13 Cmn Adj'!H37</f>
        <v>SCHEDULE 40 - LARGE DEC VOLTAGE</v>
      </c>
      <c r="D36" s="56"/>
      <c r="E36" s="92">
        <f ca="1">'[4]KJB-6,13 Cmn Adj'!J37</f>
        <v>283772.54288090428</v>
      </c>
      <c r="F36" s="92">
        <f ca="1">'[4]KJB-6,13 Cmn Adj'!K37</f>
        <v>16073</v>
      </c>
      <c r="G36" s="22"/>
    </row>
    <row r="37" spans="1:7">
      <c r="A37" s="39">
        <f ca="1">'[4]KJB-6,13 Cmn Adj'!F38</f>
        <v>26</v>
      </c>
      <c r="B37" s="22">
        <f ca="1">'[4]KJB-6,13 Cmn Adj'!G38</f>
        <v>0</v>
      </c>
      <c r="C37" s="62" t="str">
        <f ca="1">'[4]KJB-6,13 Cmn Adj'!H38</f>
        <v>SCHEDULE 40 - PRIMARY VOLTAGE</v>
      </c>
      <c r="D37" s="56"/>
      <c r="E37" s="92">
        <f ca="1">'[4]KJB-6,13 Cmn Adj'!J38</f>
        <v>-30131.256685476605</v>
      </c>
      <c r="F37" s="92">
        <f ca="1">'[4]KJB-6,13 Cmn Adj'!K38</f>
        <v>-1662</v>
      </c>
      <c r="G37" s="22"/>
    </row>
    <row r="38" spans="1:7">
      <c r="A38" s="39">
        <f ca="1">'[4]KJB-6,13 Cmn Adj'!F39</f>
        <v>27</v>
      </c>
      <c r="B38" s="22">
        <f ca="1">'[4]KJB-6,13 Cmn Adj'!G39</f>
        <v>0</v>
      </c>
      <c r="C38" s="22" t="str">
        <f ca="1">'[4]KJB-6,13 Cmn Adj'!H39</f>
        <v>FIRM RESALE</v>
      </c>
      <c r="D38" s="56"/>
      <c r="E38" s="92">
        <f ca="1">'[4]KJB-6,13 Cmn Adj'!J39</f>
        <v>145693.42218082878</v>
      </c>
      <c r="F38" s="92">
        <f ca="1">'[4]KJB-6,13 Cmn Adj'!K39</f>
        <v>5118</v>
      </c>
      <c r="G38" s="22"/>
    </row>
    <row r="39" spans="1:7">
      <c r="A39" s="39">
        <f ca="1">'[4]KJB-6,13 Cmn Adj'!F40</f>
        <v>28</v>
      </c>
      <c r="B39" s="22"/>
      <c r="C39" s="22"/>
      <c r="D39" s="56"/>
      <c r="E39" s="163"/>
      <c r="F39" s="110"/>
      <c r="G39" s="131"/>
    </row>
    <row r="40" spans="1:7">
      <c r="A40" s="39">
        <f ca="1">'[4]KJB-6,13 Cmn Adj'!F41</f>
        <v>29</v>
      </c>
      <c r="B40" s="22" t="str">
        <f ca="1">'[4]KJB-6,13 Cmn Adj'!G41</f>
        <v>INCREASE (DECREASE) SALES TO CUSTOMERS</v>
      </c>
      <c r="C40" s="22"/>
      <c r="D40" s="22"/>
      <c r="E40" s="48">
        <f ca="1">'[4]KJB-6,13 Cmn Adj'!J41</f>
        <v>281706864.87875712</v>
      </c>
      <c r="F40" s="48">
        <f ca="1">'[4]KJB-6,13 Cmn Adj'!K41</f>
        <v>28313253</v>
      </c>
      <c r="G40" s="42">
        <f ca="1">'[4]KJB-6,13 Cmn Adj'!L41</f>
        <v>28313253</v>
      </c>
    </row>
    <row r="41" spans="1:7">
      <c r="A41" s="39">
        <f ca="1">'[4]KJB-6,13 Cmn Adj'!F42</f>
        <v>30</v>
      </c>
      <c r="B41" s="132"/>
      <c r="C41" s="132"/>
      <c r="D41" s="51"/>
      <c r="E41" s="51"/>
      <c r="F41" s="60"/>
      <c r="G41" s="22"/>
    </row>
    <row r="42" spans="1:7">
      <c r="A42" s="39">
        <f ca="1">'[4]KJB-6,13 Cmn Adj'!F43</f>
        <v>31</v>
      </c>
      <c r="B42" s="62" t="str">
        <f ca="1">'[4]KJB-6,13 Cmn Adj'!G43</f>
        <v>UNCOLLECTIBLES @</v>
      </c>
      <c r="C42" s="62"/>
      <c r="D42" s="62"/>
      <c r="E42" s="133">
        <f ca="1">'[4]KJB-6,13 Cmn Adj'!J43</f>
        <v>7.1570000000000002E-3</v>
      </c>
      <c r="F42" s="134">
        <f ca="1">'[4]KJB-6,13 Cmn Adj'!K43</f>
        <v>202638</v>
      </c>
      <c r="G42" s="48"/>
    </row>
    <row r="43" spans="1:7">
      <c r="A43" s="39">
        <f ca="1">'[4]KJB-6,13 Cmn Adj'!F44</f>
        <v>32</v>
      </c>
      <c r="B43" s="62" t="str">
        <f ca="1">'[4]KJB-6,13 Cmn Adj'!G44</f>
        <v>ANNUAL FILING FEE @</v>
      </c>
      <c r="C43" s="62"/>
      <c r="D43" s="62"/>
      <c r="E43" s="133">
        <f ca="1">'[4]KJB-6,13 Cmn Adj'!J44</f>
        <v>2E-3</v>
      </c>
      <c r="F43" s="135">
        <f ca="1">'[4]KJB-6,13 Cmn Adj'!K44</f>
        <v>56627</v>
      </c>
      <c r="G43" s="48"/>
    </row>
    <row r="44" spans="1:7">
      <c r="A44" s="39">
        <f ca="1">'[4]KJB-6,13 Cmn Adj'!F45</f>
        <v>33</v>
      </c>
      <c r="B44" s="136" t="str">
        <f ca="1">'[4]KJB-6,13 Cmn Adj'!G45</f>
        <v>INCREASE (DECREASE) EXPENSES</v>
      </c>
      <c r="C44" s="62"/>
      <c r="D44" s="62"/>
      <c r="E44" s="133">
        <f ca="1">'[4]KJB-6,13 Cmn Adj'!J45</f>
        <v>0</v>
      </c>
      <c r="F44" s="56">
        <f ca="1">'[4]KJB-6,13 Cmn Adj'!K45</f>
        <v>0</v>
      </c>
      <c r="G44" s="48">
        <f ca="1">'[4]KJB-6,13 Cmn Adj'!L45</f>
        <v>259265</v>
      </c>
    </row>
    <row r="45" spans="1:7">
      <c r="A45" s="39">
        <f ca="1">'[4]KJB-6,13 Cmn Adj'!F46</f>
        <v>34</v>
      </c>
      <c r="B45" s="132"/>
      <c r="C45" s="132"/>
      <c r="D45" s="51"/>
      <c r="E45" s="51"/>
      <c r="F45" s="60"/>
      <c r="G45" s="22"/>
    </row>
    <row r="46" spans="1:7">
      <c r="A46" s="39">
        <f ca="1">'[4]KJB-6,13 Cmn Adj'!F47</f>
        <v>35</v>
      </c>
      <c r="B46" s="62" t="str">
        <f ca="1">'[4]KJB-6,13 Cmn Adj'!G47</f>
        <v>STATE UTILITY TAX @</v>
      </c>
      <c r="C46" s="62"/>
      <c r="D46" s="62"/>
      <c r="E46" s="133">
        <f ca="1">'[4]KJB-6,13 Cmn Adj'!J47</f>
        <v>3.8456999999999998E-2</v>
      </c>
      <c r="F46" s="137">
        <f ca="1">'[4]KJB-6,13 Cmn Adj'!K47</f>
        <v>1088843</v>
      </c>
      <c r="G46" s="48"/>
    </row>
    <row r="47" spans="1:7">
      <c r="A47" s="39">
        <f ca="1">'[4]KJB-6,13 Cmn Adj'!F48</f>
        <v>36</v>
      </c>
      <c r="B47" s="136" t="str">
        <f ca="1">'[4]KJB-6,13 Cmn Adj'!G48</f>
        <v>INCREASE (DECREASE) TAXES OTHER</v>
      </c>
      <c r="C47" s="62"/>
      <c r="D47" s="62"/>
      <c r="E47" s="22"/>
      <c r="F47" s="51"/>
      <c r="G47" s="110">
        <f ca="1">'[4]KJB-6,13 Cmn Adj'!L48</f>
        <v>1088843</v>
      </c>
    </row>
    <row r="48" spans="1:7">
      <c r="A48" s="39">
        <f ca="1">'[4]KJB-6,13 Cmn Adj'!F49</f>
        <v>37</v>
      </c>
      <c r="B48" s="132"/>
      <c r="C48" s="132"/>
      <c r="D48" s="51"/>
      <c r="E48" s="51"/>
      <c r="F48" s="60"/>
      <c r="G48" s="22"/>
    </row>
    <row r="49" spans="1:7">
      <c r="A49" s="39">
        <f ca="1">'[4]KJB-6,13 Cmn Adj'!F50</f>
        <v>38</v>
      </c>
      <c r="B49" s="62" t="str">
        <f ca="1">'[4]KJB-6,13 Cmn Adj'!G50</f>
        <v>INCREASE (DECREASE) INCOME</v>
      </c>
      <c r="C49" s="62"/>
      <c r="D49" s="62"/>
      <c r="E49" s="22"/>
      <c r="F49" s="56"/>
      <c r="G49" s="60">
        <f ca="1">'[4]KJB-6,13 Cmn Adj'!L50</f>
        <v>26965145</v>
      </c>
    </row>
    <row r="50" spans="1:7">
      <c r="A50" s="39">
        <f ca="1">'[4]KJB-6,13 Cmn Adj'!F51</f>
        <v>39</v>
      </c>
      <c r="B50" s="132"/>
      <c r="C50" s="132"/>
      <c r="D50" s="51"/>
      <c r="E50" s="51"/>
      <c r="F50" s="60"/>
      <c r="G50" s="22"/>
    </row>
    <row r="51" spans="1:7">
      <c r="A51" s="39">
        <f ca="1">'[4]KJB-6,13 Cmn Adj'!F52</f>
        <v>40</v>
      </c>
      <c r="B51" s="62" t="str">
        <f ca="1">'[4]KJB-6,13 Cmn Adj'!G52</f>
        <v xml:space="preserve">INCREASE (DECREASE) FIT </v>
      </c>
      <c r="C51" s="62"/>
      <c r="D51" s="62"/>
      <c r="E51" s="55">
        <f ca="1">'[4]KJB-6,13 Cmn Adj'!J52</f>
        <v>0.21</v>
      </c>
      <c r="F51" s="56"/>
      <c r="G51" s="57">
        <f ca="1">'[4]KJB-6,13 Cmn Adj'!L52</f>
        <v>5662680</v>
      </c>
    </row>
    <row r="52" spans="1:7" ht="13.8" thickBot="1">
      <c r="A52" s="39">
        <f ca="1">'[4]KJB-6,13 Cmn Adj'!F53</f>
        <v>41</v>
      </c>
      <c r="B52" s="62" t="str">
        <f ca="1">'[4]KJB-6,13 Cmn Adj'!G53</f>
        <v>INCREASE (DECREASE) NOI</v>
      </c>
      <c r="C52" s="62"/>
      <c r="D52" s="62"/>
      <c r="E52" s="22"/>
      <c r="F52" s="56"/>
      <c r="G52" s="63">
        <f ca="1">'[4]KJB-6,13 Cmn Adj'!L53</f>
        <v>21302465</v>
      </c>
    </row>
    <row r="53" spans="1:7" ht="13.8" thickTop="1"/>
  </sheetData>
  <printOptions horizontalCentered="1"/>
  <pageMargins left="0.25" right="0.25" top="0.75" bottom="0.75" header="0.3" footer="0.3"/>
  <pageSetup scale="78" orientation="landscape" r:id="rId1"/>
  <headerFooter>
    <oddFooter>&amp;L&amp;F&amp;C&amp;A&amp;RPage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79998168889431442"/>
    <pageSetUpPr fitToPage="1"/>
  </sheetPr>
  <dimension ref="A1:L51"/>
  <sheetViews>
    <sheetView workbookViewId="0"/>
  </sheetViews>
  <sheetFormatPr defaultRowHeight="13.2"/>
  <cols>
    <col min="1" max="1" width="5.44140625" style="282" bestFit="1" customWidth="1"/>
    <col min="2" max="2" width="62.21875" style="282" bestFit="1" customWidth="1"/>
    <col min="3" max="3" width="8.88671875" style="282"/>
    <col min="4" max="4" width="9" style="282" bestFit="1" customWidth="1"/>
    <col min="5" max="5" width="17" style="282" bestFit="1" customWidth="1"/>
    <col min="6" max="6" width="8.88671875" style="282"/>
    <col min="7" max="7" width="9" style="282" bestFit="1" customWidth="1"/>
    <col min="8" max="8" width="16.109375" style="282" bestFit="1" customWidth="1"/>
    <col min="9" max="9" width="16.21875" style="282" bestFit="1" customWidth="1"/>
    <col min="10" max="10" width="8.88671875" style="282"/>
    <col min="11" max="11" width="11.44140625" style="282" bestFit="1" customWidth="1"/>
    <col min="12" max="12" width="12.109375" style="282" bestFit="1" customWidth="1"/>
    <col min="13" max="16384" width="8.88671875" style="282"/>
  </cols>
  <sheetData>
    <row r="1" spans="1:12">
      <c r="A1" s="22"/>
      <c r="B1" s="64"/>
      <c r="C1" s="64"/>
      <c r="D1" s="64"/>
      <c r="E1" s="23"/>
    </row>
    <row r="2" spans="1:12" ht="13.8" thickBot="1">
      <c r="A2" s="22"/>
      <c r="B2" s="64"/>
      <c r="C2" s="64"/>
      <c r="D2" s="64"/>
      <c r="E2" s="23"/>
    </row>
    <row r="3" spans="1:12" ht="13.8" thickBot="1">
      <c r="A3" s="708"/>
      <c r="B3" s="735"/>
      <c r="C3" s="735"/>
      <c r="D3" s="298"/>
      <c r="E3" s="733" t="str">
        <f ca="1">'[4]KJB-6,13 Cmn Adj'!Q4</f>
        <v>Common Adj 03</v>
      </c>
    </row>
    <row r="4" spans="1:12" ht="13.8">
      <c r="A4" s="26" t="str">
        <f ca="1">'[4]KJB-6,13 Cmn Adj'!M5</f>
        <v>PUGET SOUND ENERGY-ELECTRIC (PER SETTLEMENT)</v>
      </c>
      <c r="B4" s="65"/>
      <c r="C4" s="66"/>
      <c r="D4" s="66"/>
      <c r="E4" s="66"/>
    </row>
    <row r="5" spans="1:12">
      <c r="A5" s="782" t="str">
        <f ca="1">'[4]KJB-6,13 Cmn Adj'!M6</f>
        <v>PASS-THROUGH REVENUES AND EXPENSES</v>
      </c>
      <c r="B5" s="782"/>
      <c r="C5" s="782"/>
      <c r="D5" s="782"/>
      <c r="E5" s="782"/>
    </row>
    <row r="6" spans="1:12">
      <c r="A6" s="26" t="str">
        <f ca="1">'[4]KJB-6,13 Cmn Adj'!M7</f>
        <v>FOR THE TWELVE MONTHS ENDED SEPTEMBER 30, 2016</v>
      </c>
      <c r="B6" s="67"/>
      <c r="C6" s="67"/>
      <c r="D6" s="67"/>
      <c r="E6" s="67"/>
    </row>
    <row r="7" spans="1:12">
      <c r="A7" s="26" t="str">
        <f ca="1">'[4]KJB-6,13 Cmn Adj'!M8</f>
        <v xml:space="preserve">2017 GENERAL RATE CASE </v>
      </c>
      <c r="B7" s="26"/>
      <c r="C7" s="68"/>
      <c r="D7" s="69"/>
      <c r="E7" s="69"/>
    </row>
    <row r="8" spans="1:12">
      <c r="A8" s="21"/>
      <c r="B8" s="69"/>
      <c r="C8" s="69"/>
      <c r="D8" s="69"/>
      <c r="E8" s="69"/>
    </row>
    <row r="9" spans="1:12">
      <c r="A9" s="736" t="str">
        <f ca="1">'[4]KJB-6,13 Cmn Adj'!M10</f>
        <v>LINE</v>
      </c>
      <c r="B9" s="737"/>
      <c r="C9" s="737"/>
      <c r="D9" s="70"/>
      <c r="E9" s="70"/>
    </row>
    <row r="10" spans="1:12">
      <c r="A10" s="738" t="str">
        <f ca="1">'[4]KJB-6,13 Cmn Adj'!M11</f>
        <v>NO.</v>
      </c>
      <c r="B10" s="739" t="str">
        <f ca="1">'[4]KJB-6,13 Cmn Adj'!N11</f>
        <v>DESCRIPTION</v>
      </c>
      <c r="C10" s="738">
        <f ca="1">'[4]KJB-6,13 Cmn Adj'!O11</f>
        <v>0</v>
      </c>
      <c r="D10" s="71">
        <f ca="1">'[4]KJB-6,13 Cmn Adj'!P11</f>
        <v>0</v>
      </c>
      <c r="E10" s="72" t="str">
        <f ca="1">'[4]KJB-6,13 Cmn Adj'!Q11</f>
        <v>ADJUSTMENT</v>
      </c>
    </row>
    <row r="11" spans="1:12">
      <c r="A11" s="72"/>
      <c r="B11" s="299"/>
      <c r="C11" s="72"/>
      <c r="D11" s="71"/>
      <c r="E11" s="72"/>
      <c r="G11" s="282" t="s">
        <v>378</v>
      </c>
      <c r="H11" s="282" t="s">
        <v>73</v>
      </c>
      <c r="I11" s="282" t="s">
        <v>1052</v>
      </c>
      <c r="J11" s="282" t="s">
        <v>1028</v>
      </c>
      <c r="K11" s="282" t="s">
        <v>1053</v>
      </c>
      <c r="L11" s="282" t="s">
        <v>1054</v>
      </c>
    </row>
    <row r="12" spans="1:12">
      <c r="A12" s="73"/>
      <c r="B12" s="74"/>
      <c r="C12" s="74"/>
      <c r="D12" s="74"/>
      <c r="E12" s="74"/>
    </row>
    <row r="13" spans="1:12">
      <c r="A13" s="38">
        <v>1</v>
      </c>
      <c r="B13" s="75" t="s">
        <v>995</v>
      </c>
      <c r="C13" s="76"/>
      <c r="D13" s="76"/>
      <c r="E13" s="77"/>
    </row>
    <row r="14" spans="1:12">
      <c r="A14" s="38">
        <v>2</v>
      </c>
      <c r="B14" s="78" t="s">
        <v>996</v>
      </c>
      <c r="C14" s="76"/>
      <c r="D14" s="48" t="s">
        <v>1110</v>
      </c>
      <c r="E14" s="77">
        <v>102287066.92</v>
      </c>
      <c r="G14" s="212">
        <f ca="1">+E14-H14</f>
        <v>0</v>
      </c>
      <c r="H14" s="212">
        <f ca="1">SUM(I14:L14)</f>
        <v>102287066.92</v>
      </c>
      <c r="I14" s="212">
        <f ca="1">E14-SUM(J14:L14)</f>
        <v>100004063.21000001</v>
      </c>
      <c r="J14" s="212"/>
      <c r="K14" s="212">
        <f ca="1">+'Proforma Revenue'!F12</f>
        <v>2283003.71</v>
      </c>
      <c r="L14" s="212"/>
    </row>
    <row r="15" spans="1:12">
      <c r="A15" s="38">
        <v>3</v>
      </c>
      <c r="B15" s="79" t="s">
        <v>997</v>
      </c>
      <c r="C15" s="80"/>
      <c r="D15" s="48" t="s">
        <v>1110</v>
      </c>
      <c r="E15" s="77">
        <v>58785500.5</v>
      </c>
      <c r="G15" s="212">
        <f t="shared" ref="G15:G26" ca="1" si="0">+E15-H15</f>
        <v>0</v>
      </c>
      <c r="H15" s="212">
        <f t="shared" ref="H15:H26" ca="1" si="1">SUM(I15:L15)</f>
        <v>58785500.5</v>
      </c>
      <c r="I15" s="212">
        <f t="shared" ref="I15:I26" ca="1" si="2">E15-SUM(J15:L15)</f>
        <v>58197530.5</v>
      </c>
      <c r="J15" s="212"/>
      <c r="K15" s="212">
        <f ca="1">+'Proforma Revenue'!F21</f>
        <v>587970</v>
      </c>
      <c r="L15" s="212"/>
    </row>
    <row r="16" spans="1:12">
      <c r="A16" s="38">
        <v>4</v>
      </c>
      <c r="B16" s="78" t="s">
        <v>998</v>
      </c>
      <c r="C16" s="80"/>
      <c r="D16" s="48" t="s">
        <v>1110</v>
      </c>
      <c r="E16" s="77">
        <v>84690569.569999993</v>
      </c>
      <c r="G16" s="212">
        <f t="shared" ca="1" si="0"/>
        <v>0</v>
      </c>
      <c r="H16" s="212">
        <f t="shared" ca="1" si="1"/>
        <v>84690569.569999993</v>
      </c>
      <c r="I16" s="212">
        <f t="shared" ca="1" si="2"/>
        <v>84487547.599999994</v>
      </c>
      <c r="J16" s="212"/>
      <c r="K16" s="212">
        <f ca="1">+'Proforma Revenue'!F19</f>
        <v>203021.96999999997</v>
      </c>
      <c r="L16" s="212"/>
    </row>
    <row r="17" spans="1:12">
      <c r="A17" s="38">
        <v>5</v>
      </c>
      <c r="B17" s="78" t="s">
        <v>999</v>
      </c>
      <c r="C17" s="80"/>
      <c r="D17" s="48"/>
      <c r="E17" s="77">
        <v>13257.679999999998</v>
      </c>
      <c r="G17" s="212">
        <f t="shared" ca="1" si="0"/>
        <v>0</v>
      </c>
      <c r="H17" s="212">
        <f t="shared" ca="1" si="1"/>
        <v>13257.679999999998</v>
      </c>
      <c r="I17" s="212">
        <f t="shared" ca="1" si="2"/>
        <v>0</v>
      </c>
      <c r="J17" s="212">
        <f ca="1">+'Proforma Revenue'!E19</f>
        <v>13257.679999999998</v>
      </c>
      <c r="K17" s="212"/>
      <c r="L17" s="212"/>
    </row>
    <row r="18" spans="1:12">
      <c r="A18" s="38">
        <v>6</v>
      </c>
      <c r="B18" s="78" t="s">
        <v>1000</v>
      </c>
      <c r="C18" s="80"/>
      <c r="D18" s="48" t="s">
        <v>1110</v>
      </c>
      <c r="E18" s="77">
        <v>17088658.920000002</v>
      </c>
      <c r="G18" s="212">
        <f t="shared" ca="1" si="0"/>
        <v>0</v>
      </c>
      <c r="H18" s="212">
        <f t="shared" ca="1" si="1"/>
        <v>17088658.920000002</v>
      </c>
      <c r="I18" s="212">
        <f t="shared" ca="1" si="2"/>
        <v>17029046.510000002</v>
      </c>
      <c r="J18" s="212"/>
      <c r="K18" s="212">
        <f ca="1">+'Proforma Revenue'!F13</f>
        <v>59612.41</v>
      </c>
      <c r="L18" s="212"/>
    </row>
    <row r="19" spans="1:12">
      <c r="A19" s="38">
        <v>7</v>
      </c>
      <c r="B19" s="81" t="s">
        <v>1001</v>
      </c>
      <c r="C19" s="80"/>
      <c r="D19" s="48" t="s">
        <v>1110</v>
      </c>
      <c r="E19" s="77">
        <v>-72579362.799999982</v>
      </c>
      <c r="G19" s="212">
        <f t="shared" si="0"/>
        <v>0</v>
      </c>
      <c r="H19" s="212">
        <f t="shared" si="1"/>
        <v>-72579362.799999982</v>
      </c>
      <c r="I19" s="212">
        <f t="shared" si="2"/>
        <v>-72579362.799999982</v>
      </c>
      <c r="J19" s="212"/>
      <c r="K19" s="212"/>
      <c r="L19" s="212"/>
    </row>
    <row r="20" spans="1:12">
      <c r="A20" s="38">
        <v>8</v>
      </c>
      <c r="B20" s="40" t="s">
        <v>1002</v>
      </c>
      <c r="C20" s="80"/>
      <c r="D20" s="48" t="s">
        <v>1110</v>
      </c>
      <c r="E20" s="77">
        <v>-2081681.16</v>
      </c>
      <c r="G20" s="212">
        <f t="shared" si="0"/>
        <v>0</v>
      </c>
      <c r="H20" s="212">
        <f t="shared" si="1"/>
        <v>-2081681.16</v>
      </c>
      <c r="I20" s="212">
        <f t="shared" si="2"/>
        <v>-2081681.16</v>
      </c>
      <c r="J20" s="212"/>
      <c r="K20" s="212"/>
      <c r="L20" s="212"/>
    </row>
    <row r="21" spans="1:12">
      <c r="A21" s="38">
        <v>9</v>
      </c>
      <c r="B21" s="40" t="s">
        <v>1003</v>
      </c>
      <c r="C21" s="22"/>
      <c r="D21" s="22"/>
      <c r="E21" s="77">
        <v>1841461.71</v>
      </c>
      <c r="G21" s="212">
        <f t="shared" si="0"/>
        <v>0</v>
      </c>
      <c r="H21" s="212">
        <f t="shared" si="1"/>
        <v>1841461.71</v>
      </c>
      <c r="I21" s="212">
        <f t="shared" si="2"/>
        <v>0</v>
      </c>
      <c r="J21" s="212"/>
      <c r="K21" s="212"/>
      <c r="L21" s="212">
        <f>+E21</f>
        <v>1841461.71</v>
      </c>
    </row>
    <row r="22" spans="1:12">
      <c r="A22" s="38">
        <v>10</v>
      </c>
      <c r="B22" s="40"/>
      <c r="C22" s="22"/>
      <c r="D22" s="22"/>
      <c r="E22" s="77"/>
      <c r="G22" s="212"/>
      <c r="H22" s="212"/>
      <c r="I22" s="212"/>
      <c r="J22" s="212"/>
      <c r="K22" s="212"/>
      <c r="L22" s="212"/>
    </row>
    <row r="23" spans="1:12">
      <c r="A23" s="38">
        <v>11</v>
      </c>
      <c r="B23" s="40"/>
      <c r="C23" s="22"/>
      <c r="D23" s="22"/>
      <c r="E23" s="77"/>
      <c r="G23" s="212"/>
      <c r="H23" s="212"/>
      <c r="I23" s="212"/>
      <c r="J23" s="212"/>
      <c r="K23" s="212"/>
      <c r="L23" s="212"/>
    </row>
    <row r="24" spans="1:12">
      <c r="A24" s="38">
        <v>12</v>
      </c>
      <c r="B24" s="82" t="s">
        <v>1004</v>
      </c>
      <c r="C24" s="22"/>
      <c r="D24" s="22"/>
      <c r="E24" s="77">
        <v>4599593.6399999997</v>
      </c>
      <c r="G24" s="212">
        <f t="shared" si="0"/>
        <v>0</v>
      </c>
      <c r="H24" s="212">
        <f t="shared" si="1"/>
        <v>4599593.6399999997</v>
      </c>
      <c r="I24" s="212">
        <f t="shared" si="2"/>
        <v>4599593.6399999997</v>
      </c>
      <c r="J24" s="212"/>
      <c r="K24" s="212"/>
      <c r="L24" s="212"/>
    </row>
    <row r="25" spans="1:12">
      <c r="A25" s="38">
        <v>13</v>
      </c>
      <c r="B25" s="82" t="s">
        <v>1005</v>
      </c>
      <c r="C25" s="22"/>
      <c r="D25" s="22"/>
      <c r="E25" s="77">
        <v>-1563408.86</v>
      </c>
      <c r="G25" s="212">
        <f t="shared" si="0"/>
        <v>0</v>
      </c>
      <c r="H25" s="212">
        <f t="shared" si="1"/>
        <v>-1563408.86</v>
      </c>
      <c r="I25" s="212">
        <f t="shared" si="2"/>
        <v>0</v>
      </c>
      <c r="J25" s="212"/>
      <c r="K25" s="212"/>
      <c r="L25" s="212">
        <f>+E25</f>
        <v>-1563408.86</v>
      </c>
    </row>
    <row r="26" spans="1:12">
      <c r="A26" s="38">
        <v>14</v>
      </c>
      <c r="B26" s="83" t="s">
        <v>1006</v>
      </c>
      <c r="C26" s="22"/>
      <c r="D26" s="22"/>
      <c r="E26" s="77">
        <v>-257285.07999999996</v>
      </c>
      <c r="G26" s="212">
        <f t="shared" si="0"/>
        <v>0</v>
      </c>
      <c r="H26" s="212">
        <f t="shared" si="1"/>
        <v>-257285.07999999996</v>
      </c>
      <c r="I26" s="212">
        <f t="shared" si="2"/>
        <v>-257285.07999999996</v>
      </c>
      <c r="J26" s="212"/>
      <c r="K26" s="212"/>
      <c r="L26" s="212"/>
    </row>
    <row r="27" spans="1:12">
      <c r="A27" s="38">
        <v>15</v>
      </c>
      <c r="B27" s="82" t="s">
        <v>1007</v>
      </c>
      <c r="C27" s="80"/>
      <c r="D27" s="48"/>
      <c r="E27" s="61">
        <v>192824371.04000002</v>
      </c>
      <c r="H27" s="367">
        <f ca="1">SUM(H14:H26)</f>
        <v>192824371.04000002</v>
      </c>
      <c r="I27" s="367">
        <f ca="1">SUM(I14:I26)</f>
        <v>189399452.41999999</v>
      </c>
      <c r="J27" s="367">
        <f t="shared" ref="J27:L27" ca="1" si="3">SUM(J14:J26)</f>
        <v>13257.679999999998</v>
      </c>
      <c r="K27" s="367">
        <f t="shared" ca="1" si="3"/>
        <v>3133608.09</v>
      </c>
      <c r="L27" s="367">
        <f t="shared" si="3"/>
        <v>278052.84999999986</v>
      </c>
    </row>
    <row r="28" spans="1:12">
      <c r="A28" s="38">
        <v>16</v>
      </c>
      <c r="B28" s="22"/>
      <c r="C28" s="22"/>
      <c r="D28" s="22"/>
      <c r="E28" s="48"/>
    </row>
    <row r="29" spans="1:12">
      <c r="A29" s="38">
        <v>17</v>
      </c>
      <c r="B29" s="300" t="s">
        <v>1008</v>
      </c>
      <c r="C29" s="80"/>
      <c r="D29" s="301"/>
      <c r="E29" s="48"/>
    </row>
    <row r="30" spans="1:12">
      <c r="A30" s="38">
        <v>18</v>
      </c>
      <c r="B30" s="22" t="s">
        <v>1009</v>
      </c>
      <c r="C30" s="22"/>
      <c r="D30" s="301">
        <v>7.1570000000000002E-3</v>
      </c>
      <c r="E30" s="48">
        <v>-1378053.9992858302</v>
      </c>
    </row>
    <row r="31" spans="1:12">
      <c r="A31" s="38">
        <v>19</v>
      </c>
      <c r="B31" s="22" t="s">
        <v>1010</v>
      </c>
      <c r="C31" s="22"/>
      <c r="D31" s="302">
        <v>2E-3</v>
      </c>
      <c r="E31" s="48">
        <v>-385092.63638000004</v>
      </c>
    </row>
    <row r="32" spans="1:12">
      <c r="A32" s="38">
        <v>20</v>
      </c>
      <c r="B32" s="22" t="s">
        <v>1011</v>
      </c>
      <c r="C32" s="22"/>
      <c r="D32" s="303">
        <v>3.8456999999999998E-2</v>
      </c>
      <c r="E32" s="48">
        <v>-7404753.7586328303</v>
      </c>
    </row>
    <row r="33" spans="1:5">
      <c r="A33" s="38">
        <v>21</v>
      </c>
      <c r="B33" s="22" t="s">
        <v>1012</v>
      </c>
      <c r="C33" s="22"/>
      <c r="D33" s="48"/>
      <c r="E33" s="61">
        <v>-9167900.3942986615</v>
      </c>
    </row>
    <row r="34" spans="1:5">
      <c r="A34" s="38">
        <v>22</v>
      </c>
      <c r="B34" s="22"/>
      <c r="C34" s="22"/>
      <c r="D34" s="48"/>
      <c r="E34" s="48"/>
    </row>
    <row r="35" spans="1:5">
      <c r="A35" s="38">
        <v>23</v>
      </c>
      <c r="B35" s="84" t="s">
        <v>1013</v>
      </c>
      <c r="C35" s="22"/>
      <c r="D35" s="48"/>
      <c r="E35" s="48"/>
    </row>
    <row r="36" spans="1:5">
      <c r="A36" s="38">
        <v>24</v>
      </c>
      <c r="B36" s="78" t="s">
        <v>1014</v>
      </c>
      <c r="C36" s="22"/>
      <c r="D36" s="48"/>
      <c r="E36" s="77">
        <v>-97540765.159999996</v>
      </c>
    </row>
    <row r="37" spans="1:5">
      <c r="A37" s="38">
        <v>25</v>
      </c>
      <c r="B37" s="79" t="s">
        <v>1015</v>
      </c>
      <c r="C37" s="22"/>
      <c r="D37" s="48"/>
      <c r="E37" s="77">
        <v>-55961766.059999995</v>
      </c>
    </row>
    <row r="38" spans="1:5">
      <c r="A38" s="38">
        <v>26</v>
      </c>
      <c r="B38" s="78" t="s">
        <v>998</v>
      </c>
      <c r="C38" s="22"/>
      <c r="D38" s="48"/>
      <c r="E38" s="77">
        <v>-80920052.489999995</v>
      </c>
    </row>
    <row r="39" spans="1:5">
      <c r="A39" s="38">
        <v>27</v>
      </c>
      <c r="B39" s="78" t="s">
        <v>1016</v>
      </c>
      <c r="C39" s="22"/>
      <c r="D39" s="48"/>
      <c r="E39" s="77">
        <v>-16296500.52</v>
      </c>
    </row>
    <row r="40" spans="1:5">
      <c r="A40" s="38">
        <v>28</v>
      </c>
      <c r="B40" s="81" t="s">
        <v>1001</v>
      </c>
      <c r="C40" s="22"/>
      <c r="D40" s="48"/>
      <c r="E40" s="77">
        <v>69268219.670000002</v>
      </c>
    </row>
    <row r="41" spans="1:5">
      <c r="A41" s="38">
        <v>29</v>
      </c>
      <c r="B41" s="40" t="s">
        <v>1017</v>
      </c>
      <c r="C41" s="22"/>
      <c r="D41" s="48"/>
      <c r="E41" s="77">
        <v>138514.25</v>
      </c>
    </row>
    <row r="42" spans="1:5">
      <c r="A42" s="38">
        <v>30</v>
      </c>
      <c r="B42" s="82" t="s">
        <v>1018</v>
      </c>
      <c r="C42" s="22"/>
      <c r="D42" s="48"/>
      <c r="E42" s="77">
        <v>-979067.74</v>
      </c>
    </row>
    <row r="43" spans="1:5">
      <c r="A43" s="38">
        <v>31</v>
      </c>
      <c r="B43" s="82" t="s">
        <v>1019</v>
      </c>
      <c r="C43" s="36"/>
      <c r="D43" s="48"/>
      <c r="E43" s="77">
        <v>-41429.58</v>
      </c>
    </row>
    <row r="44" spans="1:5">
      <c r="A44" s="38">
        <v>32</v>
      </c>
      <c r="B44" s="82" t="s">
        <v>1020</v>
      </c>
      <c r="C44" s="36"/>
      <c r="D44" s="48"/>
      <c r="E44" s="77">
        <v>-11150.8</v>
      </c>
    </row>
    <row r="45" spans="1:5">
      <c r="A45" s="38">
        <v>33</v>
      </c>
      <c r="B45" s="83" t="s">
        <v>1021</v>
      </c>
      <c r="C45" s="36"/>
      <c r="D45" s="48"/>
      <c r="E45" s="164">
        <v>226820.57</v>
      </c>
    </row>
    <row r="46" spans="1:5">
      <c r="A46" s="38">
        <v>34</v>
      </c>
      <c r="B46" s="36" t="s">
        <v>1022</v>
      </c>
      <c r="C46" s="36"/>
      <c r="D46" s="48"/>
      <c r="E46" s="77">
        <v>-182117177.86000004</v>
      </c>
    </row>
    <row r="47" spans="1:5">
      <c r="A47" s="38">
        <v>35</v>
      </c>
      <c r="B47" s="36"/>
      <c r="C47" s="36"/>
      <c r="D47" s="48"/>
      <c r="E47" s="61"/>
    </row>
    <row r="48" spans="1:5">
      <c r="A48" s="38">
        <v>36</v>
      </c>
      <c r="B48" s="36" t="s">
        <v>1023</v>
      </c>
      <c r="C48" s="36"/>
      <c r="D48" s="48"/>
      <c r="E48" s="48">
        <v>-1539292.7857013047</v>
      </c>
    </row>
    <row r="49" spans="1:5">
      <c r="A49" s="38">
        <v>37</v>
      </c>
      <c r="B49" s="36" t="s">
        <v>1024</v>
      </c>
      <c r="C49" s="36"/>
      <c r="D49" s="48"/>
      <c r="E49" s="48">
        <v>-538752.47499545664</v>
      </c>
    </row>
    <row r="50" spans="1:5" ht="13.8" thickBot="1">
      <c r="A50" s="38">
        <v>38</v>
      </c>
      <c r="B50" s="36" t="s">
        <v>992</v>
      </c>
      <c r="C50" s="36"/>
      <c r="D50" s="48"/>
      <c r="E50" s="304">
        <v>-1000540.310705848</v>
      </c>
    </row>
    <row r="51" spans="1:5" ht="13.8" thickTop="1">
      <c r="A51" s="38">
        <v>39</v>
      </c>
    </row>
  </sheetData>
  <mergeCells count="1">
    <mergeCell ref="A5:E5"/>
  </mergeCells>
  <printOptions horizontalCentered="1"/>
  <pageMargins left="0.25" right="0.25" top="0.87" bottom="0.75" header="0.3" footer="0.3"/>
  <pageSetup scale="73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79998168889431442"/>
    <pageSetUpPr fitToPage="1"/>
  </sheetPr>
  <dimension ref="A1:E35"/>
  <sheetViews>
    <sheetView zoomScaleNormal="100" workbookViewId="0"/>
  </sheetViews>
  <sheetFormatPr defaultRowHeight="13.2"/>
  <cols>
    <col min="1" max="1" width="8.88671875" style="282"/>
    <col min="2" max="2" width="71.109375" style="282" bestFit="1" customWidth="1"/>
    <col min="3" max="3" width="12.88671875" style="282" bestFit="1" customWidth="1"/>
    <col min="4" max="4" width="13.6640625" style="282" bestFit="1" customWidth="1"/>
    <col min="5" max="5" width="20.21875" style="282" bestFit="1" customWidth="1"/>
    <col min="6" max="16384" width="8.88671875" style="282"/>
  </cols>
  <sheetData>
    <row r="1" spans="1:5">
      <c r="B1" s="433"/>
      <c r="C1" s="433"/>
      <c r="D1" s="433"/>
      <c r="E1" s="434"/>
    </row>
    <row r="2" spans="1:5">
      <c r="B2" s="21"/>
      <c r="C2" s="86"/>
      <c r="D2" s="86"/>
      <c r="E2" s="23"/>
    </row>
    <row r="3" spans="1:5" ht="13.8" thickBot="1">
      <c r="B3" s="23"/>
      <c r="C3" s="23"/>
      <c r="D3" s="23"/>
      <c r="E3" s="23"/>
    </row>
    <row r="4" spans="1:5" ht="13.8" thickBot="1">
      <c r="B4" s="87"/>
      <c r="C4" s="88"/>
      <c r="D4" s="88"/>
      <c r="E4" s="645" t="str">
        <f ca="1">'[4]KJB-7,14 El Adj'!E4</f>
        <v>Electric Adj 01 Pg. 1 of 2</v>
      </c>
    </row>
    <row r="5" spans="1:5">
      <c r="B5" s="68"/>
      <c r="C5" s="69"/>
      <c r="D5" s="69"/>
      <c r="E5" s="28"/>
    </row>
    <row r="6" spans="1:5">
      <c r="A6" s="734" t="str">
        <f ca="1">'[4]KJB-7,14 El Adj'!A6</f>
        <v>POWER COSTS</v>
      </c>
      <c r="B6" s="69"/>
      <c r="C6" s="69"/>
      <c r="D6" s="69"/>
      <c r="E6" s="28"/>
    </row>
    <row r="7" spans="1:5">
      <c r="A7" s="27" t="str">
        <f ca="1">'[4]KJB-7,14 El Adj'!A7</f>
        <v>FOR THE TWELVE MONTHS ENDED SEPTEMBER 30, 2016</v>
      </c>
      <c r="B7" s="27"/>
      <c r="C7" s="26"/>
      <c r="D7" s="27"/>
      <c r="E7" s="27"/>
    </row>
    <row r="8" spans="1:5">
      <c r="A8" s="26" t="str">
        <f ca="1">'[4]KJB-7,14 El Adj'!A8</f>
        <v>GENERAL RATE CASE</v>
      </c>
      <c r="B8" s="27"/>
      <c r="C8" s="26"/>
      <c r="D8" s="26"/>
      <c r="E8" s="26"/>
    </row>
    <row r="9" spans="1:5" ht="13.8">
      <c r="B9" s="21"/>
      <c r="C9" s="21"/>
      <c r="D9" s="31"/>
      <c r="E9" s="31"/>
    </row>
    <row r="10" spans="1:5">
      <c r="A10" s="282" t="str">
        <f ca="1">'[4]KJB-7,14 El Adj'!A10</f>
        <v>LINE</v>
      </c>
      <c r="B10" s="89"/>
      <c r="C10" s="90"/>
      <c r="D10" s="432"/>
      <c r="E10" s="432" t="str">
        <f ca="1">'[4]KJB-7,14 El Adj'!E10</f>
        <v>INCREASE</v>
      </c>
    </row>
    <row r="11" spans="1:5">
      <c r="A11" s="282" t="str">
        <f ca="1">'[4]KJB-7,14 El Adj'!A11</f>
        <v>NO.</v>
      </c>
      <c r="B11" s="33" t="str">
        <f ca="1">'[4]KJB-7,14 El Adj'!B11</f>
        <v>DESCRIPTION</v>
      </c>
      <c r="C11" s="32" t="str">
        <f ca="1">'[4]KJB-7,14 El Adj'!C11</f>
        <v>ACTUAL</v>
      </c>
      <c r="D11" s="32" t="str">
        <f ca="1">'[4]KJB-7,14 El Adj'!D11</f>
        <v>PROFORMA</v>
      </c>
      <c r="E11" s="32" t="str">
        <f ca="1">'[4]KJB-7,14 El Adj'!E11</f>
        <v>(DECREASE)</v>
      </c>
    </row>
    <row r="12" spans="1:5">
      <c r="B12" s="91"/>
      <c r="C12" s="91"/>
      <c r="D12" s="91"/>
      <c r="E12" s="91"/>
    </row>
    <row r="13" spans="1:5">
      <c r="A13" s="282">
        <f ca="1">'[4]KJB-7,14 El Adj'!A13</f>
        <v>1</v>
      </c>
      <c r="B13" s="82" t="str">
        <f ca="1">'[4]KJB-7,14 El Adj'!B13</f>
        <v>PRODUCTION EXPENSES:</v>
      </c>
      <c r="C13" s="22"/>
      <c r="D13" s="22"/>
      <c r="E13" s="22"/>
    </row>
    <row r="14" spans="1:5" ht="13.8">
      <c r="A14" s="282">
        <f ca="1">'[4]KJB-7,14 El Adj'!A14</f>
        <v>2</v>
      </c>
      <c r="B14" s="93" t="str">
        <f ca="1">'[4]KJB-7,14 El Adj'!B14</f>
        <v>501-STEAM FUEL</v>
      </c>
      <c r="C14" s="435">
        <f ca="1">'[4]KJB-7,14 El Adj'!C14</f>
        <v>85246014.709999993</v>
      </c>
      <c r="D14" s="436">
        <f ca="1">'[4]KJB-7,14 El Adj'!D14</f>
        <v>69962949.456452519</v>
      </c>
      <c r="E14" s="436">
        <f ca="1">'[4]KJB-7,14 El Adj'!E14</f>
        <v>-15283065.253547475</v>
      </c>
    </row>
    <row r="15" spans="1:5" ht="13.8">
      <c r="A15" s="282">
        <f ca="1">'[4]KJB-7,14 El Adj'!A15</f>
        <v>3</v>
      </c>
      <c r="B15" s="93" t="str">
        <f ca="1">'[4]KJB-7,14 El Adj'!B15</f>
        <v>547-FUEL</v>
      </c>
      <c r="C15" s="92">
        <f ca="1">'[4]KJB-7,14 El Adj'!C15</f>
        <v>149756871.78999999</v>
      </c>
      <c r="D15" s="437">
        <f ca="1">'[4]KJB-7,14 El Adj'!D15</f>
        <v>171115373.90212974</v>
      </c>
      <c r="E15" s="437">
        <f ca="1">'[4]KJB-7,14 El Adj'!E15</f>
        <v>21358502.112129748</v>
      </c>
    </row>
    <row r="16" spans="1:5" ht="13.8">
      <c r="A16" s="282">
        <f ca="1">'[4]KJB-7,14 El Adj'!A16</f>
        <v>4</v>
      </c>
      <c r="B16" s="93" t="str">
        <f ca="1">'[4]KJB-7,14 El Adj'!B16</f>
        <v>555-PURCHASED POWER</v>
      </c>
      <c r="C16" s="92">
        <f ca="1">'[4]KJB-7,14 El Adj'!C16</f>
        <v>523037995.81000006</v>
      </c>
      <c r="D16" s="437">
        <f ca="1">'[4]KJB-7,14 El Adj'!D16</f>
        <v>378349379.60972166</v>
      </c>
      <c r="E16" s="437">
        <f ca="1">'[4]KJB-7,14 El Adj'!E16</f>
        <v>-144688616.2002784</v>
      </c>
    </row>
    <row r="17" spans="1:5">
      <c r="A17" s="282">
        <f ca="1">'[4]KJB-7,14 El Adj'!A17</f>
        <v>5</v>
      </c>
      <c r="B17" s="93" t="str">
        <f ca="1">'[4]KJB-7,14 El Adj'!B17</f>
        <v>557-OTHER POWER EXPENSE</v>
      </c>
      <c r="C17" s="92">
        <f ca="1">'[4]KJB-7,14 El Adj'!C17</f>
        <v>9308463.5600000005</v>
      </c>
      <c r="D17" s="92">
        <f ca="1">'[4]KJB-7,14 El Adj'!D17</f>
        <v>7410672.8042068183</v>
      </c>
      <c r="E17" s="92">
        <f ca="1">'[4]KJB-7,14 El Adj'!E17</f>
        <v>-1897790.7557931822</v>
      </c>
    </row>
    <row r="18" spans="1:5" ht="13.8">
      <c r="A18" s="282">
        <f ca="1">'[4]KJB-7,14 El Adj'!A18</f>
        <v>6</v>
      </c>
      <c r="B18" s="81" t="str">
        <f ca="1">'[4]KJB-7,14 El Adj'!B18</f>
        <v xml:space="preserve">    565-WHEELING</v>
      </c>
      <c r="C18" s="92">
        <f ca="1">'[4]KJB-7,14 El Adj'!C18</f>
        <v>113800193.22</v>
      </c>
      <c r="D18" s="437">
        <f ca="1">'[4]KJB-7,14 El Adj'!D18</f>
        <v>108374278.4084733</v>
      </c>
      <c r="E18" s="437">
        <f ca="1">'[4]KJB-7,14 El Adj'!E18</f>
        <v>-5425914.8115267009</v>
      </c>
    </row>
    <row r="19" spans="1:5" ht="13.8">
      <c r="A19" s="282">
        <f ca="1">'[4]KJB-7,14 El Adj'!A19</f>
        <v>7</v>
      </c>
      <c r="B19" s="82" t="str">
        <f ca="1">'[4]KJB-7,14 El Adj'!B19</f>
        <v xml:space="preserve">    447-SALES FOR RESALE</v>
      </c>
      <c r="C19" s="92">
        <f ca="1">'[4]KJB-7,14 El Adj'!C19</f>
        <v>-201125741.74000001</v>
      </c>
      <c r="D19" s="437">
        <f ca="1">'[4]KJB-7,14 El Adj'!D19</f>
        <v>-36228866.835231476</v>
      </c>
      <c r="E19" s="437">
        <f ca="1">'[4]KJB-7,14 El Adj'!E19</f>
        <v>164896874.90476853</v>
      </c>
    </row>
    <row r="20" spans="1:5" ht="13.8">
      <c r="A20" s="282">
        <f ca="1">'[4]KJB-7,14 El Adj'!A20</f>
        <v>8</v>
      </c>
      <c r="B20" s="82" t="str">
        <f ca="1">'[4]KJB-7,14 El Adj'!B20</f>
        <v xml:space="preserve">    456-PURCHASES/SALES OF NON-CORE GAS</v>
      </c>
      <c r="C20" s="92">
        <f ca="1">'[4]KJB-7,14 El Adj'!C20</f>
        <v>18023677.969999999</v>
      </c>
      <c r="D20" s="437">
        <f ca="1">'[4]KJB-7,14 El Adj'!D20</f>
        <v>-16223873.273980575</v>
      </c>
      <c r="E20" s="437">
        <f ca="1">'[4]KJB-7,14 El Adj'!E20</f>
        <v>-34247551.243980572</v>
      </c>
    </row>
    <row r="21" spans="1:5">
      <c r="A21" s="282">
        <f ca="1">'[4]KJB-7,14 El Adj'!A21</f>
        <v>9</v>
      </c>
      <c r="B21" s="22"/>
      <c r="C21" s="22"/>
      <c r="D21" s="22"/>
      <c r="E21" s="92"/>
    </row>
    <row r="22" spans="1:5">
      <c r="A22" s="282">
        <f ca="1">'[4]KJB-7,14 El Adj'!A22</f>
        <v>10</v>
      </c>
      <c r="B22" s="81" t="str">
        <f ca="1">'[4]KJB-7,14 El Adj'!B22</f>
        <v>PRODUCTION O&amp;M</v>
      </c>
      <c r="C22" s="92">
        <f ca="1">'[4]KJB-7,14 El Adj'!C22</f>
        <v>125897437.02000001</v>
      </c>
      <c r="D22" s="92">
        <f ca="1">'[4]KJB-7,14 El Adj'!D22</f>
        <v>137871322.62556115</v>
      </c>
      <c r="E22" s="92">
        <f ca="1">'[4]KJB-7,14 El Adj'!E22</f>
        <v>11973885.605561137</v>
      </c>
    </row>
    <row r="23" spans="1:5">
      <c r="A23" s="282">
        <f ca="1">'[4]KJB-7,14 El Adj'!A23</f>
        <v>11</v>
      </c>
      <c r="B23" s="82" t="str">
        <f ca="1">'[4]KJB-7,14 El Adj'!B23</f>
        <v xml:space="preserve">TRANS. EXP. INCL. 500KV O&amp;M </v>
      </c>
      <c r="C23" s="92">
        <f ca="1">'[4]KJB-7,14 El Adj'!C23</f>
        <v>662134.87</v>
      </c>
      <c r="D23" s="92">
        <f ca="1">'[4]KJB-7,14 El Adj'!D23</f>
        <v>662134.87</v>
      </c>
      <c r="E23" s="92">
        <f ca="1">'[4]KJB-7,14 El Adj'!E23</f>
        <v>0</v>
      </c>
    </row>
    <row r="24" spans="1:5">
      <c r="A24" s="282">
        <f ca="1">'[4]KJB-7,14 El Adj'!A24</f>
        <v>12</v>
      </c>
      <c r="B24" s="82" t="str">
        <f ca="1">'[4]KJB-7,14 El Adj'!B24</f>
        <v>456-1 VARIABLE TRANSM. INCOME - COLSTRIP, 3RD AC &amp; NI</v>
      </c>
      <c r="C24" s="92">
        <f ca="1">'[4]KJB-7,14 El Adj'!C24</f>
        <v>-8228548.5899999999</v>
      </c>
      <c r="D24" s="92">
        <f ca="1">'[4]KJB-7,14 El Adj'!D24</f>
        <v>-11639833.365925668</v>
      </c>
      <c r="E24" s="92">
        <f ca="1">'[4]KJB-7,14 El Adj'!E24</f>
        <v>-3411284.775925668</v>
      </c>
    </row>
    <row r="25" spans="1:5">
      <c r="A25" s="282">
        <f ca="1">'[4]KJB-7,14 El Adj'!A25</f>
        <v>13</v>
      </c>
      <c r="B25" s="82" t="str">
        <f ca="1">'[4]KJB-7,14 El Adj'!B25</f>
        <v>EQUITY RETURN ON CENTRALIA TRANSITION COAL PPA</v>
      </c>
      <c r="C25" s="92">
        <f ca="1">'[4]KJB-7,14 El Adj'!C25</f>
        <v>0</v>
      </c>
      <c r="D25" s="92">
        <f ca="1">'[4]KJB-7,14 El Adj'!D25</f>
        <v>4769481.1386719989</v>
      </c>
      <c r="E25" s="92">
        <f ca="1">'[4]KJB-7,14 El Adj'!E25</f>
        <v>4769481.1386719989</v>
      </c>
    </row>
    <row r="26" spans="1:5" ht="13.8">
      <c r="A26" s="282">
        <f ca="1">'[4]KJB-7,14 El Adj'!A26</f>
        <v>14</v>
      </c>
      <c r="B26" s="82" t="str">
        <f ca="1">'[4]KJB-7,14 El Adj'!B26</f>
        <v>INCREASE (DECREASE) EXPENSE</v>
      </c>
      <c r="C26" s="438">
        <f ca="1">'[4]KJB-7,14 El Adj'!C26</f>
        <v>816378498.62</v>
      </c>
      <c r="D26" s="439">
        <f ca="1">'[4]KJB-7,14 El Adj'!D26</f>
        <v>814423019.34007943</v>
      </c>
      <c r="E26" s="439">
        <f ca="1">'[4]KJB-7,14 El Adj'!E26</f>
        <v>-1955479.2799205901</v>
      </c>
    </row>
    <row r="27" spans="1:5">
      <c r="A27" s="282">
        <f ca="1">'[4]KJB-7,14 El Adj'!A27</f>
        <v>15</v>
      </c>
      <c r="B27" s="22"/>
      <c r="C27" s="22"/>
      <c r="D27" s="22"/>
      <c r="E27" s="92"/>
    </row>
    <row r="28" spans="1:5" ht="13.8">
      <c r="A28" s="282">
        <f ca="1">'[4]KJB-7,14 El Adj'!A28</f>
        <v>16</v>
      </c>
      <c r="B28" s="82" t="str">
        <f ca="1">'[4]KJB-7,14 El Adj'!B28</f>
        <v xml:space="preserve">INCREASE (DECREASE) OPERATING INCOME </v>
      </c>
      <c r="C28" s="440">
        <f ca="1">'[4]KJB-7,14 El Adj'!C28</f>
        <v>-816378498.62</v>
      </c>
      <c r="D28" s="441">
        <f ca="1">'[4]KJB-7,14 El Adj'!D28</f>
        <v>-814423019.34007943</v>
      </c>
      <c r="E28" s="441">
        <f ca="1">'[4]KJB-7,14 El Adj'!E28</f>
        <v>1955479.2799205901</v>
      </c>
    </row>
    <row r="29" spans="1:5">
      <c r="A29" s="282">
        <f ca="1">'[4]KJB-7,14 El Adj'!A29</f>
        <v>17</v>
      </c>
      <c r="B29" s="22"/>
      <c r="C29" s="22"/>
      <c r="D29" s="22"/>
      <c r="E29" s="92"/>
    </row>
    <row r="30" spans="1:5">
      <c r="A30" s="282">
        <f ca="1">'[4]KJB-7,14 El Adj'!A30</f>
        <v>18</v>
      </c>
      <c r="B30" s="82" t="str">
        <f ca="1">'[4]KJB-7,14 El Adj'!B30</f>
        <v>STATE UTILITY TAX SAVINGS FOR LINE 12</v>
      </c>
      <c r="C30" s="94">
        <f ca="1">'[4]KJB-7,14 El Adj'!C30</f>
        <v>3.8733999999999998E-2</v>
      </c>
      <c r="D30" s="442"/>
      <c r="E30" s="92">
        <f ca="1">'[4]KJB-7,14 El Adj'!E30</f>
        <v>-132132.70451070482</v>
      </c>
    </row>
    <row r="31" spans="1:5" ht="13.8">
      <c r="A31" s="282">
        <f ca="1">'[4]KJB-7,14 El Adj'!A31</f>
        <v>19</v>
      </c>
      <c r="B31" s="82" t="str">
        <f ca="1">'[4]KJB-7,14 El Adj'!B31</f>
        <v>INCREASE (DECREASE) INCOME</v>
      </c>
      <c r="C31" s="22"/>
      <c r="D31" s="442"/>
      <c r="E31" s="437">
        <f ca="1">'[4]KJB-7,14 El Adj'!E31</f>
        <v>1823346.5754098853</v>
      </c>
    </row>
    <row r="32" spans="1:5" ht="13.8">
      <c r="A32" s="282">
        <f ca="1">'[4]KJB-7,14 El Adj'!A32</f>
        <v>20</v>
      </c>
      <c r="B32" s="82" t="str">
        <f ca="1">'[4]KJB-7,14 El Adj'!B32</f>
        <v xml:space="preserve">INCREASE (DECREASE) FIT </v>
      </c>
      <c r="C32" s="95">
        <f ca="1">'[4]KJB-7,14 El Adj'!C32</f>
        <v>0.21</v>
      </c>
      <c r="D32" s="442"/>
      <c r="E32" s="437">
        <f ca="1">'[4]KJB-7,14 El Adj'!E32</f>
        <v>382902.78083607589</v>
      </c>
    </row>
    <row r="33" spans="1:5" ht="14.4" thickBot="1">
      <c r="A33" s="282">
        <f ca="1">'[4]KJB-7,14 El Adj'!A33</f>
        <v>21</v>
      </c>
      <c r="B33" s="82" t="str">
        <f ca="1">'[4]KJB-7,14 El Adj'!B33</f>
        <v>INCREASE (DECREASE) NOI</v>
      </c>
      <c r="C33" s="442"/>
      <c r="D33" s="442"/>
      <c r="E33" s="443">
        <f ca="1">'[4]KJB-7,14 El Adj'!E33</f>
        <v>1440443.7945738095</v>
      </c>
    </row>
    <row r="34" spans="1:5" ht="13.8" thickTop="1">
      <c r="B34" s="444"/>
      <c r="C34" s="444"/>
      <c r="D34" s="444"/>
      <c r="E34" s="444"/>
    </row>
    <row r="35" spans="1:5" ht="13.8">
      <c r="B35" s="445"/>
      <c r="C35"/>
      <c r="D35"/>
      <c r="E35"/>
    </row>
  </sheetData>
  <conditionalFormatting sqref="B1:D1">
    <cfRule type="cellIs" dxfId="11" priority="2" stopIfTrue="1" operator="notEqual">
      <formula>0</formula>
    </cfRule>
  </conditionalFormatting>
  <conditionalFormatting sqref="E1">
    <cfRule type="cellIs" dxfId="10" priority="1" stopIfTrue="1" operator="notEqual">
      <formula>0</formula>
    </cfRule>
  </conditionalFormatting>
  <printOptions horizontalCentered="1"/>
  <pageMargins left="0.25" right="0.25" top="1.32" bottom="0.75" header="0.3" footer="0.3"/>
  <pageSetup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"/>
  <sheetViews>
    <sheetView workbookViewId="0"/>
  </sheetViews>
  <sheetFormatPr defaultRowHeight="13.2"/>
  <cols>
    <col min="1" max="16384" width="8.88671875" style="282"/>
  </cols>
  <sheetData/>
  <printOptions horizontalCentered="1"/>
  <pageMargins left="0.25" right="0.25" top="0.75" bottom="0.75" header="0.3" footer="0.3"/>
  <pageSetup fitToHeight="9" orientation="landscape" r:id="rId1"/>
  <headerFooter>
    <oddHeader>&amp;CPuget Sound Energy
Docket No. UE-17xxxx
Electric Cost of Service Accounting Inputs
&amp;A</oddHeader>
    <oddFooter>&amp;L&amp;F&amp;RPage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79998168889431442"/>
    <pageSetUpPr fitToPage="1"/>
  </sheetPr>
  <dimension ref="A1:J53"/>
  <sheetViews>
    <sheetView workbookViewId="0"/>
  </sheetViews>
  <sheetFormatPr defaultRowHeight="13.2"/>
  <cols>
    <col min="1" max="1" width="59.33203125" style="282" bestFit="1" customWidth="1"/>
    <col min="2" max="2" width="13.44140625" style="282" bestFit="1" customWidth="1"/>
    <col min="3" max="5" width="8.88671875" style="282"/>
    <col min="6" max="6" width="59.33203125" style="282" bestFit="1" customWidth="1"/>
    <col min="7" max="8" width="13.44140625" style="282" bestFit="1" customWidth="1"/>
    <col min="9" max="9" width="16.88671875" style="282" bestFit="1" customWidth="1"/>
    <col min="10" max="10" width="15.109375" style="282" bestFit="1" customWidth="1"/>
    <col min="11" max="16384" width="8.88671875" style="282"/>
  </cols>
  <sheetData>
    <row r="1" spans="1:10">
      <c r="A1" s="96" t="s">
        <v>1061</v>
      </c>
      <c r="B1" s="345"/>
      <c r="F1" s="96" t="s">
        <v>1061</v>
      </c>
      <c r="G1" s="345"/>
    </row>
    <row r="2" spans="1:10">
      <c r="A2" s="96" t="s">
        <v>1279</v>
      </c>
      <c r="B2" s="345"/>
      <c r="F2" s="96" t="s">
        <v>1279</v>
      </c>
      <c r="G2" s="345"/>
    </row>
    <row r="3" spans="1:10">
      <c r="A3" s="96" t="s">
        <v>1062</v>
      </c>
      <c r="B3" s="345"/>
      <c r="F3" s="96" t="s">
        <v>1062</v>
      </c>
      <c r="G3" s="345"/>
    </row>
    <row r="4" spans="1:10">
      <c r="A4" s="96" t="s">
        <v>1063</v>
      </c>
      <c r="B4" s="345"/>
      <c r="F4" s="96" t="s">
        <v>1063</v>
      </c>
      <c r="G4" s="345"/>
    </row>
    <row r="5" spans="1:10">
      <c r="A5" s="96"/>
      <c r="B5" s="345"/>
      <c r="F5" s="96"/>
      <c r="G5" s="345"/>
    </row>
    <row r="6" spans="1:10">
      <c r="A6" s="96"/>
      <c r="B6" s="345"/>
      <c r="F6" s="96"/>
      <c r="G6" s="345"/>
    </row>
    <row r="7" spans="1:10">
      <c r="A7" s="96"/>
      <c r="B7" s="345"/>
      <c r="F7" s="96"/>
      <c r="G7" s="345"/>
    </row>
    <row r="8" spans="1:10">
      <c r="A8" s="96"/>
      <c r="B8" s="345"/>
      <c r="F8" s="96"/>
      <c r="G8" s="345"/>
    </row>
    <row r="9" spans="1:10">
      <c r="A9" s="96"/>
      <c r="B9" s="345"/>
      <c r="F9" s="96"/>
      <c r="G9" s="345"/>
    </row>
    <row r="10" spans="1:10">
      <c r="A10" s="96"/>
      <c r="B10" s="345"/>
      <c r="F10" s="96"/>
      <c r="G10" s="345"/>
    </row>
    <row r="11" spans="1:10">
      <c r="A11" s="96"/>
      <c r="B11" s="345"/>
      <c r="F11" s="96"/>
      <c r="G11" s="345"/>
    </row>
    <row r="12" spans="1:10">
      <c r="A12" s="345"/>
      <c r="B12" s="345"/>
      <c r="F12" s="345"/>
      <c r="G12" s="345"/>
      <c r="I12" s="282">
        <f>+'9-2016 Income Statement'!E238/'9-2016 Income Statement'!D238</f>
        <v>0.67179999999999995</v>
      </c>
      <c r="J12" s="282">
        <f>+'9-2016 Income Statement'!F238/'9-2016 Income Statement'!D238</f>
        <v>0.32819999999999672</v>
      </c>
    </row>
    <row r="13" spans="1:10" ht="13.8">
      <c r="A13" s="97" t="s">
        <v>905</v>
      </c>
      <c r="B13" s="98" t="s">
        <v>1064</v>
      </c>
      <c r="F13" s="97" t="s">
        <v>905</v>
      </c>
      <c r="G13" s="98" t="s">
        <v>1064</v>
      </c>
      <c r="I13" s="282" t="s">
        <v>1499</v>
      </c>
      <c r="J13" s="282" t="s">
        <v>1500</v>
      </c>
    </row>
    <row r="14" spans="1:10">
      <c r="A14" s="362" t="s">
        <v>1072</v>
      </c>
      <c r="B14" s="363">
        <v>25800</v>
      </c>
      <c r="C14" s="282" t="s">
        <v>899</v>
      </c>
      <c r="F14" s="362" t="s">
        <v>1080</v>
      </c>
      <c r="G14" s="363">
        <v>59498.86</v>
      </c>
      <c r="H14" s="282" t="s">
        <v>1498</v>
      </c>
      <c r="I14" s="212">
        <f>+G14</f>
        <v>59498.86</v>
      </c>
      <c r="J14" s="212"/>
    </row>
    <row r="15" spans="1:10">
      <c r="A15" s="362" t="s">
        <v>1065</v>
      </c>
      <c r="B15" s="363">
        <v>715282.68</v>
      </c>
      <c r="C15" s="282" t="s">
        <v>901</v>
      </c>
      <c r="F15" s="362" t="s">
        <v>1081</v>
      </c>
      <c r="G15" s="363">
        <v>1197984.45</v>
      </c>
      <c r="H15" s="282" t="s">
        <v>901</v>
      </c>
      <c r="I15" s="212">
        <f t="shared" ref="I15:I18" si="0">+G15</f>
        <v>1197984.45</v>
      </c>
      <c r="J15" s="212"/>
    </row>
    <row r="16" spans="1:10">
      <c r="A16" s="362" t="s">
        <v>1066</v>
      </c>
      <c r="B16" s="363">
        <v>2458878.21</v>
      </c>
      <c r="C16" s="282" t="s">
        <v>1498</v>
      </c>
      <c r="F16" s="347" t="s">
        <v>1073</v>
      </c>
      <c r="G16" s="363">
        <v>19724.47</v>
      </c>
      <c r="H16" s="282" t="s">
        <v>901</v>
      </c>
      <c r="I16" s="212">
        <f t="shared" si="0"/>
        <v>19724.47</v>
      </c>
      <c r="J16" s="212"/>
    </row>
    <row r="17" spans="1:10">
      <c r="A17" s="362" t="s">
        <v>1067</v>
      </c>
      <c r="B17" s="363">
        <v>2652900</v>
      </c>
      <c r="C17" s="282" t="s">
        <v>901</v>
      </c>
      <c r="F17" s="362" t="s">
        <v>1082</v>
      </c>
      <c r="G17" s="363">
        <v>7871633.75</v>
      </c>
      <c r="H17" s="282" t="s">
        <v>1498</v>
      </c>
      <c r="I17" s="212">
        <f t="shared" si="0"/>
        <v>7871633.75</v>
      </c>
      <c r="J17" s="212"/>
    </row>
    <row r="18" spans="1:10">
      <c r="A18" s="347" t="s">
        <v>1068</v>
      </c>
      <c r="B18" s="363">
        <v>4616499.3600000003</v>
      </c>
      <c r="C18" s="282" t="s">
        <v>901</v>
      </c>
      <c r="F18" s="362" t="s">
        <v>1083</v>
      </c>
      <c r="G18" s="363">
        <v>6527.26</v>
      </c>
      <c r="H18" s="282" t="s">
        <v>901</v>
      </c>
      <c r="I18" s="212">
        <f t="shared" si="0"/>
        <v>6527.26</v>
      </c>
      <c r="J18" s="212"/>
    </row>
    <row r="19" spans="1:10">
      <c r="A19" s="347" t="s">
        <v>1069</v>
      </c>
      <c r="B19" s="363">
        <v>1727259.93</v>
      </c>
      <c r="C19" s="282" t="s">
        <v>901</v>
      </c>
      <c r="F19" s="347" t="s">
        <v>1074</v>
      </c>
      <c r="G19" s="363">
        <v>9155368.7899999991</v>
      </c>
      <c r="I19" s="212">
        <f>SUM(I14:I18)</f>
        <v>9155368.7899999991</v>
      </c>
      <c r="J19" s="212">
        <f>SUM(J14:J18)</f>
        <v>0</v>
      </c>
    </row>
    <row r="20" spans="1:10">
      <c r="A20" s="347" t="s">
        <v>1070</v>
      </c>
      <c r="B20" s="363">
        <v>1144993.8</v>
      </c>
      <c r="C20" s="282" t="s">
        <v>901</v>
      </c>
      <c r="F20" s="347" t="s">
        <v>1075</v>
      </c>
      <c r="G20" s="363">
        <v>32947.32</v>
      </c>
      <c r="I20" s="212"/>
      <c r="J20" s="212">
        <f>+G20</f>
        <v>32947.32</v>
      </c>
    </row>
    <row r="21" spans="1:10">
      <c r="A21" s="347" t="s">
        <v>1071</v>
      </c>
      <c r="B21" s="363">
        <f>SUM(B14:B20)</f>
        <v>13341613.98</v>
      </c>
      <c r="F21" s="347" t="s">
        <v>1076</v>
      </c>
      <c r="G21" s="363">
        <v>1528016.82</v>
      </c>
      <c r="I21" s="212"/>
      <c r="J21" s="212">
        <f>+G21</f>
        <v>1528016.82</v>
      </c>
    </row>
    <row r="22" spans="1:10">
      <c r="F22" s="347" t="s">
        <v>1077</v>
      </c>
      <c r="G22" s="363">
        <v>1560964.14</v>
      </c>
      <c r="I22" s="212">
        <f>SUM(I20:I21)</f>
        <v>0</v>
      </c>
      <c r="J22" s="212">
        <f>SUM(J20:J21)</f>
        <v>1560964.1400000001</v>
      </c>
    </row>
    <row r="23" spans="1:10">
      <c r="F23" s="362" t="s">
        <v>1084</v>
      </c>
      <c r="G23" s="363">
        <v>2348.0700000000002</v>
      </c>
      <c r="H23" s="282" t="s">
        <v>1498</v>
      </c>
      <c r="I23" s="212">
        <f>+I$12*$G23</f>
        <v>1577.4334260000001</v>
      </c>
      <c r="J23" s="212">
        <f t="shared" ref="J23:J25" si="1">+J$12*$G23</f>
        <v>770.63657399999238</v>
      </c>
    </row>
    <row r="24" spans="1:10">
      <c r="F24" s="362" t="s">
        <v>1085</v>
      </c>
      <c r="G24" s="363">
        <v>3019656.99</v>
      </c>
      <c r="H24" s="282" t="s">
        <v>1498</v>
      </c>
      <c r="I24" s="212">
        <f t="shared" ref="I24:I25" si="2">+I$12*$G24</f>
        <v>2028605.5658819999</v>
      </c>
      <c r="J24" s="212">
        <f t="shared" si="1"/>
        <v>991051.42411799019</v>
      </c>
    </row>
    <row r="25" spans="1:10">
      <c r="F25" s="362" t="s">
        <v>1086</v>
      </c>
      <c r="G25" s="363">
        <v>27664699.449999999</v>
      </c>
      <c r="H25" s="282" t="s">
        <v>1498</v>
      </c>
      <c r="I25" s="212">
        <f t="shared" si="2"/>
        <v>18585145.09051</v>
      </c>
      <c r="J25" s="212">
        <f t="shared" si="1"/>
        <v>9079554.3594899084</v>
      </c>
    </row>
    <row r="26" spans="1:10">
      <c r="F26" s="347" t="s">
        <v>1078</v>
      </c>
      <c r="G26" s="363">
        <v>30686704.510000002</v>
      </c>
      <c r="I26" s="212">
        <f>SUM(I23:I25)</f>
        <v>20615328.089818001</v>
      </c>
      <c r="J26" s="212">
        <f>SUM(J23:J25)</f>
        <v>10071376.420181898</v>
      </c>
    </row>
    <row r="27" spans="1:10">
      <c r="F27" s="364" t="s">
        <v>1079</v>
      </c>
      <c r="G27" s="365">
        <v>41403037.439999998</v>
      </c>
      <c r="I27" s="212">
        <f>+I26+I19+I22</f>
        <v>29770696.879818</v>
      </c>
      <c r="J27" s="212">
        <f>+J26+J19+J22</f>
        <v>11632340.560181899</v>
      </c>
    </row>
    <row r="34" spans="1:3">
      <c r="A34" s="96" t="s">
        <v>1061</v>
      </c>
      <c r="B34" s="345"/>
    </row>
    <row r="35" spans="1:3">
      <c r="A35" s="96" t="s">
        <v>1537</v>
      </c>
      <c r="B35" s="345"/>
    </row>
    <row r="36" spans="1:3">
      <c r="A36" s="96" t="s">
        <v>1062</v>
      </c>
      <c r="B36" s="345"/>
    </row>
    <row r="37" spans="1:3">
      <c r="A37" s="96" t="s">
        <v>1063</v>
      </c>
      <c r="B37" s="345"/>
    </row>
    <row r="38" spans="1:3">
      <c r="A38" s="96"/>
      <c r="B38" s="345"/>
    </row>
    <row r="39" spans="1:3">
      <c r="A39" s="96"/>
      <c r="B39" s="345"/>
    </row>
    <row r="40" spans="1:3">
      <c r="A40" s="96"/>
      <c r="B40" s="345"/>
    </row>
    <row r="41" spans="1:3">
      <c r="A41" s="96"/>
      <c r="B41" s="345"/>
    </row>
    <row r="42" spans="1:3">
      <c r="A42" s="96"/>
      <c r="B42" s="345"/>
    </row>
    <row r="43" spans="1:3">
      <c r="A43" s="96"/>
      <c r="B43" s="345"/>
    </row>
    <row r="44" spans="1:3">
      <c r="A44" s="96"/>
      <c r="B44" s="345"/>
    </row>
    <row r="45" spans="1:3">
      <c r="A45" s="345"/>
      <c r="B45" s="345"/>
    </row>
    <row r="46" spans="1:3" ht="13.8">
      <c r="A46" s="97" t="s">
        <v>1538</v>
      </c>
      <c r="B46" s="98" t="s">
        <v>1539</v>
      </c>
    </row>
    <row r="47" spans="1:3">
      <c r="A47" s="362" t="s">
        <v>1543</v>
      </c>
      <c r="B47" s="363">
        <v>3391500</v>
      </c>
      <c r="C47" s="282" t="s">
        <v>901</v>
      </c>
    </row>
    <row r="48" spans="1:3">
      <c r="A48" s="362" t="s">
        <v>1544</v>
      </c>
      <c r="B48" s="363">
        <v>1494702</v>
      </c>
      <c r="C48" s="282" t="s">
        <v>901</v>
      </c>
    </row>
    <row r="49" spans="1:3">
      <c r="A49" s="362" t="s">
        <v>1545</v>
      </c>
      <c r="B49" s="363">
        <v>241268.16</v>
      </c>
      <c r="C49" s="282" t="s">
        <v>901</v>
      </c>
    </row>
    <row r="50" spans="1:3">
      <c r="A50" s="347" t="s">
        <v>1540</v>
      </c>
      <c r="B50" s="363">
        <v>7959336</v>
      </c>
      <c r="C50" s="282" t="s">
        <v>1546</v>
      </c>
    </row>
    <row r="51" spans="1:3">
      <c r="A51" s="347" t="s">
        <v>1541</v>
      </c>
      <c r="B51" s="363">
        <v>7518060</v>
      </c>
      <c r="C51" s="282" t="s">
        <v>1546</v>
      </c>
    </row>
    <row r="52" spans="1:3">
      <c r="A52" s="347" t="s">
        <v>1542</v>
      </c>
      <c r="B52" s="363">
        <v>20604866.16</v>
      </c>
    </row>
    <row r="53" spans="1:3">
      <c r="A53" s="364" t="s">
        <v>1079</v>
      </c>
      <c r="B53" s="365">
        <v>20604866.16</v>
      </c>
    </row>
  </sheetData>
  <printOptions horizontalCentered="1"/>
  <pageMargins left="0.25" right="0.25" top="0.75" bottom="0.75" header="0.3" footer="0.3"/>
  <pageSetup scale="62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R14"/>
  <sheetViews>
    <sheetView workbookViewId="0">
      <selection activeCell="H9" sqref="H9"/>
    </sheetView>
  </sheetViews>
  <sheetFormatPr defaultRowHeight="13.2"/>
  <cols>
    <col min="1" max="1" width="48.77734375" style="282" bestFit="1" customWidth="1"/>
    <col min="2" max="2" width="15.109375" style="282" bestFit="1" customWidth="1"/>
    <col min="3" max="4" width="13.109375" style="282" bestFit="1" customWidth="1"/>
    <col min="5" max="5" width="15.109375" style="282" bestFit="1" customWidth="1"/>
    <col min="6" max="6" width="13.77734375" style="282" bestFit="1" customWidth="1"/>
    <col min="7" max="7" width="13.109375" style="282" bestFit="1" customWidth="1"/>
    <col min="8" max="8" width="15.77734375" style="282" bestFit="1" customWidth="1"/>
    <col min="9" max="9" width="11.109375" style="282" bestFit="1" customWidth="1"/>
    <col min="10" max="10" width="11.44140625" style="282" bestFit="1" customWidth="1"/>
    <col min="11" max="11" width="10.44140625" style="282" bestFit="1" customWidth="1"/>
    <col min="12" max="12" width="5.5546875" style="282" bestFit="1" customWidth="1"/>
    <col min="13" max="13" width="11.44140625" style="282" bestFit="1" customWidth="1"/>
    <col min="14" max="15" width="11.109375" style="282" bestFit="1" customWidth="1"/>
    <col min="16" max="16" width="15.77734375" style="282" bestFit="1" customWidth="1"/>
    <col min="17" max="17" width="14.109375" style="282" bestFit="1" customWidth="1"/>
    <col min="18" max="18" width="20.109375" style="282" bestFit="1" customWidth="1"/>
    <col min="19" max="16384" width="8.88671875" style="282"/>
  </cols>
  <sheetData>
    <row r="1" spans="1:18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</row>
    <row r="2" spans="1:18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</row>
    <row r="4" spans="1:18" ht="13.8">
      <c r="A4" s="345"/>
      <c r="B4" s="345"/>
      <c r="C4" s="345"/>
      <c r="D4" s="345"/>
      <c r="E4" s="345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345"/>
      <c r="Q4" s="345"/>
      <c r="R4" s="345"/>
    </row>
    <row r="5" spans="1:18" ht="41.4">
      <c r="A5" s="97" t="s">
        <v>1538</v>
      </c>
      <c r="B5" s="98" t="s">
        <v>1547</v>
      </c>
      <c r="C5" s="211" t="s">
        <v>1548</v>
      </c>
      <c r="D5" s="211" t="s">
        <v>1549</v>
      </c>
      <c r="E5" s="211" t="s">
        <v>1550</v>
      </c>
      <c r="F5" s="211" t="s">
        <v>1551</v>
      </c>
      <c r="G5" s="211" t="s">
        <v>1552</v>
      </c>
      <c r="H5" s="211" t="s">
        <v>1553</v>
      </c>
      <c r="I5" s="211" t="s">
        <v>1554</v>
      </c>
      <c r="J5" s="211" t="s">
        <v>1555</v>
      </c>
      <c r="K5" s="211" t="s">
        <v>1556</v>
      </c>
      <c r="L5" s="211" t="s">
        <v>1557</v>
      </c>
      <c r="M5" s="211" t="s">
        <v>1558</v>
      </c>
      <c r="N5" s="211" t="s">
        <v>1559</v>
      </c>
      <c r="O5" s="211" t="s">
        <v>1560</v>
      </c>
      <c r="P5" s="211" t="s">
        <v>1561</v>
      </c>
      <c r="Q5" s="211" t="s">
        <v>1168</v>
      </c>
      <c r="R5" s="345"/>
    </row>
    <row r="6" spans="1:18">
      <c r="A6" s="347" t="s">
        <v>1562</v>
      </c>
      <c r="B6" s="348">
        <v>83470342.010000005</v>
      </c>
      <c r="C6" s="349"/>
      <c r="D6" s="349">
        <v>821550.00419800007</v>
      </c>
      <c r="E6" s="350">
        <v>84291892.014198005</v>
      </c>
      <c r="F6" s="351">
        <v>-1109930.2846975217</v>
      </c>
      <c r="G6" s="351">
        <v>1088843</v>
      </c>
      <c r="H6" s="351">
        <v>-7404753.7586328303</v>
      </c>
      <c r="I6" s="351"/>
      <c r="J6" s="351"/>
      <c r="K6" s="351">
        <v>24357.291539996862</v>
      </c>
      <c r="L6" s="351"/>
      <c r="M6" s="351">
        <v>132132.70451070482</v>
      </c>
      <c r="N6" s="351"/>
      <c r="O6" s="351"/>
      <c r="P6" s="352">
        <f>SUM(E6:O6)</f>
        <v>77022540.966918364</v>
      </c>
      <c r="Q6" s="352">
        <v>76947094.426224649</v>
      </c>
      <c r="R6" s="345" t="s">
        <v>1563</v>
      </c>
    </row>
    <row r="7" spans="1:18">
      <c r="A7" s="347" t="s">
        <v>1564</v>
      </c>
      <c r="B7" s="353">
        <v>80920052.489999995</v>
      </c>
      <c r="C7" s="354"/>
      <c r="D7" s="354"/>
      <c r="E7" s="351">
        <v>80920052.489999995</v>
      </c>
      <c r="F7" s="351"/>
      <c r="G7" s="351"/>
      <c r="H7" s="351">
        <v>-80920052.489999995</v>
      </c>
      <c r="I7" s="351"/>
      <c r="J7" s="351"/>
      <c r="K7" s="351"/>
      <c r="L7" s="351"/>
      <c r="M7" s="351"/>
      <c r="N7" s="351"/>
      <c r="O7" s="351"/>
      <c r="P7" s="352">
        <v>-80920052.489999995</v>
      </c>
      <c r="Q7" s="352">
        <v>0</v>
      </c>
      <c r="R7" s="345" t="s">
        <v>1565</v>
      </c>
    </row>
    <row r="8" spans="1:18">
      <c r="A8" s="347" t="s">
        <v>1566</v>
      </c>
      <c r="B8" s="353">
        <v>1540793.07</v>
      </c>
      <c r="C8" s="354"/>
      <c r="D8" s="354"/>
      <c r="E8" s="351">
        <v>1540793.07</v>
      </c>
      <c r="F8" s="351"/>
      <c r="G8" s="351"/>
      <c r="H8" s="351"/>
      <c r="I8" s="351"/>
      <c r="J8" s="351"/>
      <c r="K8" s="351"/>
      <c r="L8" s="351"/>
      <c r="M8" s="351"/>
      <c r="N8" s="351">
        <v>-69720.08998702839</v>
      </c>
      <c r="O8" s="351"/>
      <c r="P8" s="352">
        <v>-69720.08998702839</v>
      </c>
      <c r="Q8" s="352">
        <v>1471072.9800129717</v>
      </c>
      <c r="R8" s="345" t="s">
        <v>1567</v>
      </c>
    </row>
    <row r="9" spans="1:18">
      <c r="A9" s="347" t="s">
        <v>1568</v>
      </c>
      <c r="B9" s="353">
        <v>22978738.77</v>
      </c>
      <c r="C9" s="354"/>
      <c r="D9" s="354"/>
      <c r="E9" s="351">
        <v>22978738.77</v>
      </c>
      <c r="F9" s="351"/>
      <c r="G9" s="351"/>
      <c r="H9" s="351">
        <v>-22978738.77</v>
      </c>
      <c r="I9" s="351"/>
      <c r="J9" s="351"/>
      <c r="K9" s="351"/>
      <c r="L9" s="351"/>
      <c r="M9" s="351"/>
      <c r="N9" s="351"/>
      <c r="O9" s="351"/>
      <c r="P9" s="352">
        <v>-22978738.77</v>
      </c>
      <c r="Q9" s="352">
        <v>0</v>
      </c>
      <c r="R9" s="345" t="s">
        <v>1569</v>
      </c>
    </row>
    <row r="10" spans="1:18">
      <c r="A10" s="347" t="s">
        <v>1570</v>
      </c>
      <c r="B10" s="353">
        <v>20519583</v>
      </c>
      <c r="C10" s="354"/>
      <c r="D10" s="354"/>
      <c r="E10" s="351">
        <v>20519583</v>
      </c>
      <c r="F10" s="351"/>
      <c r="G10" s="351"/>
      <c r="H10" s="351">
        <v>-20519583</v>
      </c>
      <c r="I10" s="351"/>
      <c r="J10" s="351"/>
      <c r="K10" s="351"/>
      <c r="L10" s="351"/>
      <c r="M10" s="351"/>
      <c r="N10" s="351"/>
      <c r="O10" s="351"/>
      <c r="P10" s="352">
        <v>-20519583</v>
      </c>
      <c r="Q10" s="352">
        <v>0</v>
      </c>
      <c r="R10" s="345" t="s">
        <v>1569</v>
      </c>
    </row>
    <row r="11" spans="1:18">
      <c r="A11" s="347" t="s">
        <v>1571</v>
      </c>
      <c r="B11" s="353">
        <v>562447.29</v>
      </c>
      <c r="C11" s="354"/>
      <c r="D11" s="354"/>
      <c r="E11" s="351">
        <v>562447.29</v>
      </c>
      <c r="F11" s="351"/>
      <c r="G11" s="351"/>
      <c r="H11" s="351">
        <v>-562447.29</v>
      </c>
      <c r="I11" s="351"/>
      <c r="J11" s="351"/>
      <c r="K11" s="351"/>
      <c r="L11" s="351"/>
      <c r="M11" s="351"/>
      <c r="N11" s="351"/>
      <c r="O11" s="351"/>
      <c r="P11" s="352">
        <v>-562447.29</v>
      </c>
      <c r="Q11" s="352">
        <v>0</v>
      </c>
      <c r="R11" s="345" t="s">
        <v>1569</v>
      </c>
    </row>
    <row r="12" spans="1:18">
      <c r="A12" s="347" t="s">
        <v>1572</v>
      </c>
      <c r="B12" s="353">
        <v>11900997</v>
      </c>
      <c r="C12" s="354"/>
      <c r="D12" s="354"/>
      <c r="E12" s="351">
        <v>11900997</v>
      </c>
      <c r="F12" s="351"/>
      <c r="G12" s="351"/>
      <c r="H12" s="351">
        <v>-11900997</v>
      </c>
      <c r="I12" s="351"/>
      <c r="J12" s="351"/>
      <c r="K12" s="351"/>
      <c r="L12" s="351"/>
      <c r="M12" s="351"/>
      <c r="N12" s="351"/>
      <c r="O12" s="351"/>
      <c r="P12" s="352">
        <v>-11900997</v>
      </c>
      <c r="Q12" s="352">
        <v>0</v>
      </c>
      <c r="R12" s="345" t="s">
        <v>1569</v>
      </c>
    </row>
    <row r="13" spans="1:18">
      <c r="A13" s="355" t="s">
        <v>1573</v>
      </c>
      <c r="B13" s="353"/>
      <c r="C13" s="354">
        <v>5761245.5799989998</v>
      </c>
      <c r="D13" s="354">
        <v>2324507.5679919999</v>
      </c>
      <c r="E13" s="351">
        <v>8085753.1479909997</v>
      </c>
      <c r="F13" s="351"/>
      <c r="G13" s="351"/>
      <c r="H13" s="351">
        <v>-11150.8</v>
      </c>
      <c r="I13" s="351"/>
      <c r="J13" s="351"/>
      <c r="K13" s="351"/>
      <c r="L13" s="351"/>
      <c r="M13" s="351"/>
      <c r="N13" s="351"/>
      <c r="O13" s="351"/>
      <c r="P13" s="352">
        <v>62088.515306204681</v>
      </c>
      <c r="Q13" s="352">
        <v>8147841.6632972043</v>
      </c>
      <c r="R13" s="345" t="s">
        <v>1574</v>
      </c>
    </row>
    <row r="14" spans="1:18" ht="14.4">
      <c r="A14" s="356" t="s">
        <v>1575</v>
      </c>
      <c r="B14" s="357">
        <v>221892953.63</v>
      </c>
      <c r="C14" s="358">
        <v>5761245.5799989998</v>
      </c>
      <c r="D14" s="358">
        <v>3146057.5721899997</v>
      </c>
      <c r="E14" s="359">
        <v>230800256.78218901</v>
      </c>
      <c r="F14" s="359">
        <v>-1109930.2846975217</v>
      </c>
      <c r="G14" s="359">
        <v>1088843</v>
      </c>
      <c r="H14" s="359">
        <v>-144297723.10863283</v>
      </c>
      <c r="I14" s="359"/>
      <c r="J14" s="359"/>
      <c r="K14" s="359"/>
      <c r="L14" s="359">
        <v>0</v>
      </c>
      <c r="M14" s="359">
        <v>56686.163816993234</v>
      </c>
      <c r="N14" s="359">
        <v>-69720.08998702839</v>
      </c>
      <c r="O14" s="359"/>
      <c r="P14" s="359">
        <v>-144234247.71265417</v>
      </c>
      <c r="Q14" s="360">
        <v>86566009.069534823</v>
      </c>
      <c r="R14" s="361" t="s">
        <v>502</v>
      </c>
    </row>
  </sheetData>
  <printOptions horizontalCentered="1"/>
  <pageMargins left="0.25" right="0.25" top="0.75" bottom="0.75" header="0.3" footer="0.3"/>
  <pageSetup scale="50" fitToHeight="9" orientation="landscape" r:id="rId1"/>
  <headerFooter>
    <oddHeader>&amp;CPuget Sound Energy
Docket No. UE-17003
Electric Cost of Service Accounting Inputs
&amp;A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5" tint="0.59999389629810485"/>
    <pageSetUpPr fitToPage="1"/>
  </sheetPr>
  <dimension ref="A1:L105"/>
  <sheetViews>
    <sheetView zoomScaleNormal="100" workbookViewId="0">
      <pane xSplit="3" ySplit="5" topLeftCell="D60" activePane="bottomRight" state="frozen"/>
      <selection activeCell="C4" sqref="C4"/>
      <selection pane="topRight" activeCell="C4" sqref="C4"/>
      <selection pane="bottomLeft" activeCell="C4" sqref="C4"/>
      <selection pane="bottomRight" activeCell="D8" sqref="D8"/>
    </sheetView>
  </sheetViews>
  <sheetFormatPr defaultColWidth="9.109375" defaultRowHeight="13.2"/>
  <cols>
    <col min="1" max="1" width="7.88671875" style="2" bestFit="1" customWidth="1"/>
    <col min="2" max="2" width="10.109375" style="2" bestFit="1" customWidth="1"/>
    <col min="3" max="3" width="43.109375" style="2" customWidth="1"/>
    <col min="4" max="4" width="17.77734375" style="2" bestFit="1" customWidth="1"/>
    <col min="5" max="5" width="15.77734375" style="2" bestFit="1" customWidth="1"/>
    <col min="6" max="6" width="15.109375" style="2" bestFit="1" customWidth="1"/>
    <col min="7" max="7" width="16.77734375" style="2" bestFit="1" customWidth="1"/>
    <col min="8" max="8" width="15.21875" style="2" customWidth="1"/>
    <col min="9" max="10" width="15" style="2" bestFit="1" customWidth="1"/>
    <col min="11" max="11" width="15.109375" style="2" bestFit="1" customWidth="1"/>
    <col min="12" max="12" width="11.44140625" style="2" bestFit="1" customWidth="1"/>
    <col min="13" max="16384" width="9.109375" style="2"/>
  </cols>
  <sheetData>
    <row r="1" spans="1:12">
      <c r="A1" s="334" t="s">
        <v>165</v>
      </c>
      <c r="B1" s="334"/>
      <c r="C1" s="334"/>
      <c r="D1" s="334"/>
    </row>
    <row r="2" spans="1:12">
      <c r="A2" s="334" t="s">
        <v>1941</v>
      </c>
      <c r="B2" s="334"/>
      <c r="C2" s="334"/>
      <c r="D2" s="334"/>
    </row>
    <row r="3" spans="1:12">
      <c r="A3" s="334" t="str">
        <f>+'COS Account Input'!C3</f>
        <v>Historic Test Year Twelve Months ended September 2016</v>
      </c>
      <c r="B3" s="334"/>
      <c r="C3" s="334"/>
      <c r="D3" s="334"/>
    </row>
    <row r="4" spans="1:12">
      <c r="D4" s="213" t="str">
        <f ca="1">IF(ROUND(D64,0)=0,"done","")</f>
        <v>done</v>
      </c>
      <c r="E4" s="213" t="str">
        <f ca="1">IF(ROUND(E64,0)=0,"done","")</f>
        <v>done</v>
      </c>
      <c r="F4" s="213" t="str">
        <f t="shared" ref="F4:J4" ca="1" si="0">IF(ROUND(F64,0)=0,"done","")</f>
        <v>done</v>
      </c>
      <c r="G4" s="213" t="str">
        <f t="shared" ca="1" si="0"/>
        <v>done</v>
      </c>
      <c r="H4" s="213" t="str">
        <f t="shared" ca="1" si="0"/>
        <v>done</v>
      </c>
      <c r="I4" s="213" t="str">
        <f t="shared" ca="1" si="0"/>
        <v>done</v>
      </c>
      <c r="J4" s="213" t="str">
        <f t="shared" ca="1" si="0"/>
        <v>done</v>
      </c>
    </row>
    <row r="5" spans="1:12" s="1" customFormat="1" ht="52.8">
      <c r="A5" s="335" t="s">
        <v>166</v>
      </c>
      <c r="B5" s="335" t="s">
        <v>167</v>
      </c>
      <c r="C5" s="335" t="s">
        <v>168</v>
      </c>
      <c r="D5" s="336" t="s">
        <v>169</v>
      </c>
      <c r="E5" s="335" t="str">
        <f>+'Expense Inputs'!E5</f>
        <v>REVENUES &amp; EXPENSES 
13.01</v>
      </c>
      <c r="F5" s="335" t="str">
        <f>+'Expense Inputs'!F5</f>
        <v>TEMPERATURE NORMALIZATION 
13.02</v>
      </c>
      <c r="G5" s="335" t="str">
        <f>+'Expense Inputs'!G5</f>
        <v>PASS-THROUGH REVS. &amp; EXPS. 
13.03</v>
      </c>
      <c r="H5" s="335" t="str">
        <f>+'Expense Inputs'!AB5</f>
        <v>POWER COSTS 
14.01</v>
      </c>
      <c r="I5" s="335" t="s">
        <v>170</v>
      </c>
      <c r="J5" s="335" t="s">
        <v>171</v>
      </c>
    </row>
    <row r="6" spans="1:12">
      <c r="A6" s="1">
        <f ca="1">CELL("row",A6)</f>
        <v>6</v>
      </c>
      <c r="B6" s="5" t="s">
        <v>391</v>
      </c>
      <c r="C6" s="2" t="s">
        <v>14</v>
      </c>
      <c r="D6" s="337">
        <f ca="1">+Summary!$D$17-D7</f>
        <v>2142744185.3600001</v>
      </c>
      <c r="E6" s="337">
        <f ca="1">+'Adj 13.01 Rev'!I22</f>
        <v>-25979061.507476006</v>
      </c>
      <c r="F6" s="337">
        <f ca="1">SUM('Adj 13.02 Rev'!F28:F37)</f>
        <v>28308135</v>
      </c>
      <c r="G6" s="337">
        <f ca="1">-'Adj 13.03 Rev'!$I$27</f>
        <v>-189399452.41999999</v>
      </c>
      <c r="H6" s="337">
        <f>+'2017 Settle IS Adjustments'!F13</f>
        <v>0</v>
      </c>
      <c r="I6" s="4">
        <f ca="1">SUM(E6:H6)</f>
        <v>-187070378.92747599</v>
      </c>
      <c r="J6" s="4">
        <f ca="1">SUM(I6,D6)</f>
        <v>1955673806.4325242</v>
      </c>
    </row>
    <row r="7" spans="1:12">
      <c r="A7" s="1">
        <f t="shared" ref="A7:A57" ca="1" si="1">CELL("row",A7)</f>
        <v>7</v>
      </c>
      <c r="B7" s="5" t="s">
        <v>13</v>
      </c>
      <c r="C7" s="2" t="s">
        <v>15</v>
      </c>
      <c r="D7" s="4">
        <f ca="1">+'Proforma Revenue'!F8-'Revenue Input'!D55</f>
        <v>3304122.8299999991</v>
      </c>
      <c r="E7" s="4">
        <f ca="1">+'Adj 13.01 Rev'!$K$22</f>
        <v>7342764.3299999991</v>
      </c>
      <c r="F7" s="4"/>
      <c r="G7" s="337">
        <f ca="1">-'Adj 13.03 Rev'!$K$27</f>
        <v>-3133608.09</v>
      </c>
      <c r="H7" s="4"/>
      <c r="I7" s="4">
        <f t="shared" ref="I7:I10" ca="1" si="2">SUM(E7:H7)</f>
        <v>4209156.2399999993</v>
      </c>
      <c r="J7" s="4">
        <f ca="1">SUM(I7,D7)</f>
        <v>7513279.0699999984</v>
      </c>
      <c r="L7" s="338"/>
    </row>
    <row r="8" spans="1:12">
      <c r="A8" s="1">
        <f t="shared" ca="1" si="1"/>
        <v>8</v>
      </c>
      <c r="B8" s="5" t="s">
        <v>392</v>
      </c>
      <c r="C8" s="2" t="s">
        <v>16</v>
      </c>
      <c r="D8" s="4">
        <f ca="1">+Summary!$D$18</f>
        <v>324382.2</v>
      </c>
      <c r="E8" s="4">
        <f ca="1">+'Adj 13.01 Rev'!$J$22</f>
        <v>146.57999999999811</v>
      </c>
      <c r="F8" s="4">
        <f ca="1">+'Adj 13.02 Rev'!F38</f>
        <v>5118</v>
      </c>
      <c r="G8" s="337">
        <f ca="1">-'Adj 13.03 Rev'!$J$27</f>
        <v>-13257.679999999998</v>
      </c>
      <c r="H8" s="4">
        <f>+'2017 Settle IS Adjustments'!F15</f>
        <v>0</v>
      </c>
      <c r="I8" s="4">
        <f t="shared" ca="1" si="2"/>
        <v>-7993.1</v>
      </c>
      <c r="J8" s="4">
        <f ca="1">SUM(I8,D8)</f>
        <v>316389.10000000003</v>
      </c>
      <c r="K8" s="99"/>
    </row>
    <row r="9" spans="1:12">
      <c r="A9" s="1">
        <f t="shared" ca="1" si="1"/>
        <v>9</v>
      </c>
      <c r="B9" s="5" t="s">
        <v>172</v>
      </c>
      <c r="C9" s="5" t="s">
        <v>37</v>
      </c>
      <c r="D9" s="4"/>
      <c r="E9" s="4"/>
      <c r="F9" s="4"/>
      <c r="G9" s="4"/>
      <c r="H9" s="4"/>
      <c r="I9" s="4">
        <f t="shared" si="2"/>
        <v>0</v>
      </c>
      <c r="J9" s="4">
        <f>SUM(I9,D9)</f>
        <v>0</v>
      </c>
    </row>
    <row r="10" spans="1:12">
      <c r="A10" s="1">
        <f t="shared" ca="1" si="1"/>
        <v>10</v>
      </c>
      <c r="B10" s="5" t="s">
        <v>493</v>
      </c>
      <c r="C10" s="5" t="s">
        <v>38</v>
      </c>
      <c r="D10" s="4"/>
      <c r="E10" s="4"/>
      <c r="F10" s="4"/>
      <c r="G10" s="4"/>
      <c r="H10" s="4"/>
      <c r="I10" s="4">
        <f t="shared" si="2"/>
        <v>0</v>
      </c>
      <c r="J10" s="4">
        <f>SUM(I10,D10)</f>
        <v>0</v>
      </c>
    </row>
    <row r="11" spans="1:12">
      <c r="A11" s="1">
        <f t="shared" ca="1" si="1"/>
        <v>11</v>
      </c>
      <c r="B11" s="3" t="s">
        <v>20</v>
      </c>
      <c r="C11" s="3" t="s">
        <v>14</v>
      </c>
      <c r="D11" s="339">
        <f t="shared" ref="D11:J11" ca="1" si="3">SUM(D6:D10)</f>
        <v>2146372690.3900001</v>
      </c>
      <c r="E11" s="339">
        <f ca="1">SUM(E6:E10)</f>
        <v>-18636150.597476009</v>
      </c>
      <c r="F11" s="339">
        <f t="shared" ca="1" si="3"/>
        <v>28313253</v>
      </c>
      <c r="G11" s="339">
        <f t="shared" ca="1" si="3"/>
        <v>-192546318.19</v>
      </c>
      <c r="H11" s="339">
        <f t="shared" ref="H11" si="4">SUM(H6:H10)</f>
        <v>0</v>
      </c>
      <c r="I11" s="339">
        <f t="shared" ca="1" si="3"/>
        <v>-182869215.78747597</v>
      </c>
      <c r="J11" s="339">
        <f t="shared" ca="1" si="3"/>
        <v>1963503474.602524</v>
      </c>
      <c r="K11" s="100"/>
      <c r="L11" s="338"/>
    </row>
    <row r="12" spans="1:12">
      <c r="A12" s="1">
        <f t="shared" ca="1" si="1"/>
        <v>12</v>
      </c>
      <c r="B12" s="5"/>
      <c r="C12" s="5"/>
      <c r="D12" s="4"/>
      <c r="E12" s="4"/>
      <c r="F12" s="4"/>
      <c r="G12" s="4"/>
      <c r="H12" s="4"/>
      <c r="I12" s="4"/>
      <c r="J12" s="4"/>
    </row>
    <row r="13" spans="1:12">
      <c r="A13" s="1">
        <f t="shared" ca="1" si="1"/>
        <v>13</v>
      </c>
      <c r="B13" s="5" t="s">
        <v>399</v>
      </c>
      <c r="C13" s="2" t="s">
        <v>17</v>
      </c>
      <c r="D13" s="4">
        <f ca="1">+Summary!$D$19</f>
        <v>201125741.739999</v>
      </c>
      <c r="E13" s="4"/>
      <c r="F13" s="4"/>
      <c r="G13" s="4"/>
      <c r="H13" s="4">
        <f ca="1">-'Adj 21.01 Power Costs'!$E$19</f>
        <v>-164896874.90476853</v>
      </c>
      <c r="I13" s="4">
        <f ca="1">SUM(E13:H13)</f>
        <v>-164896874.90476853</v>
      </c>
      <c r="J13" s="4">
        <f ca="1">SUM(I13,D13)</f>
        <v>36228866.83523047</v>
      </c>
    </row>
    <row r="14" spans="1:12">
      <c r="A14" s="1">
        <f t="shared" ca="1" si="1"/>
        <v>14</v>
      </c>
      <c r="B14" s="2" t="s">
        <v>21</v>
      </c>
      <c r="C14" s="3" t="s">
        <v>22</v>
      </c>
      <c r="D14" s="339">
        <f t="shared" ref="D14:J14" ca="1" si="5">+D13+D11</f>
        <v>2347498432.1299992</v>
      </c>
      <c r="E14" s="339">
        <f ca="1">+E13+E11</f>
        <v>-18636150.597476009</v>
      </c>
      <c r="F14" s="339">
        <f t="shared" ca="1" si="5"/>
        <v>28313253</v>
      </c>
      <c r="G14" s="339">
        <f t="shared" ca="1" si="5"/>
        <v>-192546318.19</v>
      </c>
      <c r="H14" s="339">
        <f t="shared" ref="H14" ca="1" si="6">+H13+H11</f>
        <v>-164896874.90476853</v>
      </c>
      <c r="I14" s="339">
        <f t="shared" ca="1" si="5"/>
        <v>-347766090.69224453</v>
      </c>
      <c r="J14" s="339">
        <f t="shared" ca="1" si="5"/>
        <v>1999732341.4377546</v>
      </c>
    </row>
    <row r="15" spans="1:12">
      <c r="A15" s="1">
        <f t="shared" ca="1" si="1"/>
        <v>15</v>
      </c>
      <c r="D15" s="4"/>
      <c r="E15" s="4"/>
      <c r="F15" s="4"/>
      <c r="G15" s="4"/>
      <c r="H15" s="4"/>
      <c r="I15" s="4"/>
      <c r="J15" s="4"/>
    </row>
    <row r="16" spans="1:12">
      <c r="A16" s="1">
        <f t="shared" ca="1" si="1"/>
        <v>16</v>
      </c>
      <c r="C16" s="5" t="s">
        <v>173</v>
      </c>
      <c r="D16" s="4"/>
      <c r="E16" s="4"/>
      <c r="F16" s="4"/>
      <c r="G16" s="4"/>
      <c r="H16" s="4"/>
      <c r="I16" s="4"/>
      <c r="J16" s="4"/>
    </row>
    <row r="17" spans="1:10">
      <c r="A17" s="1">
        <f t="shared" ca="1" si="1"/>
        <v>17</v>
      </c>
      <c r="B17" s="5" t="s">
        <v>174</v>
      </c>
      <c r="C17" s="5" t="s">
        <v>376</v>
      </c>
      <c r="D17" s="4">
        <f>+'2017 Other Op Rev'!C5</f>
        <v>2608874.52</v>
      </c>
      <c r="E17" s="4"/>
      <c r="F17" s="4"/>
      <c r="G17" s="4"/>
      <c r="H17" s="4"/>
      <c r="I17" s="4">
        <f t="shared" ref="I17:I18" si="7">SUM(E17:H17)</f>
        <v>0</v>
      </c>
      <c r="J17" s="4">
        <f>SUM(I17,D17)</f>
        <v>2608874.52</v>
      </c>
    </row>
    <row r="18" spans="1:10">
      <c r="A18" s="1">
        <f t="shared" ca="1" si="1"/>
        <v>18</v>
      </c>
      <c r="B18" s="5" t="s">
        <v>175</v>
      </c>
      <c r="C18" s="3" t="s">
        <v>377</v>
      </c>
      <c r="D18" s="4">
        <f>+'2017 Other Op Rev'!C6</f>
        <v>286000</v>
      </c>
      <c r="E18" s="4"/>
      <c r="F18" s="4"/>
      <c r="G18" s="4"/>
      <c r="H18" s="4"/>
      <c r="I18" s="4">
        <f t="shared" si="7"/>
        <v>0</v>
      </c>
      <c r="J18" s="4">
        <f>SUM(I18,D18)</f>
        <v>286000</v>
      </c>
    </row>
    <row r="19" spans="1:10">
      <c r="A19" s="1">
        <f t="shared" ca="1" si="1"/>
        <v>19</v>
      </c>
      <c r="B19" s="2" t="s">
        <v>23</v>
      </c>
      <c r="C19" s="3" t="s">
        <v>24</v>
      </c>
      <c r="D19" s="339">
        <f t="shared" ref="D19:J19" si="8">SUM(D17:D18)</f>
        <v>2894874.52</v>
      </c>
      <c r="E19" s="339">
        <f>SUM(E17:E18)</f>
        <v>0</v>
      </c>
      <c r="F19" s="339">
        <f t="shared" si="8"/>
        <v>0</v>
      </c>
      <c r="G19" s="339">
        <f t="shared" si="8"/>
        <v>0</v>
      </c>
      <c r="H19" s="339">
        <f t="shared" ref="H19" si="9">SUM(H17:H18)</f>
        <v>0</v>
      </c>
      <c r="I19" s="339">
        <f t="shared" si="8"/>
        <v>0</v>
      </c>
      <c r="J19" s="339">
        <f t="shared" si="8"/>
        <v>2894874.52</v>
      </c>
    </row>
    <row r="20" spans="1:10">
      <c r="A20" s="1">
        <f t="shared" ca="1" si="1"/>
        <v>20</v>
      </c>
      <c r="D20" s="4"/>
      <c r="E20" s="4"/>
      <c r="F20" s="4"/>
      <c r="G20" s="4"/>
      <c r="H20" s="4"/>
      <c r="I20" s="4"/>
      <c r="J20" s="4"/>
    </row>
    <row r="21" spans="1:10">
      <c r="A21" s="1">
        <f t="shared" ca="1" si="1"/>
        <v>21</v>
      </c>
      <c r="C21" s="2" t="s">
        <v>177</v>
      </c>
      <c r="D21" s="4"/>
      <c r="E21" s="4"/>
      <c r="F21" s="4"/>
      <c r="G21" s="4"/>
      <c r="H21" s="4"/>
      <c r="I21" s="4"/>
      <c r="J21" s="4"/>
    </row>
    <row r="22" spans="1:10">
      <c r="A22" s="1">
        <f t="shared" ca="1" si="1"/>
        <v>22</v>
      </c>
      <c r="B22" s="3" t="s">
        <v>178</v>
      </c>
      <c r="C22" s="6" t="s">
        <v>76</v>
      </c>
      <c r="D22" s="4">
        <f>+'2017 Other Op Rev'!C11</f>
        <v>1090430.1599999999</v>
      </c>
      <c r="E22" s="4"/>
      <c r="F22" s="4"/>
      <c r="G22" s="4"/>
      <c r="H22" s="4"/>
      <c r="I22" s="4">
        <f t="shared" ref="I22:I29" si="10">SUM(E22:H22)</f>
        <v>0</v>
      </c>
      <c r="J22" s="4">
        <f t="shared" ref="J22:J29" si="11">SUM(I22,D22)</f>
        <v>1090430.1599999999</v>
      </c>
    </row>
    <row r="23" spans="1:10">
      <c r="A23" s="1">
        <f t="shared" ca="1" si="1"/>
        <v>23</v>
      </c>
      <c r="B23" s="3" t="s">
        <v>179</v>
      </c>
      <c r="C23" s="6" t="s">
        <v>77</v>
      </c>
      <c r="D23" s="4">
        <f>+'2017 Other Op Rev'!C13</f>
        <v>1292858</v>
      </c>
      <c r="E23" s="4"/>
      <c r="F23" s="4"/>
      <c r="G23" s="4"/>
      <c r="H23" s="4"/>
      <c r="I23" s="4">
        <f t="shared" si="10"/>
        <v>0</v>
      </c>
      <c r="J23" s="4">
        <f t="shared" si="11"/>
        <v>1292858</v>
      </c>
    </row>
    <row r="24" spans="1:10">
      <c r="A24" s="1">
        <f t="shared" ca="1" si="1"/>
        <v>24</v>
      </c>
      <c r="B24" s="3" t="s">
        <v>180</v>
      </c>
      <c r="C24" s="6" t="s">
        <v>78</v>
      </c>
      <c r="D24" s="4">
        <f>+'2017 Other Op Rev'!C19</f>
        <v>436938.03</v>
      </c>
      <c r="E24" s="4"/>
      <c r="F24" s="4"/>
      <c r="G24" s="4"/>
      <c r="H24" s="4"/>
      <c r="I24" s="4">
        <f t="shared" si="10"/>
        <v>0</v>
      </c>
      <c r="J24" s="4">
        <f t="shared" si="11"/>
        <v>436938.03</v>
      </c>
    </row>
    <row r="25" spans="1:10">
      <c r="A25" s="1">
        <f t="shared" ca="1" si="1"/>
        <v>25</v>
      </c>
      <c r="B25" s="3" t="s">
        <v>181</v>
      </c>
      <c r="C25" s="340" t="s">
        <v>1848</v>
      </c>
      <c r="D25" s="4">
        <f>SUM('2017 Other Op Rev'!C8:C10,'2017 Other Op Rev'!C23,'2017 Other Op Rev'!C15:C16)</f>
        <v>1565700.7100000004</v>
      </c>
      <c r="E25" s="4"/>
      <c r="F25" s="4"/>
      <c r="G25" s="4"/>
      <c r="H25" s="4"/>
      <c r="I25" s="4">
        <f>SUM(E25:H25)</f>
        <v>0</v>
      </c>
      <c r="J25" s="4">
        <f>SUM(I25,D25)</f>
        <v>1565700.7100000004</v>
      </c>
    </row>
    <row r="26" spans="1:10">
      <c r="A26" s="1">
        <f t="shared" ca="1" si="1"/>
        <v>26</v>
      </c>
      <c r="B26" s="3" t="s">
        <v>182</v>
      </c>
      <c r="C26" s="6" t="s">
        <v>79</v>
      </c>
      <c r="D26" s="4">
        <f>SUM('2017 Other Op Rev'!C12,'2017 Other Op Rev'!C17)</f>
        <v>1417204.84</v>
      </c>
      <c r="E26" s="4"/>
      <c r="F26" s="4"/>
      <c r="G26" s="4"/>
      <c r="H26" s="4"/>
      <c r="I26" s="4">
        <f t="shared" si="10"/>
        <v>0</v>
      </c>
      <c r="J26" s="4">
        <f t="shared" si="11"/>
        <v>1417204.84</v>
      </c>
    </row>
    <row r="27" spans="1:10">
      <c r="A27" s="1">
        <f t="shared" ca="1" si="1"/>
        <v>27</v>
      </c>
      <c r="B27" s="3" t="s">
        <v>183</v>
      </c>
      <c r="C27" s="6" t="s">
        <v>80</v>
      </c>
      <c r="D27" s="4">
        <f>+'2017 Other Op Rev'!C18</f>
        <v>136832</v>
      </c>
      <c r="E27" s="4"/>
      <c r="F27" s="4"/>
      <c r="G27" s="4"/>
      <c r="H27" s="4"/>
      <c r="I27" s="4">
        <f t="shared" si="10"/>
        <v>0</v>
      </c>
      <c r="J27" s="4">
        <f t="shared" si="11"/>
        <v>136832</v>
      </c>
    </row>
    <row r="28" spans="1:10">
      <c r="A28" s="1">
        <f t="shared" ca="1" si="1"/>
        <v>28</v>
      </c>
      <c r="B28" s="3" t="s">
        <v>184</v>
      </c>
      <c r="C28" s="6" t="s">
        <v>81</v>
      </c>
      <c r="D28" s="4">
        <f>SUM('2017 Other Op Rev'!C21:C22)</f>
        <v>6931078.9399999995</v>
      </c>
      <c r="E28" s="4"/>
      <c r="F28" s="4"/>
      <c r="G28" s="4"/>
      <c r="H28" s="4"/>
      <c r="I28" s="4">
        <f t="shared" si="10"/>
        <v>0</v>
      </c>
      <c r="J28" s="4">
        <f t="shared" si="11"/>
        <v>6931078.9399999995</v>
      </c>
    </row>
    <row r="29" spans="1:10">
      <c r="A29" s="1">
        <f t="shared" ca="1" si="1"/>
        <v>29</v>
      </c>
      <c r="B29" s="3" t="s">
        <v>185</v>
      </c>
      <c r="C29" s="340" t="s">
        <v>75</v>
      </c>
      <c r="D29" s="4">
        <f>SUM(+'2017 Other Op Rev'!C14,'2017 Other Op Rev'!C20)</f>
        <v>105921.51999999999</v>
      </c>
      <c r="E29" s="4"/>
      <c r="F29" s="4"/>
      <c r="G29" s="4"/>
      <c r="H29" s="4"/>
      <c r="I29" s="4">
        <f t="shared" si="10"/>
        <v>0</v>
      </c>
      <c r="J29" s="4">
        <f t="shared" si="11"/>
        <v>105921.51999999999</v>
      </c>
    </row>
    <row r="30" spans="1:10">
      <c r="A30" s="1">
        <f t="shared" ca="1" si="1"/>
        <v>30</v>
      </c>
      <c r="B30" s="2" t="s">
        <v>25</v>
      </c>
      <c r="C30" s="3" t="s">
        <v>26</v>
      </c>
      <c r="D30" s="339">
        <f t="shared" ref="D30:J30" si="12">SUM(D22:D29)</f>
        <v>12976964.199999999</v>
      </c>
      <c r="E30" s="339">
        <f t="shared" si="12"/>
        <v>0</v>
      </c>
      <c r="F30" s="339">
        <f t="shared" si="12"/>
        <v>0</v>
      </c>
      <c r="G30" s="339">
        <f t="shared" si="12"/>
        <v>0</v>
      </c>
      <c r="H30" s="339">
        <f t="shared" si="12"/>
        <v>0</v>
      </c>
      <c r="I30" s="339">
        <f t="shared" si="12"/>
        <v>0</v>
      </c>
      <c r="J30" s="339">
        <f t="shared" si="12"/>
        <v>12976964.199999999</v>
      </c>
    </row>
    <row r="31" spans="1:10">
      <c r="A31" s="1">
        <f t="shared" ca="1" si="1"/>
        <v>31</v>
      </c>
      <c r="D31" s="4"/>
      <c r="E31" s="4"/>
      <c r="F31" s="4"/>
      <c r="G31" s="4"/>
      <c r="H31" s="4"/>
      <c r="I31" s="4"/>
      <c r="J31" s="4"/>
    </row>
    <row r="32" spans="1:10">
      <c r="A32" s="1">
        <f t="shared" ca="1" si="1"/>
        <v>32</v>
      </c>
      <c r="C32" s="2" t="s">
        <v>19</v>
      </c>
      <c r="D32" s="4"/>
      <c r="E32" s="4"/>
      <c r="F32" s="4"/>
      <c r="G32" s="4"/>
      <c r="H32" s="4"/>
      <c r="I32" s="4"/>
      <c r="J32" s="4"/>
    </row>
    <row r="33" spans="1:10">
      <c r="A33" s="1">
        <f t="shared" ca="1" si="1"/>
        <v>33</v>
      </c>
      <c r="B33" s="2" t="s">
        <v>186</v>
      </c>
      <c r="C33" s="6" t="s">
        <v>95</v>
      </c>
      <c r="D33" s="4">
        <f>SUM('2017 Other Op Rev'!C29:C30)</f>
        <v>59939.319999999992</v>
      </c>
      <c r="E33" s="4"/>
      <c r="F33" s="4"/>
      <c r="G33" s="4"/>
      <c r="H33" s="4"/>
      <c r="I33" s="4">
        <f t="shared" ref="I33:I37" si="13">SUM(E33:H33)</f>
        <v>0</v>
      </c>
      <c r="J33" s="4">
        <f t="shared" ref="J33:J37" si="14">SUM(I33,D33)</f>
        <v>59939.319999999992</v>
      </c>
    </row>
    <row r="34" spans="1:10">
      <c r="A34" s="1">
        <f t="shared" ca="1" si="1"/>
        <v>34</v>
      </c>
      <c r="B34" s="2" t="s">
        <v>18</v>
      </c>
      <c r="C34" s="6" t="s">
        <v>96</v>
      </c>
      <c r="D34" s="4">
        <f>+'2017 Other Op Rev'!C25</f>
        <v>7437200.2199999997</v>
      </c>
      <c r="E34" s="4"/>
      <c r="F34" s="4"/>
      <c r="G34" s="4"/>
      <c r="H34" s="4"/>
      <c r="I34" s="4">
        <f t="shared" si="13"/>
        <v>0</v>
      </c>
      <c r="J34" s="4">
        <f t="shared" si="14"/>
        <v>7437200.2199999997</v>
      </c>
    </row>
    <row r="35" spans="1:10">
      <c r="A35" s="1">
        <f t="shared" ca="1" si="1"/>
        <v>35</v>
      </c>
      <c r="B35" s="2" t="s">
        <v>187</v>
      </c>
      <c r="C35" s="6" t="s">
        <v>98</v>
      </c>
      <c r="D35" s="4">
        <f>+'2017 Other Op Rev'!C28</f>
        <v>4753198.22</v>
      </c>
      <c r="E35" s="4"/>
      <c r="F35" s="4"/>
      <c r="G35" s="4"/>
      <c r="H35" s="4"/>
      <c r="I35" s="4">
        <f t="shared" si="13"/>
        <v>0</v>
      </c>
      <c r="J35" s="4">
        <f t="shared" si="14"/>
        <v>4753198.22</v>
      </c>
    </row>
    <row r="36" spans="1:10">
      <c r="A36" s="1">
        <f ca="1">CELL("row",A36)</f>
        <v>36</v>
      </c>
      <c r="B36" s="2" t="s">
        <v>188</v>
      </c>
      <c r="C36" s="6" t="s">
        <v>99</v>
      </c>
      <c r="D36" s="4">
        <f>SUM('2017 Other Op Rev'!C31:C33,'2017 Other Op Rev'!C27)</f>
        <v>1379005.1</v>
      </c>
      <c r="E36" s="4"/>
      <c r="F36" s="4"/>
      <c r="G36" s="4"/>
      <c r="H36" s="4"/>
      <c r="I36" s="4">
        <f t="shared" si="13"/>
        <v>0</v>
      </c>
      <c r="J36" s="4">
        <f t="shared" si="14"/>
        <v>1379005.1</v>
      </c>
    </row>
    <row r="37" spans="1:10">
      <c r="A37" s="1">
        <f ca="1">CELL("row",A37)</f>
        <v>37</v>
      </c>
      <c r="B37" s="2" t="s">
        <v>189</v>
      </c>
      <c r="C37" s="6" t="s">
        <v>97</v>
      </c>
      <c r="D37" s="4">
        <f>+'2017 Other Op Rev'!C26</f>
        <v>4489158.0199999996</v>
      </c>
      <c r="E37" s="4"/>
      <c r="F37" s="4"/>
      <c r="G37" s="4"/>
      <c r="H37" s="4"/>
      <c r="I37" s="4">
        <f t="shared" si="13"/>
        <v>0</v>
      </c>
      <c r="J37" s="4">
        <f t="shared" si="14"/>
        <v>4489158.0199999996</v>
      </c>
    </row>
    <row r="38" spans="1:10">
      <c r="A38" s="1">
        <f t="shared" ca="1" si="1"/>
        <v>38</v>
      </c>
      <c r="B38" s="3" t="s">
        <v>27</v>
      </c>
      <c r="C38" s="3" t="s">
        <v>28</v>
      </c>
      <c r="D38" s="339">
        <f t="shared" ref="D38:J38" si="15">SUM(D33:D37)</f>
        <v>18118500.879999999</v>
      </c>
      <c r="E38" s="339">
        <f t="shared" si="15"/>
        <v>0</v>
      </c>
      <c r="F38" s="339">
        <f t="shared" si="15"/>
        <v>0</v>
      </c>
      <c r="G38" s="339">
        <f t="shared" si="15"/>
        <v>0</v>
      </c>
      <c r="H38" s="339">
        <f t="shared" si="15"/>
        <v>0</v>
      </c>
      <c r="I38" s="339">
        <f t="shared" si="15"/>
        <v>0</v>
      </c>
      <c r="J38" s="339">
        <f t="shared" si="15"/>
        <v>18118500.879999999</v>
      </c>
    </row>
    <row r="39" spans="1:10">
      <c r="A39" s="1">
        <f t="shared" ca="1" si="1"/>
        <v>39</v>
      </c>
      <c r="D39" s="4"/>
      <c r="E39" s="4"/>
      <c r="F39" s="4"/>
      <c r="G39" s="4"/>
      <c r="H39" s="4"/>
      <c r="I39" s="4"/>
      <c r="J39" s="4"/>
    </row>
    <row r="40" spans="1:10">
      <c r="A40" s="1">
        <f t="shared" ca="1" si="1"/>
        <v>40</v>
      </c>
      <c r="C40" s="2" t="s">
        <v>190</v>
      </c>
      <c r="D40" s="4"/>
      <c r="E40" s="4"/>
      <c r="F40" s="4"/>
      <c r="G40" s="4"/>
      <c r="H40" s="4"/>
      <c r="I40" s="4"/>
      <c r="J40" s="4"/>
    </row>
    <row r="41" spans="1:10">
      <c r="A41" s="1">
        <f t="shared" ca="1" si="1"/>
        <v>41</v>
      </c>
      <c r="B41" s="5" t="s">
        <v>191</v>
      </c>
      <c r="C41" s="340" t="s">
        <v>983</v>
      </c>
      <c r="D41" s="4">
        <f>+'2017 Other Op Rev'!C87</f>
        <v>18992179.940000001</v>
      </c>
      <c r="E41" s="4"/>
      <c r="F41" s="4"/>
      <c r="G41" s="4"/>
      <c r="H41" s="4">
        <f ca="1">-'Adj 21.01 Power Costs'!$E$24</f>
        <v>3411284.775925668</v>
      </c>
      <c r="I41" s="4">
        <f t="shared" ref="I41:I53" ca="1" si="16">SUM(E41:H41)</f>
        <v>3411284.775925668</v>
      </c>
      <c r="J41" s="4">
        <f t="shared" ref="J41:J53" ca="1" si="17">SUM(I41,D41)</f>
        <v>22403464.715925671</v>
      </c>
    </row>
    <row r="42" spans="1:10">
      <c r="A42" s="1">
        <f t="shared" ca="1" si="1"/>
        <v>42</v>
      </c>
      <c r="B42" s="5" t="s">
        <v>42</v>
      </c>
      <c r="C42" s="6" t="s">
        <v>90</v>
      </c>
      <c r="D42" s="4">
        <f>+'2017 Other Op Rev'!C46</f>
        <v>329248.65000000002</v>
      </c>
      <c r="E42" s="4"/>
      <c r="F42" s="4"/>
      <c r="G42" s="4"/>
      <c r="H42" s="4"/>
      <c r="I42" s="4">
        <f t="shared" si="16"/>
        <v>0</v>
      </c>
      <c r="J42" s="4">
        <f t="shared" si="17"/>
        <v>329248.65000000002</v>
      </c>
    </row>
    <row r="43" spans="1:10">
      <c r="A43" s="1">
        <f t="shared" ca="1" si="1"/>
        <v>43</v>
      </c>
      <c r="B43" s="5" t="s">
        <v>43</v>
      </c>
      <c r="C43" s="6" t="s">
        <v>82</v>
      </c>
      <c r="D43" s="4">
        <f>SUM('2017 Other Op Rev'!C39,'2017 Other Op Rev'!C42)</f>
        <v>1199230.6200000001</v>
      </c>
      <c r="E43" s="4"/>
      <c r="F43" s="4"/>
      <c r="G43" s="4"/>
      <c r="H43" s="4"/>
      <c r="I43" s="4">
        <f t="shared" si="16"/>
        <v>0</v>
      </c>
      <c r="J43" s="4">
        <f t="shared" si="17"/>
        <v>1199230.6200000001</v>
      </c>
    </row>
    <row r="44" spans="1:10">
      <c r="A44" s="1">
        <f t="shared" ca="1" si="1"/>
        <v>44</v>
      </c>
      <c r="B44" s="5" t="s">
        <v>192</v>
      </c>
      <c r="C44" s="6" t="s">
        <v>91</v>
      </c>
      <c r="D44" s="4">
        <f>+'2017 Other Op Rev'!C37</f>
        <v>138393.73000000001</v>
      </c>
      <c r="E44" s="4"/>
      <c r="F44" s="4"/>
      <c r="G44" s="4"/>
      <c r="H44" s="4"/>
      <c r="I44" s="4">
        <f t="shared" si="16"/>
        <v>0</v>
      </c>
      <c r="J44" s="4">
        <f t="shared" si="17"/>
        <v>138393.73000000001</v>
      </c>
    </row>
    <row r="45" spans="1:10">
      <c r="A45" s="1">
        <f t="shared" ca="1" si="1"/>
        <v>45</v>
      </c>
      <c r="B45" s="5" t="s">
        <v>29</v>
      </c>
      <c r="C45" s="6" t="s">
        <v>92</v>
      </c>
      <c r="D45" s="4">
        <f>SUM('2017 Other Op Rev'!C49:C50)</f>
        <v>-18023677.969999999</v>
      </c>
      <c r="E45" s="4"/>
      <c r="F45" s="4"/>
      <c r="G45" s="4"/>
      <c r="H45" s="4">
        <f ca="1">-'Adj 21.01 Power Costs'!$E$20</f>
        <v>34247551.243980572</v>
      </c>
      <c r="I45" s="4">
        <f t="shared" ca="1" si="16"/>
        <v>34247551.243980572</v>
      </c>
      <c r="J45" s="4">
        <f t="shared" ca="1" si="17"/>
        <v>16223873.273980573</v>
      </c>
    </row>
    <row r="46" spans="1:10">
      <c r="A46" s="1">
        <f t="shared" ca="1" si="1"/>
        <v>46</v>
      </c>
      <c r="B46" s="5" t="s">
        <v>193</v>
      </c>
      <c r="C46" s="6" t="s">
        <v>93</v>
      </c>
      <c r="D46" s="4">
        <f>+'2017 Other Op Rev'!C38</f>
        <v>-1563408.86</v>
      </c>
      <c r="E46" s="4"/>
      <c r="F46" s="4"/>
      <c r="G46" s="4">
        <f>-'Adj 13.03 Rev'!L25</f>
        <v>1563408.86</v>
      </c>
      <c r="H46" s="4"/>
      <c r="I46" s="4">
        <f t="shared" si="16"/>
        <v>1563408.86</v>
      </c>
      <c r="J46" s="4">
        <f t="shared" si="17"/>
        <v>0</v>
      </c>
    </row>
    <row r="47" spans="1:10">
      <c r="A47" s="1">
        <f t="shared" ca="1" si="1"/>
        <v>47</v>
      </c>
      <c r="B47" s="5" t="s">
        <v>194</v>
      </c>
      <c r="C47" s="340" t="s">
        <v>83</v>
      </c>
      <c r="D47" s="4">
        <f>+'2017 Other Op Rev'!C45</f>
        <v>25700</v>
      </c>
      <c r="E47" s="4"/>
      <c r="F47" s="4"/>
      <c r="G47" s="4"/>
      <c r="H47" s="4"/>
      <c r="I47" s="4">
        <f t="shared" si="16"/>
        <v>0</v>
      </c>
      <c r="J47" s="4">
        <f t="shared" si="17"/>
        <v>25700</v>
      </c>
    </row>
    <row r="48" spans="1:10">
      <c r="A48" s="1">
        <f ca="1">CELL("row",A48)</f>
        <v>48</v>
      </c>
      <c r="B48" s="5" t="s">
        <v>195</v>
      </c>
      <c r="C48" s="6" t="s">
        <v>94</v>
      </c>
      <c r="D48" s="4">
        <f>+'2017 Other Op Rev'!C35</f>
        <v>42630.26</v>
      </c>
      <c r="E48" s="4"/>
      <c r="F48" s="4"/>
      <c r="G48" s="4"/>
      <c r="H48" s="4"/>
      <c r="I48" s="4">
        <f t="shared" si="16"/>
        <v>0</v>
      </c>
      <c r="J48" s="4">
        <f t="shared" si="17"/>
        <v>42630.26</v>
      </c>
    </row>
    <row r="49" spans="1:10">
      <c r="A49" s="1">
        <f ca="1">CELL("row",A49)</f>
        <v>49</v>
      </c>
      <c r="B49" s="5" t="s">
        <v>196</v>
      </c>
      <c r="C49" s="6" t="s">
        <v>441</v>
      </c>
      <c r="D49" s="4">
        <f>+'2017 Other Op Rev'!C43</f>
        <v>1188516.6599999999</v>
      </c>
      <c r="E49" s="4"/>
      <c r="F49" s="4"/>
      <c r="G49" s="4">
        <f>-'Adj 13.03 Rev'!L21+652945</f>
        <v>-1188516.71</v>
      </c>
      <c r="H49" s="4"/>
      <c r="I49" s="4">
        <f t="shared" si="16"/>
        <v>-1188516.71</v>
      </c>
      <c r="J49" s="4">
        <f t="shared" si="17"/>
        <v>-5.0000000046566129E-2</v>
      </c>
    </row>
    <row r="50" spans="1:10">
      <c r="A50" s="1">
        <f ca="1">CELL("row",A50)</f>
        <v>50</v>
      </c>
      <c r="B50" s="5" t="s">
        <v>197</v>
      </c>
      <c r="C50" s="6" t="s">
        <v>442</v>
      </c>
      <c r="D50" s="4">
        <f>+'2017 Other Op Rev'!C41</f>
        <v>84644.75</v>
      </c>
      <c r="E50" s="4"/>
      <c r="F50" s="4"/>
      <c r="G50" s="4"/>
      <c r="H50" s="4"/>
      <c r="I50" s="4">
        <f t="shared" si="16"/>
        <v>0</v>
      </c>
      <c r="J50" s="4">
        <f t="shared" si="17"/>
        <v>84644.75</v>
      </c>
    </row>
    <row r="51" spans="1:10">
      <c r="A51" s="1">
        <f t="shared" ref="A51:A56" ca="1" si="18">CELL("row",A51)</f>
        <v>51</v>
      </c>
      <c r="B51" s="5" t="s">
        <v>198</v>
      </c>
      <c r="C51" s="340" t="s">
        <v>993</v>
      </c>
      <c r="D51" s="4">
        <f>+'2017 Other Op Rev'!C40</f>
        <v>652945.05000000005</v>
      </c>
      <c r="E51" s="4"/>
      <c r="F51" s="4"/>
      <c r="G51" s="4">
        <v>-652945</v>
      </c>
      <c r="H51" s="4"/>
      <c r="I51" s="4">
        <f t="shared" si="16"/>
        <v>-652945</v>
      </c>
      <c r="J51" s="4">
        <f t="shared" si="17"/>
        <v>5.0000000046566129E-2</v>
      </c>
    </row>
    <row r="52" spans="1:10">
      <c r="A52" s="1">
        <f ca="1">CELL("row",A52)</f>
        <v>52</v>
      </c>
      <c r="B52" s="5" t="s">
        <v>199</v>
      </c>
      <c r="C52" s="6" t="s">
        <v>1243</v>
      </c>
      <c r="D52" s="4">
        <f>+'2017 Other Op Rev'!C44</f>
        <v>296729</v>
      </c>
      <c r="E52" s="4"/>
      <c r="F52" s="4"/>
      <c r="G52" s="4"/>
      <c r="H52" s="4"/>
      <c r="I52" s="4">
        <f>SUM(E52:H52)</f>
        <v>0</v>
      </c>
      <c r="J52" s="4">
        <f>SUM(I52,D52)</f>
        <v>296729</v>
      </c>
    </row>
    <row r="53" spans="1:10">
      <c r="A53" s="1">
        <f t="shared" ca="1" si="18"/>
        <v>53</v>
      </c>
      <c r="B53" s="5" t="s">
        <v>380</v>
      </c>
      <c r="C53" s="340" t="s">
        <v>190</v>
      </c>
      <c r="D53" s="4">
        <f>SUM('2017 Other Op Rev'!C36,'2017 Other Op Rev'!C47)</f>
        <v>262398.86</v>
      </c>
      <c r="E53" s="4"/>
      <c r="F53" s="4"/>
      <c r="G53" s="4"/>
      <c r="H53" s="4"/>
      <c r="I53" s="4">
        <f t="shared" si="16"/>
        <v>0</v>
      </c>
      <c r="J53" s="4">
        <f t="shared" si="17"/>
        <v>262398.86</v>
      </c>
    </row>
    <row r="54" spans="1:10">
      <c r="A54" s="1">
        <f ca="1">CELL("row",A54)</f>
        <v>54</v>
      </c>
      <c r="B54" s="5" t="s">
        <v>1849</v>
      </c>
      <c r="C54" s="340" t="s">
        <v>994</v>
      </c>
      <c r="D54" s="4">
        <f>+'2017 Other Op Rev'!C104</f>
        <v>2778963.7800000021</v>
      </c>
      <c r="E54" s="4">
        <f ca="1">SUM('Adj 13.01 Rev'!D28:D30)</f>
        <v>-2778658.09</v>
      </c>
      <c r="F54" s="4"/>
      <c r="G54" s="4"/>
      <c r="H54" s="4"/>
      <c r="I54" s="4">
        <f ca="1">SUM(E54:H54)</f>
        <v>-2778658.09</v>
      </c>
      <c r="J54" s="4">
        <f ca="1">SUM(I54,D54)</f>
        <v>305.69000000227243</v>
      </c>
    </row>
    <row r="55" spans="1:10">
      <c r="A55" s="1">
        <f ca="1">CELL("row",A55)</f>
        <v>55</v>
      </c>
      <c r="B55" s="5" t="s">
        <v>1850</v>
      </c>
      <c r="C55" s="340" t="s">
        <v>1109</v>
      </c>
      <c r="D55" s="4">
        <f>+'2017 Other Op Rev'!$C$60</f>
        <v>7446504.8799999999</v>
      </c>
      <c r="E55" s="4">
        <f ca="1">+'Adj 13.01 Rev'!D27</f>
        <v>-7446504.8799999999</v>
      </c>
      <c r="F55" s="4"/>
      <c r="G55" s="4"/>
      <c r="H55" s="4"/>
      <c r="I55" s="4">
        <f ca="1">SUM(E55:H55)</f>
        <v>-7446504.8799999999</v>
      </c>
      <c r="J55" s="4">
        <f ca="1">SUM(I55,D55)</f>
        <v>0</v>
      </c>
    </row>
    <row r="56" spans="1:10">
      <c r="A56" s="1">
        <f t="shared" ca="1" si="18"/>
        <v>56</v>
      </c>
      <c r="B56" s="2" t="s">
        <v>30</v>
      </c>
      <c r="C56" s="3" t="s">
        <v>33</v>
      </c>
      <c r="D56" s="339">
        <f t="shared" ref="D56:J56" si="19">SUM(D41:D55)</f>
        <v>13850999.350000005</v>
      </c>
      <c r="E56" s="339">
        <f t="shared" ca="1" si="19"/>
        <v>-10225162.969999999</v>
      </c>
      <c r="F56" s="339">
        <f t="shared" si="19"/>
        <v>0</v>
      </c>
      <c r="G56" s="339">
        <f t="shared" si="19"/>
        <v>-278052.84999999986</v>
      </c>
      <c r="H56" s="339">
        <f t="shared" ca="1" si="19"/>
        <v>37658836.019906238</v>
      </c>
      <c r="I56" s="339">
        <f t="shared" ca="1" si="19"/>
        <v>27155620.199906241</v>
      </c>
      <c r="J56" s="339">
        <f t="shared" ca="1" si="19"/>
        <v>41006619.549906246</v>
      </c>
    </row>
    <row r="57" spans="1:10">
      <c r="A57" s="1">
        <f t="shared" ca="1" si="1"/>
        <v>57</v>
      </c>
      <c r="D57" s="4"/>
      <c r="E57" s="4"/>
      <c r="F57" s="4"/>
      <c r="G57" s="4"/>
      <c r="H57" s="4"/>
      <c r="I57" s="4"/>
      <c r="J57" s="4"/>
    </row>
    <row r="58" spans="1:10">
      <c r="A58" s="1">
        <f t="shared" ref="A58:A64" ca="1" si="20">CELL("row",A58)</f>
        <v>58</v>
      </c>
      <c r="B58" s="2" t="s">
        <v>31</v>
      </c>
      <c r="C58" s="3" t="s">
        <v>32</v>
      </c>
      <c r="D58" s="339">
        <f t="shared" ref="D58:J58" si="21">SUM(D56,D38,D30,D19)</f>
        <v>47841338.95000001</v>
      </c>
      <c r="E58" s="339">
        <f t="shared" ca="1" si="21"/>
        <v>-10225162.969999999</v>
      </c>
      <c r="F58" s="339">
        <f t="shared" si="21"/>
        <v>0</v>
      </c>
      <c r="G58" s="339">
        <f t="shared" si="21"/>
        <v>-278052.84999999986</v>
      </c>
      <c r="H58" s="339">
        <f t="shared" ca="1" si="21"/>
        <v>37658836.019906238</v>
      </c>
      <c r="I58" s="339">
        <f t="shared" ca="1" si="21"/>
        <v>27155620.199906241</v>
      </c>
      <c r="J58" s="339">
        <f t="shared" ca="1" si="21"/>
        <v>74996959.149906248</v>
      </c>
    </row>
    <row r="59" spans="1:10">
      <c r="A59" s="1">
        <f t="shared" ca="1" si="20"/>
        <v>59</v>
      </c>
      <c r="D59" s="4"/>
      <c r="E59" s="4"/>
      <c r="F59" s="4"/>
      <c r="G59" s="4"/>
      <c r="H59" s="4"/>
    </row>
    <row r="60" spans="1:10" ht="13.8" thickBot="1">
      <c r="A60" s="1">
        <f t="shared" ca="1" si="20"/>
        <v>60</v>
      </c>
      <c r="B60" s="2" t="s">
        <v>34</v>
      </c>
      <c r="C60" s="2" t="s">
        <v>200</v>
      </c>
      <c r="D60" s="341">
        <f t="shared" ref="D60:J60" ca="1" si="22">+D58+D14</f>
        <v>2395339771.079999</v>
      </c>
      <c r="E60" s="341">
        <f t="shared" ca="1" si="22"/>
        <v>-28861313.567476008</v>
      </c>
      <c r="F60" s="341">
        <f t="shared" ca="1" si="22"/>
        <v>28313253</v>
      </c>
      <c r="G60" s="341">
        <f t="shared" ca="1" si="22"/>
        <v>-192824371.03999999</v>
      </c>
      <c r="H60" s="341">
        <f t="shared" ca="1" si="22"/>
        <v>-127238038.88486229</v>
      </c>
      <c r="I60" s="341">
        <f t="shared" ca="1" si="22"/>
        <v>-320610470.4923383</v>
      </c>
      <c r="J60" s="341">
        <f t="shared" ca="1" si="22"/>
        <v>2074729300.5876608</v>
      </c>
    </row>
    <row r="61" spans="1:10" ht="13.8" thickTop="1">
      <c r="A61" s="1">
        <f t="shared" ca="1" si="20"/>
        <v>61</v>
      </c>
    </row>
    <row r="62" spans="1:10">
      <c r="A62" s="1">
        <f t="shared" ca="1" si="20"/>
        <v>62</v>
      </c>
      <c r="C62" s="2" t="s">
        <v>378</v>
      </c>
      <c r="D62" s="4">
        <f ca="1">+Summary!$D$21</f>
        <v>2395339771.079999</v>
      </c>
      <c r="E62" s="4">
        <f ca="1">+Summary!E21</f>
        <v>-28861313.910117842</v>
      </c>
      <c r="F62" s="4">
        <f ca="1">+Summary!F21</f>
        <v>28313253</v>
      </c>
      <c r="G62" s="4">
        <f ca="1">+Summary!G21</f>
        <v>-192824371.04000002</v>
      </c>
      <c r="H62" s="4">
        <f ca="1">+Summary!$AC$21</f>
        <v>-127238038.88486229</v>
      </c>
      <c r="I62" s="4">
        <f ca="1">+Summary!$AP$21</f>
        <v>-320610470.83498013</v>
      </c>
      <c r="J62" s="4">
        <f ca="1">+Summary!$AT$21</f>
        <v>2074729300.2450185</v>
      </c>
    </row>
    <row r="63" spans="1:10">
      <c r="A63" s="1">
        <f t="shared" ca="1" si="20"/>
        <v>63</v>
      </c>
    </row>
    <row r="64" spans="1:10">
      <c r="A64" s="1">
        <f t="shared" ca="1" si="20"/>
        <v>64</v>
      </c>
      <c r="C64" s="3" t="s">
        <v>390</v>
      </c>
      <c r="D64" s="338">
        <f t="shared" ref="D64:J64" ca="1" si="23">+D60-D62</f>
        <v>0</v>
      </c>
      <c r="E64" s="338">
        <f ca="1">+E60-E62</f>
        <v>0.34264183416962624</v>
      </c>
      <c r="F64" s="338">
        <f t="shared" ca="1" si="23"/>
        <v>0</v>
      </c>
      <c r="G64" s="338">
        <f t="shared" ca="1" si="23"/>
        <v>0</v>
      </c>
      <c r="H64" s="338">
        <f t="shared" ref="H64" ca="1" si="24">+H60-H62</f>
        <v>0</v>
      </c>
      <c r="I64" s="338">
        <f t="shared" ca="1" si="23"/>
        <v>0.34264183044433594</v>
      </c>
      <c r="J64" s="338">
        <f t="shared" ca="1" si="23"/>
        <v>0.34264230728149414</v>
      </c>
    </row>
    <row r="65" spans="4:5">
      <c r="D65" s="338"/>
    </row>
    <row r="77" spans="4:5">
      <c r="E77" s="338"/>
    </row>
    <row r="98" spans="4:4">
      <c r="D98" s="342"/>
    </row>
    <row r="99" spans="4:4">
      <c r="D99" s="342"/>
    </row>
    <row r="100" spans="4:4">
      <c r="D100" s="342"/>
    </row>
    <row r="101" spans="4:4">
      <c r="D101" s="342"/>
    </row>
    <row r="102" spans="4:4">
      <c r="D102" s="342"/>
    </row>
    <row r="103" spans="4:4">
      <c r="D103" s="342"/>
    </row>
    <row r="104" spans="4:4">
      <c r="D104" s="342"/>
    </row>
    <row r="105" spans="4:4">
      <c r="D105" s="343"/>
    </row>
  </sheetData>
  <phoneticPr fontId="4" type="noConversion"/>
  <printOptions horizontalCentered="1"/>
  <pageMargins left="0.25" right="0.25" top="0.86" bottom="0.75" header="0.3" footer="0.3"/>
  <pageSetup scale="79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  <rowBreaks count="1" manualBreakCount="1">
    <brk id="39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G42"/>
  <sheetViews>
    <sheetView zoomScale="80" zoomScaleNormal="80" workbookViewId="0">
      <selection activeCell="G12" sqref="G12"/>
    </sheetView>
  </sheetViews>
  <sheetFormatPr defaultRowHeight="13.2"/>
  <cols>
    <col min="1" max="1" width="5.44140625" style="282" bestFit="1" customWidth="1"/>
    <col min="2" max="2" width="62.77734375" style="282" bestFit="1" customWidth="1"/>
    <col min="3" max="4" width="13.33203125" style="282" bestFit="1" customWidth="1"/>
    <col min="5" max="5" width="25.77734375" style="282" bestFit="1" customWidth="1"/>
    <col min="6" max="6" width="12.109375" style="282" bestFit="1" customWidth="1"/>
    <col min="7" max="7" width="14.77734375" style="282" bestFit="1" customWidth="1"/>
    <col min="8" max="16384" width="8.88671875" style="282"/>
  </cols>
  <sheetData>
    <row r="1" spans="1:7">
      <c r="A1" s="21"/>
      <c r="B1" s="22"/>
      <c r="C1" s="22"/>
      <c r="D1" s="22"/>
      <c r="E1" s="23"/>
    </row>
    <row r="2" spans="1:7" ht="13.8" thickBot="1">
      <c r="A2" s="22"/>
      <c r="B2" s="109"/>
      <c r="C2" s="109"/>
      <c r="D2" s="109"/>
      <c r="E2" s="23"/>
    </row>
    <row r="3" spans="1:7" ht="13.8" thickBot="1">
      <c r="A3" s="21"/>
      <c r="B3" s="479"/>
      <c r="C3" s="479"/>
      <c r="D3" s="479"/>
      <c r="E3" s="447" t="str">
        <f ca="1">'[4]KJB-6,13 Cmn Adj'!AD4</f>
        <v>Common Adj 06</v>
      </c>
    </row>
    <row r="4" spans="1:7">
      <c r="A4" s="26" t="str">
        <f ca="1">'[4]KJB-6,13 Cmn Adj'!Z5</f>
        <v>PUGET SOUND ENERGY-ELECTRIC (PER SETTLEMENT)</v>
      </c>
      <c r="B4" s="27"/>
      <c r="C4" s="27"/>
      <c r="D4" s="27"/>
      <c r="E4" s="480"/>
    </row>
    <row r="5" spans="1:7">
      <c r="A5" s="481" t="str">
        <f ca="1">'[4]KJB-6,13 Cmn Adj'!Z6</f>
        <v>DEPRECIATION STUDY</v>
      </c>
      <c r="B5" s="27"/>
      <c r="C5" s="27"/>
      <c r="D5" s="27"/>
      <c r="E5" s="28"/>
    </row>
    <row r="6" spans="1:7">
      <c r="A6" s="26" t="str">
        <f ca="1">'[4]KJB-6,13 Cmn Adj'!Z7</f>
        <v>FOR THE TWELVE MONTHS ENDED SEPTEMBER 30, 2016</v>
      </c>
      <c r="B6" s="27"/>
      <c r="C6" s="27"/>
      <c r="D6" s="27"/>
      <c r="E6" s="29"/>
    </row>
    <row r="7" spans="1:7">
      <c r="A7" s="26" t="str">
        <f ca="1">'[4]KJB-6,13 Cmn Adj'!Z8</f>
        <v xml:space="preserve">2017 GENERAL RATE CASE </v>
      </c>
      <c r="B7" s="27"/>
      <c r="C7" s="27"/>
      <c r="D7" s="26"/>
      <c r="E7" s="29"/>
    </row>
    <row r="8" spans="1:7">
      <c r="A8" s="21"/>
      <c r="B8" s="88"/>
      <c r="C8" s="88"/>
      <c r="D8" s="479"/>
      <c r="E8" s="479"/>
    </row>
    <row r="9" spans="1:7">
      <c r="A9" s="476" t="str">
        <f ca="1">'[4]KJB-6,13 Cmn Adj'!Z10</f>
        <v>LINE</v>
      </c>
      <c r="B9" s="479"/>
      <c r="C9" s="476"/>
      <c r="D9" s="479"/>
      <c r="E9" s="479"/>
    </row>
    <row r="10" spans="1:7">
      <c r="A10" s="34" t="str">
        <f ca="1">'[4]KJB-6,13 Cmn Adj'!Z11</f>
        <v>NO.</v>
      </c>
      <c r="B10" s="104" t="str">
        <f ca="1">'[4]KJB-6,13 Cmn Adj'!AA11</f>
        <v>DESCRIPTION</v>
      </c>
      <c r="C10" s="34" t="str">
        <f ca="1">'[4]KJB-6,13 Cmn Adj'!AB11</f>
        <v>TEST YEAR</v>
      </c>
      <c r="D10" s="34" t="str">
        <f ca="1">'[4]KJB-6,13 Cmn Adj'!AC11</f>
        <v>RESTATED</v>
      </c>
      <c r="E10" s="482" t="str">
        <f ca="1">'[4]KJB-6,13 Cmn Adj'!AD11</f>
        <v>ADJUSTMENT</v>
      </c>
    </row>
    <row r="11" spans="1:7">
      <c r="A11" s="73"/>
      <c r="B11" s="62"/>
      <c r="C11" s="483"/>
      <c r="D11" s="483"/>
      <c r="E11" s="483"/>
    </row>
    <row r="12" spans="1:7">
      <c r="A12" s="38">
        <f ca="1">'[4]KJB-6,13 Cmn Adj'!Z13</f>
        <v>1</v>
      </c>
      <c r="B12" s="442" t="str">
        <f ca="1">'[4]KJB-6,13 Cmn Adj'!AA13</f>
        <v>403 ELEC. DEPRECIATION EXPENSE</v>
      </c>
      <c r="C12" s="484">
        <f ca="1">'[4]KJB-6,13 Cmn Adj'!AB13</f>
        <v>249419038.22</v>
      </c>
      <c r="D12" s="484">
        <f ca="1">'[4]KJB-6,13 Cmn Adj'!AC13</f>
        <v>306097053.90759635</v>
      </c>
      <c r="E12" s="484">
        <f ca="1">'[4]KJB-6,13 Cmn Adj'!AD13</f>
        <v>56678015.687596351</v>
      </c>
      <c r="F12" s="366"/>
      <c r="G12" s="593">
        <f>+'2017 Depr Det'!J460</f>
        <v>56678016.198142506</v>
      </c>
    </row>
    <row r="13" spans="1:7">
      <c r="A13" s="38">
        <f ca="1">'[4]KJB-6,13 Cmn Adj'!Z14</f>
        <v>2</v>
      </c>
      <c r="B13" s="62" t="str">
        <f ca="1">'[4]KJB-6,13 Cmn Adj'!AA14</f>
        <v>403 ELEC. PORTION OF COMMON</v>
      </c>
      <c r="C13" s="485">
        <f ca="1">'[4]KJB-6,13 Cmn Adj'!AB14</f>
        <v>15207047.519823998</v>
      </c>
      <c r="D13" s="485">
        <f ca="1">'[4]KJB-6,13 Cmn Adj'!AC14</f>
        <v>13232378.856776908</v>
      </c>
      <c r="E13" s="486">
        <f ca="1">'[4]KJB-6,13 Cmn Adj'!AD14</f>
        <v>-1974668.6630470902</v>
      </c>
      <c r="F13" s="366"/>
      <c r="G13" s="593">
        <f>+'2017 Common Depre'!N77</f>
        <v>-1974668.6630470864</v>
      </c>
    </row>
    <row r="14" spans="1:7">
      <c r="A14" s="38">
        <f ca="1">'[4]KJB-6,13 Cmn Adj'!Z15</f>
        <v>3</v>
      </c>
      <c r="B14" s="62" t="str">
        <f ca="1">'[4]KJB-6,13 Cmn Adj'!AA15</f>
        <v>403 DEPR. EXP. ON ASSETS NOT INCLUDED IN STUDY</v>
      </c>
      <c r="C14" s="485">
        <f ca="1">'[4]KJB-6,13 Cmn Adj'!AB15</f>
        <v>55937.910695999999</v>
      </c>
      <c r="D14" s="485">
        <f ca="1">'[4]KJB-6,13 Cmn Adj'!AC15</f>
        <v>55937.910695999999</v>
      </c>
      <c r="E14" s="486">
        <f ca="1">'[4]KJB-6,13 Cmn Adj'!AD15</f>
        <v>0</v>
      </c>
      <c r="F14" s="366"/>
      <c r="G14" s="593"/>
    </row>
    <row r="15" spans="1:7">
      <c r="A15" s="38">
        <f ca="1">'[4]KJB-6,13 Cmn Adj'!Z16</f>
        <v>4</v>
      </c>
      <c r="B15" s="62" t="str">
        <f ca="1">'[4]KJB-6,13 Cmn Adj'!AA16</f>
        <v>404 DEPR. EXP. ON ASSETS NOT INCLUDED IN STUDY</v>
      </c>
      <c r="C15" s="485">
        <f ca="1">'[4]KJB-6,13 Cmn Adj'!AB16</f>
        <v>29770695.186882004</v>
      </c>
      <c r="D15" s="485">
        <f ca="1">'[4]KJB-6,13 Cmn Adj'!AC16</f>
        <v>29770695.186882004</v>
      </c>
      <c r="E15" s="487">
        <f ca="1">'[4]KJB-6,13 Cmn Adj'!AD16</f>
        <v>0</v>
      </c>
      <c r="F15" s="366"/>
      <c r="G15" s="593"/>
    </row>
    <row r="16" spans="1:7">
      <c r="A16" s="38">
        <f ca="1">'[4]KJB-6,13 Cmn Adj'!Z17</f>
        <v>5</v>
      </c>
      <c r="B16" s="62" t="str">
        <f ca="1">'[4]KJB-6,13 Cmn Adj'!AA17</f>
        <v>SUBTOTAL DEPRECIATION EXPENSE 403</v>
      </c>
      <c r="C16" s="488">
        <f ca="1">'[4]KJB-6,13 Cmn Adj'!AB17</f>
        <v>294452718.83740199</v>
      </c>
      <c r="D16" s="488">
        <f ca="1">'[4]KJB-6,13 Cmn Adj'!AC17</f>
        <v>349156065.86195129</v>
      </c>
      <c r="E16" s="489">
        <f ca="1">'[4]KJB-6,13 Cmn Adj'!AD17</f>
        <v>54703347.024549261</v>
      </c>
      <c r="G16" s="593"/>
    </row>
    <row r="17" spans="1:7">
      <c r="A17" s="38">
        <f ca="1">'[4]KJB-6,13 Cmn Adj'!Z18</f>
        <v>6</v>
      </c>
      <c r="B17" s="62"/>
      <c r="C17" s="490"/>
      <c r="D17" s="490"/>
      <c r="E17" s="490"/>
      <c r="G17" s="593"/>
    </row>
    <row r="18" spans="1:7">
      <c r="A18" s="38">
        <f ca="1">'[4]KJB-6,13 Cmn Adj'!Z19</f>
        <v>7</v>
      </c>
      <c r="B18" s="442" t="str">
        <f ca="1">'[4]KJB-6,13 Cmn Adj'!AA19</f>
        <v>403.1 DEPR. EXP- FAS 143 (RECOVERED IN RATES)</v>
      </c>
      <c r="C18" s="485">
        <f ca="1">'[4]KJB-6,13 Cmn Adj'!AB19</f>
        <v>1352124.73</v>
      </c>
      <c r="D18" s="485">
        <f ca="1">'[4]KJB-6,13 Cmn Adj'!AC19</f>
        <v>1729703.1034011289</v>
      </c>
      <c r="E18" s="486">
        <f ca="1">'[4]KJB-6,13 Cmn Adj'!AD19</f>
        <v>377578.37340112892</v>
      </c>
      <c r="G18" s="593">
        <f>+'2017 403.1 Depr Det'!J50</f>
        <v>377578.32295162068</v>
      </c>
    </row>
    <row r="19" spans="1:7">
      <c r="A19" s="38">
        <f ca="1">'[4]KJB-6,13 Cmn Adj'!Z20</f>
        <v>8</v>
      </c>
      <c r="B19" s="62" t="str">
        <f ca="1">'[4]KJB-6,13 Cmn Adj'!AA20</f>
        <v>403.1 DEPR. EXP - FAS 143 (NOT RECOVERED IN RATES)</v>
      </c>
      <c r="C19" s="485">
        <f ca="1">'[4]KJB-6,13 Cmn Adj'!AB20</f>
        <v>1476016.7034779999</v>
      </c>
      <c r="D19" s="485">
        <f ca="1">'[4]KJB-6,13 Cmn Adj'!AC20</f>
        <v>0</v>
      </c>
      <c r="E19" s="491">
        <f ca="1">'[4]KJB-6,13 Cmn Adj'!AD20</f>
        <v>-1476016.7034779999</v>
      </c>
      <c r="G19" s="593">
        <f>+'2017 403.1 Depr Det'!J77</f>
        <v>-1476016.7034779999</v>
      </c>
    </row>
    <row r="20" spans="1:7">
      <c r="A20" s="38">
        <f ca="1">'[4]KJB-6,13 Cmn Adj'!Z21</f>
        <v>9</v>
      </c>
      <c r="B20" s="62" t="str">
        <f ca="1">'[4]KJB-6,13 Cmn Adj'!AA21</f>
        <v>SUBTOTAL DEPRECIATION EXPENSE 403.1</v>
      </c>
      <c r="C20" s="488">
        <f ca="1">'[4]KJB-6,13 Cmn Adj'!AB21</f>
        <v>2828141.4334779996</v>
      </c>
      <c r="D20" s="488">
        <f ca="1">'[4]KJB-6,13 Cmn Adj'!AC21</f>
        <v>1729703.1034011289</v>
      </c>
      <c r="E20" s="489">
        <f ca="1">'[4]KJB-6,13 Cmn Adj'!AD21</f>
        <v>-1098438.330076871</v>
      </c>
      <c r="G20" s="593"/>
    </row>
    <row r="21" spans="1:7">
      <c r="A21" s="38">
        <f ca="1">'[4]KJB-6,13 Cmn Adj'!Z22</f>
        <v>10</v>
      </c>
      <c r="B21" s="62"/>
      <c r="C21" s="490"/>
      <c r="D21" s="490"/>
      <c r="E21" s="490"/>
      <c r="G21" s="593"/>
    </row>
    <row r="22" spans="1:7">
      <c r="A22" s="38">
        <f ca="1">'[4]KJB-6,13 Cmn Adj'!Z23</f>
        <v>11</v>
      </c>
      <c r="B22" s="62" t="str">
        <f ca="1">'[4]KJB-6,13 Cmn Adj'!AA23</f>
        <v>TOTAL DEPRECIATION EXPENSE</v>
      </c>
      <c r="C22" s="488">
        <f ca="1">'[4]KJB-6,13 Cmn Adj'!AB23</f>
        <v>297280860.27087998</v>
      </c>
      <c r="D22" s="488">
        <f ca="1">'[4]KJB-6,13 Cmn Adj'!AC23</f>
        <v>350885768.96535242</v>
      </c>
      <c r="E22" s="489">
        <f ca="1">'[4]KJB-6,13 Cmn Adj'!AD23</f>
        <v>53604908.694472387</v>
      </c>
      <c r="G22" s="593"/>
    </row>
    <row r="23" spans="1:7">
      <c r="A23" s="38">
        <f ca="1">'[4]KJB-6,13 Cmn Adj'!Z24</f>
        <v>12</v>
      </c>
      <c r="B23" s="62"/>
      <c r="C23" s="490"/>
      <c r="D23" s="490"/>
      <c r="E23" s="490"/>
      <c r="G23" s="593"/>
    </row>
    <row r="24" spans="1:7">
      <c r="A24" s="38">
        <f ca="1">'[4]KJB-6,13 Cmn Adj'!Z25</f>
        <v>13</v>
      </c>
      <c r="B24" s="62" t="str">
        <f ca="1">'[4]KJB-6,13 Cmn Adj'!AA25</f>
        <v>AMORTIZATION EXPENSE</v>
      </c>
      <c r="C24" s="492"/>
      <c r="D24" s="492"/>
      <c r="E24" s="493"/>
      <c r="G24" s="593"/>
    </row>
    <row r="25" spans="1:7">
      <c r="A25" s="38">
        <f ca="1">'[4]KJB-6,13 Cmn Adj'!Z26</f>
        <v>14</v>
      </c>
      <c r="B25" s="62" t="str">
        <f ca="1">'[4]KJB-6,13 Cmn Adj'!AA26</f>
        <v>411.10 ACCRETION EXP. - ASC 410 (RECOVERED IN RATES)</v>
      </c>
      <c r="C25" s="485">
        <f ca="1">'[4]KJB-6,13 Cmn Adj'!AB26</f>
        <v>1424661.0825685868</v>
      </c>
      <c r="D25" s="485">
        <f ca="1">'[4]KJB-6,13 Cmn Adj'!AC26</f>
        <v>2062091.3333477639</v>
      </c>
      <c r="E25" s="57">
        <f ca="1">'[4]KJB-6,13 Cmn Adj'!AD26</f>
        <v>637430.25077917706</v>
      </c>
      <c r="G25" s="593">
        <f>+'2017 Accretion Det'!J50</f>
        <v>637430.0004147304</v>
      </c>
    </row>
    <row r="26" spans="1:7">
      <c r="A26" s="38">
        <f ca="1">'[4]KJB-6,13 Cmn Adj'!Z27</f>
        <v>15</v>
      </c>
      <c r="B26" s="56" t="str">
        <f ca="1">'[4]KJB-6,13 Cmn Adj'!AA27</f>
        <v>411.10 ACCRETION EXP. - ASC 410 (NOT RECOVERED IN RATES)</v>
      </c>
      <c r="C26" s="485">
        <f ca="1">'[4]KJB-6,13 Cmn Adj'!AB27</f>
        <v>1148003.003511413</v>
      </c>
      <c r="D26" s="485">
        <f ca="1">'[4]KJB-6,13 Cmn Adj'!AC27</f>
        <v>0</v>
      </c>
      <c r="E26" s="110">
        <f ca="1">'[4]KJB-6,13 Cmn Adj'!AD27</f>
        <v>-1148003.003511413</v>
      </c>
      <c r="G26" s="593">
        <f>+'2017 Accretion Det'!J78</f>
        <v>-1148003.003511413</v>
      </c>
    </row>
    <row r="27" spans="1:7">
      <c r="A27" s="38">
        <f ca="1">'[4]KJB-6,13 Cmn Adj'!Z28</f>
        <v>16</v>
      </c>
      <c r="B27" s="22" t="str">
        <f ca="1">'[4]KJB-6,13 Cmn Adj'!AA28</f>
        <v>SUBTOTAL ACCRETION EXPENSE 411.10</v>
      </c>
      <c r="C27" s="488">
        <f ca="1">'[4]KJB-6,13 Cmn Adj'!AB28</f>
        <v>2572664.0860799998</v>
      </c>
      <c r="D27" s="488">
        <f ca="1">'[4]KJB-6,13 Cmn Adj'!AC28</f>
        <v>2062091.3333477639</v>
      </c>
      <c r="E27" s="489">
        <f ca="1">'[4]KJB-6,13 Cmn Adj'!AD28</f>
        <v>-510572.75273223594</v>
      </c>
      <c r="G27" s="593"/>
    </row>
    <row r="28" spans="1:7">
      <c r="A28" s="38">
        <f ca="1">'[4]KJB-6,13 Cmn Adj'!Z29</f>
        <v>17</v>
      </c>
      <c r="B28" s="62"/>
      <c r="C28" s="490"/>
      <c r="D28" s="490"/>
      <c r="E28" s="490"/>
      <c r="G28" s="593"/>
    </row>
    <row r="29" spans="1:7">
      <c r="A29" s="38">
        <f ca="1">'[4]KJB-6,13 Cmn Adj'!Z30</f>
        <v>18</v>
      </c>
      <c r="B29" s="111" t="str">
        <f ca="1">'[4]KJB-6,13 Cmn Adj'!AA30</f>
        <v>DEPRECIATION EXPENSE 403 ASSOCIATED WITH FLEET</v>
      </c>
      <c r="C29" s="485">
        <f ca="1">'[4]KJB-6,13 Cmn Adj'!AB30</f>
        <v>846819.31998199993</v>
      </c>
      <c r="D29" s="485">
        <f ca="1">'[4]KJB-6,13 Cmn Adj'!AC30</f>
        <v>539848.88443131489</v>
      </c>
      <c r="E29" s="57">
        <f ca="1">'[4]KJB-6,13 Cmn Adj'!AD30</f>
        <v>-306970.43555068504</v>
      </c>
      <c r="G29" s="593">
        <f>+'2017 Common Depre'!Q94</f>
        <v>-306970.43555068504</v>
      </c>
    </row>
    <row r="30" spans="1:7">
      <c r="A30" s="38">
        <f ca="1">'[4]KJB-6,13 Cmn Adj'!Z31</f>
        <v>19</v>
      </c>
      <c r="B30" s="62"/>
      <c r="C30" s="490"/>
      <c r="D30" s="490"/>
      <c r="E30" s="490"/>
      <c r="G30" s="593"/>
    </row>
    <row r="31" spans="1:7">
      <c r="A31" s="38">
        <f ca="1">'[4]KJB-6,13 Cmn Adj'!Z32</f>
        <v>20</v>
      </c>
      <c r="B31" s="62"/>
      <c r="C31" s="490"/>
      <c r="D31" s="490"/>
      <c r="E31" s="490"/>
      <c r="G31" s="593"/>
    </row>
    <row r="32" spans="1:7">
      <c r="A32" s="38">
        <f ca="1">'[4]KJB-6,13 Cmn Adj'!Z33</f>
        <v>21</v>
      </c>
      <c r="B32" s="56" t="str">
        <f ca="1">'[4]KJB-6,13 Cmn Adj'!AA33</f>
        <v>INCREASE (DECREASE) EXPENSE</v>
      </c>
      <c r="C32" s="56"/>
      <c r="D32" s="56"/>
      <c r="E32" s="485">
        <f ca="1">'[4]KJB-6,13 Cmn Adj'!AD33</f>
        <v>52787365.506189473</v>
      </c>
      <c r="G32" s="593">
        <f>SUM(G12:G29)</f>
        <v>52787365.715921678</v>
      </c>
    </row>
    <row r="33" spans="1:7">
      <c r="A33" s="38">
        <f ca="1">'[4]KJB-6,13 Cmn Adj'!Z34</f>
        <v>22</v>
      </c>
      <c r="B33" s="56" t="str">
        <f ca="1">'[4]KJB-6,13 Cmn Adj'!AA34</f>
        <v>INCREASE (DECREASE) FIT</v>
      </c>
      <c r="C33" s="56"/>
      <c r="D33" s="56"/>
      <c r="E33" s="48">
        <f ca="1">'[4]KJB-6,13 Cmn Adj'!AD34</f>
        <v>-11085346.756299788</v>
      </c>
      <c r="G33" s="593"/>
    </row>
    <row r="34" spans="1:7" ht="13.8" thickBot="1">
      <c r="A34" s="38">
        <f ca="1">'[4]KJB-6,13 Cmn Adj'!Z35</f>
        <v>23</v>
      </c>
      <c r="B34" s="56" t="str">
        <f ca="1">'[4]KJB-6,13 Cmn Adj'!AA35</f>
        <v>INCREASE (DECREASE) NOI</v>
      </c>
      <c r="C34" s="56"/>
      <c r="D34" s="56"/>
      <c r="E34" s="494">
        <f ca="1">'[4]KJB-6,13 Cmn Adj'!AD35</f>
        <v>-41702018.749889687</v>
      </c>
      <c r="G34" s="593"/>
    </row>
    <row r="35" spans="1:7" ht="13.8" thickTop="1">
      <c r="A35" s="38">
        <f ca="1">'[4]KJB-6,13 Cmn Adj'!Z36</f>
        <v>24</v>
      </c>
      <c r="B35" s="62"/>
      <c r="C35" s="490"/>
      <c r="D35" s="490"/>
      <c r="E35" s="490"/>
      <c r="G35" s="593"/>
    </row>
    <row r="36" spans="1:7">
      <c r="A36" s="38">
        <f ca="1">'[4]KJB-6,13 Cmn Adj'!Z37</f>
        <v>25</v>
      </c>
      <c r="B36" s="62"/>
      <c r="C36" s="490"/>
      <c r="D36" s="490"/>
      <c r="E36" s="490"/>
      <c r="G36" s="593"/>
    </row>
    <row r="37" spans="1:7">
      <c r="A37" s="38">
        <f ca="1">'[4]KJB-6,13 Cmn Adj'!Z38</f>
        <v>26</v>
      </c>
      <c r="B37" s="495" t="str">
        <f ca="1">'[4]KJB-6,13 Cmn Adj'!AA38</f>
        <v>ADJUSTMENT TO RATE BASE</v>
      </c>
      <c r="C37" s="56"/>
      <c r="D37" s="56"/>
      <c r="E37" s="56"/>
      <c r="G37" s="593"/>
    </row>
    <row r="38" spans="1:7">
      <c r="A38" s="38">
        <f ca="1">'[4]KJB-6,13 Cmn Adj'!Z39</f>
        <v>27</v>
      </c>
      <c r="B38" s="56" t="str">
        <f ca="1">'[4]KJB-6,13 Cmn Adj'!AA39</f>
        <v>ADJUSTMENT TO ACCUM. DEPREC. AT 50% DEPREC. EXP. LINE 21</v>
      </c>
      <c r="C38" s="95">
        <f ca="1">'[4]KJB-6,13 Cmn Adj'!AB39</f>
        <v>0.5</v>
      </c>
      <c r="D38" s="56">
        <f ca="1">'[4]KJB-6,13 Cmn Adj'!AC39</f>
        <v>0</v>
      </c>
      <c r="E38" s="496">
        <f ca="1">'[4]KJB-6,13 Cmn Adj'!AD39</f>
        <v>-26393682.753094736</v>
      </c>
      <c r="G38" s="593"/>
    </row>
    <row r="39" spans="1:7">
      <c r="A39" s="38">
        <f ca="1">'[4]KJB-6,13 Cmn Adj'!Z40</f>
        <v>28</v>
      </c>
      <c r="B39" s="112" t="str">
        <f ca="1">'[4]KJB-6,13 Cmn Adj'!AA40</f>
        <v>DFIT</v>
      </c>
      <c r="C39" s="177"/>
      <c r="D39" s="111"/>
      <c r="E39" s="176">
        <f ca="1">'[4]KJB-6,13 Cmn Adj'!AD40</f>
        <v>9237788.9635831658</v>
      </c>
      <c r="G39" s="593"/>
    </row>
    <row r="40" spans="1:7">
      <c r="A40" s="38">
        <f ca="1">'[4]KJB-6,13 Cmn Adj'!Z41</f>
        <v>29</v>
      </c>
      <c r="B40" s="62"/>
      <c r="C40" s="490"/>
      <c r="D40" s="490"/>
      <c r="E40" s="490"/>
      <c r="G40" s="593"/>
    </row>
    <row r="41" spans="1:7" ht="13.8" thickBot="1">
      <c r="A41" s="38">
        <f ca="1">'[4]KJB-6,13 Cmn Adj'!Z42</f>
        <v>30</v>
      </c>
      <c r="B41" s="56" t="str">
        <f ca="1">'[4]KJB-6,13 Cmn Adj'!AA42</f>
        <v>TOTAL  ADJUSTMENT TO RATEBASE</v>
      </c>
      <c r="C41" s="56"/>
      <c r="D41" s="56"/>
      <c r="E41" s="304">
        <f ca="1">'[4]KJB-6,13 Cmn Adj'!AD42</f>
        <v>-17155893.789511569</v>
      </c>
      <c r="G41" s="593"/>
    </row>
    <row r="42" spans="1:7" ht="13.8" thickTop="1"/>
  </sheetData>
  <printOptions horizontalCentered="1"/>
  <pageMargins left="0.25" right="0.25" top="1.05" bottom="0.75" header="0.3" footer="0.3"/>
  <pageSetup scale="94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543"/>
  <sheetViews>
    <sheetView zoomScale="80" zoomScaleNormal="80"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I10" sqref="I10"/>
    </sheetView>
  </sheetViews>
  <sheetFormatPr defaultRowHeight="13.2"/>
  <cols>
    <col min="1" max="2" width="25.109375" style="282" customWidth="1"/>
    <col min="3" max="3" width="18.88671875" style="282" bestFit="1" customWidth="1"/>
    <col min="4" max="4" width="16.44140625" style="282" bestFit="1" customWidth="1"/>
    <col min="5" max="5" width="15.33203125" style="282" bestFit="1" customWidth="1"/>
    <col min="6" max="6" width="15.44140625" style="282" bestFit="1" customWidth="1"/>
    <col min="7" max="7" width="16.33203125" style="282" bestFit="1" customWidth="1"/>
    <col min="8" max="8" width="15.21875" style="282" bestFit="1" customWidth="1"/>
    <col min="9" max="9" width="20" style="282" bestFit="1" customWidth="1"/>
    <col min="10" max="10" width="15.44140625" style="282" bestFit="1" customWidth="1"/>
    <col min="11" max="11" width="16.109375" style="282" bestFit="1" customWidth="1"/>
    <col min="12" max="12" width="16.21875" style="282" bestFit="1" customWidth="1"/>
    <col min="13" max="13" width="13.44140625" style="282" bestFit="1" customWidth="1"/>
    <col min="14" max="14" width="11.21875" style="282" bestFit="1" customWidth="1"/>
    <col min="15" max="15" width="12.44140625" style="282" bestFit="1" customWidth="1"/>
    <col min="16" max="16" width="13.6640625" style="282" bestFit="1" customWidth="1"/>
    <col min="17" max="17" width="14.21875" style="282" bestFit="1" customWidth="1"/>
    <col min="18" max="18" width="9" style="282" bestFit="1" customWidth="1"/>
    <col min="19" max="16384" width="8.88671875" style="282"/>
  </cols>
  <sheetData>
    <row r="1" spans="1:10">
      <c r="A1" s="497"/>
      <c r="B1" s="498"/>
      <c r="C1" s="600"/>
      <c r="D1" s="570" t="s">
        <v>1280</v>
      </c>
      <c r="E1" s="511"/>
      <c r="F1" s="533" t="s">
        <v>1280</v>
      </c>
      <c r="G1" s="498"/>
      <c r="H1" s="498"/>
      <c r="I1" s="500" t="s">
        <v>1281</v>
      </c>
      <c r="J1" s="173" t="s">
        <v>1055</v>
      </c>
    </row>
    <row r="2" spans="1:10">
      <c r="A2" s="173" t="s">
        <v>1282</v>
      </c>
      <c r="B2" s="173"/>
      <c r="C2" s="601" t="s">
        <v>1283</v>
      </c>
      <c r="D2" s="500" t="s">
        <v>1121</v>
      </c>
      <c r="E2" s="500" t="s">
        <v>1280</v>
      </c>
      <c r="F2" s="500" t="s">
        <v>1156</v>
      </c>
      <c r="G2" s="173" t="s">
        <v>1281</v>
      </c>
      <c r="H2" s="173" t="s">
        <v>1284</v>
      </c>
      <c r="I2" s="500" t="s">
        <v>1121</v>
      </c>
      <c r="J2" s="173" t="s">
        <v>1057</v>
      </c>
    </row>
    <row r="3" spans="1:10">
      <c r="A3" s="178" t="s">
        <v>1285</v>
      </c>
      <c r="B3" s="178" t="s">
        <v>991</v>
      </c>
      <c r="C3" s="602" t="s">
        <v>1286</v>
      </c>
      <c r="D3" s="501" t="s">
        <v>1287</v>
      </c>
      <c r="E3" s="501" t="s">
        <v>1156</v>
      </c>
      <c r="F3" s="501" t="s">
        <v>1288</v>
      </c>
      <c r="G3" s="178" t="s">
        <v>1156</v>
      </c>
      <c r="H3" s="178" t="s">
        <v>1156</v>
      </c>
      <c r="I3" s="504" t="s">
        <v>1289</v>
      </c>
      <c r="J3" s="504" t="s">
        <v>1290</v>
      </c>
    </row>
    <row r="4" spans="1:10">
      <c r="A4" s="178"/>
      <c r="B4" s="178"/>
      <c r="C4" s="602"/>
      <c r="D4" s="501"/>
      <c r="E4" s="501"/>
      <c r="F4" s="501"/>
      <c r="G4" s="178"/>
      <c r="H4" s="178"/>
      <c r="I4" s="498"/>
      <c r="J4" s="498"/>
    </row>
    <row r="5" spans="1:10">
      <c r="A5" s="783" t="s">
        <v>1291</v>
      </c>
      <c r="B5" s="783"/>
      <c r="C5" s="783"/>
      <c r="D5" s="783"/>
      <c r="E5" s="783"/>
      <c r="F5" s="783"/>
      <c r="G5" s="783"/>
      <c r="H5" s="783"/>
      <c r="I5" s="783"/>
      <c r="J5" s="783"/>
    </row>
    <row r="6" spans="1:10">
      <c r="A6" s="475"/>
      <c r="B6" s="475"/>
      <c r="C6" s="603"/>
      <c r="D6" s="475"/>
      <c r="E6" s="512"/>
      <c r="F6" s="512"/>
      <c r="G6" s="475"/>
      <c r="H6" s="475"/>
      <c r="I6" s="498"/>
      <c r="J6" s="498"/>
    </row>
    <row r="7" spans="1:10">
      <c r="A7" s="12"/>
      <c r="B7" s="119" t="s">
        <v>1292</v>
      </c>
      <c r="C7" s="604"/>
      <c r="D7" s="12"/>
      <c r="E7" s="174"/>
      <c r="F7" s="174"/>
      <c r="G7" s="12"/>
      <c r="H7" s="12"/>
      <c r="I7" s="174"/>
      <c r="J7" s="12"/>
    </row>
    <row r="8" spans="1:10">
      <c r="A8" s="12"/>
      <c r="B8" s="180"/>
      <c r="C8" s="604"/>
      <c r="D8" s="12"/>
      <c r="E8" s="174"/>
      <c r="F8" s="174"/>
      <c r="G8" s="179"/>
      <c r="H8" s="179"/>
      <c r="I8" s="179"/>
      <c r="J8" s="179"/>
    </row>
    <row r="9" spans="1:10">
      <c r="A9" s="181">
        <v>311</v>
      </c>
      <c r="B9" s="182" t="s">
        <v>1293</v>
      </c>
      <c r="C9" s="605"/>
      <c r="D9" s="174"/>
      <c r="E9" s="175"/>
      <c r="F9" s="175"/>
      <c r="G9" s="183"/>
      <c r="H9" s="183"/>
      <c r="I9" s="183"/>
      <c r="J9" s="183"/>
    </row>
    <row r="10" spans="1:10">
      <c r="A10" s="181"/>
      <c r="B10" s="184" t="s">
        <v>1294</v>
      </c>
      <c r="C10" s="574">
        <v>9209467.8399999999</v>
      </c>
      <c r="D10" s="174">
        <v>158017.53</v>
      </c>
      <c r="E10" s="174">
        <v>1.74</v>
      </c>
      <c r="F10" s="185">
        <v>1.7399999999999999E-2</v>
      </c>
      <c r="G10" s="185">
        <v>5.7838598006533966E-2</v>
      </c>
      <c r="H10" s="185">
        <v>3.3240573566973546</v>
      </c>
      <c r="I10" s="606">
        <v>532662.70825186267</v>
      </c>
      <c r="J10" s="174">
        <v>374645.17825186264</v>
      </c>
    </row>
    <row r="11" spans="1:10">
      <c r="A11" s="181"/>
      <c r="B11" s="184" t="s">
        <v>1295</v>
      </c>
      <c r="C11" s="574">
        <v>4336957.28</v>
      </c>
      <c r="D11" s="174">
        <v>55819.32</v>
      </c>
      <c r="E11" s="174">
        <v>1.32</v>
      </c>
      <c r="F11" s="185">
        <v>1.3200000000000002E-2</v>
      </c>
      <c r="G11" s="185">
        <v>5.9095958832762967E-2</v>
      </c>
      <c r="H11" s="185">
        <v>4.476966578239618</v>
      </c>
      <c r="I11" s="606">
        <v>256296.64887833167</v>
      </c>
      <c r="J11" s="174">
        <v>200477.32887833167</v>
      </c>
    </row>
    <row r="12" spans="1:10">
      <c r="A12" s="181"/>
      <c r="B12" s="184" t="s">
        <v>1296</v>
      </c>
      <c r="C12" s="574">
        <v>29664979.16</v>
      </c>
      <c r="D12" s="174">
        <v>394296.39</v>
      </c>
      <c r="E12" s="174">
        <v>1.33</v>
      </c>
      <c r="F12" s="185">
        <v>1.3300000000000001E-2</v>
      </c>
      <c r="G12" s="607">
        <v>3.4099999999999998E-2</v>
      </c>
      <c r="H12" s="185">
        <v>2.5639097744360897</v>
      </c>
      <c r="I12" s="608">
        <v>1010940.3683458645</v>
      </c>
      <c r="J12" s="174">
        <v>616643.97834586445</v>
      </c>
    </row>
    <row r="13" spans="1:10">
      <c r="A13" s="181"/>
      <c r="B13" s="184" t="s">
        <v>1298</v>
      </c>
      <c r="C13" s="574">
        <v>27862834.57</v>
      </c>
      <c r="D13" s="174">
        <v>394869.37</v>
      </c>
      <c r="E13" s="174">
        <v>1.42</v>
      </c>
      <c r="F13" s="185">
        <v>1.4199999999999999E-2</v>
      </c>
      <c r="G13" s="607">
        <v>3.6799999999999999E-2</v>
      </c>
      <c r="H13" s="185">
        <v>2.591549295774648</v>
      </c>
      <c r="I13" s="608">
        <v>1023323.4377464789</v>
      </c>
      <c r="J13" s="174">
        <v>628454.06774647895</v>
      </c>
    </row>
    <row r="14" spans="1:10">
      <c r="A14" s="181"/>
      <c r="B14" s="184" t="s">
        <v>1300</v>
      </c>
      <c r="C14" s="574">
        <v>30934199.879999999</v>
      </c>
      <c r="D14" s="174">
        <v>307992.11000000004</v>
      </c>
      <c r="E14" s="174">
        <v>1.23</v>
      </c>
      <c r="F14" s="185">
        <v>1.23E-2</v>
      </c>
      <c r="G14" s="185">
        <v>5.9095958832762967E-2</v>
      </c>
      <c r="H14" s="185">
        <v>4.8045494985986155</v>
      </c>
      <c r="I14" s="606">
        <v>1828086.2026329411</v>
      </c>
      <c r="J14" s="174">
        <v>1520094.092632941</v>
      </c>
    </row>
    <row r="15" spans="1:10">
      <c r="A15" s="181"/>
      <c r="B15" s="184" t="s">
        <v>1302</v>
      </c>
      <c r="C15" s="574">
        <v>70065640.599999994</v>
      </c>
      <c r="D15" s="174">
        <v>870869.89999999991</v>
      </c>
      <c r="E15" s="174">
        <v>1.31</v>
      </c>
      <c r="F15" s="185">
        <v>1.3100000000000001E-2</v>
      </c>
      <c r="G15" s="607">
        <v>3.1699999999999999E-2</v>
      </c>
      <c r="H15" s="185">
        <v>2.4198473282442747</v>
      </c>
      <c r="I15" s="608">
        <v>2107372.2007633583</v>
      </c>
      <c r="J15" s="174">
        <v>1236502.3007633584</v>
      </c>
    </row>
    <row r="16" spans="1:10">
      <c r="A16" s="181"/>
      <c r="B16" s="184" t="s">
        <v>1297</v>
      </c>
      <c r="C16" s="574">
        <v>403636</v>
      </c>
      <c r="D16" s="174">
        <v>869.47000000000139</v>
      </c>
      <c r="E16" s="174">
        <v>3.18</v>
      </c>
      <c r="F16" s="185">
        <v>3.1800000000000002E-2</v>
      </c>
      <c r="G16" s="185">
        <v>4.1152028064890142E-2</v>
      </c>
      <c r="H16" s="185">
        <v>1.2940889328581804</v>
      </c>
      <c r="I16" s="174">
        <v>1125.1715044522039</v>
      </c>
      <c r="J16" s="174">
        <v>255.70150445220247</v>
      </c>
    </row>
    <row r="17" spans="1:10">
      <c r="A17" s="181"/>
      <c r="B17" s="184" t="s">
        <v>1299</v>
      </c>
      <c r="C17" s="574">
        <v>2131451.9700000002</v>
      </c>
      <c r="D17" s="174">
        <v>33037.44000000001</v>
      </c>
      <c r="E17" s="174">
        <v>1.55</v>
      </c>
      <c r="F17" s="185">
        <v>1.5500000000000002E-2</v>
      </c>
      <c r="G17" s="185">
        <v>1.3249201687165878E-2</v>
      </c>
      <c r="H17" s="185">
        <v>0.854787205623605</v>
      </c>
      <c r="I17" s="174">
        <v>28239.981018557522</v>
      </c>
      <c r="J17" s="174">
        <v>-4797.4589814424871</v>
      </c>
    </row>
    <row r="18" spans="1:10">
      <c r="A18" s="181"/>
      <c r="B18" s="184" t="s">
        <v>1301</v>
      </c>
      <c r="C18" s="574">
        <v>458042</v>
      </c>
      <c r="D18" s="174">
        <v>12819.240000000003</v>
      </c>
      <c r="E18" s="174">
        <v>2.7987099999999998</v>
      </c>
      <c r="F18" s="185">
        <v>2.7987099999999997E-2</v>
      </c>
      <c r="G18" s="185">
        <v>2.6635038802016016E-2</v>
      </c>
      <c r="H18" s="185">
        <v>0.95168984289247616</v>
      </c>
      <c r="I18" s="174">
        <v>12199.94050160095</v>
      </c>
      <c r="J18" s="174">
        <v>-619.29949839905385</v>
      </c>
    </row>
    <row r="19" spans="1:10">
      <c r="A19" s="181"/>
      <c r="B19" s="184" t="s">
        <v>1303</v>
      </c>
      <c r="C19" s="574">
        <v>1492711.69</v>
      </c>
      <c r="D19" s="174">
        <v>25973.160000000003</v>
      </c>
      <c r="E19" s="174">
        <v>1.74</v>
      </c>
      <c r="F19" s="185">
        <v>1.7399999999999999E-2</v>
      </c>
      <c r="G19" s="185">
        <v>1.502175648879089E-2</v>
      </c>
      <c r="H19" s="185">
        <v>0.86331933843625808</v>
      </c>
      <c r="I19" s="174">
        <v>22423.131308299086</v>
      </c>
      <c r="J19" s="174">
        <v>-3550.028691700918</v>
      </c>
    </row>
    <row r="20" spans="1:10">
      <c r="A20" s="181"/>
      <c r="B20" s="184" t="s">
        <v>1304</v>
      </c>
      <c r="C20" s="579">
        <v>571513.38</v>
      </c>
      <c r="D20" s="187">
        <v>8598</v>
      </c>
      <c r="E20" s="174">
        <v>1.5044219999999999</v>
      </c>
      <c r="F20" s="186">
        <v>1.5044219999999999E-2</v>
      </c>
      <c r="G20" s="186">
        <v>2.3280844773422953E-2</v>
      </c>
      <c r="H20" s="186">
        <v>1.5474943050170069</v>
      </c>
      <c r="I20" s="187">
        <v>13305.356034536226</v>
      </c>
      <c r="J20" s="187">
        <v>4707.3560345362257</v>
      </c>
    </row>
    <row r="21" spans="1:10">
      <c r="A21" s="181"/>
      <c r="B21" s="184"/>
      <c r="C21" s="574"/>
      <c r="D21" s="12"/>
      <c r="E21" s="174"/>
      <c r="F21" s="185"/>
      <c r="G21" s="185"/>
      <c r="H21" s="185"/>
      <c r="I21" s="12"/>
      <c r="J21" s="12"/>
    </row>
    <row r="22" spans="1:10">
      <c r="A22" s="181"/>
      <c r="B22" s="188" t="s">
        <v>1305</v>
      </c>
      <c r="C22" s="574">
        <v>177131434.36999997</v>
      </c>
      <c r="D22" s="574">
        <v>2263161.9300000006</v>
      </c>
      <c r="E22" s="185">
        <v>1.2776738008413616E-2</v>
      </c>
      <c r="F22" s="185">
        <v>1.2776738008413616E-2</v>
      </c>
      <c r="G22" s="185">
        <v>3.8592670867820082E-2</v>
      </c>
      <c r="H22" s="185">
        <v>3.020541772274457</v>
      </c>
      <c r="I22" s="574">
        <v>6835975.1469862824</v>
      </c>
      <c r="J22" s="574">
        <v>4572813.2169862837</v>
      </c>
    </row>
    <row r="23" spans="1:10">
      <c r="A23" s="181"/>
      <c r="B23" s="574"/>
      <c r="C23" s="574"/>
      <c r="D23" s="12"/>
      <c r="E23" s="174"/>
      <c r="F23" s="189"/>
      <c r="G23" s="189"/>
      <c r="H23" s="189"/>
      <c r="I23" s="190"/>
      <c r="J23" s="575"/>
    </row>
    <row r="24" spans="1:10">
      <c r="A24" s="181">
        <v>312</v>
      </c>
      <c r="B24" s="184" t="s">
        <v>1306</v>
      </c>
      <c r="C24" s="574"/>
      <c r="D24" s="12"/>
      <c r="E24" s="174"/>
      <c r="F24" s="189"/>
      <c r="G24" s="189"/>
      <c r="H24" s="189"/>
      <c r="I24" s="12"/>
      <c r="J24" s="12"/>
    </row>
    <row r="25" spans="1:10">
      <c r="A25" s="181"/>
      <c r="B25" s="184" t="s">
        <v>1307</v>
      </c>
      <c r="C25" s="574">
        <v>88145747.640000001</v>
      </c>
      <c r="D25" s="174">
        <v>1456233.61</v>
      </c>
      <c r="E25" s="174">
        <v>1.69</v>
      </c>
      <c r="F25" s="185">
        <v>1.6899999999999998E-2</v>
      </c>
      <c r="G25" s="185">
        <v>5.7838598006533973E-2</v>
      </c>
      <c r="H25" s="185">
        <v>3.422402248907336</v>
      </c>
      <c r="I25" s="606">
        <v>5098226.4637353504</v>
      </c>
      <c r="J25" s="174">
        <v>3641992.8537353501</v>
      </c>
    </row>
    <row r="26" spans="1:10">
      <c r="A26" s="181"/>
      <c r="B26" s="184" t="s">
        <v>1308</v>
      </c>
      <c r="C26" s="574">
        <v>88368523.219999999</v>
      </c>
      <c r="D26" s="174">
        <v>1564008.6400000001</v>
      </c>
      <c r="E26" s="174">
        <v>1.78</v>
      </c>
      <c r="F26" s="185">
        <v>1.78E-2</v>
      </c>
      <c r="G26" s="185">
        <v>5.9095958832762967E-2</v>
      </c>
      <c r="H26" s="185">
        <v>3.3199976872338746</v>
      </c>
      <c r="I26" s="606">
        <v>5222222.6103211781</v>
      </c>
      <c r="J26" s="174">
        <v>3658213.970321178</v>
      </c>
    </row>
    <row r="27" spans="1:10">
      <c r="A27" s="181"/>
      <c r="B27" s="184" t="s">
        <v>1309</v>
      </c>
      <c r="C27" s="574">
        <v>137645881.58000001</v>
      </c>
      <c r="D27" s="174">
        <v>1974272.8600000003</v>
      </c>
      <c r="E27" s="174">
        <v>1.44</v>
      </c>
      <c r="F27" s="185">
        <v>1.44E-2</v>
      </c>
      <c r="G27" s="607">
        <v>4.2000000000000003E-2</v>
      </c>
      <c r="H27" s="185">
        <v>2.916666666666667</v>
      </c>
      <c r="I27" s="608">
        <v>5758295.8416666687</v>
      </c>
      <c r="J27" s="174">
        <v>3784022.9816666683</v>
      </c>
    </row>
    <row r="28" spans="1:10">
      <c r="A28" s="181"/>
      <c r="B28" s="184" t="s">
        <v>1310</v>
      </c>
      <c r="C28" s="574">
        <v>126930413.23</v>
      </c>
      <c r="D28" s="174">
        <v>1998527.3800000004</v>
      </c>
      <c r="E28" s="174">
        <v>1.64</v>
      </c>
      <c r="F28" s="185">
        <v>1.6399999999999998E-2</v>
      </c>
      <c r="G28" s="607">
        <v>4.7E-2</v>
      </c>
      <c r="H28" s="185">
        <v>2.8658536585365857</v>
      </c>
      <c r="I28" s="608">
        <v>5727487.0036585387</v>
      </c>
      <c r="J28" s="174">
        <v>3728959.6236585383</v>
      </c>
    </row>
    <row r="29" spans="1:10">
      <c r="A29" s="181"/>
      <c r="B29" s="184" t="s">
        <v>1311</v>
      </c>
      <c r="C29" s="574">
        <v>6043572.0999999996</v>
      </c>
      <c r="D29" s="174">
        <v>77059.790000000008</v>
      </c>
      <c r="E29" s="174">
        <v>1.27</v>
      </c>
      <c r="F29" s="185">
        <v>1.2700000000000001E-2</v>
      </c>
      <c r="G29" s="185">
        <v>5.9095958832762974E-2</v>
      </c>
      <c r="H29" s="185">
        <v>4.6532251049419662</v>
      </c>
      <c r="I29" s="606">
        <v>357150.68802443484</v>
      </c>
      <c r="J29" s="174">
        <v>280090.89802443481</v>
      </c>
    </row>
    <row r="30" spans="1:10">
      <c r="A30" s="181"/>
      <c r="B30" s="182" t="s">
        <v>1313</v>
      </c>
      <c r="C30" s="574">
        <v>15254041.73</v>
      </c>
      <c r="D30" s="174">
        <v>228489.08000000002</v>
      </c>
      <c r="E30" s="174">
        <v>1.49</v>
      </c>
      <c r="F30" s="185">
        <v>1.49E-2</v>
      </c>
      <c r="G30" s="607">
        <v>4.0800000000000003E-2</v>
      </c>
      <c r="H30" s="185">
        <v>2.738255033557047</v>
      </c>
      <c r="I30" s="608">
        <v>625661.37342281884</v>
      </c>
      <c r="J30" s="174">
        <v>397172.29342281882</v>
      </c>
    </row>
    <row r="31" spans="1:10">
      <c r="A31" s="181"/>
      <c r="B31" s="184" t="s">
        <v>1312</v>
      </c>
      <c r="C31" s="574">
        <v>42923481.280000001</v>
      </c>
      <c r="D31" s="174">
        <v>1025458.71</v>
      </c>
      <c r="E31" s="174">
        <v>2.39</v>
      </c>
      <c r="F31" s="185">
        <v>2.3900000000000001E-2</v>
      </c>
      <c r="G31" s="185">
        <v>1.6034441801454927E-2</v>
      </c>
      <c r="H31" s="185">
        <v>0.67089714650439025</v>
      </c>
      <c r="I31" s="174">
        <v>687977.32239707303</v>
      </c>
      <c r="J31" s="174">
        <v>-337481.38760292693</v>
      </c>
    </row>
    <row r="32" spans="1:10">
      <c r="A32" s="181"/>
      <c r="B32" s="184" t="s">
        <v>1297</v>
      </c>
      <c r="C32" s="574">
        <v>18138531.280000001</v>
      </c>
      <c r="D32" s="174">
        <v>581257.71</v>
      </c>
      <c r="E32" s="174">
        <v>3.34</v>
      </c>
      <c r="F32" s="185">
        <v>3.3399999999999999E-2</v>
      </c>
      <c r="G32" s="185">
        <v>2.6961143331703463E-2</v>
      </c>
      <c r="H32" s="185">
        <v>0.80721986023064263</v>
      </c>
      <c r="I32" s="174">
        <v>469202.76742418337</v>
      </c>
      <c r="J32" s="174">
        <v>-112054.94257581659</v>
      </c>
    </row>
    <row r="33" spans="1:10">
      <c r="A33" s="181"/>
      <c r="B33" s="184" t="s">
        <v>1299</v>
      </c>
      <c r="C33" s="574">
        <v>86173649.709999993</v>
      </c>
      <c r="D33" s="174">
        <v>1338447.2600000002</v>
      </c>
      <c r="E33" s="174">
        <v>1.55</v>
      </c>
      <c r="F33" s="185">
        <v>1.5500000000000002E-2</v>
      </c>
      <c r="G33" s="185">
        <v>1.059207006989998E-2</v>
      </c>
      <c r="H33" s="185">
        <v>0.68335935934838576</v>
      </c>
      <c r="I33" s="174">
        <v>914640.46211520245</v>
      </c>
      <c r="J33" s="174">
        <v>-423806.79788479779</v>
      </c>
    </row>
    <row r="34" spans="1:10">
      <c r="A34" s="181"/>
      <c r="B34" s="184" t="s">
        <v>1301</v>
      </c>
      <c r="C34" s="574">
        <v>26297846.77</v>
      </c>
      <c r="D34" s="174">
        <v>736000.44000000006</v>
      </c>
      <c r="E34" s="174">
        <v>2.7987099999999998</v>
      </c>
      <c r="F34" s="185">
        <v>2.7987099999999997E-2</v>
      </c>
      <c r="G34" s="185">
        <v>3.2760516865372964E-2</v>
      </c>
      <c r="H34" s="185">
        <v>1.170557752156278</v>
      </c>
      <c r="I34" s="174">
        <v>861531.02063243161</v>
      </c>
      <c r="J34" s="174">
        <v>125530.58063243155</v>
      </c>
    </row>
    <row r="35" spans="1:10">
      <c r="A35" s="181"/>
      <c r="B35" s="184" t="s">
        <v>1303</v>
      </c>
      <c r="C35" s="574">
        <v>15704258.640000001</v>
      </c>
      <c r="D35" s="174">
        <v>273254.15999999997</v>
      </c>
      <c r="E35" s="174">
        <v>1.74</v>
      </c>
      <c r="F35" s="185">
        <v>1.7399999999999999E-2</v>
      </c>
      <c r="G35" s="185">
        <v>1.0027652719036717E-2</v>
      </c>
      <c r="H35" s="185">
        <v>0.57630188040440911</v>
      </c>
      <c r="I35" s="174">
        <v>157476.88623632726</v>
      </c>
      <c r="J35" s="174">
        <v>-115777.27376367271</v>
      </c>
    </row>
    <row r="36" spans="1:10">
      <c r="A36" s="181"/>
      <c r="B36" s="182" t="s">
        <v>1304</v>
      </c>
      <c r="C36" s="579">
        <v>44686467.799999997</v>
      </c>
      <c r="D36" s="187">
        <v>672273.12</v>
      </c>
      <c r="E36" s="174">
        <v>1.5044200000000001</v>
      </c>
      <c r="F36" s="186">
        <v>1.5044200000000001E-2</v>
      </c>
      <c r="G36" s="186">
        <v>2.1246484575297073E-2</v>
      </c>
      <c r="H36" s="186">
        <v>1.4122708136888018</v>
      </c>
      <c r="I36" s="187">
        <v>949431.70620350947</v>
      </c>
      <c r="J36" s="187">
        <v>277158.58620350948</v>
      </c>
    </row>
    <row r="37" spans="1:10">
      <c r="A37" s="181"/>
      <c r="B37" s="182"/>
      <c r="C37" s="574"/>
      <c r="D37" s="12"/>
      <c r="E37" s="174"/>
      <c r="F37" s="189"/>
      <c r="G37" s="189"/>
      <c r="H37" s="189"/>
      <c r="I37" s="12"/>
      <c r="J37" s="12"/>
    </row>
    <row r="38" spans="1:10">
      <c r="A38" s="181"/>
      <c r="B38" s="188" t="s">
        <v>1314</v>
      </c>
      <c r="C38" s="574">
        <v>696312414.98000002</v>
      </c>
      <c r="D38" s="574">
        <v>11925282.76</v>
      </c>
      <c r="E38" s="185">
        <v>1.7126339418122433E-2</v>
      </c>
      <c r="F38" s="185">
        <v>1.7126339418122433E-2</v>
      </c>
      <c r="G38" s="185">
        <v>3.8530555492979873E-2</v>
      </c>
      <c r="H38" s="185">
        <v>2.2497834798373972</v>
      </c>
      <c r="I38" s="574">
        <v>26829304.14583772</v>
      </c>
      <c r="J38" s="574">
        <v>14904021.385837715</v>
      </c>
    </row>
    <row r="39" spans="1:10">
      <c r="A39" s="181"/>
      <c r="B39" s="574"/>
      <c r="C39" s="574"/>
      <c r="D39" s="12"/>
      <c r="E39" s="174"/>
      <c r="F39" s="189"/>
      <c r="G39" s="189"/>
      <c r="H39" s="189"/>
      <c r="I39" s="190"/>
      <c r="J39" s="575"/>
    </row>
    <row r="40" spans="1:10">
      <c r="A40" s="181">
        <v>314</v>
      </c>
      <c r="B40" s="184" t="s">
        <v>1315</v>
      </c>
      <c r="C40" s="574"/>
      <c r="D40" s="12"/>
      <c r="E40" s="174"/>
      <c r="F40" s="189"/>
      <c r="G40" s="189"/>
      <c r="H40" s="189"/>
      <c r="I40" s="12"/>
      <c r="J40" s="12"/>
    </row>
    <row r="41" spans="1:10">
      <c r="A41" s="181"/>
      <c r="B41" s="184" t="s">
        <v>1316</v>
      </c>
      <c r="C41" s="574">
        <v>28781740.460000001</v>
      </c>
      <c r="D41" s="174">
        <v>670990.17999999993</v>
      </c>
      <c r="E41" s="174">
        <v>2.36</v>
      </c>
      <c r="F41" s="185">
        <v>2.3599999999999999E-2</v>
      </c>
      <c r="G41" s="185">
        <v>5.783859800653398E-2</v>
      </c>
      <c r="H41" s="185">
        <v>2.4507880511243214</v>
      </c>
      <c r="I41" s="606">
        <v>1664695.5163943344</v>
      </c>
      <c r="J41" s="174">
        <v>993705.33639433444</v>
      </c>
    </row>
    <row r="42" spans="1:10">
      <c r="A42" s="181"/>
      <c r="B42" s="184" t="s">
        <v>1317</v>
      </c>
      <c r="C42" s="574">
        <v>34145118.659999996</v>
      </c>
      <c r="D42" s="174">
        <v>778116.72000000009</v>
      </c>
      <c r="E42" s="174">
        <v>2.29</v>
      </c>
      <c r="F42" s="185">
        <v>2.29E-2</v>
      </c>
      <c r="G42" s="185">
        <v>5.9095958832762967E-2</v>
      </c>
      <c r="H42" s="185">
        <v>2.5806095560158502</v>
      </c>
      <c r="I42" s="606">
        <v>2017838.5266711663</v>
      </c>
      <c r="J42" s="174">
        <v>1239721.8066711663</v>
      </c>
    </row>
    <row r="43" spans="1:10">
      <c r="A43" s="181"/>
      <c r="B43" s="184" t="s">
        <v>1318</v>
      </c>
      <c r="C43" s="574">
        <v>42228337.039999999</v>
      </c>
      <c r="D43" s="174">
        <v>794063.42999999993</v>
      </c>
      <c r="E43" s="174">
        <v>1.87</v>
      </c>
      <c r="F43" s="185">
        <v>1.8700000000000001E-2</v>
      </c>
      <c r="G43" s="607">
        <v>6.9699999999999998E-2</v>
      </c>
      <c r="H43" s="185">
        <v>3.7272727272727271</v>
      </c>
      <c r="I43" s="608">
        <v>2959690.9663636358</v>
      </c>
      <c r="J43" s="174">
        <v>2165627.5363636361</v>
      </c>
    </row>
    <row r="44" spans="1:10">
      <c r="A44" s="181"/>
      <c r="B44" s="184" t="s">
        <v>1319</v>
      </c>
      <c r="C44" s="574">
        <v>39133170.240000002</v>
      </c>
      <c r="D44" s="174">
        <v>722141.74</v>
      </c>
      <c r="E44" s="174">
        <v>1.92</v>
      </c>
      <c r="F44" s="185">
        <v>1.9199999999999998E-2</v>
      </c>
      <c r="G44" s="607">
        <v>6.6000000000000003E-2</v>
      </c>
      <c r="H44" s="185">
        <v>3.4375000000000004</v>
      </c>
      <c r="I44" s="608">
        <v>2482362.2312500002</v>
      </c>
      <c r="J44" s="174">
        <v>1760220.4912500002</v>
      </c>
    </row>
    <row r="45" spans="1:10">
      <c r="A45" s="181"/>
      <c r="B45" s="184" t="s">
        <v>1320</v>
      </c>
      <c r="C45" s="574">
        <v>3813725.5</v>
      </c>
      <c r="D45" s="174">
        <v>47290.19999999999</v>
      </c>
      <c r="E45" s="174">
        <v>1.24</v>
      </c>
      <c r="F45" s="185">
        <v>1.24E-2</v>
      </c>
      <c r="G45" s="185">
        <v>5.9095958832762967E-2</v>
      </c>
      <c r="H45" s="185">
        <v>4.7658031316744331</v>
      </c>
      <c r="I45" s="606">
        <v>225375.76514745835</v>
      </c>
      <c r="J45" s="174">
        <v>178085.56514745837</v>
      </c>
    </row>
    <row r="46" spans="1:10">
      <c r="A46" s="181"/>
      <c r="B46" s="184" t="s">
        <v>1312</v>
      </c>
      <c r="C46" s="574">
        <v>20710885.199999999</v>
      </c>
      <c r="D46" s="174">
        <v>492919.08000000013</v>
      </c>
      <c r="E46" s="174">
        <v>2.38</v>
      </c>
      <c r="F46" s="185">
        <v>2.3799999999999998E-2</v>
      </c>
      <c r="G46" s="185">
        <v>1.4920048062330169E-2</v>
      </c>
      <c r="H46" s="185">
        <v>0.62689277572815838</v>
      </c>
      <c r="I46" s="174">
        <v>309007.41027057025</v>
      </c>
      <c r="J46" s="174">
        <v>-183911.66972942988</v>
      </c>
    </row>
    <row r="47" spans="1:10">
      <c r="A47" s="181"/>
      <c r="B47" s="184" t="s">
        <v>1297</v>
      </c>
      <c r="C47" s="574">
        <v>15800824.039999999</v>
      </c>
      <c r="D47" s="174">
        <v>513526.8000000001</v>
      </c>
      <c r="E47" s="174">
        <v>3.25</v>
      </c>
      <c r="F47" s="185">
        <v>3.2500000000000001E-2</v>
      </c>
      <c r="G47" s="185">
        <v>2.856130305301503E-2</v>
      </c>
      <c r="H47" s="185">
        <v>0.87880932470815476</v>
      </c>
      <c r="I47" s="174">
        <v>451292.14032753976</v>
      </c>
      <c r="J47" s="174">
        <v>-62234.659672460344</v>
      </c>
    </row>
    <row r="48" spans="1:10">
      <c r="A48" s="181"/>
      <c r="B48" s="184" t="s">
        <v>1299</v>
      </c>
      <c r="C48" s="574">
        <v>89524456.269999996</v>
      </c>
      <c r="D48" s="174">
        <v>1378664.81</v>
      </c>
      <c r="E48" s="174">
        <v>1.55</v>
      </c>
      <c r="F48" s="185">
        <v>1.5500000000000002E-2</v>
      </c>
      <c r="G48" s="185">
        <v>1.1333191833913318E-2</v>
      </c>
      <c r="H48" s="185">
        <v>0.7311736667040849</v>
      </c>
      <c r="I48" s="174">
        <v>1008043.4042835906</v>
      </c>
      <c r="J48" s="174">
        <v>-370621.40571640944</v>
      </c>
    </row>
    <row r="49" spans="1:10">
      <c r="A49" s="181"/>
      <c r="B49" s="184" t="s">
        <v>1301</v>
      </c>
      <c r="C49" s="574">
        <v>24647469.629999999</v>
      </c>
      <c r="D49" s="174">
        <v>689811.24000000011</v>
      </c>
      <c r="E49" s="174">
        <v>2.7987099999999998</v>
      </c>
      <c r="F49" s="185">
        <v>2.7987099999999997E-2</v>
      </c>
      <c r="G49" s="185">
        <v>2.9504541259645516E-2</v>
      </c>
      <c r="H49" s="185">
        <v>1.0542193103124482</v>
      </c>
      <c r="I49" s="174">
        <v>727212.32967857481</v>
      </c>
      <c r="J49" s="174">
        <v>37401.089678574703</v>
      </c>
    </row>
    <row r="50" spans="1:10">
      <c r="A50" s="181"/>
      <c r="B50" s="184" t="s">
        <v>1303</v>
      </c>
      <c r="C50" s="574">
        <v>22032534.57</v>
      </c>
      <c r="D50" s="174">
        <v>383366.16000000009</v>
      </c>
      <c r="E50" s="174">
        <v>1.74</v>
      </c>
      <c r="F50" s="185">
        <v>1.7399999999999999E-2</v>
      </c>
      <c r="G50" s="185">
        <v>1.5272822392388608E-2</v>
      </c>
      <c r="H50" s="185">
        <v>0.87774841335566722</v>
      </c>
      <c r="I50" s="174">
        <v>336499.03867425496</v>
      </c>
      <c r="J50" s="174">
        <v>-46867.121325745131</v>
      </c>
    </row>
    <row r="51" spans="1:10">
      <c r="A51" s="181"/>
      <c r="B51" s="184" t="s">
        <v>1304</v>
      </c>
      <c r="C51" s="579">
        <v>18176144.670000002</v>
      </c>
      <c r="D51" s="187">
        <v>273445.92</v>
      </c>
      <c r="E51" s="174">
        <v>1.5044219999999999</v>
      </c>
      <c r="F51" s="186">
        <v>1.5044219999999999E-2</v>
      </c>
      <c r="G51" s="186">
        <v>2.4189060828355466E-2</v>
      </c>
      <c r="H51" s="186">
        <v>1.6078640719396198</v>
      </c>
      <c r="I51" s="187">
        <v>439663.87038647546</v>
      </c>
      <c r="J51" s="187">
        <v>166217.95038647548</v>
      </c>
    </row>
    <row r="52" spans="1:10">
      <c r="A52" s="181"/>
      <c r="B52" s="184"/>
      <c r="C52" s="574"/>
      <c r="D52" s="12"/>
      <c r="E52" s="174"/>
      <c r="F52" s="189"/>
      <c r="G52" s="189"/>
      <c r="H52" s="189"/>
      <c r="I52" s="12"/>
      <c r="J52" s="12"/>
    </row>
    <row r="53" spans="1:10">
      <c r="A53" s="181"/>
      <c r="B53" s="188" t="s">
        <v>1321</v>
      </c>
      <c r="C53" s="574">
        <v>338994406.27999997</v>
      </c>
      <c r="D53" s="574">
        <v>6744336.2800000012</v>
      </c>
      <c r="E53" s="185">
        <v>1.989512556861887E-2</v>
      </c>
      <c r="F53" s="185">
        <v>1.989512556861887E-2</v>
      </c>
      <c r="G53" s="185">
        <v>3.7232712297389482E-2</v>
      </c>
      <c r="H53" s="185">
        <v>1.8714489722104426</v>
      </c>
      <c r="I53" s="574">
        <v>12621681.199447602</v>
      </c>
      <c r="J53" s="574">
        <v>5877344.9194475999</v>
      </c>
    </row>
    <row r="54" spans="1:10">
      <c r="A54" s="181"/>
      <c r="B54" s="574"/>
      <c r="C54" s="574"/>
      <c r="D54" s="12"/>
      <c r="E54" s="174"/>
      <c r="F54" s="189"/>
      <c r="G54" s="189"/>
      <c r="H54" s="189"/>
      <c r="I54" s="190"/>
      <c r="J54" s="575"/>
    </row>
    <row r="55" spans="1:10">
      <c r="A55" s="181">
        <v>315</v>
      </c>
      <c r="B55" s="184" t="s">
        <v>1322</v>
      </c>
      <c r="C55" s="574"/>
      <c r="D55" s="12"/>
      <c r="E55" s="174"/>
      <c r="F55" s="189"/>
      <c r="G55" s="189"/>
      <c r="H55" s="189"/>
      <c r="I55" s="12"/>
      <c r="J55" s="12"/>
    </row>
    <row r="56" spans="1:10">
      <c r="A56" s="181"/>
      <c r="B56" s="184" t="s">
        <v>1323</v>
      </c>
      <c r="C56" s="574">
        <v>7465362.6200000001</v>
      </c>
      <c r="D56" s="174">
        <v>62651.880000000005</v>
      </c>
      <c r="E56" s="174">
        <v>0.93</v>
      </c>
      <c r="F56" s="185">
        <v>9.300000000000001E-3</v>
      </c>
      <c r="G56" s="185">
        <v>5.7838598006533973E-2</v>
      </c>
      <c r="H56" s="185">
        <v>6.2192040867240825</v>
      </c>
      <c r="I56" s="606">
        <v>431786.10755118524</v>
      </c>
      <c r="J56" s="174">
        <v>369134.22755118523</v>
      </c>
    </row>
    <row r="57" spans="1:10">
      <c r="A57" s="181"/>
      <c r="B57" s="182" t="s">
        <v>1324</v>
      </c>
      <c r="C57" s="574">
        <v>4167725.42</v>
      </c>
      <c r="D57" s="174">
        <v>54300.479999999996</v>
      </c>
      <c r="E57" s="174">
        <v>1.36</v>
      </c>
      <c r="F57" s="185">
        <v>1.3600000000000001E-2</v>
      </c>
      <c r="G57" s="185">
        <v>5.9095958832762967E-2</v>
      </c>
      <c r="H57" s="185">
        <v>4.3452910906443352</v>
      </c>
      <c r="I57" s="606">
        <v>246295.72984657975</v>
      </c>
      <c r="J57" s="174">
        <v>191995.24984657974</v>
      </c>
    </row>
    <row r="58" spans="1:10">
      <c r="A58" s="181"/>
      <c r="B58" s="184" t="s">
        <v>1325</v>
      </c>
      <c r="C58" s="574">
        <v>6769581.5</v>
      </c>
      <c r="D58" s="174">
        <v>84348.439999999988</v>
      </c>
      <c r="E58" s="174">
        <v>1.28</v>
      </c>
      <c r="F58" s="185">
        <v>1.2800000000000001E-2</v>
      </c>
      <c r="G58" s="607">
        <v>4.0099999999999997E-2</v>
      </c>
      <c r="H58" s="185">
        <v>3.1328124999999996</v>
      </c>
      <c r="I58" s="608">
        <v>264247.84718749992</v>
      </c>
      <c r="J58" s="174">
        <v>179899.40718749992</v>
      </c>
    </row>
    <row r="59" spans="1:10">
      <c r="A59" s="181"/>
      <c r="B59" s="184" t="s">
        <v>1326</v>
      </c>
      <c r="C59" s="574">
        <v>6474413.5999999996</v>
      </c>
      <c r="D59" s="174">
        <v>85465.65</v>
      </c>
      <c r="E59" s="174">
        <v>1.4</v>
      </c>
      <c r="F59" s="185">
        <v>1.3999999999999999E-2</v>
      </c>
      <c r="G59" s="607">
        <v>4.7100000000000003E-2</v>
      </c>
      <c r="H59" s="185">
        <v>3.3642857142857148</v>
      </c>
      <c r="I59" s="608">
        <v>287530.86535714287</v>
      </c>
      <c r="J59" s="174">
        <v>202065.21535714288</v>
      </c>
    </row>
    <row r="60" spans="1:10">
      <c r="A60" s="12"/>
      <c r="B60" s="182" t="s">
        <v>1327</v>
      </c>
      <c r="C60" s="574">
        <v>2272860.64</v>
      </c>
      <c r="D60" s="174">
        <v>25943.240000000009</v>
      </c>
      <c r="E60" s="174">
        <v>1.1399999999999999</v>
      </c>
      <c r="F60" s="185">
        <v>1.1399999999999999E-2</v>
      </c>
      <c r="G60" s="185">
        <v>5.9095958832762967E-2</v>
      </c>
      <c r="H60" s="185">
        <v>5.1838560379616645</v>
      </c>
      <c r="I60" s="606">
        <v>134316.87881404729</v>
      </c>
      <c r="J60" s="174">
        <v>108373.63881404728</v>
      </c>
    </row>
    <row r="61" spans="1:10">
      <c r="A61" s="12"/>
      <c r="B61" s="184" t="s">
        <v>1328</v>
      </c>
      <c r="C61" s="574">
        <v>7639006.2400000002</v>
      </c>
      <c r="D61" s="174">
        <v>97796.070000000022</v>
      </c>
      <c r="E61" s="174">
        <v>1.28</v>
      </c>
      <c r="F61" s="185">
        <v>1.2800000000000001E-2</v>
      </c>
      <c r="G61" s="607">
        <v>3.5499999999999997E-2</v>
      </c>
      <c r="H61" s="185">
        <v>2.7734374999999996</v>
      </c>
      <c r="I61" s="608">
        <v>271231.28789062501</v>
      </c>
      <c r="J61" s="174">
        <v>173435.217890625</v>
      </c>
    </row>
    <row r="62" spans="1:10">
      <c r="A62" s="181"/>
      <c r="B62" s="184" t="s">
        <v>1312</v>
      </c>
      <c r="C62" s="574">
        <v>1678558.68</v>
      </c>
      <c r="D62" s="174">
        <v>32060.519999999993</v>
      </c>
      <c r="E62" s="174">
        <v>1.91</v>
      </c>
      <c r="F62" s="185">
        <v>1.9099999999999999E-2</v>
      </c>
      <c r="G62" s="185">
        <v>1.2805062662304186E-2</v>
      </c>
      <c r="H62" s="185">
        <v>0.67042212891644959</v>
      </c>
      <c r="I62" s="174">
        <v>21494.082072568406</v>
      </c>
      <c r="J62" s="174">
        <v>-10566.437927431587</v>
      </c>
    </row>
    <row r="63" spans="1:10">
      <c r="A63" s="181"/>
      <c r="B63" s="184" t="s">
        <v>1297</v>
      </c>
      <c r="C63" s="574">
        <v>962486.71</v>
      </c>
      <c r="D63" s="174">
        <v>27430.92</v>
      </c>
      <c r="E63" s="174">
        <v>2.85</v>
      </c>
      <c r="F63" s="185">
        <v>2.8500000000000001E-2</v>
      </c>
      <c r="G63" s="185">
        <v>2.5390749664804972E-2</v>
      </c>
      <c r="H63" s="185">
        <v>0.89090349701070071</v>
      </c>
      <c r="I63" s="174">
        <v>24438.302554220769</v>
      </c>
      <c r="J63" s="174">
        <v>-2992.6174457792295</v>
      </c>
    </row>
    <row r="64" spans="1:10">
      <c r="A64" s="181"/>
      <c r="B64" s="184" t="s">
        <v>1299</v>
      </c>
      <c r="C64" s="574">
        <v>7300879</v>
      </c>
      <c r="D64" s="174">
        <v>113163.60000000002</v>
      </c>
      <c r="E64" s="174">
        <v>1.55</v>
      </c>
      <c r="F64" s="185">
        <v>1.5500000000000002E-2</v>
      </c>
      <c r="G64" s="185">
        <v>8.1081986993539121E-3</v>
      </c>
      <c r="H64" s="185">
        <v>0.52310959350670394</v>
      </c>
      <c r="I64" s="174">
        <v>59196.964795755252</v>
      </c>
      <c r="J64" s="174">
        <v>-53966.635204244769</v>
      </c>
    </row>
    <row r="65" spans="1:10">
      <c r="A65" s="181"/>
      <c r="B65" s="184" t="s">
        <v>1301</v>
      </c>
      <c r="C65" s="574">
        <v>2199936</v>
      </c>
      <c r="D65" s="174">
        <v>61569.84</v>
      </c>
      <c r="E65" s="174">
        <v>2.7987099999999998</v>
      </c>
      <c r="F65" s="185">
        <v>2.7987099999999997E-2</v>
      </c>
      <c r="G65" s="185">
        <v>2.4772372985002806E-2</v>
      </c>
      <c r="H65" s="185">
        <v>0.88513540113133582</v>
      </c>
      <c r="I65" s="174">
        <v>54497.645025992162</v>
      </c>
      <c r="J65" s="174">
        <v>-7072.1949740078344</v>
      </c>
    </row>
    <row r="66" spans="1:10">
      <c r="A66" s="181"/>
      <c r="B66" s="184" t="s">
        <v>1303</v>
      </c>
      <c r="C66" s="574">
        <v>670281.89</v>
      </c>
      <c r="D66" s="174">
        <v>11662.800000000001</v>
      </c>
      <c r="E66" s="174">
        <v>1.74</v>
      </c>
      <c r="F66" s="185">
        <v>1.7399999999999999E-2</v>
      </c>
      <c r="G66" s="185">
        <v>8.202896563486434E-3</v>
      </c>
      <c r="H66" s="185">
        <v>0.47143083698197902</v>
      </c>
      <c r="I66" s="174">
        <v>5498.2035655534255</v>
      </c>
      <c r="J66" s="174">
        <v>-6164.5964344465756</v>
      </c>
    </row>
    <row r="67" spans="1:10">
      <c r="A67" s="181"/>
      <c r="B67" s="184" t="s">
        <v>1304</v>
      </c>
      <c r="C67" s="579">
        <v>1279531</v>
      </c>
      <c r="D67" s="187">
        <v>19249.440000000002</v>
      </c>
      <c r="E67" s="174">
        <v>1.5044219999999999</v>
      </c>
      <c r="F67" s="186">
        <v>1.5044219999999999E-2</v>
      </c>
      <c r="G67" s="186">
        <v>1.8408448713599323E-2</v>
      </c>
      <c r="H67" s="186">
        <v>1.2236226745952481</v>
      </c>
      <c r="I67" s="187">
        <v>23554.051257260755</v>
      </c>
      <c r="J67" s="187">
        <v>4304.6112572607526</v>
      </c>
    </row>
    <row r="68" spans="1:10">
      <c r="A68" s="181"/>
      <c r="B68" s="184"/>
      <c r="C68" s="574"/>
      <c r="D68" s="12"/>
      <c r="E68" s="174"/>
      <c r="F68" s="185"/>
      <c r="G68" s="185"/>
      <c r="H68" s="185"/>
      <c r="I68" s="12"/>
      <c r="J68" s="12"/>
    </row>
    <row r="69" spans="1:10">
      <c r="A69" s="181"/>
      <c r="B69" s="188" t="s">
        <v>1329</v>
      </c>
      <c r="C69" s="574">
        <v>48880623.300000004</v>
      </c>
      <c r="D69" s="574">
        <v>675642.87999999989</v>
      </c>
      <c r="E69" s="185">
        <v>1.382230492138589E-2</v>
      </c>
      <c r="F69" s="185">
        <v>1.382230492138589E-2</v>
      </c>
      <c r="G69" s="185">
        <v>3.7317199388462591E-2</v>
      </c>
      <c r="H69" s="185">
        <v>2.6997812304607294</v>
      </c>
      <c r="I69" s="574">
        <v>1824087.9659184306</v>
      </c>
      <c r="J69" s="574">
        <v>1148445.0859184305</v>
      </c>
    </row>
    <row r="70" spans="1:10">
      <c r="A70" s="181"/>
      <c r="B70" s="574"/>
      <c r="C70" s="574"/>
      <c r="D70" s="12"/>
      <c r="E70" s="174"/>
      <c r="F70" s="189"/>
      <c r="G70" s="189"/>
      <c r="H70" s="189"/>
      <c r="I70" s="190"/>
      <c r="J70" s="575"/>
    </row>
    <row r="71" spans="1:10">
      <c r="A71" s="181">
        <v>316</v>
      </c>
      <c r="B71" s="184" t="s">
        <v>1330</v>
      </c>
      <c r="C71" s="574"/>
      <c r="D71" s="12"/>
      <c r="E71" s="174"/>
      <c r="F71" s="189"/>
      <c r="G71" s="189"/>
      <c r="H71" s="189"/>
      <c r="I71" s="12"/>
      <c r="J71" s="12"/>
    </row>
    <row r="72" spans="1:10">
      <c r="A72" s="181"/>
      <c r="B72" s="184" t="s">
        <v>1331</v>
      </c>
      <c r="C72" s="574">
        <v>946611.59</v>
      </c>
      <c r="D72" s="174">
        <v>21122.55</v>
      </c>
      <c r="E72" s="174">
        <v>2.31</v>
      </c>
      <c r="F72" s="185">
        <v>2.3100000000000002E-2</v>
      </c>
      <c r="G72" s="185">
        <v>5.7838598006533973E-2</v>
      </c>
      <c r="H72" s="185">
        <v>2.5038354115382671</v>
      </c>
      <c r="I72" s="606">
        <v>54750.687222335953</v>
      </c>
      <c r="J72" s="174">
        <v>33628.13722233595</v>
      </c>
    </row>
    <row r="73" spans="1:10">
      <c r="A73" s="181"/>
      <c r="B73" s="182" t="s">
        <v>1332</v>
      </c>
      <c r="C73" s="574">
        <v>1075704.3200000001</v>
      </c>
      <c r="D73" s="174">
        <v>24833.859999999993</v>
      </c>
      <c r="E73" s="174">
        <v>2.38</v>
      </c>
      <c r="F73" s="185">
        <v>2.3799999999999998E-2</v>
      </c>
      <c r="G73" s="185">
        <v>5.9095958832762974E-2</v>
      </c>
      <c r="H73" s="185">
        <v>2.4830234803681925</v>
      </c>
      <c r="I73" s="606">
        <v>63569.778210945289</v>
      </c>
      <c r="J73" s="174">
        <v>38735.918210945296</v>
      </c>
    </row>
    <row r="74" spans="1:10">
      <c r="A74" s="181"/>
      <c r="B74" s="184" t="s">
        <v>1333</v>
      </c>
      <c r="C74" s="574">
        <v>1043990.99</v>
      </c>
      <c r="D74" s="174">
        <v>20272.79</v>
      </c>
      <c r="E74" s="174">
        <v>2.0099999999999998</v>
      </c>
      <c r="F74" s="185">
        <v>2.01E-2</v>
      </c>
      <c r="G74" s="607">
        <v>6.7699999999999996E-2</v>
      </c>
      <c r="H74" s="185">
        <v>3.3681592039800994</v>
      </c>
      <c r="I74" s="608">
        <v>68281.984228855727</v>
      </c>
      <c r="J74" s="174">
        <v>48009.194228855726</v>
      </c>
    </row>
    <row r="75" spans="1:10">
      <c r="A75" s="181"/>
      <c r="B75" s="184" t="s">
        <v>1334</v>
      </c>
      <c r="C75" s="574">
        <v>1165681.21</v>
      </c>
      <c r="D75" s="174">
        <v>21861.16</v>
      </c>
      <c r="E75" s="174">
        <v>1.93</v>
      </c>
      <c r="F75" s="185">
        <v>1.9300000000000001E-2</v>
      </c>
      <c r="G75" s="607">
        <v>6.8000000000000005E-2</v>
      </c>
      <c r="H75" s="185">
        <v>3.5233160621761659</v>
      </c>
      <c r="I75" s="608">
        <v>77023.776165803109</v>
      </c>
      <c r="J75" s="174">
        <v>55162.616165803105</v>
      </c>
    </row>
    <row r="76" spans="1:10">
      <c r="A76" s="181"/>
      <c r="B76" s="184" t="s">
        <v>1335</v>
      </c>
      <c r="C76" s="574">
        <v>6205596.7199999997</v>
      </c>
      <c r="D76" s="174">
        <v>86878.32</v>
      </c>
      <c r="E76" s="174">
        <v>1.4</v>
      </c>
      <c r="F76" s="185">
        <v>1.3999999999999999E-2</v>
      </c>
      <c r="G76" s="185">
        <v>5.9095958832762974E-2</v>
      </c>
      <c r="H76" s="185">
        <v>4.2211399166259271</v>
      </c>
      <c r="I76" s="606">
        <v>366725.68829784892</v>
      </c>
      <c r="J76" s="174">
        <v>279847.36829784891</v>
      </c>
    </row>
    <row r="77" spans="1:10">
      <c r="A77" s="181"/>
      <c r="B77" s="184" t="s">
        <v>1336</v>
      </c>
      <c r="C77" s="574">
        <v>251533.56</v>
      </c>
      <c r="D77" s="174">
        <v>3471.1200000000008</v>
      </c>
      <c r="E77" s="174">
        <v>1.38</v>
      </c>
      <c r="F77" s="185">
        <v>1.38E-2</v>
      </c>
      <c r="G77" s="185">
        <v>1.9789049472734698E-2</v>
      </c>
      <c r="H77" s="185">
        <v>1.4339890922271521</v>
      </c>
      <c r="I77" s="174">
        <v>4977.5482178115135</v>
      </c>
      <c r="J77" s="174">
        <v>1506.4282178115127</v>
      </c>
    </row>
    <row r="78" spans="1:10">
      <c r="A78" s="181"/>
      <c r="B78" s="184" t="s">
        <v>1337</v>
      </c>
      <c r="C78" s="574">
        <v>4444375.42</v>
      </c>
      <c r="D78" s="174">
        <v>72443.280000000013</v>
      </c>
      <c r="E78" s="174">
        <v>1.63</v>
      </c>
      <c r="F78" s="185">
        <v>1.6299999999999999E-2</v>
      </c>
      <c r="G78" s="607">
        <v>4.1599999999999998E-2</v>
      </c>
      <c r="H78" s="185">
        <v>2.5521472392638036</v>
      </c>
      <c r="I78" s="608">
        <v>184885.91705521476</v>
      </c>
      <c r="J78" s="174">
        <v>112442.63705521474</v>
      </c>
    </row>
    <row r="79" spans="1:10">
      <c r="A79" s="181"/>
      <c r="B79" s="184" t="s">
        <v>1297</v>
      </c>
      <c r="C79" s="574">
        <v>336377.91</v>
      </c>
      <c r="D79" s="174">
        <v>11268.599999999999</v>
      </c>
      <c r="E79" s="174">
        <v>3.35</v>
      </c>
      <c r="F79" s="185">
        <v>3.3500000000000002E-2</v>
      </c>
      <c r="G79" s="185">
        <v>2.5496730140623078E-2</v>
      </c>
      <c r="H79" s="185">
        <v>0.76109642210815154</v>
      </c>
      <c r="I79" s="174">
        <v>8576.4911421679153</v>
      </c>
      <c r="J79" s="174">
        <v>-2692.1088578320832</v>
      </c>
    </row>
    <row r="80" spans="1:10">
      <c r="A80" s="181"/>
      <c r="B80" s="184" t="s">
        <v>1299</v>
      </c>
      <c r="C80" s="574">
        <v>6163</v>
      </c>
      <c r="D80" s="174">
        <v>95.519999999999982</v>
      </c>
      <c r="E80" s="174">
        <v>1.55</v>
      </c>
      <c r="F80" s="185">
        <v>1.5500000000000002E-2</v>
      </c>
      <c r="G80" s="185">
        <v>8.7606580372985507E-3</v>
      </c>
      <c r="H80" s="185">
        <v>0.56520374434184195</v>
      </c>
      <c r="I80" s="174">
        <v>53.988261659532732</v>
      </c>
      <c r="J80" s="174">
        <v>-41.53173834046725</v>
      </c>
    </row>
    <row r="81" spans="1:10">
      <c r="A81" s="181"/>
      <c r="B81" s="184" t="s">
        <v>1301</v>
      </c>
      <c r="C81" s="574">
        <v>152757</v>
      </c>
      <c r="D81" s="174">
        <v>4275.24</v>
      </c>
      <c r="E81" s="174">
        <v>2.7987099999999998</v>
      </c>
      <c r="F81" s="185">
        <v>2.7987099999999997E-2</v>
      </c>
      <c r="G81" s="185">
        <v>2.7326313781271653E-2</v>
      </c>
      <c r="H81" s="185">
        <v>0.97638961454640372</v>
      </c>
      <c r="I81" s="174">
        <v>4174.2999356933669</v>
      </c>
      <c r="J81" s="174">
        <v>-100.94006430663285</v>
      </c>
    </row>
    <row r="82" spans="1:10">
      <c r="A82" s="181"/>
      <c r="B82" s="184" t="s">
        <v>1303</v>
      </c>
      <c r="C82" s="574">
        <v>123691</v>
      </c>
      <c r="D82" s="174">
        <v>2152.1999999999994</v>
      </c>
      <c r="E82" s="174">
        <v>1.74</v>
      </c>
      <c r="F82" s="185">
        <v>1.7399999999999999E-2</v>
      </c>
      <c r="G82" s="185">
        <v>7.0723001205733362E-3</v>
      </c>
      <c r="H82" s="185">
        <v>0.40645402991800783</v>
      </c>
      <c r="I82" s="174">
        <v>874.77036318953617</v>
      </c>
      <c r="J82" s="174">
        <v>-1277.4296368104633</v>
      </c>
    </row>
    <row r="83" spans="1:10">
      <c r="A83" s="181"/>
      <c r="B83" s="184" t="s">
        <v>1304</v>
      </c>
      <c r="C83" s="579">
        <v>62866</v>
      </c>
      <c r="D83" s="187">
        <v>945.84000000000026</v>
      </c>
      <c r="E83" s="174">
        <v>1.5044219999999999</v>
      </c>
      <c r="F83" s="186">
        <v>1.5044219999999999E-2</v>
      </c>
      <c r="G83" s="186">
        <v>1.8664664223349489E-2</v>
      </c>
      <c r="H83" s="186">
        <v>1.2406535017002869</v>
      </c>
      <c r="I83" s="187">
        <v>1173.4597080481997</v>
      </c>
      <c r="J83" s="187">
        <v>227.61970804819941</v>
      </c>
    </row>
    <row r="84" spans="1:10">
      <c r="A84" s="181"/>
      <c r="B84" s="184"/>
      <c r="C84" s="574"/>
      <c r="D84" s="12"/>
      <c r="E84" s="174"/>
      <c r="F84" s="189"/>
      <c r="G84" s="189"/>
      <c r="H84" s="189"/>
      <c r="I84" s="12"/>
      <c r="J84" s="12"/>
    </row>
    <row r="85" spans="1:10">
      <c r="A85" s="181"/>
      <c r="B85" s="188" t="s">
        <v>1338</v>
      </c>
      <c r="C85" s="579">
        <v>15815348.720000001</v>
      </c>
      <c r="D85" s="579">
        <v>269620.48000000004</v>
      </c>
      <c r="E85" s="191">
        <v>1.7048026241687577E-2</v>
      </c>
      <c r="F85" s="185">
        <v>1.7048026241687577E-2</v>
      </c>
      <c r="G85" s="185">
        <v>5.2801136642251265E-2</v>
      </c>
      <c r="H85" s="185">
        <v>3.0971993997250267</v>
      </c>
      <c r="I85" s="579">
        <v>835068.38880957372</v>
      </c>
      <c r="J85" s="579">
        <v>565447.90880957386</v>
      </c>
    </row>
    <row r="86" spans="1:10">
      <c r="A86" s="181"/>
      <c r="B86" s="579"/>
      <c r="C86" s="574"/>
      <c r="D86" s="190"/>
      <c r="E86" s="174"/>
      <c r="F86" s="189"/>
      <c r="G86" s="189"/>
      <c r="H86" s="192"/>
      <c r="I86" s="190"/>
      <c r="J86" s="575"/>
    </row>
    <row r="87" spans="1:10">
      <c r="A87" s="189"/>
      <c r="B87" s="117" t="s">
        <v>1339</v>
      </c>
      <c r="C87" s="576">
        <v>1277134227.6500003</v>
      </c>
      <c r="D87" s="576">
        <v>21878044.330000002</v>
      </c>
      <c r="E87" s="174"/>
      <c r="F87" s="193">
        <v>1.7130575515352721E-2</v>
      </c>
      <c r="G87" s="185">
        <v>3.832495894896127E-2</v>
      </c>
      <c r="H87" s="185">
        <v>2.2372254168935406</v>
      </c>
      <c r="I87" s="576">
        <v>48946116.846999623</v>
      </c>
      <c r="J87" s="576">
        <v>27068072.516999606</v>
      </c>
    </row>
    <row r="88" spans="1:10">
      <c r="A88" s="189"/>
      <c r="B88" s="117"/>
      <c r="C88" s="609"/>
      <c r="D88" s="190"/>
      <c r="E88" s="174"/>
      <c r="F88" s="189"/>
      <c r="G88" s="189"/>
      <c r="H88" s="189"/>
      <c r="I88" s="190"/>
      <c r="J88" s="190"/>
    </row>
    <row r="89" spans="1:10">
      <c r="A89" s="189"/>
      <c r="B89" s="3"/>
      <c r="C89" s="609"/>
      <c r="D89" s="12"/>
      <c r="E89" s="174"/>
      <c r="F89" s="189"/>
      <c r="G89" s="189"/>
      <c r="H89" s="189"/>
      <c r="I89" s="12"/>
      <c r="J89" s="12"/>
    </row>
    <row r="90" spans="1:10">
      <c r="A90" s="189"/>
      <c r="B90" s="120" t="s">
        <v>1340</v>
      </c>
      <c r="C90" s="609"/>
      <c r="D90" s="12"/>
      <c r="E90" s="174"/>
      <c r="F90" s="189"/>
      <c r="G90" s="189"/>
      <c r="H90" s="189"/>
      <c r="I90" s="12"/>
      <c r="J90" s="12"/>
    </row>
    <row r="91" spans="1:10">
      <c r="A91" s="189"/>
      <c r="B91" s="3"/>
      <c r="C91" s="609"/>
      <c r="D91" s="12"/>
      <c r="E91" s="174"/>
      <c r="F91" s="189"/>
      <c r="G91" s="189"/>
      <c r="H91" s="189"/>
      <c r="I91" s="12"/>
      <c r="J91" s="12"/>
    </row>
    <row r="92" spans="1:10">
      <c r="A92" s="189">
        <v>330.1</v>
      </c>
      <c r="B92" s="3" t="s">
        <v>1341</v>
      </c>
      <c r="C92" s="574">
        <v>32898.730000000003</v>
      </c>
      <c r="D92" s="174">
        <v>799.44</v>
      </c>
      <c r="E92" s="174">
        <v>2.4300000000000002</v>
      </c>
      <c r="F92" s="185">
        <v>2.4300000000000002E-2</v>
      </c>
      <c r="G92" s="185">
        <v>1.9993707480436454E-2</v>
      </c>
      <c r="H92" s="185">
        <v>0.82278631606734376</v>
      </c>
      <c r="I92" s="174">
        <v>657.7682925168773</v>
      </c>
      <c r="J92" s="174">
        <v>-141.67170748312276</v>
      </c>
    </row>
    <row r="93" spans="1:10">
      <c r="A93" s="189">
        <v>331</v>
      </c>
      <c r="B93" s="3" t="s">
        <v>1293</v>
      </c>
      <c r="C93" s="609"/>
      <c r="D93" s="12"/>
      <c r="E93" s="174"/>
      <c r="F93" s="189"/>
      <c r="G93" s="189"/>
      <c r="H93" s="189"/>
      <c r="I93" s="174"/>
      <c r="J93" s="575"/>
    </row>
    <row r="94" spans="1:10">
      <c r="A94" s="189"/>
      <c r="B94" s="3" t="s">
        <v>1342</v>
      </c>
      <c r="C94" s="574">
        <v>35273454.280000001</v>
      </c>
      <c r="D94" s="174">
        <v>39715.32</v>
      </c>
      <c r="E94" s="174">
        <v>0.81</v>
      </c>
      <c r="F94" s="185">
        <v>8.1000000000000013E-3</v>
      </c>
      <c r="G94" s="185">
        <v>2.1999948190689834E-2</v>
      </c>
      <c r="H94" s="185">
        <v>2.7160429865049172</v>
      </c>
      <c r="I94" s="174">
        <v>107868.51634279847</v>
      </c>
      <c r="J94" s="174">
        <v>68153.196342798474</v>
      </c>
    </row>
    <row r="95" spans="1:10">
      <c r="A95" s="189"/>
      <c r="B95" s="3"/>
      <c r="C95" s="574"/>
      <c r="D95" s="174">
        <v>664964.04</v>
      </c>
      <c r="E95" s="174">
        <v>2.19</v>
      </c>
      <c r="F95" s="185">
        <v>2.1899999999999999E-2</v>
      </c>
      <c r="G95" s="185">
        <v>2.1999948190689834E-2</v>
      </c>
      <c r="H95" s="185">
        <v>1.0045638443237368</v>
      </c>
      <c r="I95" s="174">
        <v>667998.83235944307</v>
      </c>
      <c r="J95" s="174">
        <v>3034.7923594430322</v>
      </c>
    </row>
    <row r="96" spans="1:10">
      <c r="A96" s="189"/>
      <c r="B96" s="3" t="s">
        <v>1343</v>
      </c>
      <c r="C96" s="574">
        <v>15612653.91</v>
      </c>
      <c r="D96" s="174">
        <v>84308.28</v>
      </c>
      <c r="E96" s="174">
        <v>0.54</v>
      </c>
      <c r="F96" s="185">
        <v>5.4000000000000003E-3</v>
      </c>
      <c r="G96" s="185">
        <v>1.6696477447725285E-2</v>
      </c>
      <c r="H96" s="185">
        <v>3.0919402680972747</v>
      </c>
      <c r="I96" s="174">
        <v>260676.16586602011</v>
      </c>
      <c r="J96" s="174">
        <v>176367.88586602011</v>
      </c>
    </row>
    <row r="97" spans="1:10">
      <c r="A97" s="189"/>
      <c r="B97" s="3" t="s">
        <v>1344</v>
      </c>
      <c r="C97" s="574">
        <v>58654809.259999998</v>
      </c>
      <c r="D97" s="174">
        <v>281593.92</v>
      </c>
      <c r="E97" s="174">
        <v>2.2400000000000002</v>
      </c>
      <c r="F97" s="185">
        <v>2.2400000000000003E-2</v>
      </c>
      <c r="G97" s="185">
        <v>3.4279593820249976E-2</v>
      </c>
      <c r="H97" s="185">
        <v>1.530339009832588</v>
      </c>
      <c r="I97" s="174">
        <v>430934.16070767696</v>
      </c>
      <c r="J97" s="174">
        <v>149340.24070767697</v>
      </c>
    </row>
    <row r="98" spans="1:10">
      <c r="A98" s="189"/>
      <c r="B98" s="3"/>
      <c r="C98" s="574"/>
      <c r="D98" s="174">
        <v>1469951.8999999997</v>
      </c>
      <c r="E98" s="174"/>
      <c r="F98" s="185">
        <v>3.1899999999999998E-2</v>
      </c>
      <c r="G98" s="185">
        <v>3.4279593820249976E-2</v>
      </c>
      <c r="H98" s="185">
        <v>1.0745954175626953</v>
      </c>
      <c r="I98" s="174">
        <v>1579603.575777577</v>
      </c>
      <c r="J98" s="174">
        <v>109651.67577757733</v>
      </c>
    </row>
    <row r="99" spans="1:10">
      <c r="A99" s="189"/>
      <c r="B99" s="3" t="s">
        <v>1345</v>
      </c>
      <c r="C99" s="574">
        <v>54612246.020000003</v>
      </c>
      <c r="D99" s="175">
        <v>1742164.7100000002</v>
      </c>
      <c r="E99" s="175">
        <v>1.98</v>
      </c>
      <c r="F99" s="191">
        <v>3.1899999999999998E-2</v>
      </c>
      <c r="G99" s="185">
        <v>3.3649251800396414E-2</v>
      </c>
      <c r="H99" s="191">
        <v>1.0548354796362513</v>
      </c>
      <c r="I99" s="175">
        <v>1837697.147478201</v>
      </c>
      <c r="J99" s="175">
        <v>95532.437478200765</v>
      </c>
    </row>
    <row r="100" spans="1:10">
      <c r="A100" s="189"/>
      <c r="B100" s="3"/>
      <c r="C100" s="579"/>
      <c r="D100" s="187"/>
      <c r="E100" s="187"/>
      <c r="F100" s="186"/>
      <c r="G100" s="186"/>
      <c r="H100" s="186"/>
      <c r="I100" s="187"/>
      <c r="J100" s="187"/>
    </row>
    <row r="101" spans="1:10">
      <c r="A101" s="189"/>
      <c r="B101" s="3"/>
      <c r="C101" s="609"/>
      <c r="D101" s="12"/>
      <c r="E101" s="174"/>
      <c r="F101" s="189"/>
      <c r="G101" s="189"/>
      <c r="H101" s="189"/>
      <c r="I101" s="12"/>
      <c r="J101" s="12"/>
    </row>
    <row r="102" spans="1:10">
      <c r="A102" s="189"/>
      <c r="B102" s="194" t="s">
        <v>1305</v>
      </c>
      <c r="C102" s="574">
        <v>164153163.47</v>
      </c>
      <c r="D102" s="574">
        <v>4282698.17</v>
      </c>
      <c r="E102" s="185">
        <v>2.608964749426038E-2</v>
      </c>
      <c r="F102" s="185">
        <v>2.608964749426038E-2</v>
      </c>
      <c r="G102" s="185">
        <v>2.9757442959205838E-2</v>
      </c>
      <c r="H102" s="185">
        <v>1.1405843243283513</v>
      </c>
      <c r="I102" s="574">
        <v>4884778.3985317163</v>
      </c>
      <c r="J102" s="574">
        <v>602080.22853171662</v>
      </c>
    </row>
    <row r="103" spans="1:10">
      <c r="A103" s="189"/>
      <c r="B103" s="3"/>
      <c r="C103" s="609"/>
      <c r="D103" s="12"/>
      <c r="E103" s="174"/>
      <c r="F103" s="189"/>
      <c r="G103" s="189"/>
      <c r="H103" s="189"/>
      <c r="I103" s="190"/>
      <c r="J103" s="575"/>
    </row>
    <row r="104" spans="1:10">
      <c r="A104" s="189">
        <v>332</v>
      </c>
      <c r="B104" s="3" t="s">
        <v>1346</v>
      </c>
      <c r="C104" s="609"/>
      <c r="D104" s="12"/>
      <c r="E104" s="174"/>
      <c r="F104" s="189"/>
      <c r="G104" s="189"/>
      <c r="H104" s="189"/>
      <c r="I104" s="12"/>
      <c r="J104" s="12"/>
    </row>
    <row r="105" spans="1:10">
      <c r="A105" s="189"/>
      <c r="B105" s="3" t="s">
        <v>1347</v>
      </c>
      <c r="C105" s="574">
        <v>115624469.95999999</v>
      </c>
      <c r="D105" s="174">
        <v>248068.8</v>
      </c>
      <c r="E105" s="174">
        <v>0.6</v>
      </c>
      <c r="F105" s="185">
        <v>6.0000000000000001E-3</v>
      </c>
      <c r="G105" s="185">
        <v>2.2805322340506761E-2</v>
      </c>
      <c r="H105" s="185">
        <v>3.8008870567511268</v>
      </c>
      <c r="I105" s="174">
        <v>942881.49110378383</v>
      </c>
      <c r="J105" s="174">
        <v>694812.6911037839</v>
      </c>
    </row>
    <row r="106" spans="1:10">
      <c r="A106" s="189"/>
      <c r="B106" s="3"/>
      <c r="C106" s="574"/>
      <c r="D106" s="174">
        <v>1625944.9</v>
      </c>
      <c r="E106" s="174"/>
      <c r="F106" s="185">
        <v>2.1899999999999999E-2</v>
      </c>
      <c r="G106" s="185">
        <v>2.2805322340506761E-2</v>
      </c>
      <c r="H106" s="185">
        <v>1.0413389196578431</v>
      </c>
      <c r="I106" s="174">
        <v>1693159.7055891796</v>
      </c>
      <c r="J106" s="174">
        <v>67214.805589179741</v>
      </c>
    </row>
    <row r="107" spans="1:10">
      <c r="A107" s="189"/>
      <c r="B107" s="3" t="s">
        <v>1348</v>
      </c>
      <c r="C107" s="574">
        <v>119603565.13</v>
      </c>
      <c r="D107" s="574">
        <v>430572.84000000008</v>
      </c>
      <c r="E107" s="174">
        <v>0.36</v>
      </c>
      <c r="F107" s="185">
        <v>3.5999999999999999E-3</v>
      </c>
      <c r="G107" s="185">
        <v>1.5895730395449174E-2</v>
      </c>
      <c r="H107" s="185">
        <v>4.4154806654025487</v>
      </c>
      <c r="I107" s="174">
        <v>1901186.0500674655</v>
      </c>
      <c r="J107" s="174">
        <v>1470613.2100674654</v>
      </c>
    </row>
    <row r="108" spans="1:10">
      <c r="A108" s="189"/>
      <c r="B108" s="3" t="s">
        <v>1349</v>
      </c>
      <c r="C108" s="574">
        <v>53492873.450000003</v>
      </c>
      <c r="D108" s="174">
        <v>22113.119999999999</v>
      </c>
      <c r="E108" s="174">
        <v>2.72</v>
      </c>
      <c r="F108" s="185">
        <v>2.7200000000000002E-2</v>
      </c>
      <c r="G108" s="185">
        <v>3.5460734900521811E-2</v>
      </c>
      <c r="H108" s="185">
        <v>1.3037034889897723</v>
      </c>
      <c r="I108" s="174">
        <v>28828.951696449512</v>
      </c>
      <c r="J108" s="174">
        <v>6715.8316964495134</v>
      </c>
    </row>
    <row r="109" spans="1:10">
      <c r="A109" s="189"/>
      <c r="B109" s="3"/>
      <c r="C109" s="574"/>
      <c r="D109" s="174">
        <v>1680351.8699999999</v>
      </c>
      <c r="E109" s="174">
        <v>3.19</v>
      </c>
      <c r="F109" s="185">
        <v>3.1899999999999998E-2</v>
      </c>
      <c r="G109" s="185">
        <v>3.5460734900521811E-2</v>
      </c>
      <c r="H109" s="185">
        <v>1.1116217837154174</v>
      </c>
      <c r="I109" s="174">
        <v>1867915.7429989371</v>
      </c>
      <c r="J109" s="174">
        <v>187563.87299893727</v>
      </c>
    </row>
    <row r="110" spans="1:10">
      <c r="A110" s="189"/>
      <c r="B110" s="3" t="s">
        <v>1350</v>
      </c>
      <c r="C110" s="574">
        <v>60540016.920000002</v>
      </c>
      <c r="D110" s="175">
        <v>7532.3999999999987</v>
      </c>
      <c r="E110" s="175">
        <v>2.17</v>
      </c>
      <c r="F110" s="185">
        <v>2.1700000000000001E-2</v>
      </c>
      <c r="G110" s="191">
        <v>3.6015023167593425E-2</v>
      </c>
      <c r="H110" s="191">
        <v>1.6596784869858721</v>
      </c>
      <c r="I110" s="175">
        <v>12501.36223537238</v>
      </c>
      <c r="J110" s="175">
        <v>4968.9622353723817</v>
      </c>
    </row>
    <row r="111" spans="1:10">
      <c r="A111" s="189"/>
      <c r="B111" s="3"/>
      <c r="C111" s="579"/>
      <c r="D111" s="187">
        <v>1953373.78</v>
      </c>
      <c r="E111" s="187">
        <v>3.19</v>
      </c>
      <c r="F111" s="186">
        <v>3.1899999999999998E-2</v>
      </c>
      <c r="G111" s="186">
        <v>3.6015023167593425E-2</v>
      </c>
      <c r="H111" s="191">
        <v>1.128997591460609</v>
      </c>
      <c r="I111" s="187">
        <v>2205354.2928423053</v>
      </c>
      <c r="J111" s="187">
        <v>251980.51284230524</v>
      </c>
    </row>
    <row r="112" spans="1:10">
      <c r="A112" s="189"/>
      <c r="B112" s="3"/>
      <c r="C112" s="609"/>
      <c r="D112" s="12"/>
      <c r="E112" s="174"/>
      <c r="F112" s="189"/>
      <c r="G112" s="189"/>
      <c r="H112" s="192"/>
      <c r="I112" s="12"/>
      <c r="J112" s="12"/>
    </row>
    <row r="113" spans="1:10">
      <c r="A113" s="189"/>
      <c r="B113" s="194" t="s">
        <v>1351</v>
      </c>
      <c r="C113" s="574">
        <v>349260925.45999998</v>
      </c>
      <c r="D113" s="574">
        <v>5967957.71</v>
      </c>
      <c r="E113" s="185">
        <v>1.7087390185832559E-2</v>
      </c>
      <c r="F113" s="185">
        <v>1.7087390185832559E-2</v>
      </c>
      <c r="G113" s="185">
        <v>2.4771816615724924E-2</v>
      </c>
      <c r="H113" s="191">
        <v>1.4497132883559745</v>
      </c>
      <c r="I113" s="574">
        <v>8651827.5965334922</v>
      </c>
      <c r="J113" s="574">
        <v>2683869.8865334932</v>
      </c>
    </row>
    <row r="114" spans="1:10">
      <c r="A114" s="189"/>
      <c r="B114" s="574"/>
      <c r="C114" s="609"/>
      <c r="D114" s="12"/>
      <c r="E114" s="174"/>
      <c r="F114" s="189"/>
      <c r="G114" s="189"/>
      <c r="H114" s="189"/>
      <c r="I114" s="179"/>
      <c r="J114" s="575"/>
    </row>
    <row r="115" spans="1:10">
      <c r="A115" s="189">
        <v>333</v>
      </c>
      <c r="B115" s="3" t="s">
        <v>1352</v>
      </c>
      <c r="C115" s="609"/>
      <c r="D115" s="12"/>
      <c r="E115" s="174"/>
      <c r="F115" s="189"/>
      <c r="G115" s="189"/>
      <c r="H115" s="189"/>
      <c r="I115" s="12"/>
      <c r="J115" s="12"/>
    </row>
    <row r="116" spans="1:10">
      <c r="A116" s="189"/>
      <c r="B116" s="3" t="s">
        <v>1353</v>
      </c>
      <c r="C116" s="574">
        <v>41634914.700000003</v>
      </c>
      <c r="D116" s="174">
        <v>223788.12000000008</v>
      </c>
      <c r="E116" s="174">
        <v>2</v>
      </c>
      <c r="F116" s="185">
        <v>0.02</v>
      </c>
      <c r="G116" s="185">
        <v>2.1471222543034765E-2</v>
      </c>
      <c r="H116" s="185">
        <v>1.0735611271517382</v>
      </c>
      <c r="I116" s="174">
        <v>240250.22635036855</v>
      </c>
      <c r="J116" s="174">
        <v>16462.106350368471</v>
      </c>
    </row>
    <row r="117" spans="1:10">
      <c r="A117" s="189"/>
      <c r="B117" s="3"/>
      <c r="C117" s="574"/>
      <c r="D117" s="174">
        <v>666756.60000000009</v>
      </c>
      <c r="E117" s="174">
        <v>2.19</v>
      </c>
      <c r="F117" s="185">
        <v>2.1899999999999999E-2</v>
      </c>
      <c r="G117" s="185">
        <v>2.1471222543034765E-2</v>
      </c>
      <c r="H117" s="185">
        <v>0.98042112068651899</v>
      </c>
      <c r="I117" s="174">
        <v>653702.25299713318</v>
      </c>
      <c r="J117" s="174">
        <v>-13054.347002866911</v>
      </c>
    </row>
    <row r="118" spans="1:10">
      <c r="A118" s="189"/>
      <c r="B118" s="3" t="s">
        <v>1354</v>
      </c>
      <c r="C118" s="574">
        <v>13128270.76</v>
      </c>
      <c r="D118" s="174">
        <v>0</v>
      </c>
      <c r="E118" s="174">
        <v>0</v>
      </c>
      <c r="F118" s="185">
        <v>0</v>
      </c>
      <c r="G118" s="185">
        <v>9.6306481280178484E-3</v>
      </c>
      <c r="H118" s="185"/>
      <c r="I118" s="174">
        <v>0</v>
      </c>
      <c r="J118" s="174">
        <v>0</v>
      </c>
    </row>
    <row r="119" spans="1:10">
      <c r="A119" s="189"/>
      <c r="B119" s="3" t="s">
        <v>1355</v>
      </c>
      <c r="C119" s="574">
        <v>36614585.439999998</v>
      </c>
      <c r="D119" s="174">
        <v>26900.22</v>
      </c>
      <c r="E119" s="174">
        <v>1.61</v>
      </c>
      <c r="F119" s="185">
        <v>1.61E-2</v>
      </c>
      <c r="G119" s="185">
        <v>3.4592536009705896E-2</v>
      </c>
      <c r="H119" s="185">
        <v>2.148604721099745</v>
      </c>
      <c r="I119" s="174">
        <v>57797.939690621788</v>
      </c>
      <c r="J119" s="174">
        <v>30897.719690621787</v>
      </c>
    </row>
    <row r="120" spans="1:10">
      <c r="A120" s="189"/>
      <c r="B120" s="3"/>
      <c r="C120" s="574"/>
      <c r="D120" s="174">
        <v>1097277.57</v>
      </c>
      <c r="E120" s="174">
        <v>3.19</v>
      </c>
      <c r="F120" s="185">
        <v>3.1899999999999998E-2</v>
      </c>
      <c r="G120" s="185">
        <v>3.4592536009705896E-2</v>
      </c>
      <c r="H120" s="185">
        <v>1.0844055175456395</v>
      </c>
      <c r="I120" s="174">
        <v>1189893.8511870718</v>
      </c>
      <c r="J120" s="174">
        <v>92616.281187071698</v>
      </c>
    </row>
    <row r="121" spans="1:10">
      <c r="A121" s="189"/>
      <c r="B121" s="3" t="s">
        <v>1356</v>
      </c>
      <c r="C121" s="574">
        <v>35031623.57</v>
      </c>
      <c r="D121" s="175">
        <v>906506.84000000008</v>
      </c>
      <c r="E121" s="175">
        <v>3.19</v>
      </c>
      <c r="F121" s="185">
        <v>3.1899999999999998E-2</v>
      </c>
      <c r="G121" s="191">
        <v>3.4850347624332485E-2</v>
      </c>
      <c r="H121" s="191">
        <v>1.0924873863427111</v>
      </c>
      <c r="I121" s="175">
        <v>990347.28833339037</v>
      </c>
      <c r="J121" s="175">
        <v>83840.44833339029</v>
      </c>
    </row>
    <row r="122" spans="1:10">
      <c r="A122" s="189"/>
      <c r="B122" s="3"/>
      <c r="C122" s="579"/>
      <c r="D122" s="187">
        <v>214318.20000000004</v>
      </c>
      <c r="E122" s="187">
        <v>3.24</v>
      </c>
      <c r="F122" s="186">
        <v>3.2400000000000005E-2</v>
      </c>
      <c r="G122" s="186">
        <v>3.4850347624332485E-2</v>
      </c>
      <c r="H122" s="186">
        <v>1.0756280130966815</v>
      </c>
      <c r="I122" s="187">
        <v>230526.65963645725</v>
      </c>
      <c r="J122" s="187">
        <v>16208.459636457206</v>
      </c>
    </row>
    <row r="123" spans="1:10">
      <c r="A123" s="189"/>
      <c r="B123" s="3"/>
      <c r="C123" s="609"/>
      <c r="D123" s="12"/>
      <c r="E123" s="174"/>
      <c r="F123" s="189"/>
      <c r="G123" s="189"/>
      <c r="H123" s="189"/>
      <c r="I123" s="12"/>
      <c r="J123" s="12"/>
    </row>
    <row r="124" spans="1:10">
      <c r="A124" s="189"/>
      <c r="B124" s="194" t="s">
        <v>1357</v>
      </c>
      <c r="C124" s="574">
        <v>126409394.47</v>
      </c>
      <c r="D124" s="574">
        <v>3135547.5500000007</v>
      </c>
      <c r="E124" s="185">
        <v>2.4804703504407197E-2</v>
      </c>
      <c r="F124" s="185">
        <v>2.4804703504407197E-2</v>
      </c>
      <c r="G124" s="185">
        <v>2.6600224075854186E-2</v>
      </c>
      <c r="H124" s="185">
        <v>1.0723862944432281</v>
      </c>
      <c r="I124" s="574">
        <v>3362518.218195043</v>
      </c>
      <c r="J124" s="574">
        <v>226970.66819504253</v>
      </c>
    </row>
    <row r="125" spans="1:10">
      <c r="A125" s="189"/>
      <c r="B125" s="3"/>
      <c r="C125" s="609"/>
      <c r="D125" s="12"/>
      <c r="E125" s="174"/>
      <c r="F125" s="189"/>
      <c r="G125" s="189"/>
      <c r="H125" s="189"/>
      <c r="I125" s="190"/>
      <c r="J125" s="575"/>
    </row>
    <row r="126" spans="1:10">
      <c r="A126" s="189">
        <v>334</v>
      </c>
      <c r="B126" s="3" t="s">
        <v>1322</v>
      </c>
      <c r="C126" s="609"/>
      <c r="D126" s="12"/>
      <c r="E126" s="174"/>
      <c r="F126" s="189"/>
      <c r="G126" s="189"/>
      <c r="H126" s="189"/>
      <c r="I126" s="12"/>
      <c r="J126" s="12"/>
    </row>
    <row r="127" spans="1:10">
      <c r="A127" s="189"/>
      <c r="B127" s="3" t="s">
        <v>1358</v>
      </c>
      <c r="C127" s="574">
        <v>15578198.470000001</v>
      </c>
      <c r="D127" s="174">
        <v>27321.24</v>
      </c>
      <c r="E127" s="174">
        <v>1.34</v>
      </c>
      <c r="F127" s="185">
        <v>1.34E-2</v>
      </c>
      <c r="G127" s="185">
        <v>2.2050640648325005E-2</v>
      </c>
      <c r="H127" s="185">
        <v>1.6455701976361943</v>
      </c>
      <c r="I127" s="174">
        <v>44959.0183064659</v>
      </c>
      <c r="J127" s="174">
        <v>17637.778306465898</v>
      </c>
    </row>
    <row r="128" spans="1:10">
      <c r="A128" s="189"/>
      <c r="B128" s="3"/>
      <c r="C128" s="574"/>
      <c r="D128" s="174">
        <v>296510.64</v>
      </c>
      <c r="E128" s="174">
        <v>2.19</v>
      </c>
      <c r="F128" s="185">
        <v>2.1899999999999999E-2</v>
      </c>
      <c r="G128" s="185">
        <v>2.2050640648325005E-2</v>
      </c>
      <c r="H128" s="185">
        <v>1.006878568416667</v>
      </c>
      <c r="I128" s="174">
        <v>298550.20872350974</v>
      </c>
      <c r="J128" s="174">
        <v>2039.5687235097284</v>
      </c>
    </row>
    <row r="129" spans="1:10">
      <c r="A129" s="189"/>
      <c r="B129" s="3" t="s">
        <v>1354</v>
      </c>
      <c r="C129" s="574">
        <v>2738077.7</v>
      </c>
      <c r="D129" s="174">
        <v>300.29999999999995</v>
      </c>
      <c r="E129" s="174">
        <v>0.01</v>
      </c>
      <c r="F129" s="185">
        <v>1E-4</v>
      </c>
      <c r="G129" s="185">
        <v>1.4024657552355374E-2</v>
      </c>
      <c r="H129" s="185">
        <v>140.24657552355373</v>
      </c>
      <c r="I129" s="174">
        <v>42116.046629723176</v>
      </c>
      <c r="J129" s="174">
        <v>41815.746629723173</v>
      </c>
    </row>
    <row r="130" spans="1:10">
      <c r="A130" s="189"/>
      <c r="B130" s="3" t="s">
        <v>1359</v>
      </c>
      <c r="C130" s="574">
        <v>16156295.24</v>
      </c>
      <c r="D130" s="174">
        <v>515339.29000000004</v>
      </c>
      <c r="E130" s="174">
        <v>3.19</v>
      </c>
      <c r="F130" s="185">
        <v>3.1899999999999998E-2</v>
      </c>
      <c r="G130" s="185">
        <v>3.4713654567048481E-2</v>
      </c>
      <c r="H130" s="185">
        <v>1.0882023375250309</v>
      </c>
      <c r="I130" s="174">
        <v>560793.41999648989</v>
      </c>
      <c r="J130" s="174">
        <v>45454.12999648985</v>
      </c>
    </row>
    <row r="131" spans="1:10">
      <c r="A131" s="189"/>
      <c r="B131" s="3" t="s">
        <v>1360</v>
      </c>
      <c r="C131" s="574">
        <v>11055386.449999999</v>
      </c>
      <c r="D131" s="175">
        <v>352675.23000000004</v>
      </c>
      <c r="E131" s="175">
        <v>3.19</v>
      </c>
      <c r="F131" s="185">
        <v>3.1899999999999998E-2</v>
      </c>
      <c r="G131" s="191">
        <v>3.510828093964094E-2</v>
      </c>
      <c r="H131" s="191">
        <v>1.10057307020818</v>
      </c>
      <c r="I131" s="175">
        <v>388144.86066747608</v>
      </c>
      <c r="J131" s="175">
        <v>35469.630667476042</v>
      </c>
    </row>
    <row r="132" spans="1:10">
      <c r="A132" s="189"/>
      <c r="B132" s="3"/>
      <c r="C132" s="579"/>
      <c r="D132" s="187"/>
      <c r="E132" s="187"/>
      <c r="F132" s="186"/>
      <c r="G132" s="186"/>
      <c r="H132" s="186"/>
      <c r="I132" s="187"/>
      <c r="J132" s="187"/>
    </row>
    <row r="133" spans="1:10">
      <c r="A133" s="189"/>
      <c r="B133" s="3"/>
      <c r="C133" s="609"/>
      <c r="D133" s="12"/>
      <c r="E133" s="174"/>
      <c r="F133" s="189"/>
      <c r="G133" s="189"/>
      <c r="H133" s="189"/>
      <c r="I133" s="12"/>
      <c r="J133" s="12"/>
    </row>
    <row r="134" spans="1:10">
      <c r="A134" s="189"/>
      <c r="B134" s="194" t="s">
        <v>1329</v>
      </c>
      <c r="C134" s="574">
        <v>45527957.859999999</v>
      </c>
      <c r="D134" s="574">
        <v>1192146.7</v>
      </c>
      <c r="E134" s="185">
        <v>2.6184936817633928E-2</v>
      </c>
      <c r="F134" s="185">
        <v>2.6184936817633928E-2</v>
      </c>
      <c r="G134" s="185">
        <v>2.9313055473023691E-2</v>
      </c>
      <c r="H134" s="185">
        <v>1.119462524472588</v>
      </c>
      <c r="I134" s="574">
        <v>1334563.5543236649</v>
      </c>
      <c r="J134" s="574">
        <v>142416.85432366468</v>
      </c>
    </row>
    <row r="135" spans="1:10">
      <c r="A135" s="189"/>
      <c r="B135" s="574"/>
      <c r="C135" s="609"/>
      <c r="D135" s="12"/>
      <c r="E135" s="174"/>
      <c r="F135" s="189"/>
      <c r="G135" s="189"/>
      <c r="H135" s="189"/>
      <c r="I135" s="190"/>
      <c r="J135" s="575"/>
    </row>
    <row r="136" spans="1:10">
      <c r="A136" s="189">
        <v>335</v>
      </c>
      <c r="B136" s="3" t="s">
        <v>1330</v>
      </c>
      <c r="C136" s="609"/>
      <c r="D136" s="12"/>
      <c r="E136" s="174"/>
      <c r="F136" s="189"/>
      <c r="G136" s="189"/>
      <c r="H136" s="189"/>
      <c r="I136" s="12"/>
      <c r="J136" s="12"/>
    </row>
    <row r="137" spans="1:10">
      <c r="A137" s="189"/>
      <c r="B137" s="3" t="s">
        <v>1353</v>
      </c>
      <c r="C137" s="574">
        <v>8012780.46</v>
      </c>
      <c r="D137" s="174">
        <v>1354.08</v>
      </c>
      <c r="E137" s="174">
        <v>0.18</v>
      </c>
      <c r="F137" s="185">
        <v>1.8E-3</v>
      </c>
      <c r="G137" s="185">
        <v>2.7074444778879197E-2</v>
      </c>
      <c r="H137" s="185">
        <v>15.041358210488443</v>
      </c>
      <c r="I137" s="174">
        <v>20367.202325658189</v>
      </c>
      <c r="J137" s="174">
        <v>19013.122325658187</v>
      </c>
    </row>
    <row r="138" spans="1:10">
      <c r="A138" s="189"/>
      <c r="B138" s="3"/>
      <c r="C138" s="574"/>
      <c r="D138" s="174">
        <v>159005.88000000003</v>
      </c>
      <c r="E138" s="174">
        <v>2.19</v>
      </c>
      <c r="F138" s="185">
        <v>2.1899999999999999E-2</v>
      </c>
      <c r="G138" s="185">
        <v>2.7074444778879197E-2</v>
      </c>
      <c r="H138" s="185">
        <v>1.2362760173004199</v>
      </c>
      <c r="I138" s="174">
        <v>196575.15605374853</v>
      </c>
      <c r="J138" s="174">
        <v>37569.276053748501</v>
      </c>
    </row>
    <row r="139" spans="1:10">
      <c r="A139" s="189"/>
      <c r="B139" s="3" t="s">
        <v>1354</v>
      </c>
      <c r="C139" s="574">
        <v>1115022.1000000001</v>
      </c>
      <c r="D139" s="174">
        <v>23749.919999999998</v>
      </c>
      <c r="E139" s="174">
        <v>2.13</v>
      </c>
      <c r="F139" s="185">
        <v>2.1299999999999999E-2</v>
      </c>
      <c r="G139" s="185">
        <v>1.9772338527859298E-2</v>
      </c>
      <c r="H139" s="185">
        <v>0.92827880412484975</v>
      </c>
      <c r="I139" s="174">
        <v>22046.547335660849</v>
      </c>
      <c r="J139" s="174">
        <v>-1703.3726643391492</v>
      </c>
    </row>
    <row r="140" spans="1:10">
      <c r="A140" s="189"/>
      <c r="B140" s="3" t="s">
        <v>1355</v>
      </c>
      <c r="C140" s="574">
        <v>1548648.53</v>
      </c>
      <c r="D140" s="174">
        <v>46326.039999999994</v>
      </c>
      <c r="E140" s="174">
        <v>3.19</v>
      </c>
      <c r="F140" s="185">
        <v>3.1899999999999998E-2</v>
      </c>
      <c r="G140" s="185">
        <v>3.6182228311997945E-2</v>
      </c>
      <c r="H140" s="185">
        <v>1.1342391320375531</v>
      </c>
      <c r="I140" s="174">
        <v>52544.807400336962</v>
      </c>
      <c r="J140" s="174">
        <v>6218.7674003369684</v>
      </c>
    </row>
    <row r="141" spans="1:10">
      <c r="A141" s="189"/>
      <c r="B141" s="3" t="s">
        <v>1356</v>
      </c>
      <c r="C141" s="574">
        <v>1592310.85</v>
      </c>
      <c r="D141" s="175">
        <v>50767.15</v>
      </c>
      <c r="E141" s="175">
        <v>3.48</v>
      </c>
      <c r="F141" s="185">
        <v>3.4799999999999998E-2</v>
      </c>
      <c r="G141" s="185">
        <v>3.5594838077627866E-2</v>
      </c>
      <c r="H141" s="185">
        <v>1.0228401746444791</v>
      </c>
      <c r="I141" s="175">
        <v>51926.680572202466</v>
      </c>
      <c r="J141" s="175">
        <v>1159.5305722024641</v>
      </c>
    </row>
    <row r="142" spans="1:10">
      <c r="A142" s="189"/>
      <c r="B142" s="3"/>
      <c r="C142" s="579"/>
      <c r="D142" s="187">
        <v>17.399999999999995</v>
      </c>
      <c r="E142" s="187">
        <v>3.48</v>
      </c>
      <c r="F142" s="186">
        <v>3.4799999999999998E-2</v>
      </c>
      <c r="G142" s="186">
        <v>3.5594838077627866E-2</v>
      </c>
      <c r="H142" s="186">
        <v>1.0228401746444791</v>
      </c>
      <c r="I142" s="187">
        <v>17.797419038813931</v>
      </c>
      <c r="J142" s="187">
        <v>0.39741903881393625</v>
      </c>
    </row>
    <row r="143" spans="1:10">
      <c r="A143" s="189"/>
      <c r="B143" s="3"/>
      <c r="C143" s="609"/>
      <c r="D143" s="12"/>
      <c r="E143" s="174"/>
      <c r="F143" s="189"/>
      <c r="G143" s="189"/>
      <c r="H143" s="189"/>
      <c r="I143" s="12"/>
      <c r="J143" s="12"/>
    </row>
    <row r="144" spans="1:10">
      <c r="A144" s="189"/>
      <c r="B144" s="194" t="s">
        <v>1338</v>
      </c>
      <c r="C144" s="574">
        <v>12268761.939999999</v>
      </c>
      <c r="D144" s="574">
        <v>281220.47000000003</v>
      </c>
      <c r="E144" s="185">
        <v>2.2921666536142769E-2</v>
      </c>
      <c r="F144" s="185">
        <v>2.2921666536142769E-2</v>
      </c>
      <c r="G144" s="185">
        <v>2.7996157459604751E-2</v>
      </c>
      <c r="H144" s="185">
        <v>1.221384030496236</v>
      </c>
      <c r="I144" s="574">
        <v>343478.19110664586</v>
      </c>
      <c r="J144" s="574">
        <v>62257.721106645782</v>
      </c>
    </row>
    <row r="145" spans="1:10">
      <c r="A145" s="189"/>
      <c r="B145" s="3"/>
      <c r="C145" s="609"/>
      <c r="D145" s="12"/>
      <c r="E145" s="174"/>
      <c r="F145" s="189"/>
      <c r="G145" s="189"/>
      <c r="H145" s="189"/>
      <c r="I145" s="190"/>
      <c r="J145" s="575"/>
    </row>
    <row r="146" spans="1:10">
      <c r="A146" s="189">
        <v>335.1</v>
      </c>
      <c r="B146" s="3" t="s">
        <v>1361</v>
      </c>
      <c r="C146" s="609"/>
      <c r="D146" s="12"/>
      <c r="E146" s="174"/>
      <c r="F146" s="189"/>
      <c r="G146" s="189"/>
      <c r="H146" s="189"/>
      <c r="I146" s="12"/>
      <c r="J146" s="12"/>
    </row>
    <row r="147" spans="1:10">
      <c r="A147" s="189"/>
      <c r="B147" s="3" t="s">
        <v>1362</v>
      </c>
      <c r="C147" s="574">
        <v>846482.91</v>
      </c>
      <c r="D147" s="174">
        <v>30.79</v>
      </c>
      <c r="E147" s="174">
        <v>2.19</v>
      </c>
      <c r="F147" s="185">
        <v>2.1899999999999999E-2</v>
      </c>
      <c r="G147" s="185">
        <v>1.7770355408915913E-2</v>
      </c>
      <c r="H147" s="185">
        <v>0.8114317538317769</v>
      </c>
      <c r="I147" s="174">
        <v>24.983983700480412</v>
      </c>
      <c r="J147" s="174">
        <v>-5.8060162995195874</v>
      </c>
    </row>
    <row r="148" spans="1:10">
      <c r="A148" s="189"/>
      <c r="B148" s="3"/>
      <c r="C148" s="574"/>
      <c r="D148" s="174">
        <v>34204</v>
      </c>
      <c r="E148" s="174">
        <v>4.21</v>
      </c>
      <c r="F148" s="185">
        <v>4.2099999999999999E-2</v>
      </c>
      <c r="G148" s="185">
        <v>1.7770355408915913E-2</v>
      </c>
      <c r="H148" s="185">
        <v>0.42209870329966542</v>
      </c>
      <c r="I148" s="174">
        <v>14437.464047661757</v>
      </c>
      <c r="J148" s="174">
        <v>-19766.535952338243</v>
      </c>
    </row>
    <row r="149" spans="1:10">
      <c r="A149" s="189"/>
      <c r="B149" s="3" t="s">
        <v>1363</v>
      </c>
      <c r="C149" s="574">
        <v>597432.9</v>
      </c>
      <c r="D149" s="174">
        <v>9459.93</v>
      </c>
      <c r="E149" s="174">
        <v>1.66</v>
      </c>
      <c r="F149" s="185">
        <v>1.66E-2</v>
      </c>
      <c r="G149" s="185">
        <v>0.10338286412469805</v>
      </c>
      <c r="H149" s="185">
        <v>6.2278833810059062</v>
      </c>
      <c r="I149" s="174">
        <v>58915.340832479204</v>
      </c>
      <c r="J149" s="174">
        <v>49455.410832479203</v>
      </c>
    </row>
    <row r="150" spans="1:10">
      <c r="A150" s="189"/>
      <c r="B150" s="3" t="s">
        <v>1364</v>
      </c>
      <c r="C150" s="574">
        <v>674571.58</v>
      </c>
      <c r="D150" s="174">
        <v>20342.730000000003</v>
      </c>
      <c r="E150" s="174">
        <v>3.19</v>
      </c>
      <c r="F150" s="185">
        <v>3.1899999999999998E-2</v>
      </c>
      <c r="G150" s="185">
        <v>1.3166397926738915E-2</v>
      </c>
      <c r="H150" s="185">
        <v>0.41273974691971521</v>
      </c>
      <c r="I150" s="174">
        <v>8396.2532318560989</v>
      </c>
      <c r="J150" s="174">
        <v>-11946.476768143904</v>
      </c>
    </row>
    <row r="151" spans="1:10">
      <c r="A151" s="189"/>
      <c r="B151" s="3" t="s">
        <v>1365</v>
      </c>
      <c r="C151" s="579">
        <v>80300.259999999995</v>
      </c>
      <c r="D151" s="187">
        <v>9033.7200000000012</v>
      </c>
      <c r="E151" s="187">
        <v>11.25</v>
      </c>
      <c r="F151" s="186">
        <v>0.1125</v>
      </c>
      <c r="G151" s="186">
        <v>2.5711322109544057E-3</v>
      </c>
      <c r="H151" s="186">
        <v>2.2854508541816938E-2</v>
      </c>
      <c r="I151" s="187">
        <v>206.46123090438255</v>
      </c>
      <c r="J151" s="187">
        <v>-8827.2587690956188</v>
      </c>
    </row>
    <row r="152" spans="1:10">
      <c r="A152" s="189"/>
      <c r="B152" s="3"/>
      <c r="C152" s="609"/>
      <c r="D152" s="12"/>
      <c r="E152" s="174"/>
      <c r="F152" s="189"/>
      <c r="G152" s="189"/>
      <c r="H152" s="189"/>
      <c r="I152" s="12"/>
      <c r="J152" s="12"/>
    </row>
    <row r="153" spans="1:10">
      <c r="A153" s="189"/>
      <c r="B153" s="194" t="s">
        <v>1366</v>
      </c>
      <c r="C153" s="574">
        <v>2198787.65</v>
      </c>
      <c r="D153" s="574">
        <v>73071.170000000013</v>
      </c>
      <c r="E153" s="185">
        <v>3.3232481545000497E-2</v>
      </c>
      <c r="F153" s="185">
        <v>3.3232481545000497E-2</v>
      </c>
      <c r="G153" s="185">
        <v>3.7284411401256476E-2</v>
      </c>
      <c r="H153" s="185">
        <v>1.1219267917374516</v>
      </c>
      <c r="I153" s="574">
        <v>81980.503326601931</v>
      </c>
      <c r="J153" s="574">
        <v>8909.3333266019163</v>
      </c>
    </row>
    <row r="154" spans="1:10">
      <c r="A154" s="189"/>
      <c r="B154" s="3"/>
      <c r="C154" s="609"/>
      <c r="D154" s="12"/>
      <c r="E154" s="174"/>
      <c r="F154" s="189"/>
      <c r="G154" s="189"/>
      <c r="H154" s="189"/>
      <c r="I154" s="190"/>
      <c r="J154" s="575"/>
    </row>
    <row r="155" spans="1:10">
      <c r="A155" s="189">
        <v>336</v>
      </c>
      <c r="B155" s="3" t="s">
        <v>1367</v>
      </c>
      <c r="C155" s="609"/>
      <c r="D155" s="12"/>
      <c r="E155" s="174"/>
      <c r="F155" s="189"/>
      <c r="G155" s="189"/>
      <c r="H155" s="189"/>
      <c r="I155" s="12"/>
      <c r="J155" s="12"/>
    </row>
    <row r="156" spans="1:10">
      <c r="A156" s="189"/>
      <c r="B156" s="3" t="s">
        <v>1347</v>
      </c>
      <c r="C156" s="574">
        <v>1588315.74</v>
      </c>
      <c r="D156" s="174">
        <v>469.92000000000013</v>
      </c>
      <c r="E156" s="174">
        <v>0.45</v>
      </c>
      <c r="F156" s="185">
        <v>4.4999999999999997E-3</v>
      </c>
      <c r="G156" s="185">
        <v>2.2971019577482051E-2</v>
      </c>
      <c r="H156" s="185">
        <v>5.1046710172182337</v>
      </c>
      <c r="I156" s="174">
        <v>2398.7870044111928</v>
      </c>
      <c r="J156" s="174">
        <v>1928.8670044111927</v>
      </c>
    </row>
    <row r="157" spans="1:10">
      <c r="A157" s="189"/>
      <c r="B157" s="3"/>
      <c r="C157" s="574"/>
      <c r="D157" s="174">
        <v>32497.439999999991</v>
      </c>
      <c r="E157" s="174"/>
      <c r="F157" s="185">
        <v>2.1899999999999999E-2</v>
      </c>
      <c r="G157" s="185">
        <v>2.2971019577482051E-2</v>
      </c>
      <c r="H157" s="185">
        <v>1.0489050035379932</v>
      </c>
      <c r="I157" s="174">
        <v>34086.727418175717</v>
      </c>
      <c r="J157" s="174">
        <v>1589.2874181757252</v>
      </c>
    </row>
    <row r="158" spans="1:10">
      <c r="A158" s="189"/>
      <c r="B158" s="3" t="s">
        <v>1354</v>
      </c>
      <c r="C158" s="574">
        <v>2648181.67</v>
      </c>
      <c r="D158" s="12"/>
      <c r="E158" s="174">
        <v>0</v>
      </c>
      <c r="F158" s="185">
        <v>0</v>
      </c>
      <c r="G158" s="185">
        <v>2.5266115638198305E-2</v>
      </c>
      <c r="H158" s="185"/>
      <c r="I158" s="174">
        <v>0</v>
      </c>
      <c r="J158" s="174">
        <v>0</v>
      </c>
    </row>
    <row r="159" spans="1:10">
      <c r="A159" s="189"/>
      <c r="B159" s="3" t="s">
        <v>1368</v>
      </c>
      <c r="C159" s="574">
        <v>637500.65</v>
      </c>
      <c r="D159" s="174">
        <v>20334.46</v>
      </c>
      <c r="E159" s="174">
        <v>3.19</v>
      </c>
      <c r="F159" s="185">
        <v>3.1899999999999998E-2</v>
      </c>
      <c r="G159" s="185">
        <v>3.387814714223434E-2</v>
      </c>
      <c r="H159" s="185">
        <v>1.0620108822017036</v>
      </c>
      <c r="I159" s="175">
        <v>21595.417803695254</v>
      </c>
      <c r="J159" s="174">
        <v>1260.9578036952553</v>
      </c>
    </row>
    <row r="160" spans="1:10">
      <c r="A160" s="189"/>
      <c r="B160" s="3" t="s">
        <v>1356</v>
      </c>
      <c r="C160" s="574">
        <v>157935.07</v>
      </c>
      <c r="D160" s="175">
        <v>5038.2300000000005</v>
      </c>
      <c r="E160" s="175">
        <v>3.19</v>
      </c>
      <c r="F160" s="191">
        <v>3.1899999999999998E-2</v>
      </c>
      <c r="G160" s="191">
        <v>3.3757732533668858E-2</v>
      </c>
      <c r="H160" s="185">
        <v>1.0582361295820959</v>
      </c>
      <c r="I160" s="175">
        <v>5331.6370151444034</v>
      </c>
      <c r="J160" s="175">
        <v>293.40701514440298</v>
      </c>
    </row>
    <row r="161" spans="1:10">
      <c r="A161" s="189"/>
      <c r="B161" s="3"/>
      <c r="C161" s="579"/>
      <c r="D161" s="187"/>
      <c r="E161" s="187"/>
      <c r="F161" s="186"/>
      <c r="G161" s="186"/>
      <c r="H161" s="186"/>
      <c r="I161" s="187"/>
      <c r="J161" s="187"/>
    </row>
    <row r="162" spans="1:10">
      <c r="A162" s="189"/>
      <c r="B162" s="3"/>
      <c r="C162" s="609"/>
      <c r="D162" s="12"/>
      <c r="E162" s="174"/>
      <c r="F162" s="189"/>
      <c r="G162" s="189"/>
      <c r="H162" s="189"/>
      <c r="I162" s="12"/>
      <c r="J162" s="12"/>
    </row>
    <row r="163" spans="1:10">
      <c r="A163" s="189"/>
      <c r="B163" s="194" t="s">
        <v>1369</v>
      </c>
      <c r="C163" s="579">
        <v>5031933.1300000008</v>
      </c>
      <c r="D163" s="579">
        <v>58340.049999999996</v>
      </c>
      <c r="E163" s="185">
        <v>1.1593963690054042E-2</v>
      </c>
      <c r="F163" s="186">
        <v>1.1593963690054042E-2</v>
      </c>
      <c r="G163" s="186">
        <v>1.2602029399668624E-2</v>
      </c>
      <c r="H163" s="185">
        <v>1.0869474613310508</v>
      </c>
      <c r="I163" s="579">
        <v>63412.569241426572</v>
      </c>
      <c r="J163" s="579">
        <v>5072.5192414265766</v>
      </c>
    </row>
    <row r="164" spans="1:10">
      <c r="A164" s="189"/>
      <c r="B164" s="3"/>
      <c r="C164" s="609"/>
      <c r="D164" s="12"/>
      <c r="E164" s="511"/>
      <c r="F164" s="189"/>
      <c r="G164" s="189"/>
      <c r="H164" s="192"/>
      <c r="I164" s="190"/>
      <c r="J164" s="578"/>
    </row>
    <row r="165" spans="1:10">
      <c r="A165" s="195"/>
      <c r="B165" s="117" t="s">
        <v>1370</v>
      </c>
      <c r="C165" s="576">
        <v>704883822.71000016</v>
      </c>
      <c r="D165" s="576">
        <v>14991781.260000002</v>
      </c>
      <c r="E165" s="511"/>
      <c r="F165" s="193">
        <v>2.1268442794392016E-2</v>
      </c>
      <c r="G165" s="193">
        <v>2.6562131512066392E-2</v>
      </c>
      <c r="H165" s="185">
        <v>1.2488987449081226</v>
      </c>
      <c r="I165" s="576">
        <v>18723216.799551114</v>
      </c>
      <c r="J165" s="576">
        <v>3731435.5395511081</v>
      </c>
    </row>
    <row r="166" spans="1:10">
      <c r="A166" s="189"/>
      <c r="B166" s="3"/>
      <c r="C166" s="610"/>
      <c r="D166" s="610"/>
      <c r="E166" s="511"/>
      <c r="F166" s="189"/>
      <c r="G166" s="189"/>
      <c r="H166" s="189"/>
      <c r="I166" s="610"/>
      <c r="J166" s="610"/>
    </row>
    <row r="167" spans="1:10">
      <c r="A167" s="189"/>
      <c r="B167" s="12"/>
      <c r="C167" s="609"/>
      <c r="D167" s="12"/>
      <c r="E167" s="511"/>
      <c r="F167" s="189"/>
      <c r="G167" s="189"/>
      <c r="H167" s="189"/>
      <c r="I167" s="12"/>
      <c r="J167" s="498"/>
    </row>
    <row r="168" spans="1:10">
      <c r="A168" s="189"/>
      <c r="B168" s="119" t="s">
        <v>1371</v>
      </c>
      <c r="C168" s="609"/>
      <c r="D168" s="12"/>
      <c r="E168" s="511"/>
      <c r="F168" s="189"/>
      <c r="G168" s="189"/>
      <c r="H168" s="189"/>
      <c r="I168" s="12"/>
      <c r="J168" s="498"/>
    </row>
    <row r="169" spans="1:10">
      <c r="A169" s="189"/>
      <c r="B169" s="196"/>
      <c r="C169" s="609"/>
      <c r="D169" s="12"/>
      <c r="E169" s="511"/>
      <c r="F169" s="189"/>
      <c r="G169" s="189"/>
      <c r="H169" s="189"/>
      <c r="I169" s="12"/>
      <c r="J169" s="498"/>
    </row>
    <row r="170" spans="1:10">
      <c r="A170" s="189">
        <v>340.1</v>
      </c>
      <c r="B170" s="3" t="s">
        <v>1341</v>
      </c>
      <c r="C170" s="574">
        <v>221928.75</v>
      </c>
      <c r="D170" s="174">
        <v>8477.6400000000012</v>
      </c>
      <c r="E170" s="174">
        <v>3.82</v>
      </c>
      <c r="F170" s="185">
        <v>3.8199999999999998E-2</v>
      </c>
      <c r="G170" s="185">
        <v>1.1624373176957253E-2</v>
      </c>
      <c r="H170" s="185">
        <v>0.30430296274757207</v>
      </c>
      <c r="I170" s="174">
        <v>2579.7709691073273</v>
      </c>
      <c r="J170" s="511">
        <v>-5897.8690308926743</v>
      </c>
    </row>
    <row r="171" spans="1:10">
      <c r="A171" s="181">
        <v>341</v>
      </c>
      <c r="B171" s="184" t="s">
        <v>1293</v>
      </c>
      <c r="C171" s="574" t="s">
        <v>1110</v>
      </c>
      <c r="D171" s="12"/>
      <c r="E171" s="174"/>
      <c r="F171" s="182"/>
      <c r="G171" s="182"/>
      <c r="H171" s="182"/>
      <c r="I171" s="190"/>
      <c r="J171" s="575"/>
    </row>
    <row r="172" spans="1:10">
      <c r="A172" s="181"/>
      <c r="B172" s="184" t="s">
        <v>1372</v>
      </c>
      <c r="C172" s="574">
        <v>9238362.0500000007</v>
      </c>
      <c r="D172" s="174">
        <v>196114.46000000002</v>
      </c>
      <c r="E172" s="174">
        <v>2.15</v>
      </c>
      <c r="F172" s="185">
        <v>2.1499999999999998E-2</v>
      </c>
      <c r="G172" s="185">
        <v>2.5104284571691803E-2</v>
      </c>
      <c r="H172" s="185">
        <v>1.1676411428693863</v>
      </c>
      <c r="I172" s="174">
        <v>228991.31220761256</v>
      </c>
      <c r="J172" s="511">
        <v>32876.852207612537</v>
      </c>
    </row>
    <row r="173" spans="1:10">
      <c r="A173" s="181"/>
      <c r="B173" s="184" t="s">
        <v>1297</v>
      </c>
      <c r="C173" s="574">
        <v>5774386.75</v>
      </c>
      <c r="D173" s="174">
        <v>164725.16999999998</v>
      </c>
      <c r="E173" s="174">
        <v>3.33</v>
      </c>
      <c r="F173" s="185">
        <v>3.3300000000000003E-2</v>
      </c>
      <c r="G173" s="185">
        <v>2.4657603629084885E-2</v>
      </c>
      <c r="H173" s="185">
        <v>0.7404685774499965</v>
      </c>
      <c r="I173" s="174">
        <v>121973.81230010882</v>
      </c>
      <c r="J173" s="511">
        <v>-42751.357699891159</v>
      </c>
    </row>
    <row r="174" spans="1:10">
      <c r="A174" s="181"/>
      <c r="B174" s="184" t="s">
        <v>1299</v>
      </c>
      <c r="C174" s="574">
        <v>34450809.719999999</v>
      </c>
      <c r="D174" s="174">
        <v>533367.84000000008</v>
      </c>
      <c r="E174" s="174">
        <v>1.55</v>
      </c>
      <c r="F174" s="185">
        <v>1.5500000000000002E-2</v>
      </c>
      <c r="G174" s="185">
        <v>1.0113438745791948E-2</v>
      </c>
      <c r="H174" s="185">
        <v>0.65247991908335146</v>
      </c>
      <c r="I174" s="174">
        <v>348011.80508486199</v>
      </c>
      <c r="J174" s="511">
        <v>-185356.03491513809</v>
      </c>
    </row>
    <row r="175" spans="1:10">
      <c r="A175" s="181"/>
      <c r="B175" s="184" t="s">
        <v>1301</v>
      </c>
      <c r="C175" s="574">
        <v>11003157.439999999</v>
      </c>
      <c r="D175" s="174">
        <v>306992.58999999997</v>
      </c>
      <c r="E175" s="174">
        <v>2.7987099999999998</v>
      </c>
      <c r="F175" s="185">
        <v>2.7987099999999997E-2</v>
      </c>
      <c r="G175" s="185">
        <v>2.5884835193589813E-2</v>
      </c>
      <c r="H175" s="185">
        <v>0.92488450727620275</v>
      </c>
      <c r="I175" s="174">
        <v>283932.69033959531</v>
      </c>
      <c r="J175" s="511">
        <v>-23059.899660404655</v>
      </c>
    </row>
    <row r="176" spans="1:10">
      <c r="A176" s="181"/>
      <c r="B176" s="184" t="s">
        <v>1303</v>
      </c>
      <c r="C176" s="574">
        <v>2897941.9</v>
      </c>
      <c r="D176" s="174">
        <v>50424.12000000001</v>
      </c>
      <c r="E176" s="174">
        <v>1.74</v>
      </c>
      <c r="F176" s="185">
        <v>1.7399999999999999E-2</v>
      </c>
      <c r="G176" s="185">
        <v>1.4914197914704976E-2</v>
      </c>
      <c r="H176" s="185">
        <v>0.85713781118994115</v>
      </c>
      <c r="I176" s="174">
        <v>43220.419847978941</v>
      </c>
      <c r="J176" s="511">
        <v>-7203.7001520210688</v>
      </c>
    </row>
    <row r="177" spans="1:10">
      <c r="A177" s="181"/>
      <c r="B177" s="184" t="s">
        <v>1373</v>
      </c>
      <c r="C177" s="574">
        <v>811209.69</v>
      </c>
      <c r="D177" s="174">
        <v>42695.640000000007</v>
      </c>
      <c r="E177" s="174">
        <v>5.26</v>
      </c>
      <c r="F177" s="185">
        <v>5.2600000000000001E-2</v>
      </c>
      <c r="G177" s="185">
        <v>5.0470894439733127E-2</v>
      </c>
      <c r="H177" s="185">
        <v>0.95952270797971728</v>
      </c>
      <c r="I177" s="174">
        <v>40967.43611172714</v>
      </c>
      <c r="J177" s="174">
        <v>-1728.2038882728666</v>
      </c>
    </row>
    <row r="178" spans="1:10">
      <c r="A178" s="181"/>
      <c r="B178" s="184" t="s">
        <v>1374</v>
      </c>
      <c r="C178" s="574">
        <v>5035526.76</v>
      </c>
      <c r="D178" s="174">
        <v>157366.32</v>
      </c>
      <c r="E178" s="174">
        <v>4.16</v>
      </c>
      <c r="F178" s="185">
        <v>4.1600000000000005E-2</v>
      </c>
      <c r="G178" s="185">
        <v>1.8072948303588167E-2</v>
      </c>
      <c r="H178" s="185">
        <v>0.43444587268240781</v>
      </c>
      <c r="I178" s="174">
        <v>68367.148223219046</v>
      </c>
      <c r="J178" s="174">
        <v>-88999.17177678096</v>
      </c>
    </row>
    <row r="179" spans="1:10">
      <c r="A179" s="181"/>
      <c r="B179" s="184"/>
      <c r="C179" s="574"/>
      <c r="D179" s="174">
        <v>28889.279999999995</v>
      </c>
      <c r="E179" s="174">
        <v>2.31</v>
      </c>
      <c r="F179" s="185">
        <v>2.3100000000000002E-2</v>
      </c>
      <c r="G179" s="185">
        <v>1.8072948303588167E-2</v>
      </c>
      <c r="H179" s="185">
        <v>0.78237871444104612</v>
      </c>
      <c r="I179" s="174">
        <v>22602.357747527421</v>
      </c>
      <c r="J179" s="174">
        <v>-6286.9222524725737</v>
      </c>
    </row>
    <row r="180" spans="1:10">
      <c r="A180" s="181"/>
      <c r="B180" s="184" t="s">
        <v>1375</v>
      </c>
      <c r="C180" s="574">
        <v>2735279.15</v>
      </c>
      <c r="D180" s="174">
        <v>87181.56</v>
      </c>
      <c r="E180" s="174">
        <v>3.22</v>
      </c>
      <c r="F180" s="185">
        <v>3.2199999999999999E-2</v>
      </c>
      <c r="G180" s="185">
        <v>9.0486234097551296E-3</v>
      </c>
      <c r="H180" s="185">
        <v>0.2810131493712773</v>
      </c>
      <c r="I180" s="174">
        <v>24499.164742700974</v>
      </c>
      <c r="J180" s="511">
        <v>-62682.395257299024</v>
      </c>
    </row>
    <row r="181" spans="1:10">
      <c r="A181" s="181"/>
      <c r="B181" s="184" t="s">
        <v>1376</v>
      </c>
      <c r="C181" s="574">
        <v>1010183.43</v>
      </c>
      <c r="D181" s="174">
        <v>72602.559999999998</v>
      </c>
      <c r="E181" s="174">
        <v>7.69</v>
      </c>
      <c r="F181" s="185">
        <v>7.690000000000001E-2</v>
      </c>
      <c r="G181" s="185">
        <v>2.8196822762813038E-2</v>
      </c>
      <c r="H181" s="185">
        <v>0.36666869652552708</v>
      </c>
      <c r="I181" s="174">
        <v>26621.08603961637</v>
      </c>
      <c r="J181" s="511">
        <v>-45981.473960383628</v>
      </c>
    </row>
    <row r="182" spans="1:10">
      <c r="A182" s="181"/>
      <c r="B182" s="184" t="s">
        <v>1304</v>
      </c>
      <c r="C182" s="579">
        <v>5927075</v>
      </c>
      <c r="D182" s="187">
        <v>-11975.909999999998</v>
      </c>
      <c r="E182" s="174">
        <v>1.5044219999999999</v>
      </c>
      <c r="F182" s="186">
        <v>1.5044219999999999E-2</v>
      </c>
      <c r="G182" s="186">
        <v>2.2815342911566096E-2</v>
      </c>
      <c r="H182" s="186">
        <v>1.5165520652826201</v>
      </c>
      <c r="I182" s="187">
        <v>-18162.091044138779</v>
      </c>
      <c r="J182" s="515">
        <v>-6186.1810441387806</v>
      </c>
    </row>
    <row r="183" spans="1:10">
      <c r="A183" s="181"/>
      <c r="B183" s="184"/>
      <c r="C183" s="574"/>
      <c r="D183" s="12"/>
      <c r="E183" s="174"/>
      <c r="F183" s="181"/>
      <c r="G183" s="181"/>
      <c r="H183" s="181"/>
      <c r="I183" s="12"/>
      <c r="J183" s="498"/>
    </row>
    <row r="184" spans="1:10">
      <c r="A184" s="181"/>
      <c r="B184" s="188" t="s">
        <v>1305</v>
      </c>
      <c r="C184" s="574">
        <v>78883931.890000001</v>
      </c>
      <c r="D184" s="574">
        <v>1628383.6300000004</v>
      </c>
      <c r="E184" s="185">
        <v>2.0642779726937371E-2</v>
      </c>
      <c r="F184" s="185">
        <v>2.0642779726937371E-2</v>
      </c>
      <c r="G184" s="185">
        <v>1.5098450509054735E-2</v>
      </c>
      <c r="H184" s="185">
        <v>0.7314155704210864</v>
      </c>
      <c r="I184" s="574">
        <v>1191025.1416008095</v>
      </c>
      <c r="J184" s="574">
        <v>-437358.48839919025</v>
      </c>
    </row>
    <row r="185" spans="1:10">
      <c r="A185" s="181"/>
      <c r="B185" s="188"/>
      <c r="C185" s="574"/>
      <c r="D185" s="12"/>
      <c r="E185" s="174"/>
      <c r="F185" s="189"/>
      <c r="G185" s="189"/>
      <c r="H185" s="189"/>
      <c r="I185" s="190"/>
      <c r="J185" s="578"/>
    </row>
    <row r="186" spans="1:10">
      <c r="A186" s="181">
        <v>341.01</v>
      </c>
      <c r="B186" s="184" t="s">
        <v>1377</v>
      </c>
      <c r="C186" s="574"/>
      <c r="D186" s="12"/>
      <c r="E186" s="174"/>
      <c r="F186" s="189"/>
      <c r="G186" s="189"/>
      <c r="H186" s="189"/>
      <c r="I186" s="12"/>
      <c r="J186" s="498"/>
    </row>
    <row r="187" spans="1:10">
      <c r="A187" s="181"/>
      <c r="B187" s="188" t="s">
        <v>1378</v>
      </c>
      <c r="C187" s="574">
        <v>31416965.73</v>
      </c>
      <c r="D187" s="174">
        <v>1292129.48</v>
      </c>
      <c r="E187" s="174">
        <v>4.24</v>
      </c>
      <c r="F187" s="185">
        <v>4.24E-2</v>
      </c>
      <c r="G187" s="185">
        <v>4.3676312023899357E-2</v>
      </c>
      <c r="H187" s="185">
        <v>1.0301016986768716</v>
      </c>
      <c r="I187" s="174">
        <v>1331024.7722584629</v>
      </c>
      <c r="J187" s="511">
        <v>38895.292258462869</v>
      </c>
    </row>
    <row r="188" spans="1:10">
      <c r="A188" s="181"/>
      <c r="B188" s="184" t="s">
        <v>1379</v>
      </c>
      <c r="C188" s="574">
        <v>3413471.97</v>
      </c>
      <c r="D188" s="174">
        <v>-538411.54</v>
      </c>
      <c r="E188" s="174">
        <v>4.24</v>
      </c>
      <c r="F188" s="185">
        <v>4.24E-2</v>
      </c>
      <c r="G188" s="185">
        <v>6.8772412017177625E-2</v>
      </c>
      <c r="H188" s="185">
        <v>1.6219908494617366</v>
      </c>
      <c r="I188" s="174">
        <v>-873298.59112460178</v>
      </c>
      <c r="J188" s="511">
        <v>-334887.05112460174</v>
      </c>
    </row>
    <row r="189" spans="1:10">
      <c r="A189" s="181"/>
      <c r="B189" s="184" t="s">
        <v>1380</v>
      </c>
      <c r="C189" s="579">
        <v>15120072.09</v>
      </c>
      <c r="D189" s="187">
        <v>-14913.250000000029</v>
      </c>
      <c r="E189" s="174">
        <v>4.28</v>
      </c>
      <c r="F189" s="186">
        <v>4.2800000000000005E-2</v>
      </c>
      <c r="G189" s="186">
        <v>5.7015745145878358E-2</v>
      </c>
      <c r="H189" s="186">
        <v>1.3321435781747277</v>
      </c>
      <c r="I189" s="187">
        <v>-19866.590217214296</v>
      </c>
      <c r="J189" s="515">
        <v>-4953.3402172142669</v>
      </c>
    </row>
    <row r="190" spans="1:10">
      <c r="A190" s="181"/>
      <c r="B190" s="184"/>
      <c r="C190" s="574"/>
      <c r="D190" s="12"/>
      <c r="E190" s="174"/>
      <c r="F190" s="189"/>
      <c r="G190" s="189"/>
      <c r="H190" s="189"/>
      <c r="I190" s="12"/>
      <c r="J190" s="498"/>
    </row>
    <row r="191" spans="1:10">
      <c r="A191" s="181"/>
      <c r="B191" s="188" t="s">
        <v>1381</v>
      </c>
      <c r="C191" s="574">
        <v>49950509.790000007</v>
      </c>
      <c r="D191" s="574">
        <v>738804.69</v>
      </c>
      <c r="E191" s="185">
        <v>1.4790733730367397E-2</v>
      </c>
      <c r="F191" s="185">
        <v>1.4790733730367397E-2</v>
      </c>
      <c r="G191" s="185">
        <v>8.7658683116044068E-3</v>
      </c>
      <c r="H191" s="185">
        <v>0.5926594631074239</v>
      </c>
      <c r="I191" s="574">
        <v>437859.59091664676</v>
      </c>
      <c r="J191" s="574">
        <v>-300945.09908335313</v>
      </c>
    </row>
    <row r="192" spans="1:10">
      <c r="A192" s="181"/>
      <c r="B192" s="188"/>
      <c r="C192" s="574"/>
      <c r="D192" s="190"/>
      <c r="E192" s="511"/>
      <c r="F192" s="189"/>
      <c r="G192" s="189"/>
      <c r="H192" s="189"/>
      <c r="I192" s="190"/>
      <c r="J192" s="578"/>
    </row>
    <row r="193" spans="1:10">
      <c r="A193" s="181">
        <v>342</v>
      </c>
      <c r="B193" s="184" t="s">
        <v>1382</v>
      </c>
      <c r="C193" s="574" t="s">
        <v>1110</v>
      </c>
      <c r="D193" s="12"/>
      <c r="E193" s="511"/>
      <c r="F193" s="197"/>
      <c r="G193" s="197"/>
      <c r="H193" s="197"/>
      <c r="I193" s="12"/>
      <c r="J193" s="498"/>
    </row>
    <row r="194" spans="1:10">
      <c r="A194" s="181"/>
      <c r="B194" s="184" t="s">
        <v>1383</v>
      </c>
      <c r="C194" s="574">
        <v>8121641.0800000001</v>
      </c>
      <c r="D194" s="174">
        <v>168930.12</v>
      </c>
      <c r="E194" s="511">
        <v>2.08</v>
      </c>
      <c r="F194" s="185">
        <v>2.0800000000000003E-2</v>
      </c>
      <c r="G194" s="185">
        <v>1.5486425543126528E-2</v>
      </c>
      <c r="H194" s="185">
        <v>0.74453968957339067</v>
      </c>
      <c r="I194" s="174">
        <v>125775.17910439563</v>
      </c>
      <c r="J194" s="511">
        <v>-43154.940895604363</v>
      </c>
    </row>
    <row r="195" spans="1:10">
      <c r="A195" s="181"/>
      <c r="B195" s="184" t="s">
        <v>1297</v>
      </c>
      <c r="C195" s="574">
        <v>1804662.8</v>
      </c>
      <c r="D195" s="174">
        <v>54500.760000000017</v>
      </c>
      <c r="E195" s="511">
        <v>3.02</v>
      </c>
      <c r="F195" s="185">
        <v>3.0200000000000001E-2</v>
      </c>
      <c r="G195" s="185">
        <v>2.8122630115044015E-2</v>
      </c>
      <c r="H195" s="185">
        <v>0.93121291771668924</v>
      </c>
      <c r="I195" s="174">
        <v>50751.811737377044</v>
      </c>
      <c r="J195" s="511">
        <v>-3748.9482626229728</v>
      </c>
    </row>
    <row r="196" spans="1:10">
      <c r="A196" s="181"/>
      <c r="B196" s="184" t="s">
        <v>1299</v>
      </c>
      <c r="C196" s="574">
        <v>1887875</v>
      </c>
      <c r="D196" s="174">
        <v>29262.12000000001</v>
      </c>
      <c r="E196" s="511">
        <v>1.55</v>
      </c>
      <c r="F196" s="185">
        <v>1.5500000000000002E-2</v>
      </c>
      <c r="G196" s="185">
        <v>1.0400757857008334E-2</v>
      </c>
      <c r="H196" s="185">
        <v>0.67101663593602145</v>
      </c>
      <c r="I196" s="174">
        <v>19635.369322756178</v>
      </c>
      <c r="J196" s="511">
        <v>-9626.7506772438319</v>
      </c>
    </row>
    <row r="197" spans="1:10">
      <c r="A197" s="181"/>
      <c r="B197" s="184" t="s">
        <v>1301</v>
      </c>
      <c r="C197" s="574">
        <v>1457862</v>
      </c>
      <c r="D197" s="174">
        <v>40801.32</v>
      </c>
      <c r="E197" s="511">
        <v>2.7987099999999998</v>
      </c>
      <c r="F197" s="185">
        <v>2.7987099999999997E-2</v>
      </c>
      <c r="G197" s="185">
        <v>2.7023445223696908E-2</v>
      </c>
      <c r="H197" s="185">
        <v>0.96556789462634252</v>
      </c>
      <c r="I197" s="174">
        <v>39396.444650375684</v>
      </c>
      <c r="J197" s="511">
        <v>-1404.8753496243153</v>
      </c>
    </row>
    <row r="198" spans="1:10">
      <c r="A198" s="181"/>
      <c r="B198" s="184" t="s">
        <v>1303</v>
      </c>
      <c r="C198" s="574">
        <v>3889943.37</v>
      </c>
      <c r="D198" s="174">
        <v>67685.039999999994</v>
      </c>
      <c r="E198" s="511">
        <v>1.74</v>
      </c>
      <c r="F198" s="185">
        <v>1.7399999999999999E-2</v>
      </c>
      <c r="G198" s="185">
        <v>9.9661267592326009E-3</v>
      </c>
      <c r="H198" s="185">
        <v>0.5727659057030231</v>
      </c>
      <c r="I198" s="174">
        <v>38767.683238145342</v>
      </c>
      <c r="J198" s="511">
        <v>-28917.356761854651</v>
      </c>
    </row>
    <row r="199" spans="1:10">
      <c r="A199" s="181"/>
      <c r="B199" s="184" t="s">
        <v>1384</v>
      </c>
      <c r="C199" s="574">
        <v>476309.45</v>
      </c>
      <c r="D199" s="174">
        <v>20576.519999999993</v>
      </c>
      <c r="E199" s="511">
        <v>4.32</v>
      </c>
      <c r="F199" s="185">
        <v>4.3200000000000002E-2</v>
      </c>
      <c r="G199" s="185">
        <v>7.8343374575441257E-2</v>
      </c>
      <c r="H199" s="185">
        <v>1.8135040410981771</v>
      </c>
      <c r="I199" s="174">
        <v>37315.602171737453</v>
      </c>
      <c r="J199" s="511">
        <v>16739.08217173746</v>
      </c>
    </row>
    <row r="200" spans="1:10">
      <c r="A200" s="181"/>
      <c r="B200" s="184" t="s">
        <v>1385</v>
      </c>
      <c r="C200" s="574">
        <v>3739991.62</v>
      </c>
      <c r="D200" s="174">
        <v>23391.960000000006</v>
      </c>
      <c r="E200" s="174">
        <v>2.31</v>
      </c>
      <c r="F200" s="185">
        <v>2.3100000000000002E-2</v>
      </c>
      <c r="G200" s="185">
        <v>3.2596006277303004E-2</v>
      </c>
      <c r="H200" s="185">
        <v>1.4110825228269697</v>
      </c>
      <c r="I200" s="174">
        <v>33007.985930667572</v>
      </c>
      <c r="J200" s="174">
        <v>9616.0259306675653</v>
      </c>
    </row>
    <row r="201" spans="1:10">
      <c r="A201" s="181"/>
      <c r="B201" s="184"/>
      <c r="C201" s="574"/>
      <c r="D201" s="174">
        <v>129470.04</v>
      </c>
      <c r="E201" s="174">
        <v>4.75</v>
      </c>
      <c r="F201" s="185">
        <v>4.7500000000000001E-2</v>
      </c>
      <c r="G201" s="185">
        <v>3.2596006277303004E-2</v>
      </c>
      <c r="H201" s="185">
        <v>0.68623171110111592</v>
      </c>
      <c r="I201" s="174">
        <v>88846.447085529915</v>
      </c>
      <c r="J201" s="174">
        <v>-40623.592914470079</v>
      </c>
    </row>
    <row r="202" spans="1:10">
      <c r="A202" s="181"/>
      <c r="B202" s="182" t="s">
        <v>1386</v>
      </c>
      <c r="C202" s="574">
        <v>3702107.48</v>
      </c>
      <c r="D202" s="174">
        <v>71450.64</v>
      </c>
      <c r="E202" s="511">
        <v>1.93</v>
      </c>
      <c r="F202" s="185">
        <v>1.9300000000000001E-2</v>
      </c>
      <c r="G202" s="185">
        <v>5.5953928605854157E-3</v>
      </c>
      <c r="H202" s="185">
        <v>0.28991672852774175</v>
      </c>
      <c r="I202" s="174">
        <v>20714.735800013405</v>
      </c>
      <c r="J202" s="511">
        <v>-50735.904199986595</v>
      </c>
    </row>
    <row r="203" spans="1:10">
      <c r="A203" s="181"/>
      <c r="B203" s="184" t="s">
        <v>1387</v>
      </c>
      <c r="C203" s="574">
        <v>134194.70000000001</v>
      </c>
      <c r="D203" s="174">
        <v>7823.52</v>
      </c>
      <c r="E203" s="511">
        <v>5.83</v>
      </c>
      <c r="F203" s="185">
        <v>5.8300000000000005E-2</v>
      </c>
      <c r="G203" s="185">
        <v>9.9892171598431226E-4</v>
      </c>
      <c r="H203" s="185">
        <v>1.7134163224430742E-2</v>
      </c>
      <c r="I203" s="174">
        <v>134.04946866959841</v>
      </c>
      <c r="J203" s="511">
        <v>-7689.4705313304021</v>
      </c>
    </row>
    <row r="204" spans="1:10">
      <c r="A204" s="181"/>
      <c r="B204" s="184" t="s">
        <v>1304</v>
      </c>
      <c r="C204" s="579">
        <v>418443</v>
      </c>
      <c r="D204" s="187">
        <v>6295.0800000000008</v>
      </c>
      <c r="E204" s="511">
        <v>1.5044219999999999</v>
      </c>
      <c r="F204" s="186">
        <v>1.5044219999999999E-2</v>
      </c>
      <c r="G204" s="186">
        <v>2.0882311671738187E-2</v>
      </c>
      <c r="H204" s="186">
        <v>1.388062104365543</v>
      </c>
      <c r="I204" s="187">
        <v>8737.9619919494435</v>
      </c>
      <c r="J204" s="515">
        <v>2442.8819919494426</v>
      </c>
    </row>
    <row r="205" spans="1:10">
      <c r="A205" s="181"/>
      <c r="B205" s="184"/>
      <c r="C205" s="574"/>
      <c r="D205" s="12"/>
      <c r="E205" s="511"/>
      <c r="F205" s="197"/>
      <c r="G205" s="197"/>
      <c r="H205" s="197"/>
      <c r="I205" s="12"/>
      <c r="J205" s="498"/>
    </row>
    <row r="206" spans="1:10">
      <c r="A206" s="181"/>
      <c r="B206" s="188" t="s">
        <v>1388</v>
      </c>
      <c r="C206" s="574">
        <v>25633030.5</v>
      </c>
      <c r="D206" s="574">
        <v>620187.12</v>
      </c>
      <c r="E206" s="580">
        <v>2.4194841885745815E-2</v>
      </c>
      <c r="F206" s="185">
        <v>2.4194841885745815E-2</v>
      </c>
      <c r="G206" s="185">
        <v>1.8065880680851108E-2</v>
      </c>
      <c r="H206" s="185">
        <v>0.74668314701797933</v>
      </c>
      <c r="I206" s="574">
        <v>463083.27050161723</v>
      </c>
      <c r="J206" s="574">
        <v>-157103.84949838274</v>
      </c>
    </row>
    <row r="207" spans="1:10">
      <c r="A207" s="181"/>
      <c r="B207" s="184"/>
      <c r="C207" s="574"/>
      <c r="D207" s="12"/>
      <c r="E207" s="511"/>
      <c r="F207" s="197"/>
      <c r="G207" s="197"/>
      <c r="H207" s="197"/>
      <c r="I207" s="190"/>
      <c r="J207" s="578"/>
    </row>
    <row r="208" spans="1:10">
      <c r="A208" s="181">
        <v>344</v>
      </c>
      <c r="B208" s="184" t="s">
        <v>1389</v>
      </c>
      <c r="C208" s="574" t="s">
        <v>1110</v>
      </c>
      <c r="D208" s="12"/>
      <c r="E208" s="511"/>
      <c r="F208" s="189"/>
      <c r="G208" s="189" t="s">
        <v>1110</v>
      </c>
      <c r="H208" s="189"/>
      <c r="I208" s="12"/>
      <c r="J208" s="498"/>
    </row>
    <row r="209" spans="1:10">
      <c r="A209" s="181"/>
      <c r="B209" s="184" t="s">
        <v>1390</v>
      </c>
      <c r="C209" s="574">
        <v>575842.91</v>
      </c>
      <c r="D209" s="174">
        <v>25740.12000000001</v>
      </c>
      <c r="E209" s="511">
        <v>4.47</v>
      </c>
      <c r="F209" s="185">
        <v>4.4699999999999997E-2</v>
      </c>
      <c r="G209" s="185">
        <v>3.0021170636397282E-2</v>
      </c>
      <c r="H209" s="185">
        <v>0.67161455562410033</v>
      </c>
      <c r="I209" s="174">
        <v>17287.439255511024</v>
      </c>
      <c r="J209" s="511">
        <v>-8452.6807444889855</v>
      </c>
    </row>
    <row r="210" spans="1:10">
      <c r="A210" s="181"/>
      <c r="B210" s="184" t="s">
        <v>1391</v>
      </c>
      <c r="C210" s="574">
        <v>99010602.659999996</v>
      </c>
      <c r="D210" s="174">
        <v>934955.7300000001</v>
      </c>
      <c r="E210" s="174">
        <v>2.06</v>
      </c>
      <c r="F210" s="185">
        <v>2.06E-2</v>
      </c>
      <c r="G210" s="185">
        <v>2.7718537650673249E-2</v>
      </c>
      <c r="H210" s="185">
        <v>1.3455600801297694</v>
      </c>
      <c r="I210" s="174">
        <v>1258039.1069765871</v>
      </c>
      <c r="J210" s="174">
        <v>323083.37697658699</v>
      </c>
    </row>
    <row r="211" spans="1:10">
      <c r="A211" s="181"/>
      <c r="B211" s="184"/>
      <c r="C211" s="574"/>
      <c r="D211" s="174">
        <v>1236406.32</v>
      </c>
      <c r="E211" s="174">
        <v>2.31</v>
      </c>
      <c r="F211" s="185">
        <v>2.3100000000000002E-2</v>
      </c>
      <c r="G211" s="185">
        <v>2.7718537650673249E-2</v>
      </c>
      <c r="H211" s="185">
        <v>1.1999366948343397</v>
      </c>
      <c r="I211" s="174">
        <v>1483609.313093089</v>
      </c>
      <c r="J211" s="174">
        <v>247202.99309308897</v>
      </c>
    </row>
    <row r="212" spans="1:10">
      <c r="A212" s="181"/>
      <c r="B212" s="184" t="s">
        <v>1392</v>
      </c>
      <c r="C212" s="574">
        <v>30004024.960000001</v>
      </c>
      <c r="D212" s="174">
        <v>744015.47999999986</v>
      </c>
      <c r="E212" s="511">
        <v>2.48</v>
      </c>
      <c r="F212" s="185">
        <v>2.4799999999999999E-2</v>
      </c>
      <c r="G212" s="185">
        <v>1.6923193153297392E-2</v>
      </c>
      <c r="H212" s="185">
        <v>0.68238682069747547</v>
      </c>
      <c r="I212" s="174">
        <v>507706.35794690606</v>
      </c>
      <c r="J212" s="511">
        <v>-236309.1220530938</v>
      </c>
    </row>
    <row r="213" spans="1:10">
      <c r="A213" s="181"/>
      <c r="B213" s="184" t="s">
        <v>1393</v>
      </c>
      <c r="C213" s="574">
        <v>33087674.329999998</v>
      </c>
      <c r="D213" s="175">
        <v>804697.56</v>
      </c>
      <c r="E213" s="175">
        <v>2.85</v>
      </c>
      <c r="F213" s="191">
        <v>2.8500000000000001E-2</v>
      </c>
      <c r="G213" s="185">
        <v>6.5280824293147228E-3</v>
      </c>
      <c r="H213" s="191">
        <v>0.22905552383560429</v>
      </c>
      <c r="I213" s="175">
        <v>184320.42113503264</v>
      </c>
      <c r="J213" s="175">
        <v>-620377.13886496739</v>
      </c>
    </row>
    <row r="214" spans="1:10">
      <c r="A214" s="181"/>
      <c r="B214" s="184"/>
      <c r="C214" s="579"/>
      <c r="D214" s="187">
        <v>344539.91999999993</v>
      </c>
      <c r="E214" s="174">
        <v>7.1</v>
      </c>
      <c r="F214" s="186">
        <v>7.0999999999999994E-2</v>
      </c>
      <c r="G214" s="186">
        <v>6.5280824293147228E-3</v>
      </c>
      <c r="H214" s="186">
        <v>9.1944822948094695E-2</v>
      </c>
      <c r="I214" s="187">
        <v>31678.661942950705</v>
      </c>
      <c r="J214" s="187">
        <v>-312861.25805704924</v>
      </c>
    </row>
    <row r="215" spans="1:10">
      <c r="A215" s="181"/>
      <c r="B215" s="184"/>
      <c r="C215" s="574"/>
      <c r="D215" s="12"/>
      <c r="E215" s="511"/>
      <c r="F215" s="181"/>
      <c r="G215" s="181"/>
      <c r="H215" s="181"/>
      <c r="I215" s="12"/>
      <c r="J215" s="498"/>
    </row>
    <row r="216" spans="1:10">
      <c r="A216" s="181"/>
      <c r="B216" s="188" t="s">
        <v>1394</v>
      </c>
      <c r="C216" s="574">
        <v>162678144.86000001</v>
      </c>
      <c r="D216" s="574">
        <v>4090355.13</v>
      </c>
      <c r="E216" s="580">
        <v>2.5143851582031126E-2</v>
      </c>
      <c r="F216" s="185">
        <v>2.5143851582031126E-2</v>
      </c>
      <c r="G216" s="185">
        <v>2.1408169507632514E-2</v>
      </c>
      <c r="H216" s="185">
        <v>0.85142761194675953</v>
      </c>
      <c r="I216" s="574">
        <v>3482641.300350077</v>
      </c>
      <c r="J216" s="574">
        <v>-607713.82964992337</v>
      </c>
    </row>
    <row r="217" spans="1:10">
      <c r="A217" s="181"/>
      <c r="B217" s="188"/>
      <c r="C217" s="574"/>
      <c r="D217" s="190"/>
      <c r="E217" s="511"/>
      <c r="F217" s="189"/>
      <c r="G217" s="189"/>
      <c r="H217" s="189"/>
      <c r="I217" s="190"/>
      <c r="J217" s="578"/>
    </row>
    <row r="218" spans="1:10">
      <c r="A218" s="181">
        <v>344.01</v>
      </c>
      <c r="B218" s="184" t="s">
        <v>1395</v>
      </c>
      <c r="C218" s="574"/>
      <c r="D218" s="12"/>
      <c r="E218" s="511"/>
      <c r="F218" s="189"/>
      <c r="G218" s="189"/>
      <c r="H218" s="189"/>
      <c r="I218" s="12"/>
      <c r="J218" s="498"/>
    </row>
    <row r="219" spans="1:10">
      <c r="A219" s="181"/>
      <c r="B219" s="184" t="s">
        <v>1378</v>
      </c>
      <c r="C219" s="574">
        <v>583581424.75999999</v>
      </c>
      <c r="D219" s="174">
        <v>24159123.089999996</v>
      </c>
      <c r="E219" s="511">
        <v>4.24</v>
      </c>
      <c r="F219" s="185">
        <v>4.24E-2</v>
      </c>
      <c r="G219" s="185">
        <v>4.3259315510565152E-2</v>
      </c>
      <c r="H219" s="185">
        <v>1.0202668752491781</v>
      </c>
      <c r="I219" s="174">
        <v>24648753.023794565</v>
      </c>
      <c r="J219" s="511">
        <v>489629.93379456922</v>
      </c>
    </row>
    <row r="220" spans="1:10">
      <c r="A220" s="181"/>
      <c r="B220" s="184" t="s">
        <v>1379</v>
      </c>
      <c r="C220" s="574">
        <v>153525782.00999999</v>
      </c>
      <c r="D220" s="174">
        <v>6666129.0999999996</v>
      </c>
      <c r="E220" s="511">
        <v>4.24</v>
      </c>
      <c r="F220" s="185">
        <v>4.24E-2</v>
      </c>
      <c r="G220" s="185">
        <v>4.869802288300714E-2</v>
      </c>
      <c r="H220" s="185">
        <v>1.1485382755426212</v>
      </c>
      <c r="I220" s="174">
        <v>7656304.4210584853</v>
      </c>
      <c r="J220" s="511">
        <v>990175.32105848566</v>
      </c>
    </row>
    <row r="221" spans="1:10">
      <c r="A221" s="181"/>
      <c r="B221" s="184" t="s">
        <v>1380</v>
      </c>
      <c r="C221" s="579">
        <v>372345403.38</v>
      </c>
      <c r="D221" s="187">
        <v>16191337.950000003</v>
      </c>
      <c r="E221" s="511">
        <v>4.28</v>
      </c>
      <c r="F221" s="186">
        <v>4.2800000000000005E-2</v>
      </c>
      <c r="G221" s="186">
        <v>4.8519497815253526E-2</v>
      </c>
      <c r="H221" s="186">
        <v>1.1336331265246149</v>
      </c>
      <c r="I221" s="187">
        <v>18355037.062875152</v>
      </c>
      <c r="J221" s="515">
        <v>2163699.1128751487</v>
      </c>
    </row>
    <row r="222" spans="1:10">
      <c r="A222" s="181"/>
      <c r="B222" s="184"/>
      <c r="C222" s="574"/>
      <c r="D222" s="12"/>
      <c r="E222" s="511"/>
      <c r="F222" s="189"/>
      <c r="G222" s="189"/>
      <c r="H222" s="189"/>
      <c r="I222" s="12"/>
      <c r="J222" s="498"/>
    </row>
    <row r="223" spans="1:10">
      <c r="A223" s="181"/>
      <c r="B223" s="198" t="s">
        <v>1396</v>
      </c>
      <c r="C223" s="574">
        <v>1109452610.1500001</v>
      </c>
      <c r="D223" s="574">
        <v>47016590.140000001</v>
      </c>
      <c r="E223" s="580">
        <v>4.2378186963428092E-2</v>
      </c>
      <c r="F223" s="185">
        <v>4.2378186963428092E-2</v>
      </c>
      <c r="G223" s="185">
        <v>4.566224284323317E-2</v>
      </c>
      <c r="H223" s="185">
        <v>1.0774940155566159</v>
      </c>
      <c r="I223" s="574">
        <v>50660094.507728204</v>
      </c>
      <c r="J223" s="574">
        <v>3643504.3677282035</v>
      </c>
    </row>
    <row r="224" spans="1:10">
      <c r="A224" s="181"/>
      <c r="B224" s="182"/>
      <c r="C224" s="574"/>
      <c r="D224" s="12"/>
      <c r="E224" s="511"/>
      <c r="F224" s="182"/>
      <c r="G224" s="182"/>
      <c r="H224" s="182"/>
      <c r="I224" s="190"/>
      <c r="J224" s="578"/>
    </row>
    <row r="225" spans="1:10">
      <c r="A225" s="181">
        <v>344.2</v>
      </c>
      <c r="B225" s="182" t="s">
        <v>1397</v>
      </c>
      <c r="C225" s="574"/>
      <c r="D225" s="12"/>
      <c r="E225" s="511"/>
      <c r="F225" s="182"/>
      <c r="G225" s="182"/>
      <c r="H225" s="182"/>
      <c r="I225" s="12"/>
      <c r="J225" s="498"/>
    </row>
    <row r="226" spans="1:10">
      <c r="A226" s="181"/>
      <c r="B226" s="184" t="s">
        <v>1398</v>
      </c>
      <c r="C226" s="574">
        <v>74375981.069999993</v>
      </c>
      <c r="D226" s="174">
        <v>1368518.04</v>
      </c>
      <c r="E226" s="511">
        <v>1.84</v>
      </c>
      <c r="F226" s="185">
        <v>1.84E-2</v>
      </c>
      <c r="G226" s="185">
        <v>7.2318645052578089E-3</v>
      </c>
      <c r="H226" s="185">
        <v>0.39303611441618524</v>
      </c>
      <c r="I226" s="174">
        <v>537877.01295005355</v>
      </c>
      <c r="J226" s="511">
        <v>-830641.02704994648</v>
      </c>
    </row>
    <row r="227" spans="1:10">
      <c r="A227" s="181"/>
      <c r="B227" s="184" t="s">
        <v>1297</v>
      </c>
      <c r="C227" s="574">
        <v>26006934.52</v>
      </c>
      <c r="D227" s="174">
        <v>746399.04</v>
      </c>
      <c r="E227" s="511">
        <v>2.87</v>
      </c>
      <c r="F227" s="185">
        <v>2.8700000000000003E-2</v>
      </c>
      <c r="G227" s="185">
        <v>0.11481158543768981</v>
      </c>
      <c r="H227" s="185">
        <v>4.0004036737871012</v>
      </c>
      <c r="I227" s="174">
        <v>2985897.4617271656</v>
      </c>
      <c r="J227" s="511">
        <v>2239498.4217271656</v>
      </c>
    </row>
    <row r="228" spans="1:10">
      <c r="A228" s="181"/>
      <c r="B228" s="184" t="s">
        <v>1299</v>
      </c>
      <c r="C228" s="574">
        <v>83514274.030000001</v>
      </c>
      <c r="D228" s="174">
        <v>1381030.28</v>
      </c>
      <c r="E228" s="511">
        <v>1.55</v>
      </c>
      <c r="F228" s="185">
        <v>1.5500000000000002E-2</v>
      </c>
      <c r="G228" s="185">
        <v>8.5782423573421959E-2</v>
      </c>
      <c r="H228" s="185">
        <v>5.5343499079627065</v>
      </c>
      <c r="I228" s="174">
        <v>7643104.8030117108</v>
      </c>
      <c r="J228" s="511">
        <v>6262074.5230117105</v>
      </c>
    </row>
    <row r="229" spans="1:10">
      <c r="A229" s="181"/>
      <c r="B229" s="184" t="s">
        <v>1301</v>
      </c>
      <c r="C229" s="574">
        <v>32380061.68</v>
      </c>
      <c r="D229" s="174">
        <v>906224.03999999992</v>
      </c>
      <c r="E229" s="511">
        <v>2.7987099999999998</v>
      </c>
      <c r="F229" s="185">
        <v>2.7987099999999997E-2</v>
      </c>
      <c r="G229" s="185">
        <v>8.951649100132289E-2</v>
      </c>
      <c r="H229" s="185">
        <v>3.1984911263161564</v>
      </c>
      <c r="I229" s="174">
        <v>2898549.5503943772</v>
      </c>
      <c r="J229" s="511">
        <v>1992325.5103943772</v>
      </c>
    </row>
    <row r="230" spans="1:10">
      <c r="A230" s="181"/>
      <c r="B230" s="184" t="s">
        <v>1303</v>
      </c>
      <c r="C230" s="574">
        <v>27973570.460000001</v>
      </c>
      <c r="D230" s="174">
        <v>486272.28000000009</v>
      </c>
      <c r="E230" s="511">
        <v>1.74</v>
      </c>
      <c r="F230" s="185">
        <v>1.7399999999999999E-2</v>
      </c>
      <c r="G230" s="185">
        <v>9.6005089233972881E-3</v>
      </c>
      <c r="H230" s="185">
        <v>0.551753386402143</v>
      </c>
      <c r="I230" s="174">
        <v>268302.37720349111</v>
      </c>
      <c r="J230" s="511">
        <v>-217969.90279650898</v>
      </c>
    </row>
    <row r="231" spans="1:10">
      <c r="A231" s="181"/>
      <c r="B231" s="184" t="s">
        <v>1304</v>
      </c>
      <c r="C231" s="579">
        <v>53610403.710000001</v>
      </c>
      <c r="D231" s="187">
        <v>806087.52000000025</v>
      </c>
      <c r="E231" s="511">
        <v>1.5044219999999999</v>
      </c>
      <c r="F231" s="186">
        <v>1.5044219999999999E-2</v>
      </c>
      <c r="G231" s="185">
        <v>1.5997153617337747E-2</v>
      </c>
      <c r="H231" s="186">
        <v>1.0633421750903502</v>
      </c>
      <c r="I231" s="187">
        <v>857146.85682998644</v>
      </c>
      <c r="J231" s="515">
        <v>51059.33682998619</v>
      </c>
    </row>
    <row r="232" spans="1:10">
      <c r="A232" s="181"/>
      <c r="B232" s="182"/>
      <c r="C232" s="574"/>
      <c r="D232" s="12"/>
      <c r="E232" s="511"/>
      <c r="F232" s="182"/>
      <c r="G232" s="199"/>
      <c r="H232" s="182"/>
      <c r="I232" s="12"/>
      <c r="J232" s="498"/>
    </row>
    <row r="233" spans="1:10">
      <c r="A233" s="181"/>
      <c r="B233" s="198" t="s">
        <v>1399</v>
      </c>
      <c r="C233" s="574">
        <v>297861225.47000003</v>
      </c>
      <c r="D233" s="574">
        <v>5694531.2000000011</v>
      </c>
      <c r="E233" s="580">
        <v>1.9118068123887253E-2</v>
      </c>
      <c r="F233" s="185">
        <v>1.9118068123887253E-2</v>
      </c>
      <c r="G233" s="185">
        <v>5.0999850813568809E-2</v>
      </c>
      <c r="H233" s="185">
        <v>2.6676257497924989</v>
      </c>
      <c r="I233" s="574">
        <v>15190878.062116783</v>
      </c>
      <c r="J233" s="574">
        <v>9496346.8621167839</v>
      </c>
    </row>
    <row r="234" spans="1:10">
      <c r="A234" s="181"/>
      <c r="B234" s="182"/>
      <c r="C234" s="574"/>
      <c r="D234" s="12"/>
      <c r="E234" s="511"/>
      <c r="F234" s="182"/>
      <c r="G234" s="182"/>
      <c r="H234" s="182"/>
      <c r="I234" s="190"/>
      <c r="J234" s="578"/>
    </row>
    <row r="235" spans="1:10">
      <c r="A235" s="181">
        <v>345</v>
      </c>
      <c r="B235" s="184" t="s">
        <v>1322</v>
      </c>
      <c r="C235" s="574" t="s">
        <v>1110</v>
      </c>
      <c r="D235" s="12"/>
      <c r="E235" s="511"/>
      <c r="F235" s="189"/>
      <c r="G235" s="189" t="s">
        <v>1110</v>
      </c>
      <c r="H235" s="189"/>
      <c r="I235" s="12"/>
      <c r="J235" s="498"/>
    </row>
    <row r="236" spans="1:10">
      <c r="A236" s="181"/>
      <c r="B236" s="184" t="s">
        <v>1400</v>
      </c>
      <c r="C236" s="574">
        <v>2021517.63</v>
      </c>
      <c r="D236" s="174">
        <v>37195.919999999998</v>
      </c>
      <c r="E236" s="511">
        <v>1.84</v>
      </c>
      <c r="F236" s="185">
        <v>1.84E-2</v>
      </c>
      <c r="G236" s="185">
        <v>1.6460292380348948E-2</v>
      </c>
      <c r="H236" s="185">
        <v>0.89458110762766019</v>
      </c>
      <c r="I236" s="174">
        <v>33274.767312829834</v>
      </c>
      <c r="J236" s="511">
        <v>-3921.1526871701644</v>
      </c>
    </row>
    <row r="237" spans="1:10">
      <c r="A237" s="181"/>
      <c r="B237" s="184" t="s">
        <v>1297</v>
      </c>
      <c r="C237" s="574">
        <v>296766.71999999997</v>
      </c>
      <c r="D237" s="174">
        <v>8517.2400000000016</v>
      </c>
      <c r="E237" s="511">
        <v>2.87</v>
      </c>
      <c r="F237" s="185">
        <v>2.8700000000000003E-2</v>
      </c>
      <c r="G237" s="185">
        <v>2.989237454557794E-2</v>
      </c>
      <c r="H237" s="185">
        <v>1.0415461514138653</v>
      </c>
      <c r="I237" s="174">
        <v>8871.0985426682309</v>
      </c>
      <c r="J237" s="511">
        <v>353.85854266822935</v>
      </c>
    </row>
    <row r="238" spans="1:10">
      <c r="A238" s="181"/>
      <c r="B238" s="184" t="s">
        <v>1299</v>
      </c>
      <c r="C238" s="574">
        <v>9468135</v>
      </c>
      <c r="D238" s="174">
        <v>146756.04</v>
      </c>
      <c r="E238" s="511">
        <v>1.55</v>
      </c>
      <c r="F238" s="185">
        <v>1.5500000000000002E-2</v>
      </c>
      <c r="G238" s="185">
        <v>1.0777984144383513E-2</v>
      </c>
      <c r="H238" s="185">
        <v>0.69535381576667821</v>
      </c>
      <c r="I238" s="174">
        <v>102047.37240080726</v>
      </c>
      <c r="J238" s="511">
        <v>-44708.667599192748</v>
      </c>
    </row>
    <row r="239" spans="1:10">
      <c r="A239" s="12"/>
      <c r="B239" s="184" t="s">
        <v>1301</v>
      </c>
      <c r="C239" s="574">
        <v>2823972</v>
      </c>
      <c r="D239" s="174">
        <v>79034.760000000009</v>
      </c>
      <c r="E239" s="511">
        <v>2.7987099999999998</v>
      </c>
      <c r="F239" s="185">
        <v>2.7987099999999997E-2</v>
      </c>
      <c r="G239" s="185">
        <v>2.8253467102365037E-2</v>
      </c>
      <c r="H239" s="185">
        <v>1.0095174956449593</v>
      </c>
      <c r="I239" s="174">
        <v>79786.972984100415</v>
      </c>
      <c r="J239" s="511">
        <v>752.21298410040617</v>
      </c>
    </row>
    <row r="240" spans="1:10">
      <c r="A240" s="181"/>
      <c r="B240" s="184" t="s">
        <v>1303</v>
      </c>
      <c r="C240" s="574">
        <v>4392925.1399999997</v>
      </c>
      <c r="D240" s="174">
        <v>76436.88</v>
      </c>
      <c r="E240" s="511">
        <v>1.74</v>
      </c>
      <c r="F240" s="185">
        <v>1.7399999999999999E-2</v>
      </c>
      <c r="G240" s="185">
        <v>1.2694875959473509E-2</v>
      </c>
      <c r="H240" s="185">
        <v>0.72959057238353509</v>
      </c>
      <c r="I240" s="174">
        <v>55767.62703041159</v>
      </c>
      <c r="J240" s="511">
        <v>-20669.252969588415</v>
      </c>
    </row>
    <row r="241" spans="1:10">
      <c r="A241" s="181"/>
      <c r="B241" s="184" t="s">
        <v>1401</v>
      </c>
      <c r="C241" s="574">
        <v>406679.71</v>
      </c>
      <c r="D241" s="174">
        <v>20618.64</v>
      </c>
      <c r="E241" s="174">
        <v>5.07</v>
      </c>
      <c r="F241" s="185">
        <v>5.0700000000000002E-2</v>
      </c>
      <c r="G241" s="185">
        <v>5.1354478838896357E-2</v>
      </c>
      <c r="H241" s="185">
        <v>1.0129088528381924</v>
      </c>
      <c r="I241" s="174">
        <v>20884.802989483669</v>
      </c>
      <c r="J241" s="174">
        <v>266.16298948366966</v>
      </c>
    </row>
    <row r="242" spans="1:10">
      <c r="A242" s="181"/>
      <c r="B242" s="184" t="s">
        <v>1402</v>
      </c>
      <c r="C242" s="574">
        <v>7187907.9199999999</v>
      </c>
      <c r="D242" s="174">
        <v>63030.48</v>
      </c>
      <c r="E242" s="174">
        <v>3.06</v>
      </c>
      <c r="F242" s="185">
        <v>3.0600000000000002E-2</v>
      </c>
      <c r="G242" s="185">
        <v>4.2973293135073178E-2</v>
      </c>
      <c r="H242" s="185">
        <v>1.404355984806313</v>
      </c>
      <c r="I242" s="174">
        <v>88517.231813214617</v>
      </c>
      <c r="J242" s="174">
        <v>25486.751813214614</v>
      </c>
    </row>
    <row r="243" spans="1:10">
      <c r="A243" s="181"/>
      <c r="B243" s="184"/>
      <c r="C243" s="574"/>
      <c r="D243" s="174">
        <v>118263.96</v>
      </c>
      <c r="E243" s="174">
        <v>2.31</v>
      </c>
      <c r="F243" s="185">
        <v>2.3100000000000002E-2</v>
      </c>
      <c r="G243" s="185">
        <v>4.2973293135073178E-2</v>
      </c>
      <c r="H243" s="185">
        <v>1.8603157201330378</v>
      </c>
      <c r="I243" s="174">
        <v>220008.30391318479</v>
      </c>
      <c r="J243" s="174">
        <v>101744.34391318478</v>
      </c>
    </row>
    <row r="244" spans="1:10">
      <c r="A244" s="181"/>
      <c r="B244" s="184" t="s">
        <v>1403</v>
      </c>
      <c r="C244" s="574">
        <v>2438637.16</v>
      </c>
      <c r="D244" s="174">
        <v>163111.64999999997</v>
      </c>
      <c r="E244" s="511">
        <v>6.75</v>
      </c>
      <c r="F244" s="185">
        <v>6.7500000000000004E-2</v>
      </c>
      <c r="G244" s="185">
        <v>2.4402362286108429E-2</v>
      </c>
      <c r="H244" s="185">
        <v>0.36151647831271744</v>
      </c>
      <c r="I244" s="174">
        <v>58967.549279776547</v>
      </c>
      <c r="J244" s="511">
        <v>-104144.10072022342</v>
      </c>
    </row>
    <row r="245" spans="1:10">
      <c r="A245" s="181"/>
      <c r="B245" s="184" t="s">
        <v>1404</v>
      </c>
      <c r="C245" s="574">
        <v>201938.39</v>
      </c>
      <c r="D245" s="174">
        <v>10207.750000000002</v>
      </c>
      <c r="E245" s="511">
        <v>5.0199999999999996</v>
      </c>
      <c r="F245" s="185">
        <v>5.0199999999999995E-2</v>
      </c>
      <c r="G245" s="185">
        <v>9.9413374962641389E-3</v>
      </c>
      <c r="H245" s="185">
        <v>0.19803461147936532</v>
      </c>
      <c r="I245" s="174">
        <v>2021.4878053284917</v>
      </c>
      <c r="J245" s="511">
        <v>-8186.2621946715099</v>
      </c>
    </row>
    <row r="246" spans="1:10">
      <c r="A246" s="181"/>
      <c r="B246" s="184" t="s">
        <v>1304</v>
      </c>
      <c r="C246" s="579">
        <v>3521060.99</v>
      </c>
      <c r="D246" s="187">
        <v>52971.600000000013</v>
      </c>
      <c r="E246" s="511">
        <v>1.5044219999999999</v>
      </c>
      <c r="F246" s="186">
        <v>1.5044219999999999E-2</v>
      </c>
      <c r="G246" s="186">
        <v>2.112367433451923E-2</v>
      </c>
      <c r="H246" s="186">
        <v>1.4041056521720123</v>
      </c>
      <c r="I246" s="187">
        <v>74377.722964594985</v>
      </c>
      <c r="J246" s="515">
        <v>21406.122964594972</v>
      </c>
    </row>
    <row r="247" spans="1:10">
      <c r="A247" s="181"/>
      <c r="B247" s="184"/>
      <c r="C247" s="574"/>
      <c r="D247" s="12"/>
      <c r="E247" s="511"/>
      <c r="F247" s="181"/>
      <c r="G247" s="181"/>
      <c r="H247" s="181"/>
      <c r="I247" s="12"/>
      <c r="J247" s="498"/>
    </row>
    <row r="248" spans="1:10">
      <c r="A248" s="181"/>
      <c r="B248" s="188" t="s">
        <v>1329</v>
      </c>
      <c r="C248" s="574">
        <v>32759540.659999996</v>
      </c>
      <c r="D248" s="574">
        <v>776144.92</v>
      </c>
      <c r="E248" s="580">
        <v>2.3692179571604535E-2</v>
      </c>
      <c r="F248" s="185">
        <v>2.3692179571604535E-2</v>
      </c>
      <c r="G248" s="185">
        <v>2.2726965092812763E-2</v>
      </c>
      <c r="H248" s="185">
        <v>0.95926020753495389</v>
      </c>
      <c r="I248" s="574">
        <v>744524.93703640031</v>
      </c>
      <c r="J248" s="574">
        <v>-31619.982963599585</v>
      </c>
    </row>
    <row r="249" spans="1:10">
      <c r="A249" s="181"/>
      <c r="B249" s="188"/>
      <c r="C249" s="574"/>
      <c r="D249" s="190"/>
      <c r="E249" s="511"/>
      <c r="F249" s="189"/>
      <c r="G249" s="189"/>
      <c r="H249" s="189"/>
      <c r="I249" s="190"/>
      <c r="J249" s="578"/>
    </row>
    <row r="250" spans="1:10">
      <c r="A250" s="181">
        <v>345.01</v>
      </c>
      <c r="B250" s="184" t="s">
        <v>1405</v>
      </c>
      <c r="C250" s="574"/>
      <c r="D250" s="12"/>
      <c r="E250" s="511"/>
      <c r="F250" s="189"/>
      <c r="G250" s="189"/>
      <c r="H250" s="189"/>
      <c r="I250" s="12"/>
      <c r="J250" s="498"/>
    </row>
    <row r="251" spans="1:10">
      <c r="A251" s="181"/>
      <c r="B251" s="184" t="s">
        <v>1378</v>
      </c>
      <c r="C251" s="574">
        <v>68432625.079999998</v>
      </c>
      <c r="D251" s="174">
        <v>2901543.3599999994</v>
      </c>
      <c r="E251" s="174">
        <v>4.24</v>
      </c>
      <c r="F251" s="185">
        <v>4.24E-2</v>
      </c>
      <c r="G251" s="185">
        <v>4.2773812879136154E-2</v>
      </c>
      <c r="H251" s="185">
        <v>1.0088163414890603</v>
      </c>
      <c r="I251" s="174">
        <v>2927124.3571070749</v>
      </c>
      <c r="J251" s="174">
        <v>25580.997107075527</v>
      </c>
    </row>
    <row r="252" spans="1:10">
      <c r="A252" s="181"/>
      <c r="B252" s="184" t="s">
        <v>1379</v>
      </c>
      <c r="C252" s="574">
        <v>13903072.539999999</v>
      </c>
      <c r="D252" s="174">
        <v>599873.4</v>
      </c>
      <c r="E252" s="174">
        <v>4.24</v>
      </c>
      <c r="F252" s="185">
        <v>4.24E-2</v>
      </c>
      <c r="G252" s="185">
        <v>4.7735399487781952E-2</v>
      </c>
      <c r="H252" s="185">
        <v>1.1258348935797631</v>
      </c>
      <c r="I252" s="174">
        <v>675358.4054503307</v>
      </c>
      <c r="J252" s="511">
        <v>75485.005450330675</v>
      </c>
    </row>
    <row r="253" spans="1:10">
      <c r="A253" s="181"/>
      <c r="B253" s="184" t="s">
        <v>1380</v>
      </c>
      <c r="C253" s="579">
        <v>36997247.700000003</v>
      </c>
      <c r="D253" s="187">
        <v>1594454.3699999999</v>
      </c>
      <c r="E253" s="174">
        <v>4.28</v>
      </c>
      <c r="F253" s="185">
        <v>4.2800000000000005E-2</v>
      </c>
      <c r="G253" s="186">
        <v>4.8041588490804803E-2</v>
      </c>
      <c r="H253" s="186">
        <v>1.1224670208131962</v>
      </c>
      <c r="I253" s="187">
        <v>1789722.4465164815</v>
      </c>
      <c r="J253" s="515">
        <v>195268.07651648158</v>
      </c>
    </row>
    <row r="254" spans="1:10">
      <c r="A254" s="181"/>
      <c r="B254" s="184"/>
      <c r="C254" s="574"/>
      <c r="D254" s="12"/>
      <c r="E254" s="174"/>
      <c r="F254" s="192"/>
      <c r="G254" s="189"/>
      <c r="H254" s="189"/>
      <c r="I254" s="12"/>
      <c r="J254" s="498"/>
    </row>
    <row r="255" spans="1:10">
      <c r="A255" s="181"/>
      <c r="B255" s="184" t="s">
        <v>1406</v>
      </c>
      <c r="C255" s="574">
        <v>119332945.32000001</v>
      </c>
      <c r="D255" s="574">
        <v>5095871.129999999</v>
      </c>
      <c r="E255" s="185">
        <v>4.2702969547387337E-2</v>
      </c>
      <c r="F255" s="185">
        <v>4.2702969547387337E-2</v>
      </c>
      <c r="G255" s="185">
        <v>4.5186224094396522E-2</v>
      </c>
      <c r="H255" s="185">
        <v>1.0581518000581558</v>
      </c>
      <c r="I255" s="574">
        <v>5392205.2090738872</v>
      </c>
      <c r="J255" s="574">
        <v>296334.07907388778</v>
      </c>
    </row>
    <row r="256" spans="1:10">
      <c r="A256" s="181"/>
      <c r="B256" s="182"/>
      <c r="C256" s="574"/>
      <c r="D256" s="12"/>
      <c r="E256" s="174"/>
      <c r="F256" s="181"/>
      <c r="G256" s="181"/>
      <c r="H256" s="181"/>
      <c r="I256" s="190"/>
      <c r="J256" s="578"/>
    </row>
    <row r="257" spans="1:10">
      <c r="A257" s="181">
        <v>346</v>
      </c>
      <c r="B257" s="184" t="s">
        <v>1330</v>
      </c>
      <c r="C257" s="574" t="s">
        <v>1110</v>
      </c>
      <c r="D257" s="12"/>
      <c r="E257" s="174"/>
      <c r="F257" s="181"/>
      <c r="G257" s="181"/>
      <c r="H257" s="181"/>
      <c r="I257" s="12"/>
      <c r="J257" s="498"/>
    </row>
    <row r="258" spans="1:10">
      <c r="A258" s="181"/>
      <c r="B258" s="182" t="s">
        <v>1407</v>
      </c>
      <c r="C258" s="574">
        <v>792720.88</v>
      </c>
      <c r="D258" s="174">
        <v>16647.12</v>
      </c>
      <c r="E258" s="174">
        <v>2.1</v>
      </c>
      <c r="F258" s="185">
        <v>2.1000000000000001E-2</v>
      </c>
      <c r="G258" s="185">
        <v>5.6927252103726345E-2</v>
      </c>
      <c r="H258" s="185">
        <v>2.7108215287488733</v>
      </c>
      <c r="I258" s="174">
        <v>45127.371287665941</v>
      </c>
      <c r="J258" s="511">
        <v>28480.251287665942</v>
      </c>
    </row>
    <row r="259" spans="1:10">
      <c r="A259" s="181"/>
      <c r="B259" s="184" t="s">
        <v>1299</v>
      </c>
      <c r="C259" s="574">
        <v>2134388</v>
      </c>
      <c r="D259" s="174">
        <v>33083.039999999994</v>
      </c>
      <c r="E259" s="174">
        <v>1.55</v>
      </c>
      <c r="F259" s="185">
        <v>1.5500000000000002E-2</v>
      </c>
      <c r="G259" s="185">
        <v>1.0821845041450751E-2</v>
      </c>
      <c r="H259" s="185">
        <v>0.69818355106133867</v>
      </c>
      <c r="I259" s="174">
        <v>23098.034347104305</v>
      </c>
      <c r="J259" s="511">
        <v>-9985.0056528956884</v>
      </c>
    </row>
    <row r="260" spans="1:10">
      <c r="A260" s="181"/>
      <c r="B260" s="184" t="s">
        <v>1301</v>
      </c>
      <c r="C260" s="574">
        <v>717365.05</v>
      </c>
      <c r="D260" s="174">
        <v>20076.959999999995</v>
      </c>
      <c r="E260" s="174">
        <v>2.7987099999999998</v>
      </c>
      <c r="F260" s="185">
        <v>2.7987099999999997E-2</v>
      </c>
      <c r="G260" s="185">
        <v>2.8443371255408141E-2</v>
      </c>
      <c r="H260" s="185">
        <v>1.0163029129637635</v>
      </c>
      <c r="I260" s="174">
        <v>20404.272931456959</v>
      </c>
      <c r="J260" s="511">
        <v>327.31293145696327</v>
      </c>
    </row>
    <row r="261" spans="1:10">
      <c r="A261" s="181"/>
      <c r="B261" s="184" t="s">
        <v>1303</v>
      </c>
      <c r="C261" s="574">
        <v>2005074.48</v>
      </c>
      <c r="D261" s="174">
        <v>34832.9</v>
      </c>
      <c r="E261" s="174">
        <v>1.74</v>
      </c>
      <c r="F261" s="185">
        <v>1.7399999999999999E-2</v>
      </c>
      <c r="G261" s="185">
        <v>1.0212783369696983E-2</v>
      </c>
      <c r="H261" s="185">
        <v>0.58694157297109095</v>
      </c>
      <c r="I261" s="174">
        <v>20444.877117144715</v>
      </c>
      <c r="J261" s="511">
        <v>-14388.022882855286</v>
      </c>
    </row>
    <row r="262" spans="1:10">
      <c r="A262" s="181"/>
      <c r="B262" s="182" t="s">
        <v>1408</v>
      </c>
      <c r="C262" s="574">
        <v>353337.64</v>
      </c>
      <c r="D262" s="174">
        <v>7258.3199999999988</v>
      </c>
      <c r="E262" s="174">
        <v>3.9</v>
      </c>
      <c r="F262" s="185">
        <v>3.9E-2</v>
      </c>
      <c r="G262" s="185">
        <v>2.2397372061652317E-2</v>
      </c>
      <c r="H262" s="185">
        <v>0.57429159132441843</v>
      </c>
      <c r="I262" s="174">
        <v>4168.3921431418521</v>
      </c>
      <c r="J262" s="174">
        <v>-3089.9278568581467</v>
      </c>
    </row>
    <row r="263" spans="1:10">
      <c r="A263" s="181"/>
      <c r="B263" s="182"/>
      <c r="C263" s="574"/>
      <c r="D263" s="174">
        <v>3856.5600000000009</v>
      </c>
      <c r="E263" s="174">
        <v>2.31</v>
      </c>
      <c r="F263" s="185">
        <v>2.3100000000000002E-2</v>
      </c>
      <c r="G263" s="185">
        <v>2.2397372061652317E-2</v>
      </c>
      <c r="H263" s="185">
        <v>0.96958320613213489</v>
      </c>
      <c r="I263" s="174">
        <v>3739.2558094409469</v>
      </c>
      <c r="J263" s="174">
        <v>-117.30419055905395</v>
      </c>
    </row>
    <row r="264" spans="1:10">
      <c r="A264" s="181"/>
      <c r="B264" s="184" t="s">
        <v>1409</v>
      </c>
      <c r="C264" s="574">
        <v>156087.78</v>
      </c>
      <c r="D264" s="174">
        <v>7835.6400000000021</v>
      </c>
      <c r="E264" s="174">
        <v>5.0199999999999996</v>
      </c>
      <c r="F264" s="185">
        <v>5.0199999999999995E-2</v>
      </c>
      <c r="G264" s="185">
        <v>2.6978008784544183E-3</v>
      </c>
      <c r="H264" s="185">
        <v>5.3741053355665709E-2</v>
      </c>
      <c r="I264" s="174">
        <v>421.09554731578856</v>
      </c>
      <c r="J264" s="511">
        <v>-7414.5444526842139</v>
      </c>
    </row>
    <row r="265" spans="1:10">
      <c r="A265" s="181"/>
      <c r="B265" s="184" t="s">
        <v>1404</v>
      </c>
      <c r="C265" s="574">
        <v>46462.34</v>
      </c>
      <c r="D265" s="174">
        <v>2425.3200000000006</v>
      </c>
      <c r="E265" s="174">
        <v>5.22</v>
      </c>
      <c r="F265" s="185">
        <v>5.2199999999999996E-2</v>
      </c>
      <c r="G265" s="185">
        <v>2.5344049818608421E-2</v>
      </c>
      <c r="H265" s="185">
        <v>0.48551819575878202</v>
      </c>
      <c r="I265" s="174">
        <v>1177.5369905376895</v>
      </c>
      <c r="J265" s="511">
        <v>-1247.7830094623112</v>
      </c>
    </row>
    <row r="266" spans="1:10">
      <c r="A266" s="181"/>
      <c r="B266" s="184" t="s">
        <v>1304</v>
      </c>
      <c r="C266" s="579">
        <v>665876</v>
      </c>
      <c r="D266" s="187">
        <v>10017.599999999999</v>
      </c>
      <c r="E266" s="174">
        <v>1.5044219999999999</v>
      </c>
      <c r="F266" s="186">
        <v>1.5044219999999999E-2</v>
      </c>
      <c r="G266" s="186">
        <v>2.1123636447856059E-2</v>
      </c>
      <c r="H266" s="186">
        <v>1.4041031338185737</v>
      </c>
      <c r="I266" s="187">
        <v>14065.743553340941</v>
      </c>
      <c r="J266" s="515">
        <v>4048.1435533409422</v>
      </c>
    </row>
    <row r="267" spans="1:10">
      <c r="A267" s="181"/>
      <c r="B267" s="184"/>
      <c r="C267" s="574"/>
      <c r="D267" s="12"/>
      <c r="E267" s="174"/>
      <c r="F267" s="181"/>
      <c r="G267" s="181"/>
      <c r="H267" s="181"/>
      <c r="I267" s="12"/>
      <c r="J267" s="498"/>
    </row>
    <row r="268" spans="1:10">
      <c r="A268" s="181"/>
      <c r="B268" s="194" t="s">
        <v>1338</v>
      </c>
      <c r="C268" s="574">
        <v>6871312.1699999999</v>
      </c>
      <c r="D268" s="574">
        <v>136033.46</v>
      </c>
      <c r="E268" s="185">
        <v>1.9797304595462733E-2</v>
      </c>
      <c r="F268" s="185">
        <v>1.9797304595462733E-2</v>
      </c>
      <c r="G268" s="185">
        <v>1.9304403066750662E-2</v>
      </c>
      <c r="H268" s="185">
        <v>0.97510259407611288</v>
      </c>
      <c r="I268" s="574">
        <v>132646.57972714913</v>
      </c>
      <c r="J268" s="574">
        <v>-3386.8802728508526</v>
      </c>
    </row>
    <row r="269" spans="1:10">
      <c r="A269" s="181"/>
      <c r="B269" s="194"/>
      <c r="C269" s="574"/>
      <c r="D269" s="12"/>
      <c r="E269" s="174"/>
      <c r="F269" s="189"/>
      <c r="G269" s="189"/>
      <c r="H269" s="189"/>
      <c r="I269" s="190"/>
      <c r="J269" s="578"/>
    </row>
    <row r="270" spans="1:10">
      <c r="A270" s="181">
        <v>346.01</v>
      </c>
      <c r="B270" s="184" t="s">
        <v>1410</v>
      </c>
      <c r="C270" s="574"/>
      <c r="D270" s="12"/>
      <c r="E270" s="174"/>
      <c r="F270" s="189"/>
      <c r="G270" s="189"/>
      <c r="H270" s="189"/>
      <c r="I270" s="12"/>
      <c r="J270" s="498"/>
    </row>
    <row r="271" spans="1:10">
      <c r="A271" s="181"/>
      <c r="B271" s="184" t="s">
        <v>1378</v>
      </c>
      <c r="C271" s="574">
        <v>2820158.96</v>
      </c>
      <c r="D271" s="174">
        <v>119574.84000000003</v>
      </c>
      <c r="E271" s="174">
        <v>4.24</v>
      </c>
      <c r="F271" s="185">
        <v>4.24E-2</v>
      </c>
      <c r="G271" s="185">
        <v>4.256395335526076E-2</v>
      </c>
      <c r="H271" s="185">
        <v>1.0038668244165274</v>
      </c>
      <c r="I271" s="174">
        <v>120037.21491091438</v>
      </c>
      <c r="J271" s="511">
        <v>462.37491091435368</v>
      </c>
    </row>
    <row r="272" spans="1:10">
      <c r="A272" s="181"/>
      <c r="B272" s="184" t="s">
        <v>1379</v>
      </c>
      <c r="C272" s="574">
        <v>479164.8</v>
      </c>
      <c r="D272" s="174">
        <v>20316.599999999995</v>
      </c>
      <c r="E272" s="174">
        <v>4.24</v>
      </c>
      <c r="F272" s="185">
        <v>4.24E-2</v>
      </c>
      <c r="G272" s="185">
        <v>5.9158182150522154E-2</v>
      </c>
      <c r="H272" s="185">
        <v>1.3952401450594847</v>
      </c>
      <c r="I272" s="174">
        <v>28346.535931115519</v>
      </c>
      <c r="J272" s="511">
        <v>8029.935931115524</v>
      </c>
    </row>
    <row r="273" spans="1:10">
      <c r="A273" s="181"/>
      <c r="B273" s="184" t="s">
        <v>1380</v>
      </c>
      <c r="C273" s="579">
        <v>706082.18</v>
      </c>
      <c r="D273" s="187">
        <v>30220.32</v>
      </c>
      <c r="E273" s="174">
        <v>4.28</v>
      </c>
      <c r="F273" s="186">
        <v>4.2800000000000005E-2</v>
      </c>
      <c r="G273" s="186">
        <v>5.61085416138251E-2</v>
      </c>
      <c r="H273" s="186">
        <v>1.310947233967876</v>
      </c>
      <c r="I273" s="187">
        <v>39617.244913624083</v>
      </c>
      <c r="J273" s="515">
        <v>9396.9249136240833</v>
      </c>
    </row>
    <row r="274" spans="1:10">
      <c r="A274" s="181"/>
      <c r="B274" s="194"/>
      <c r="C274" s="574"/>
      <c r="D274" s="12"/>
      <c r="E274" s="174"/>
      <c r="F274" s="189"/>
      <c r="G274" s="189"/>
      <c r="H274" s="189"/>
      <c r="I274" s="12"/>
      <c r="J274" s="498"/>
    </row>
    <row r="275" spans="1:10">
      <c r="A275" s="181"/>
      <c r="B275" s="194" t="s">
        <v>1411</v>
      </c>
      <c r="C275" s="574">
        <v>4005405.94</v>
      </c>
      <c r="D275" s="574">
        <v>170111.76000000004</v>
      </c>
      <c r="E275" s="185">
        <v>4.2470541699950654E-2</v>
      </c>
      <c r="F275" s="185">
        <v>4.2470541699950654E-2</v>
      </c>
      <c r="G275" s="185">
        <v>4.6936814538117447E-2</v>
      </c>
      <c r="H275" s="185">
        <v>1.1051616640475292</v>
      </c>
      <c r="I275" s="574">
        <v>188000.99575565397</v>
      </c>
      <c r="J275" s="574">
        <v>17889.235755653961</v>
      </c>
    </row>
    <row r="276" spans="1:10">
      <c r="A276" s="181"/>
      <c r="B276" s="206"/>
      <c r="C276" s="574"/>
      <c r="D276" s="12"/>
      <c r="E276" s="174"/>
      <c r="F276" s="197"/>
      <c r="G276" s="197"/>
      <c r="H276" s="197"/>
      <c r="I276" s="190"/>
      <c r="J276" s="578"/>
    </row>
    <row r="277" spans="1:10">
      <c r="A277" s="181">
        <v>346.1</v>
      </c>
      <c r="B277" s="184" t="s">
        <v>1361</v>
      </c>
      <c r="C277" s="574" t="s">
        <v>1110</v>
      </c>
      <c r="D277" s="12"/>
      <c r="E277" s="174"/>
      <c r="F277" s="181"/>
      <c r="G277" s="181"/>
      <c r="H277" s="181"/>
      <c r="I277" s="12"/>
      <c r="J277" s="498"/>
    </row>
    <row r="278" spans="1:10">
      <c r="A278" s="181"/>
      <c r="B278" s="184" t="s">
        <v>1398</v>
      </c>
      <c r="C278" s="574">
        <v>387249.85</v>
      </c>
      <c r="D278" s="174">
        <v>17581.2</v>
      </c>
      <c r="E278" s="174">
        <v>4.54</v>
      </c>
      <c r="F278" s="185">
        <v>4.5400000000000003E-2</v>
      </c>
      <c r="G278" s="185">
        <v>9.1118028936550105E-2</v>
      </c>
      <c r="H278" s="185">
        <v>2.0070050426552886</v>
      </c>
      <c r="I278" s="174">
        <v>35285.55705593116</v>
      </c>
      <c r="J278" s="511">
        <v>17704.357055931159</v>
      </c>
    </row>
    <row r="279" spans="1:10">
      <c r="A279" s="181"/>
      <c r="B279" s="184" t="s">
        <v>1297</v>
      </c>
      <c r="C279" s="574">
        <v>44161.55</v>
      </c>
      <c r="D279" s="174">
        <v>2143.8000000000006</v>
      </c>
      <c r="E279" s="174">
        <v>3.65</v>
      </c>
      <c r="F279" s="185">
        <v>3.6499999999999998E-2</v>
      </c>
      <c r="G279" s="185">
        <v>9.0736201108232883E-2</v>
      </c>
      <c r="H279" s="185">
        <v>2.4859233180337776</v>
      </c>
      <c r="I279" s="174">
        <v>5329.322409200814</v>
      </c>
      <c r="J279" s="174">
        <v>3185.5224092008134</v>
      </c>
    </row>
    <row r="280" spans="1:10">
      <c r="A280" s="181"/>
      <c r="B280" s="184" t="s">
        <v>1299</v>
      </c>
      <c r="C280" s="574">
        <v>469809.97</v>
      </c>
      <c r="D280" s="174">
        <v>7197.57</v>
      </c>
      <c r="E280" s="174">
        <v>1.55</v>
      </c>
      <c r="F280" s="185">
        <v>1.5500000000000002E-2</v>
      </c>
      <c r="G280" s="185">
        <v>9.8182974757925881E-2</v>
      </c>
      <c r="H280" s="185">
        <v>6.3343854682532816</v>
      </c>
      <c r="I280" s="174">
        <v>45592.182814735774</v>
      </c>
      <c r="J280" s="511">
        <v>38394.612814735774</v>
      </c>
    </row>
    <row r="281" spans="1:10">
      <c r="A281" s="181"/>
      <c r="B281" s="184" t="s">
        <v>1301</v>
      </c>
      <c r="C281" s="574">
        <v>363626.33</v>
      </c>
      <c r="D281" s="174">
        <v>9986.2199999999993</v>
      </c>
      <c r="E281" s="174">
        <v>2.7987099999999998</v>
      </c>
      <c r="F281" s="185">
        <v>2.7987099999999997E-2</v>
      </c>
      <c r="G281" s="185">
        <v>9.3486821108145129E-2</v>
      </c>
      <c r="H281" s="185">
        <v>3.3403539883784008</v>
      </c>
      <c r="I281" s="174">
        <v>33357.509805824149</v>
      </c>
      <c r="J281" s="511">
        <v>23371.289805824148</v>
      </c>
    </row>
    <row r="282" spans="1:10">
      <c r="A282" s="181"/>
      <c r="B282" s="184" t="s">
        <v>1303</v>
      </c>
      <c r="C282" s="574">
        <v>310501.03000000003</v>
      </c>
      <c r="D282" s="174">
        <v>5402.76</v>
      </c>
      <c r="E282" s="174">
        <v>1.74</v>
      </c>
      <c r="F282" s="185">
        <v>1.7399999999999999E-2</v>
      </c>
      <c r="G282" s="185">
        <v>9.8429625177088781E-2</v>
      </c>
      <c r="H282" s="185">
        <v>5.6568750101775169</v>
      </c>
      <c r="I282" s="174">
        <v>30562.738029986682</v>
      </c>
      <c r="J282" s="511">
        <v>25159.978029986683</v>
      </c>
    </row>
    <row r="283" spans="1:10">
      <c r="A283" s="181"/>
      <c r="B283" s="184" t="s">
        <v>1401</v>
      </c>
      <c r="C283" s="574">
        <v>10249.280000000001</v>
      </c>
      <c r="D283" s="174">
        <v>189.60000000000002</v>
      </c>
      <c r="E283" s="174">
        <v>1.85</v>
      </c>
      <c r="F283" s="185">
        <v>1.8500000000000003E-2</v>
      </c>
      <c r="G283" s="185">
        <v>0.19922295926073752</v>
      </c>
      <c r="H283" s="185">
        <v>10.768808608688513</v>
      </c>
      <c r="I283" s="174">
        <v>2041.7661122073423</v>
      </c>
      <c r="J283" s="511">
        <v>1852.1661122073424</v>
      </c>
    </row>
    <row r="284" spans="1:10">
      <c r="A284" s="181"/>
      <c r="B284" s="184" t="s">
        <v>1402</v>
      </c>
      <c r="C284" s="574">
        <v>500057.41</v>
      </c>
      <c r="D284" s="174">
        <v>24841.370000000003</v>
      </c>
      <c r="E284" s="174">
        <v>5.0199999999999996</v>
      </c>
      <c r="F284" s="185">
        <v>5.0199999999999995E-2</v>
      </c>
      <c r="G284" s="185">
        <v>0.15933103894344186</v>
      </c>
      <c r="H284" s="185">
        <v>3.1739250785546189</v>
      </c>
      <c r="I284" s="174">
        <v>78844.647228654358</v>
      </c>
      <c r="J284" s="511">
        <v>54003.277228654355</v>
      </c>
    </row>
    <row r="285" spans="1:10">
      <c r="A285" s="181"/>
      <c r="B285" s="184" t="s">
        <v>1403</v>
      </c>
      <c r="C285" s="574">
        <v>313151.40000000002</v>
      </c>
      <c r="D285" s="174">
        <v>10832.160000000002</v>
      </c>
      <c r="E285" s="174">
        <v>3.65</v>
      </c>
      <c r="F285" s="185">
        <v>3.6499999999999998E-2</v>
      </c>
      <c r="G285" s="185">
        <v>0.12439819445162946</v>
      </c>
      <c r="H285" s="185">
        <v>3.4081697110035472</v>
      </c>
      <c r="I285" s="174">
        <v>36917.83961674419</v>
      </c>
      <c r="J285" s="511">
        <v>26085.679616744186</v>
      </c>
    </row>
    <row r="286" spans="1:10">
      <c r="A286" s="181"/>
      <c r="B286" s="184" t="s">
        <v>1404</v>
      </c>
      <c r="C286" s="579">
        <v>252402.76</v>
      </c>
      <c r="D286" s="187">
        <v>16078.08</v>
      </c>
      <c r="E286" s="174">
        <v>6.37</v>
      </c>
      <c r="F286" s="186">
        <v>6.3700000000000007E-2</v>
      </c>
      <c r="G286" s="186">
        <v>0.10682363633884703</v>
      </c>
      <c r="H286" s="186">
        <v>1.6769801623052907</v>
      </c>
      <c r="I286" s="187">
        <v>26962.621207957447</v>
      </c>
      <c r="J286" s="515">
        <v>10884.541207957447</v>
      </c>
    </row>
    <row r="287" spans="1:10">
      <c r="A287" s="181"/>
      <c r="B287" s="184"/>
      <c r="C287" s="574"/>
      <c r="D287" s="12"/>
      <c r="E287" s="174"/>
      <c r="F287" s="181"/>
      <c r="G287" s="181"/>
      <c r="H287" s="181"/>
      <c r="I287" s="12"/>
      <c r="J287" s="498"/>
    </row>
    <row r="288" spans="1:10">
      <c r="A288" s="181"/>
      <c r="B288" s="188" t="s">
        <v>1366</v>
      </c>
      <c r="C288" s="574">
        <v>2651209.58</v>
      </c>
      <c r="D288" s="574">
        <v>94252.760000000009</v>
      </c>
      <c r="E288" s="185">
        <v>3.5550852226476942E-2</v>
      </c>
      <c r="F288" s="185">
        <v>3.5550852226476942E-2</v>
      </c>
      <c r="G288" s="185">
        <v>0.11123005382367467</v>
      </c>
      <c r="H288" s="185">
        <v>3.1287591395863834</v>
      </c>
      <c r="I288" s="574">
        <v>294894.18428124191</v>
      </c>
      <c r="J288" s="574">
        <v>200641.42428124193</v>
      </c>
    </row>
    <row r="289" spans="1:10">
      <c r="A289" s="181"/>
      <c r="B289" s="188"/>
      <c r="C289" s="574"/>
      <c r="D289" s="12"/>
      <c r="E289" s="174"/>
      <c r="F289" s="189"/>
      <c r="G289" s="189"/>
      <c r="H289" s="189"/>
      <c r="I289" s="190"/>
      <c r="J289" s="575"/>
    </row>
    <row r="290" spans="1:10">
      <c r="A290" s="181">
        <v>346.11</v>
      </c>
      <c r="B290" s="184" t="s">
        <v>1412</v>
      </c>
      <c r="C290" s="574"/>
      <c r="D290" s="12"/>
      <c r="E290" s="174"/>
      <c r="F290" s="189"/>
      <c r="G290" s="189"/>
      <c r="H290" s="189"/>
      <c r="I290" s="12"/>
      <c r="J290" s="498"/>
    </row>
    <row r="291" spans="1:10">
      <c r="A291" s="181"/>
      <c r="B291" s="184" t="s">
        <v>1378</v>
      </c>
      <c r="C291" s="574">
        <v>124261.07</v>
      </c>
      <c r="D291" s="174">
        <v>5124.2100000000009</v>
      </c>
      <c r="E291" s="174">
        <v>4.24</v>
      </c>
      <c r="F291" s="185">
        <v>4.24E-2</v>
      </c>
      <c r="G291" s="185">
        <v>7.198050845691252E-2</v>
      </c>
      <c r="H291" s="185">
        <v>1.6976535013422764</v>
      </c>
      <c r="I291" s="174">
        <v>8699.1330481131081</v>
      </c>
      <c r="J291" s="511">
        <v>3574.9230481131071</v>
      </c>
    </row>
    <row r="292" spans="1:10">
      <c r="A292" s="181"/>
      <c r="B292" s="184" t="s">
        <v>1379</v>
      </c>
      <c r="C292" s="574">
        <v>324714.64</v>
      </c>
      <c r="D292" s="174">
        <v>13525.970000000001</v>
      </c>
      <c r="E292" s="174">
        <v>4.24</v>
      </c>
      <c r="F292" s="185">
        <v>4.24E-2</v>
      </c>
      <c r="G292" s="185">
        <v>9.9432917295204093E-2</v>
      </c>
      <c r="H292" s="185">
        <v>2.3451159739434928</v>
      </c>
      <c r="I292" s="174">
        <v>31719.968310080469</v>
      </c>
      <c r="J292" s="511">
        <v>18193.998310080467</v>
      </c>
    </row>
    <row r="293" spans="1:10">
      <c r="A293" s="181"/>
      <c r="B293" s="184" t="s">
        <v>1380</v>
      </c>
      <c r="C293" s="579">
        <v>333519.96999999997</v>
      </c>
      <c r="D293" s="187">
        <v>14274.719999999996</v>
      </c>
      <c r="E293" s="174">
        <v>4.28</v>
      </c>
      <c r="F293" s="186">
        <v>4.2800000000000005E-2</v>
      </c>
      <c r="G293" s="186">
        <v>7.6744708441724971E-2</v>
      </c>
      <c r="H293" s="186">
        <v>1.7931006645262841</v>
      </c>
      <c r="I293" s="187">
        <v>25596.009917926633</v>
      </c>
      <c r="J293" s="515">
        <v>11321.289917926637</v>
      </c>
    </row>
    <row r="294" spans="1:10">
      <c r="A294" s="181"/>
      <c r="B294" s="184"/>
      <c r="C294" s="574"/>
      <c r="D294" s="12"/>
      <c r="E294" s="174"/>
      <c r="F294" s="189"/>
      <c r="G294" s="189"/>
      <c r="H294" s="189"/>
      <c r="I294" s="12"/>
      <c r="J294" s="498"/>
    </row>
    <row r="295" spans="1:10">
      <c r="A295" s="181"/>
      <c r="B295" s="188" t="s">
        <v>1413</v>
      </c>
      <c r="C295" s="579">
        <v>782495.67999999993</v>
      </c>
      <c r="D295" s="579">
        <v>32924.899999999994</v>
      </c>
      <c r="E295" s="185">
        <v>4.2076781816865742E-2</v>
      </c>
      <c r="F295" s="186">
        <v>4.2076781816865742E-2</v>
      </c>
      <c r="G295" s="186">
        <v>8.4364825216824479E-2</v>
      </c>
      <c r="H295" s="185">
        <v>2.005020858867308</v>
      </c>
      <c r="I295" s="579">
        <v>66015.111276120209</v>
      </c>
      <c r="J295" s="579">
        <v>33090.211276120215</v>
      </c>
    </row>
    <row r="296" spans="1:10">
      <c r="A296" s="181"/>
      <c r="B296" s="188"/>
      <c r="C296" s="574"/>
      <c r="D296" s="574"/>
      <c r="E296" s="185"/>
      <c r="F296" s="191"/>
      <c r="G296" s="191"/>
      <c r="H296" s="185"/>
      <c r="I296" s="574"/>
      <c r="J296" s="574"/>
    </row>
    <row r="297" spans="1:10">
      <c r="A297" s="189">
        <v>348</v>
      </c>
      <c r="B297" s="2" t="s">
        <v>1491</v>
      </c>
      <c r="C297" s="574">
        <v>4776731.5599999996</v>
      </c>
      <c r="D297" s="174">
        <v>95635.35</v>
      </c>
      <c r="E297" s="185">
        <v>0.05</v>
      </c>
      <c r="F297" s="580">
        <v>0.05</v>
      </c>
      <c r="G297" s="185">
        <v>4.9998921976563526E-2</v>
      </c>
      <c r="H297" s="185">
        <v>0.99997843953127052</v>
      </c>
      <c r="I297" s="511">
        <v>95633.288057026904</v>
      </c>
      <c r="J297" s="609">
        <v>-2.0619429731013952</v>
      </c>
    </row>
    <row r="298" spans="1:10">
      <c r="A298" s="181"/>
      <c r="B298" s="182"/>
      <c r="C298" s="574"/>
      <c r="D298" s="12"/>
      <c r="E298" s="511"/>
      <c r="F298" s="181"/>
      <c r="G298" s="181"/>
      <c r="H298" s="181"/>
      <c r="I298" s="190"/>
      <c r="J298" s="578"/>
    </row>
    <row r="299" spans="1:10">
      <c r="A299" s="181"/>
      <c r="B299" s="182"/>
      <c r="C299" s="574"/>
      <c r="D299" s="12"/>
      <c r="E299" s="511"/>
      <c r="F299" s="181"/>
      <c r="G299" s="181"/>
      <c r="H299" s="181"/>
      <c r="I299" s="190"/>
      <c r="J299" s="578"/>
    </row>
    <row r="300" spans="1:10">
      <c r="A300" s="189"/>
      <c r="B300" s="200" t="s">
        <v>1414</v>
      </c>
      <c r="C300" s="576">
        <v>1895861022.3200006</v>
      </c>
      <c r="D300" s="576">
        <v>66198303.829999998</v>
      </c>
      <c r="E300" s="511"/>
      <c r="F300" s="193">
        <v>3.4917276662501294E-2</v>
      </c>
      <c r="G300" s="193">
        <v>4.132269244795278E-2</v>
      </c>
      <c r="H300" s="185">
        <v>1.1834454573122666</v>
      </c>
      <c r="I300" s="576">
        <v>78342081.949390724</v>
      </c>
      <c r="J300" s="576">
        <v>12143778.119390726</v>
      </c>
    </row>
    <row r="301" spans="1:10">
      <c r="A301" s="189"/>
      <c r="B301" s="200"/>
      <c r="C301" s="609"/>
      <c r="D301" s="609"/>
      <c r="E301" s="511"/>
      <c r="F301" s="189"/>
      <c r="G301" s="189"/>
      <c r="H301" s="189"/>
      <c r="I301" s="609"/>
      <c r="J301" s="609"/>
    </row>
    <row r="302" spans="1:10">
      <c r="A302" s="189"/>
      <c r="B302" s="12"/>
      <c r="C302" s="609"/>
      <c r="D302" s="12"/>
      <c r="E302" s="511"/>
      <c r="F302" s="189"/>
      <c r="G302" s="189"/>
      <c r="H302" s="189"/>
      <c r="I302" s="12"/>
      <c r="J302" s="498"/>
    </row>
    <row r="303" spans="1:10">
      <c r="A303" s="189"/>
      <c r="B303" s="119" t="s">
        <v>1415</v>
      </c>
      <c r="C303" s="609"/>
      <c r="D303" s="12"/>
      <c r="E303" s="511"/>
      <c r="F303" s="189"/>
      <c r="G303" s="189"/>
      <c r="H303" s="189"/>
      <c r="I303" s="190"/>
      <c r="J303" s="498"/>
    </row>
    <row r="304" spans="1:10">
      <c r="A304" s="189"/>
      <c r="B304" s="180"/>
      <c r="C304" s="609"/>
      <c r="D304" s="12"/>
      <c r="E304" s="511"/>
      <c r="F304" s="189"/>
      <c r="G304" s="189"/>
      <c r="H304" s="189"/>
      <c r="I304" s="12"/>
      <c r="J304" s="498"/>
    </row>
    <row r="305" spans="1:10">
      <c r="A305" s="189">
        <v>350.1</v>
      </c>
      <c r="B305" s="3" t="s">
        <v>1341</v>
      </c>
      <c r="C305" s="574">
        <v>13037871.039999999</v>
      </c>
      <c r="D305" s="174">
        <v>247706.78000000006</v>
      </c>
      <c r="E305" s="511">
        <v>1.9</v>
      </c>
      <c r="F305" s="185">
        <v>1.9E-2</v>
      </c>
      <c r="G305" s="185">
        <v>1.1004727641042957E-2</v>
      </c>
      <c r="H305" s="185">
        <v>0.57919619163383984</v>
      </c>
      <c r="I305" s="174">
        <v>143470.82361788143</v>
      </c>
      <c r="J305" s="511">
        <v>-104235.95638211863</v>
      </c>
    </row>
    <row r="306" spans="1:10">
      <c r="A306" s="189">
        <v>350.16</v>
      </c>
      <c r="B306" s="3" t="s">
        <v>1416</v>
      </c>
      <c r="C306" s="574">
        <v>2478317.94</v>
      </c>
      <c r="D306" s="174">
        <v>97891.41</v>
      </c>
      <c r="E306" s="511">
        <v>1.9</v>
      </c>
      <c r="F306" s="185">
        <v>1.9E-2</v>
      </c>
      <c r="G306" s="185">
        <v>1.4101392076614611E-2</v>
      </c>
      <c r="H306" s="185">
        <v>0.74217853034813741</v>
      </c>
      <c r="I306" s="174">
        <v>72652.902807506965</v>
      </c>
      <c r="J306" s="511">
        <v>-25238.507192493038</v>
      </c>
    </row>
    <row r="307" spans="1:10">
      <c r="A307" s="189">
        <v>350.17</v>
      </c>
      <c r="B307" s="3" t="s">
        <v>1417</v>
      </c>
      <c r="C307" s="574">
        <v>20438119.84</v>
      </c>
      <c r="D307" s="174">
        <v>457813.92000000004</v>
      </c>
      <c r="E307" s="511">
        <v>2.2400000000000002</v>
      </c>
      <c r="F307" s="185">
        <v>2.2400000000000003E-2</v>
      </c>
      <c r="G307" s="185">
        <v>1.0593020665000782E-2</v>
      </c>
      <c r="H307" s="185">
        <v>0.47290270825896341</v>
      </c>
      <c r="I307" s="174">
        <v>216501.44264665243</v>
      </c>
      <c r="J307" s="511">
        <v>-241312.47735334761</v>
      </c>
    </row>
    <row r="308" spans="1:10">
      <c r="A308" s="189">
        <v>350.99</v>
      </c>
      <c r="B308" s="3" t="s">
        <v>1418</v>
      </c>
      <c r="C308" s="574">
        <v>172388.53</v>
      </c>
      <c r="D308" s="174">
        <v>660.00000000000011</v>
      </c>
      <c r="E308" s="174">
        <v>2.2400000000000002</v>
      </c>
      <c r="F308" s="185">
        <v>2.2400000000000003E-2</v>
      </c>
      <c r="G308" s="185">
        <v>1.1983311076592153E-2</v>
      </c>
      <c r="H308" s="185">
        <v>0.53496924449072103</v>
      </c>
      <c r="I308" s="174">
        <v>353.07970136387593</v>
      </c>
      <c r="J308" s="174">
        <v>-306.92029863612419</v>
      </c>
    </row>
    <row r="309" spans="1:10">
      <c r="A309" s="189"/>
      <c r="B309" s="3"/>
      <c r="C309" s="574"/>
      <c r="D309" s="174">
        <v>2715.6000000000008</v>
      </c>
      <c r="E309" s="174">
        <v>1.9</v>
      </c>
      <c r="F309" s="185">
        <v>1.9E-2</v>
      </c>
      <c r="G309" s="185">
        <v>1.1983311076592153E-2</v>
      </c>
      <c r="H309" s="185">
        <v>0.63070058297853437</v>
      </c>
      <c r="I309" s="174">
        <v>1712.7305031365086</v>
      </c>
      <c r="J309" s="174">
        <v>-1002.8694968634923</v>
      </c>
    </row>
    <row r="310" spans="1:10">
      <c r="A310" s="189">
        <v>352</v>
      </c>
      <c r="B310" s="12" t="s">
        <v>1419</v>
      </c>
      <c r="C310" s="574">
        <v>3818787.78</v>
      </c>
      <c r="D310" s="174">
        <v>64919.400000000009</v>
      </c>
      <c r="E310" s="174">
        <v>1.7</v>
      </c>
      <c r="F310" s="185">
        <v>1.7000000000000001E-2</v>
      </c>
      <c r="G310" s="185">
        <v>1.5246674826645337E-2</v>
      </c>
      <c r="H310" s="185">
        <v>0.89686322509678451</v>
      </c>
      <c r="I310" s="174">
        <v>58223.8224553482</v>
      </c>
      <c r="J310" s="174">
        <v>-6695.5775446518091</v>
      </c>
    </row>
    <row r="311" spans="1:10">
      <c r="A311" s="189">
        <v>352.6</v>
      </c>
      <c r="B311" s="12" t="s">
        <v>1420</v>
      </c>
      <c r="C311" s="574">
        <v>1759633.82</v>
      </c>
      <c r="D311" s="174">
        <v>52450.45</v>
      </c>
      <c r="E311" s="174">
        <v>1.81</v>
      </c>
      <c r="F311" s="185">
        <v>1.8100000000000002E-2</v>
      </c>
      <c r="G311" s="185">
        <v>1.5976719153676096E-2</v>
      </c>
      <c r="H311" s="185">
        <v>0.88269166594895554</v>
      </c>
      <c r="I311" s="174">
        <v>46297.575090272396</v>
      </c>
      <c r="J311" s="174">
        <v>-6152.8749097276013</v>
      </c>
    </row>
    <row r="312" spans="1:10">
      <c r="A312" s="189">
        <v>352.7</v>
      </c>
      <c r="B312" s="12" t="s">
        <v>1421</v>
      </c>
      <c r="C312" s="574">
        <v>2270219.17</v>
      </c>
      <c r="D312" s="174">
        <v>41091</v>
      </c>
      <c r="E312" s="174">
        <v>1.81</v>
      </c>
      <c r="F312" s="185">
        <v>1.8100000000000002E-2</v>
      </c>
      <c r="G312" s="185">
        <v>1.3157648681407582E-2</v>
      </c>
      <c r="H312" s="185">
        <v>0.72694191609986636</v>
      </c>
      <c r="I312" s="174">
        <v>29870.77027445961</v>
      </c>
      <c r="J312" s="174">
        <v>-11220.22972554039</v>
      </c>
    </row>
    <row r="313" spans="1:10">
      <c r="A313" s="189">
        <v>352.9</v>
      </c>
      <c r="B313" s="12" t="s">
        <v>1422</v>
      </c>
      <c r="C313" s="574">
        <v>1956303.54</v>
      </c>
      <c r="D313" s="174">
        <v>2157.2400000000002</v>
      </c>
      <c r="E313" s="174">
        <v>1.81</v>
      </c>
      <c r="F313" s="185">
        <v>1.8100000000000002E-2</v>
      </c>
      <c r="G313" s="185">
        <v>1.5060427921311147E-2</v>
      </c>
      <c r="H313" s="185">
        <v>0.83206784095641684</v>
      </c>
      <c r="I313" s="174">
        <v>1794.9700292248208</v>
      </c>
      <c r="J313" s="174">
        <v>-362.26997077517944</v>
      </c>
    </row>
    <row r="314" spans="1:10">
      <c r="A314" s="189"/>
      <c r="B314" s="12"/>
      <c r="C314" s="574"/>
      <c r="D314" s="174">
        <v>4284.3600000000015</v>
      </c>
      <c r="E314" s="174">
        <v>2.8</v>
      </c>
      <c r="F314" s="185">
        <v>2.7999999999999997E-2</v>
      </c>
      <c r="G314" s="185">
        <v>1.5060427921311147E-2</v>
      </c>
      <c r="H314" s="185">
        <v>0.53787242576111238</v>
      </c>
      <c r="I314" s="174">
        <v>2304.4391060338803</v>
      </c>
      <c r="J314" s="174">
        <v>-1979.9208939661212</v>
      </c>
    </row>
    <row r="315" spans="1:10">
      <c r="A315" s="189"/>
      <c r="B315" s="12"/>
      <c r="C315" s="574"/>
      <c r="D315" s="174">
        <v>71403.12000000001</v>
      </c>
      <c r="E315" s="174">
        <v>4.24</v>
      </c>
      <c r="F315" s="185">
        <v>4.24E-2</v>
      </c>
      <c r="G315" s="185">
        <v>1.5060427921311147E-2</v>
      </c>
      <c r="H315" s="185">
        <v>0.35519877172903647</v>
      </c>
      <c r="I315" s="174">
        <v>25362.300521621</v>
      </c>
      <c r="J315" s="174">
        <v>-46040.81947837901</v>
      </c>
    </row>
    <row r="316" spans="1:10">
      <c r="A316" s="189">
        <v>353</v>
      </c>
      <c r="B316" s="12" t="s">
        <v>1423</v>
      </c>
      <c r="C316" s="574">
        <v>157933119.28999999</v>
      </c>
      <c r="D316" s="174">
        <v>5343701.68</v>
      </c>
      <c r="E316" s="174">
        <v>2.11</v>
      </c>
      <c r="F316" s="185">
        <v>2.1100000000000001E-2</v>
      </c>
      <c r="G316" s="185">
        <v>2.3078624250536809E-2</v>
      </c>
      <c r="H316" s="185">
        <v>1.0937736611628819</v>
      </c>
      <c r="I316" s="174">
        <v>5844800.1506958427</v>
      </c>
      <c r="J316" s="174">
        <v>501098.47069584299</v>
      </c>
    </row>
    <row r="317" spans="1:10">
      <c r="A317" s="189">
        <v>353.6</v>
      </c>
      <c r="B317" s="12" t="s">
        <v>1424</v>
      </c>
      <c r="C317" s="574">
        <v>108797057.09</v>
      </c>
      <c r="D317" s="174">
        <v>9929.8899999999976</v>
      </c>
      <c r="E317" s="174">
        <v>1.74</v>
      </c>
      <c r="F317" s="185">
        <v>1.7399999999999999E-2</v>
      </c>
      <c r="G317" s="185">
        <v>2.4526960161231511E-2</v>
      </c>
      <c r="H317" s="185">
        <v>1.4095954115650295</v>
      </c>
      <c r="I317" s="174">
        <v>13997.127381345468</v>
      </c>
      <c r="J317" s="174">
        <v>4067.2373813454706</v>
      </c>
    </row>
    <row r="318" spans="1:10">
      <c r="A318" s="189">
        <v>353.7</v>
      </c>
      <c r="B318" s="12" t="s">
        <v>1425</v>
      </c>
      <c r="C318" s="574">
        <v>198771431.59999999</v>
      </c>
      <c r="D318" s="174">
        <v>2.4</v>
      </c>
      <c r="E318" s="174">
        <v>1.74</v>
      </c>
      <c r="F318" s="185">
        <v>1.7399999999999999E-2</v>
      </c>
      <c r="G318" s="185">
        <v>2.4882016722202447E-2</v>
      </c>
      <c r="H318" s="185">
        <v>1.4300009610461177</v>
      </c>
      <c r="I318" s="174">
        <v>3.4320023065106824</v>
      </c>
      <c r="J318" s="174">
        <v>1.0320023065106825</v>
      </c>
    </row>
    <row r="319" spans="1:10">
      <c r="A319" s="207"/>
      <c r="B319" s="12"/>
      <c r="C319" s="600"/>
      <c r="D319" s="174">
        <v>3855518.29</v>
      </c>
      <c r="E319" s="174">
        <v>1.97</v>
      </c>
      <c r="F319" s="185">
        <v>1.9699999999999999E-2</v>
      </c>
      <c r="G319" s="185">
        <v>2.4882016722202447E-2</v>
      </c>
      <c r="H319" s="185">
        <v>1.2630465341219517</v>
      </c>
      <c r="I319" s="174">
        <v>4869699.0134282941</v>
      </c>
      <c r="J319" s="174">
        <v>1014180.7234282941</v>
      </c>
    </row>
    <row r="320" spans="1:10">
      <c r="A320" s="189"/>
      <c r="B320" s="12"/>
      <c r="C320" s="574"/>
      <c r="D320" s="174">
        <v>98652.000000000015</v>
      </c>
      <c r="E320" s="174">
        <v>2.31</v>
      </c>
      <c r="F320" s="185">
        <v>2.3100000000000002E-2</v>
      </c>
      <c r="G320" s="185">
        <v>2.4882016722202447E-2</v>
      </c>
      <c r="H320" s="185">
        <v>1.0771435810477248</v>
      </c>
      <c r="I320" s="174">
        <v>106262.36855752017</v>
      </c>
      <c r="J320" s="174">
        <v>7610.3685575201525</v>
      </c>
    </row>
    <row r="321" spans="1:10">
      <c r="A321" s="189">
        <v>353.8</v>
      </c>
      <c r="B321" s="12" t="s">
        <v>1426</v>
      </c>
      <c r="C321" s="574">
        <v>405246.36</v>
      </c>
      <c r="D321" s="174">
        <v>7983.3599999999979</v>
      </c>
      <c r="E321" s="174">
        <v>1.97</v>
      </c>
      <c r="F321" s="185">
        <v>1.9699999999999999E-2</v>
      </c>
      <c r="G321" s="185">
        <v>2.4656665169117891E-2</v>
      </c>
      <c r="H321" s="185">
        <v>1.2516073689907559</v>
      </c>
      <c r="I321" s="174">
        <v>9992.0322053060372</v>
      </c>
      <c r="J321" s="174">
        <v>2008.6722053060394</v>
      </c>
    </row>
    <row r="322" spans="1:10">
      <c r="A322" s="189">
        <v>353.9</v>
      </c>
      <c r="B322" s="12" t="s">
        <v>1427</v>
      </c>
      <c r="C322" s="574">
        <v>129568728.68000001</v>
      </c>
      <c r="D322" s="174">
        <v>84469.439999999988</v>
      </c>
      <c r="E322" s="174">
        <v>1.5</v>
      </c>
      <c r="F322" s="185">
        <v>1.4999999999999999E-2</v>
      </c>
      <c r="G322" s="185">
        <v>2.0834834397800522E-2</v>
      </c>
      <c r="H322" s="185">
        <v>1.3889889598533682</v>
      </c>
      <c r="I322" s="174">
        <v>117327.11960499648</v>
      </c>
      <c r="J322" s="174">
        <v>32857.679604996491</v>
      </c>
    </row>
    <row r="323" spans="1:10">
      <c r="A323" s="189"/>
      <c r="B323" s="12"/>
      <c r="C323" s="574"/>
      <c r="D323" s="174">
        <v>6371.3999999999987</v>
      </c>
      <c r="E323" s="174">
        <v>1.55</v>
      </c>
      <c r="F323" s="185">
        <v>1.5500000000000002E-2</v>
      </c>
      <c r="G323" s="185">
        <v>2.0834834397800522E-2</v>
      </c>
      <c r="H323" s="185">
        <v>1.3441828643742271</v>
      </c>
      <c r="I323" s="174">
        <v>8564.3267020739495</v>
      </c>
      <c r="J323" s="174">
        <v>2192.9267020739508</v>
      </c>
    </row>
    <row r="324" spans="1:10">
      <c r="A324" s="189"/>
      <c r="B324" s="12"/>
      <c r="C324" s="574"/>
      <c r="D324" s="174">
        <v>61335</v>
      </c>
      <c r="E324" s="174">
        <v>1.74</v>
      </c>
      <c r="F324" s="185">
        <v>1.7399999999999999E-2</v>
      </c>
      <c r="G324" s="185">
        <v>2.0834834397800522E-2</v>
      </c>
      <c r="H324" s="185">
        <v>1.1974042757356622</v>
      </c>
      <c r="I324" s="174">
        <v>73442.79125224684</v>
      </c>
      <c r="J324" s="174">
        <v>12107.79125224684</v>
      </c>
    </row>
    <row r="325" spans="1:10">
      <c r="A325" s="189"/>
      <c r="B325" s="12"/>
      <c r="C325" s="574"/>
      <c r="D325" s="174">
        <v>764896.49000000011</v>
      </c>
      <c r="E325" s="174">
        <v>1.97</v>
      </c>
      <c r="F325" s="185">
        <v>1.9699999999999999E-2</v>
      </c>
      <c r="G325" s="185">
        <v>2.0834834397800522E-2</v>
      </c>
      <c r="H325" s="185">
        <v>1.0576058069949503</v>
      </c>
      <c r="I325" s="174">
        <v>808958.96957405505</v>
      </c>
      <c r="J325" s="174">
        <v>44062.479574054945</v>
      </c>
    </row>
    <row r="326" spans="1:10">
      <c r="A326" s="189"/>
      <c r="B326" s="12"/>
      <c r="C326" s="574"/>
      <c r="D326" s="174">
        <v>885178.44</v>
      </c>
      <c r="E326" s="174">
        <v>2.11</v>
      </c>
      <c r="F326" s="185">
        <v>2.1100000000000001E-2</v>
      </c>
      <c r="G326" s="185">
        <v>2.0834834397800522E-2</v>
      </c>
      <c r="H326" s="185">
        <v>0.98743290984836596</v>
      </c>
      <c r="I326" s="174">
        <v>874054.32274423714</v>
      </c>
      <c r="J326" s="174">
        <v>-11124.117255762802</v>
      </c>
    </row>
    <row r="327" spans="1:10">
      <c r="A327" s="189"/>
      <c r="B327" s="12"/>
      <c r="C327" s="574"/>
      <c r="D327" s="174">
        <v>62089.68</v>
      </c>
      <c r="E327" s="174">
        <v>2.19</v>
      </c>
      <c r="F327" s="185">
        <v>2.1899999999999999E-2</v>
      </c>
      <c r="G327" s="185">
        <v>2.0834834397800522E-2</v>
      </c>
      <c r="H327" s="185">
        <v>0.95136230126943022</v>
      </c>
      <c r="I327" s="174">
        <v>59069.780849882518</v>
      </c>
      <c r="J327" s="174">
        <v>-3019.8991501174823</v>
      </c>
    </row>
    <row r="328" spans="1:10">
      <c r="A328" s="189"/>
      <c r="B328" s="12"/>
      <c r="C328" s="574"/>
      <c r="D328" s="174">
        <v>39967.4</v>
      </c>
      <c r="E328" s="174">
        <v>2.31</v>
      </c>
      <c r="F328" s="185">
        <v>2.3100000000000002E-2</v>
      </c>
      <c r="G328" s="185">
        <v>2.0834834397800522E-2</v>
      </c>
      <c r="H328" s="185">
        <v>0.90194088302166753</v>
      </c>
      <c r="I328" s="174">
        <v>36048.232048080194</v>
      </c>
      <c r="J328" s="174">
        <v>-3919.1679519198078</v>
      </c>
    </row>
    <row r="329" spans="1:10">
      <c r="A329" s="189"/>
      <c r="B329" s="12"/>
      <c r="C329" s="574"/>
      <c r="D329" s="174">
        <v>49900.55999999999</v>
      </c>
      <c r="E329" s="174">
        <v>2.8</v>
      </c>
      <c r="F329" s="185">
        <v>2.7999999999999997E-2</v>
      </c>
      <c r="G329" s="185">
        <v>2.0834834397800522E-2</v>
      </c>
      <c r="H329" s="185">
        <v>0.74410122849287585</v>
      </c>
      <c r="I329" s="174">
        <v>37131.067998482453</v>
      </c>
      <c r="J329" s="174">
        <v>-12769.492001517538</v>
      </c>
    </row>
    <row r="330" spans="1:10">
      <c r="A330" s="189"/>
      <c r="B330" s="12"/>
      <c r="C330" s="574"/>
      <c r="D330" s="174">
        <v>280352.5</v>
      </c>
      <c r="E330" s="174">
        <v>3.19</v>
      </c>
      <c r="F330" s="185">
        <v>3.1899999999999998E-2</v>
      </c>
      <c r="G330" s="185">
        <v>2.0834834397800522E-2</v>
      </c>
      <c r="H330" s="185">
        <v>0.6531296049467249</v>
      </c>
      <c r="I330" s="174">
        <v>183106.51757082669</v>
      </c>
      <c r="J330" s="174">
        <v>-97245.982429173309</v>
      </c>
    </row>
    <row r="331" spans="1:10">
      <c r="A331" s="189"/>
      <c r="B331" s="12"/>
      <c r="C331" s="574"/>
      <c r="D331" s="174">
        <v>1015538.4799999999</v>
      </c>
      <c r="E331" s="174">
        <v>4.24</v>
      </c>
      <c r="F331" s="185">
        <v>4.24E-2</v>
      </c>
      <c r="G331" s="185">
        <v>2.0834834397800522E-2</v>
      </c>
      <c r="H331" s="185">
        <v>0.49138760372171042</v>
      </c>
      <c r="I331" s="174">
        <v>499023.02017438808</v>
      </c>
      <c r="J331" s="174">
        <v>-516515.45982561179</v>
      </c>
    </row>
    <row r="332" spans="1:10">
      <c r="A332" s="189">
        <v>354</v>
      </c>
      <c r="B332" s="12" t="s">
        <v>1428</v>
      </c>
      <c r="C332" s="574">
        <v>90563275.939999998</v>
      </c>
      <c r="D332" s="174">
        <v>1512406.56</v>
      </c>
      <c r="E332" s="174">
        <v>1.67</v>
      </c>
      <c r="F332" s="185">
        <v>1.67E-2</v>
      </c>
      <c r="G332" s="185">
        <v>1.2537697132841074E-2</v>
      </c>
      <c r="H332" s="185">
        <v>0.75076030735575294</v>
      </c>
      <c r="I332" s="174">
        <v>1135454.8138324569</v>
      </c>
      <c r="J332" s="174">
        <v>-376951.74616754311</v>
      </c>
    </row>
    <row r="333" spans="1:10">
      <c r="A333" s="189">
        <v>354.7</v>
      </c>
      <c r="B333" s="12" t="s">
        <v>1429</v>
      </c>
      <c r="C333" s="574">
        <v>1507252.65</v>
      </c>
      <c r="D333" s="174">
        <v>46875.48</v>
      </c>
      <c r="E333" s="174">
        <v>3.11</v>
      </c>
      <c r="F333" s="185">
        <v>3.1099999999999999E-2</v>
      </c>
      <c r="G333" s="185">
        <v>1.123728603150744E-2</v>
      </c>
      <c r="H333" s="185">
        <v>0.36132752512885657</v>
      </c>
      <c r="I333" s="174">
        <v>16937.401177627216</v>
      </c>
      <c r="J333" s="174">
        <v>-29938.078822372787</v>
      </c>
    </row>
    <row r="334" spans="1:10">
      <c r="A334" s="189">
        <v>354.9</v>
      </c>
      <c r="B334" s="12" t="s">
        <v>1430</v>
      </c>
      <c r="C334" s="574">
        <v>133399.28</v>
      </c>
      <c r="D334" s="174">
        <v>670.32</v>
      </c>
      <c r="E334" s="174">
        <v>1.5</v>
      </c>
      <c r="F334" s="185">
        <v>1.4999999999999999E-2</v>
      </c>
      <c r="G334" s="185">
        <v>4.5654222816020372E-3</v>
      </c>
      <c r="H334" s="185">
        <v>0.3043614854401358</v>
      </c>
      <c r="I334" s="174">
        <v>204.01959092023185</v>
      </c>
      <c r="J334" s="174">
        <v>-466.3004090797682</v>
      </c>
    </row>
    <row r="335" spans="1:10">
      <c r="A335" s="189"/>
      <c r="B335" s="12"/>
      <c r="C335" s="574"/>
      <c r="D335" s="174">
        <v>1483.68</v>
      </c>
      <c r="E335" s="174">
        <v>1.67</v>
      </c>
      <c r="F335" s="185">
        <v>1.67E-2</v>
      </c>
      <c r="G335" s="185">
        <v>4.5654222816020372E-3</v>
      </c>
      <c r="H335" s="185">
        <v>0.27337857973664892</v>
      </c>
      <c r="I335" s="174">
        <v>405.60633118367127</v>
      </c>
      <c r="J335" s="174">
        <v>-1078.0736688163288</v>
      </c>
    </row>
    <row r="336" spans="1:10">
      <c r="A336" s="189">
        <v>355</v>
      </c>
      <c r="B336" s="12" t="s">
        <v>1431</v>
      </c>
      <c r="C336" s="574">
        <v>85130847.549999997</v>
      </c>
      <c r="D336" s="174">
        <v>2331355.71</v>
      </c>
      <c r="E336" s="511">
        <v>3.02</v>
      </c>
      <c r="F336" s="185">
        <v>3.0200000000000001E-2</v>
      </c>
      <c r="G336" s="185">
        <v>3.0366512432424567E-2</v>
      </c>
      <c r="H336" s="185">
        <v>1.0055136567028002</v>
      </c>
      <c r="I336" s="174">
        <v>2344210.005037053</v>
      </c>
      <c r="J336" s="511">
        <v>12854.29503705306</v>
      </c>
    </row>
    <row r="337" spans="1:10">
      <c r="A337" s="189">
        <v>355.6</v>
      </c>
      <c r="B337" s="12" t="s">
        <v>1432</v>
      </c>
      <c r="C337" s="574">
        <v>78708415.219999999</v>
      </c>
      <c r="D337" s="174">
        <v>2135052.4499999997</v>
      </c>
      <c r="E337" s="511">
        <v>3.11</v>
      </c>
      <c r="F337" s="185">
        <v>3.1099999999999999E-2</v>
      </c>
      <c r="G337" s="185">
        <v>3.2492459578199601E-2</v>
      </c>
      <c r="H337" s="185">
        <v>1.0447736198778006</v>
      </c>
      <c r="I337" s="174">
        <v>2230646.4768154668</v>
      </c>
      <c r="J337" s="511">
        <v>95594.026815467048</v>
      </c>
    </row>
    <row r="338" spans="1:10">
      <c r="A338" s="189">
        <v>355.7</v>
      </c>
      <c r="B338" s="12" t="s">
        <v>1433</v>
      </c>
      <c r="C338" s="574">
        <v>170738423.63</v>
      </c>
      <c r="D338" s="174">
        <v>5319850.96</v>
      </c>
      <c r="E338" s="511">
        <v>3.11</v>
      </c>
      <c r="F338" s="185">
        <v>3.1099999999999999E-2</v>
      </c>
      <c r="G338" s="185">
        <v>3.3980235527168369E-2</v>
      </c>
      <c r="H338" s="185">
        <v>1.092612074828565</v>
      </c>
      <c r="I338" s="174">
        <v>5812533.3951843334</v>
      </c>
      <c r="J338" s="511">
        <v>492682.43518433347</v>
      </c>
    </row>
    <row r="339" spans="1:10">
      <c r="A339" s="189">
        <v>355.9</v>
      </c>
      <c r="B339" s="12" t="s">
        <v>1434</v>
      </c>
      <c r="C339" s="574">
        <v>8879281.0700000003</v>
      </c>
      <c r="D339" s="174">
        <v>67308.120000000024</v>
      </c>
      <c r="E339" s="174">
        <v>3.02</v>
      </c>
      <c r="F339" s="185">
        <v>3.0200000000000001E-2</v>
      </c>
      <c r="G339" s="185">
        <v>3.0952030884961453E-2</v>
      </c>
      <c r="H339" s="185">
        <v>1.0249016849324983</v>
      </c>
      <c r="I339" s="174">
        <v>68984.205597638822</v>
      </c>
      <c r="J339" s="174">
        <v>1676.0855976387975</v>
      </c>
    </row>
    <row r="340" spans="1:10">
      <c r="A340" s="189"/>
      <c r="B340" s="12"/>
      <c r="C340" s="574"/>
      <c r="D340" s="174">
        <v>63502.18</v>
      </c>
      <c r="E340" s="174">
        <v>3.11</v>
      </c>
      <c r="F340" s="185">
        <v>3.1099999999999999E-2</v>
      </c>
      <c r="G340" s="185">
        <v>3.0952030884961453E-2</v>
      </c>
      <c r="H340" s="185">
        <v>0.9952421506418474</v>
      </c>
      <c r="I340" s="174">
        <v>63200.046193645707</v>
      </c>
      <c r="J340" s="174">
        <v>-302.13380635429348</v>
      </c>
    </row>
    <row r="341" spans="1:10">
      <c r="A341" s="189"/>
      <c r="B341" s="12"/>
      <c r="C341" s="574"/>
      <c r="D341" s="174">
        <v>181040.08</v>
      </c>
      <c r="E341" s="174">
        <v>4.24</v>
      </c>
      <c r="F341" s="185">
        <v>4.24E-2</v>
      </c>
      <c r="G341" s="185">
        <v>3.0952030884961453E-2</v>
      </c>
      <c r="H341" s="185">
        <v>0.73000072841890218</v>
      </c>
      <c r="I341" s="174">
        <v>132159.39027301632</v>
      </c>
      <c r="J341" s="174">
        <v>-48880.689726983663</v>
      </c>
    </row>
    <row r="342" spans="1:10">
      <c r="A342" s="189">
        <v>356</v>
      </c>
      <c r="B342" s="12" t="s">
        <v>1435</v>
      </c>
      <c r="C342" s="574">
        <v>127496954.51000001</v>
      </c>
      <c r="D342" s="174">
        <v>2690173.02</v>
      </c>
      <c r="E342" s="511">
        <v>2.11</v>
      </c>
      <c r="F342" s="185">
        <v>2.1100000000000001E-2</v>
      </c>
      <c r="G342" s="185">
        <v>1.2901527702963213E-2</v>
      </c>
      <c r="H342" s="185">
        <v>0.61144681056697692</v>
      </c>
      <c r="I342" s="174">
        <v>1644897.7129523321</v>
      </c>
      <c r="J342" s="511">
        <v>-1045275.3070476679</v>
      </c>
    </row>
    <row r="343" spans="1:10">
      <c r="A343" s="189">
        <v>356.6</v>
      </c>
      <c r="B343" s="12" t="s">
        <v>1436</v>
      </c>
      <c r="C343" s="574">
        <v>25127105.969999999</v>
      </c>
      <c r="D343" s="174">
        <v>539560.57999999996</v>
      </c>
      <c r="E343" s="511">
        <v>2.83</v>
      </c>
      <c r="F343" s="185">
        <v>2.8300000000000002E-2</v>
      </c>
      <c r="G343" s="185">
        <v>1.8140873715987278E-2</v>
      </c>
      <c r="H343" s="185">
        <v>0.64102027264972705</v>
      </c>
      <c r="I343" s="174">
        <v>345869.27010264486</v>
      </c>
      <c r="J343" s="511">
        <v>-193691.3098973551</v>
      </c>
    </row>
    <row r="344" spans="1:10">
      <c r="A344" s="189">
        <v>356.7</v>
      </c>
      <c r="B344" s="12" t="s">
        <v>1437</v>
      </c>
      <c r="C344" s="574">
        <v>132747968.58</v>
      </c>
      <c r="D344" s="174">
        <v>3755722.4099999997</v>
      </c>
      <c r="E344" s="511">
        <v>2.83</v>
      </c>
      <c r="F344" s="185">
        <v>2.8300000000000002E-2</v>
      </c>
      <c r="G344" s="185">
        <v>1.313916814578747E-2</v>
      </c>
      <c r="H344" s="185">
        <v>0.46428155992181869</v>
      </c>
      <c r="I344" s="174">
        <v>1743712.6591481322</v>
      </c>
      <c r="J344" s="511">
        <v>-2012009.7508518675</v>
      </c>
    </row>
    <row r="345" spans="1:10">
      <c r="A345" s="189">
        <v>356.9</v>
      </c>
      <c r="B345" s="12" t="s">
        <v>1438</v>
      </c>
      <c r="C345" s="574">
        <v>6269537.6799999997</v>
      </c>
      <c r="D345" s="174">
        <v>1087.56</v>
      </c>
      <c r="E345" s="174">
        <v>1.74</v>
      </c>
      <c r="F345" s="185">
        <v>1.7399999999999999E-2</v>
      </c>
      <c r="G345" s="185">
        <v>1.5997874812578111E-2</v>
      </c>
      <c r="H345" s="185">
        <v>0.919418092676903</v>
      </c>
      <c r="I345" s="174">
        <v>999.92234087169254</v>
      </c>
      <c r="J345" s="174">
        <v>-87.637659128307405</v>
      </c>
    </row>
    <row r="346" spans="1:10">
      <c r="A346" s="189"/>
      <c r="B346" s="12"/>
      <c r="C346" s="574"/>
      <c r="D346" s="174">
        <v>24312.120000000003</v>
      </c>
      <c r="E346" s="174">
        <v>2.11</v>
      </c>
      <c r="F346" s="185">
        <v>2.1100000000000001E-2</v>
      </c>
      <c r="G346" s="185">
        <v>1.5997874812578111E-2</v>
      </c>
      <c r="H346" s="185">
        <v>0.75819311907953135</v>
      </c>
      <c r="I346" s="174">
        <v>18433.282094235859</v>
      </c>
      <c r="J346" s="174">
        <v>-5878.8379057641432</v>
      </c>
    </row>
    <row r="347" spans="1:10">
      <c r="A347" s="189"/>
      <c r="B347" s="12"/>
      <c r="C347" s="574"/>
      <c r="D347" s="174">
        <v>56850.580000000016</v>
      </c>
      <c r="E347" s="174">
        <v>2.83</v>
      </c>
      <c r="F347" s="185">
        <v>2.8300000000000002E-2</v>
      </c>
      <c r="G347" s="185">
        <v>1.5997874812578111E-2</v>
      </c>
      <c r="H347" s="185">
        <v>0.56529592977307808</v>
      </c>
      <c r="I347" s="174">
        <v>32137.401479238768</v>
      </c>
      <c r="J347" s="174">
        <v>-24713.178520761248</v>
      </c>
    </row>
    <row r="348" spans="1:10">
      <c r="A348" s="189"/>
      <c r="B348" s="12"/>
      <c r="C348" s="574"/>
      <c r="D348" s="174">
        <v>120693.34</v>
      </c>
      <c r="E348" s="174">
        <v>4.24</v>
      </c>
      <c r="F348" s="185">
        <v>4.24E-2</v>
      </c>
      <c r="G348" s="185">
        <v>1.5997874812578111E-2</v>
      </c>
      <c r="H348" s="185">
        <v>0.37730836822118186</v>
      </c>
      <c r="I348" s="174">
        <v>45538.607170564297</v>
      </c>
      <c r="J348" s="174">
        <v>-75154.732829435699</v>
      </c>
    </row>
    <row r="349" spans="1:10">
      <c r="A349" s="189">
        <v>357.7</v>
      </c>
      <c r="B349" s="12" t="s">
        <v>1439</v>
      </c>
      <c r="C349" s="609">
        <v>700574.85</v>
      </c>
      <c r="D349" s="174">
        <v>15833.04</v>
      </c>
      <c r="E349" s="174">
        <v>2.2599999999999998</v>
      </c>
      <c r="F349" s="185">
        <v>2.2599999999999999E-2</v>
      </c>
      <c r="G349" s="185">
        <v>2.5497742208526217E-2</v>
      </c>
      <c r="H349" s="185">
        <v>1.1282186817931956</v>
      </c>
      <c r="I349" s="174">
        <v>17863.131517578939</v>
      </c>
      <c r="J349" s="174">
        <v>2030.0915175789378</v>
      </c>
    </row>
    <row r="350" spans="1:10">
      <c r="A350" s="189">
        <v>357.9</v>
      </c>
      <c r="B350" s="12" t="s">
        <v>1440</v>
      </c>
      <c r="C350" s="609">
        <v>510284.37</v>
      </c>
      <c r="D350" s="174">
        <v>1922.08</v>
      </c>
      <c r="E350" s="174">
        <v>2.2599999999999998</v>
      </c>
      <c r="F350" s="185">
        <v>2.2599999999999999E-2</v>
      </c>
      <c r="G350" s="185">
        <v>1.7313481710487931E-2</v>
      </c>
      <c r="H350" s="185">
        <v>0.76608326152601469</v>
      </c>
      <c r="I350" s="174">
        <v>1472.4733153139223</v>
      </c>
      <c r="J350" s="174">
        <v>-449.60668468607764</v>
      </c>
    </row>
    <row r="351" spans="1:10">
      <c r="A351" s="189">
        <v>358.7</v>
      </c>
      <c r="B351" s="12" t="s">
        <v>1441</v>
      </c>
      <c r="C351" s="609">
        <v>2932873.15</v>
      </c>
      <c r="D351" s="174">
        <v>103530.48000000004</v>
      </c>
      <c r="E351" s="174">
        <v>3.53</v>
      </c>
      <c r="F351" s="185">
        <v>3.5299999999999998E-2</v>
      </c>
      <c r="G351" s="185">
        <v>7.4055651992086108E-3</v>
      </c>
      <c r="H351" s="185">
        <v>0.20978938241384168</v>
      </c>
      <c r="I351" s="174">
        <v>21719.595460208595</v>
      </c>
      <c r="J351" s="174">
        <v>-81810.884539791441</v>
      </c>
    </row>
    <row r="352" spans="1:10">
      <c r="A352" s="189">
        <v>358.9</v>
      </c>
      <c r="B352" s="12" t="s">
        <v>1442</v>
      </c>
      <c r="C352" s="609">
        <v>34023856.659999996</v>
      </c>
      <c r="D352" s="174">
        <v>66721.920000000013</v>
      </c>
      <c r="E352" s="174">
        <v>1.92</v>
      </c>
      <c r="F352" s="185">
        <v>1.9199999999999998E-2</v>
      </c>
      <c r="G352" s="185">
        <v>1.5503280331392687E-2</v>
      </c>
      <c r="H352" s="185">
        <v>0.80746251726003582</v>
      </c>
      <c r="I352" s="174">
        <v>53875.449479622737</v>
      </c>
      <c r="J352" s="174">
        <v>-12846.470520377276</v>
      </c>
    </row>
    <row r="353" spans="1:10">
      <c r="A353" s="189"/>
      <c r="B353" s="12"/>
      <c r="C353" s="609"/>
      <c r="D353" s="174">
        <v>47084.5</v>
      </c>
      <c r="E353" s="174">
        <v>3.53</v>
      </c>
      <c r="F353" s="185">
        <v>3.5299999999999998E-2</v>
      </c>
      <c r="G353" s="185">
        <v>1.5503280331392687E-2</v>
      </c>
      <c r="H353" s="185">
        <v>0.43918641165418382</v>
      </c>
      <c r="I353" s="174">
        <v>20678.872599531416</v>
      </c>
      <c r="J353" s="174">
        <v>-26405.627400468584</v>
      </c>
    </row>
    <row r="354" spans="1:10">
      <c r="A354" s="189"/>
      <c r="B354" s="12"/>
      <c r="C354" s="609"/>
      <c r="D354" s="174">
        <v>159323.14000000001</v>
      </c>
      <c r="E354" s="174">
        <v>4.24</v>
      </c>
      <c r="F354" s="185">
        <v>4.24E-2</v>
      </c>
      <c r="G354" s="185">
        <v>1.5503280331392687E-2</v>
      </c>
      <c r="H354" s="185">
        <v>0.36564340404228035</v>
      </c>
      <c r="I354" s="174">
        <v>58255.455252304804</v>
      </c>
      <c r="J354" s="174">
        <v>-101067.68474769521</v>
      </c>
    </row>
    <row r="355" spans="1:10">
      <c r="A355" s="189">
        <v>359</v>
      </c>
      <c r="B355" s="12" t="s">
        <v>1443</v>
      </c>
      <c r="C355" s="609">
        <v>1379629.34</v>
      </c>
      <c r="D355" s="174">
        <v>19727.46</v>
      </c>
      <c r="E355" s="174">
        <v>1.43</v>
      </c>
      <c r="F355" s="185">
        <v>1.43E-2</v>
      </c>
      <c r="G355" s="185">
        <v>1.3985932446530283E-2</v>
      </c>
      <c r="H355" s="185">
        <v>0.97803723402309672</v>
      </c>
      <c r="I355" s="174">
        <v>19294.190412701279</v>
      </c>
      <c r="J355" s="174">
        <v>-433.26958729872058</v>
      </c>
    </row>
    <row r="356" spans="1:10">
      <c r="A356" s="189">
        <v>359.7</v>
      </c>
      <c r="B356" s="12" t="s">
        <v>1444</v>
      </c>
      <c r="C356" s="609">
        <v>568185.43000000005</v>
      </c>
      <c r="D356" s="174">
        <v>17670.599999999995</v>
      </c>
      <c r="E356" s="174">
        <v>3.11</v>
      </c>
      <c r="F356" s="185">
        <v>3.1099999999999999E-2</v>
      </c>
      <c r="G356" s="185">
        <v>1.6766768664529703E-2</v>
      </c>
      <c r="H356" s="185">
        <v>0.5391243943578683</v>
      </c>
      <c r="I356" s="174">
        <v>9526.6515229401448</v>
      </c>
      <c r="J356" s="174">
        <v>-8143.9484770598501</v>
      </c>
    </row>
    <row r="357" spans="1:10">
      <c r="A357" s="189">
        <v>359.99</v>
      </c>
      <c r="B357" s="12" t="s">
        <v>1445</v>
      </c>
      <c r="C357" s="579">
        <v>8020.92</v>
      </c>
      <c r="D357" s="187">
        <v>249.36</v>
      </c>
      <c r="E357" s="174">
        <v>3.11</v>
      </c>
      <c r="F357" s="186">
        <v>3.1099999999999999E-2</v>
      </c>
      <c r="G357" s="186">
        <v>1.4601121549734508E-2</v>
      </c>
      <c r="H357" s="186">
        <v>0.46948943889821571</v>
      </c>
      <c r="I357" s="187">
        <v>117.07188648365907</v>
      </c>
      <c r="J357" s="187">
        <v>-132.28811351634096</v>
      </c>
    </row>
    <row r="358" spans="1:10">
      <c r="A358" s="189"/>
      <c r="B358" s="12"/>
      <c r="C358" s="609"/>
      <c r="D358" s="12"/>
      <c r="E358" s="511"/>
      <c r="F358" s="189"/>
      <c r="G358" s="189"/>
      <c r="H358" s="189"/>
      <c r="I358" s="12"/>
      <c r="J358" s="498"/>
    </row>
    <row r="359" spans="1:10">
      <c r="A359" s="189"/>
      <c r="B359" s="117" t="s">
        <v>1446</v>
      </c>
      <c r="C359" s="576">
        <v>1408833111.48</v>
      </c>
      <c r="D359" s="576">
        <v>32888988.019999996</v>
      </c>
      <c r="E359" s="580">
        <v>2.3344843155659243E-2</v>
      </c>
      <c r="F359" s="193">
        <v>2.3344843155659243E-2</v>
      </c>
      <c r="G359" s="193">
        <v>2.1279420530383394E-2</v>
      </c>
      <c r="H359" s="185">
        <v>0.91152553000660663</v>
      </c>
      <c r="I359" s="576">
        <v>29979152.236311428</v>
      </c>
      <c r="J359" s="576">
        <v>-2909835.7836885666</v>
      </c>
    </row>
    <row r="360" spans="1:10">
      <c r="A360" s="189"/>
      <c r="B360" s="117"/>
      <c r="C360" s="609"/>
      <c r="D360" s="12"/>
      <c r="E360" s="511"/>
      <c r="F360" s="193"/>
      <c r="G360" s="193"/>
      <c r="H360" s="193"/>
      <c r="I360" s="190"/>
      <c r="J360" s="578"/>
    </row>
    <row r="361" spans="1:10">
      <c r="A361" s="189"/>
      <c r="B361" s="12"/>
      <c r="C361" s="609"/>
      <c r="D361" s="12"/>
      <c r="E361" s="511"/>
      <c r="F361" s="189"/>
      <c r="G361" s="189"/>
      <c r="H361" s="189"/>
      <c r="I361" s="12"/>
      <c r="J361" s="498"/>
    </row>
    <row r="362" spans="1:10">
      <c r="A362" s="189"/>
      <c r="B362" s="119" t="s">
        <v>1447</v>
      </c>
      <c r="C362" s="609"/>
      <c r="D362" s="12"/>
      <c r="E362" s="511"/>
      <c r="F362" s="189"/>
      <c r="G362" s="189"/>
      <c r="H362" s="189"/>
      <c r="I362" s="190"/>
      <c r="J362" s="498"/>
    </row>
    <row r="363" spans="1:10">
      <c r="A363" s="189"/>
      <c r="B363" s="180"/>
      <c r="C363" s="609"/>
      <c r="D363" s="12"/>
      <c r="E363" s="511"/>
      <c r="F363" s="189"/>
      <c r="G363" s="189"/>
      <c r="H363" s="189"/>
      <c r="I363" s="12"/>
      <c r="J363" s="498"/>
    </row>
    <row r="364" spans="1:10">
      <c r="A364" s="189">
        <v>360.1</v>
      </c>
      <c r="B364" s="3" t="s">
        <v>1341</v>
      </c>
      <c r="C364" s="574">
        <v>6192997.7800000003</v>
      </c>
      <c r="D364" s="174">
        <v>137458.86999999997</v>
      </c>
      <c r="E364" s="511">
        <v>2.2400000000000002</v>
      </c>
      <c r="F364" s="185">
        <v>2.2400000000000003E-2</v>
      </c>
      <c r="G364" s="185">
        <v>1.1305074962817997E-2</v>
      </c>
      <c r="H364" s="185">
        <v>0.50469084655437479</v>
      </c>
      <c r="I364" s="174">
        <v>69374.233466707738</v>
      </c>
      <c r="J364" s="511">
        <v>-68084.636533292229</v>
      </c>
    </row>
    <row r="365" spans="1:10">
      <c r="A365" s="189">
        <v>361</v>
      </c>
      <c r="B365" s="12" t="s">
        <v>1448</v>
      </c>
      <c r="C365" s="574">
        <v>7980826.7300000004</v>
      </c>
      <c r="D365" s="174">
        <v>144277.32</v>
      </c>
      <c r="E365" s="511">
        <v>1.81</v>
      </c>
      <c r="F365" s="185">
        <v>1.8100000000000002E-2</v>
      </c>
      <c r="G365" s="185">
        <v>1.7612660884224186E-2</v>
      </c>
      <c r="H365" s="185">
        <v>0.97307518697371187</v>
      </c>
      <c r="I365" s="174">
        <v>140392.68013506607</v>
      </c>
      <c r="J365" s="511">
        <v>-3884.639864933939</v>
      </c>
    </row>
    <row r="366" spans="1:10">
      <c r="A366" s="189">
        <v>362</v>
      </c>
      <c r="B366" s="12" t="s">
        <v>1423</v>
      </c>
      <c r="C366" s="574">
        <v>434912648.51999998</v>
      </c>
      <c r="D366" s="174">
        <v>8235583.0600000005</v>
      </c>
      <c r="E366" s="511">
        <v>1.97</v>
      </c>
      <c r="F366" s="185">
        <v>1.9699999999999999E-2</v>
      </c>
      <c r="G366" s="185">
        <v>2.0380509297117249E-2</v>
      </c>
      <c r="H366" s="185">
        <v>1.0345436191430075</v>
      </c>
      <c r="I366" s="174">
        <v>8520069.9046452455</v>
      </c>
      <c r="J366" s="511">
        <v>284486.844645245</v>
      </c>
    </row>
    <row r="367" spans="1:10">
      <c r="A367" s="189">
        <v>363</v>
      </c>
      <c r="B367" s="12" t="s">
        <v>1449</v>
      </c>
      <c r="C367" s="574">
        <v>1194182.8600000001</v>
      </c>
      <c r="D367" s="174">
        <v>23908.840000000004</v>
      </c>
      <c r="E367" s="511">
        <v>5</v>
      </c>
      <c r="F367" s="185">
        <v>0.05</v>
      </c>
      <c r="G367" s="185">
        <v>4.9998923232625475E-2</v>
      </c>
      <c r="H367" s="185">
        <v>0.99997846465250939</v>
      </c>
      <c r="I367" s="174">
        <v>23908.325114822506</v>
      </c>
      <c r="J367" s="511">
        <v>-0.51488517749749008</v>
      </c>
    </row>
    <row r="368" spans="1:10">
      <c r="A368" s="189">
        <v>364</v>
      </c>
      <c r="B368" s="12" t="s">
        <v>1450</v>
      </c>
      <c r="C368" s="574">
        <v>340904415.12</v>
      </c>
      <c r="D368" s="174">
        <v>10261211.340000002</v>
      </c>
      <c r="E368" s="174">
        <v>3.11</v>
      </c>
      <c r="F368" s="185">
        <v>3.1099999999999999E-2</v>
      </c>
      <c r="G368" s="185">
        <v>3.1392213446270002E-2</v>
      </c>
      <c r="H368" s="185">
        <v>1.0093959307482316</v>
      </c>
      <c r="I368" s="174">
        <v>10357624.971143611</v>
      </c>
      <c r="J368" s="174">
        <v>96413.631143609062</v>
      </c>
    </row>
    <row r="369" spans="1:10">
      <c r="A369" s="189"/>
      <c r="B369" s="12"/>
      <c r="C369" s="574"/>
      <c r="D369" s="174">
        <v>11214.9</v>
      </c>
      <c r="E369" s="174">
        <v>4.24</v>
      </c>
      <c r="F369" s="185">
        <v>4.24E-2</v>
      </c>
      <c r="G369" s="185">
        <v>3.1392213446270002E-2</v>
      </c>
      <c r="H369" s="185">
        <v>0.7403823926007076</v>
      </c>
      <c r="I369" s="174">
        <v>8303.3144947776746</v>
      </c>
      <c r="J369" s="174">
        <v>-2911.5855052223251</v>
      </c>
    </row>
    <row r="370" spans="1:10">
      <c r="A370" s="189">
        <v>365</v>
      </c>
      <c r="B370" s="12" t="s">
        <v>1435</v>
      </c>
      <c r="C370" s="574">
        <v>409216186.50999999</v>
      </c>
      <c r="D370" s="174">
        <v>11091701.539999999</v>
      </c>
      <c r="E370" s="174">
        <v>2.83</v>
      </c>
      <c r="F370" s="185">
        <v>2.8300000000000002E-2</v>
      </c>
      <c r="G370" s="185">
        <v>3.7335011275578298E-2</v>
      </c>
      <c r="H370" s="185">
        <v>1.3192583489603638</v>
      </c>
      <c r="I370" s="174">
        <v>14632819.860821523</v>
      </c>
      <c r="J370" s="174">
        <v>3541118.3208215237</v>
      </c>
    </row>
    <row r="371" spans="1:10">
      <c r="A371" s="189"/>
      <c r="B371" s="12"/>
      <c r="C371" s="574"/>
      <c r="D371" s="174">
        <v>7476.5999999999995</v>
      </c>
      <c r="E371" s="174">
        <v>4.24</v>
      </c>
      <c r="F371" s="185">
        <v>4.24E-2</v>
      </c>
      <c r="G371" s="185">
        <v>3.7335011275578298E-2</v>
      </c>
      <c r="H371" s="185">
        <v>0.8805427187636391</v>
      </c>
      <c r="I371" s="174">
        <v>6583.4656911082238</v>
      </c>
      <c r="J371" s="174">
        <v>-893.13430889177562</v>
      </c>
    </row>
    <row r="372" spans="1:10">
      <c r="A372" s="189">
        <v>366</v>
      </c>
      <c r="B372" s="12" t="s">
        <v>1451</v>
      </c>
      <c r="C372" s="574">
        <v>672272622.88</v>
      </c>
      <c r="D372" s="174">
        <v>14888909.970000001</v>
      </c>
      <c r="E372" s="174">
        <v>2.2599999999999998</v>
      </c>
      <c r="F372" s="185">
        <v>2.2599999999999999E-2</v>
      </c>
      <c r="G372" s="185">
        <v>1.7704576217246634E-2</v>
      </c>
      <c r="H372" s="185">
        <v>0.78338832819675375</v>
      </c>
      <c r="I372" s="174">
        <v>11663798.29007028</v>
      </c>
      <c r="J372" s="174">
        <v>-3225111.6799297202</v>
      </c>
    </row>
    <row r="373" spans="1:10">
      <c r="A373" s="189">
        <v>367</v>
      </c>
      <c r="B373" s="12" t="s">
        <v>1452</v>
      </c>
      <c r="C373" s="574">
        <v>844856752.28999996</v>
      </c>
      <c r="D373" s="174">
        <v>28926476.950000007</v>
      </c>
      <c r="E373" s="174">
        <v>3.53</v>
      </c>
      <c r="F373" s="185">
        <v>3.5299999999999998E-2</v>
      </c>
      <c r="G373" s="185">
        <v>3.9368236829863984E-2</v>
      </c>
      <c r="H373" s="185">
        <v>1.115247502262436</v>
      </c>
      <c r="I373" s="174">
        <v>32260181.167739436</v>
      </c>
      <c r="J373" s="174">
        <v>3333704.2177394293</v>
      </c>
    </row>
    <row r="374" spans="1:10">
      <c r="A374" s="189"/>
      <c r="B374" s="12"/>
      <c r="C374" s="574"/>
      <c r="D374" s="174">
        <v>796615.70000000019</v>
      </c>
      <c r="E374" s="174">
        <v>4.24</v>
      </c>
      <c r="F374" s="185">
        <v>4.24E-2</v>
      </c>
      <c r="G374" s="185">
        <v>3.9368236829863984E-2</v>
      </c>
      <c r="H374" s="185">
        <v>0.92849615164773547</v>
      </c>
      <c r="I374" s="174">
        <v>739654.61179216707</v>
      </c>
      <c r="J374" s="174">
        <v>-56961.08820783312</v>
      </c>
    </row>
    <row r="375" spans="1:10">
      <c r="A375" s="189">
        <v>368</v>
      </c>
      <c r="B375" s="12" t="s">
        <v>1453</v>
      </c>
      <c r="C375" s="574">
        <v>462673680.60000002</v>
      </c>
      <c r="D375" s="174">
        <v>14908913.550000001</v>
      </c>
      <c r="E375" s="174">
        <v>3.26</v>
      </c>
      <c r="F375" s="185">
        <v>3.2599999999999997E-2</v>
      </c>
      <c r="G375" s="185">
        <v>4.0606357925005068E-2</v>
      </c>
      <c r="H375" s="185">
        <v>1.2455938013805237</v>
      </c>
      <c r="I375" s="174">
        <v>18570450.303198099</v>
      </c>
      <c r="J375" s="174">
        <v>3661536.7531980984</v>
      </c>
    </row>
    <row r="376" spans="1:10">
      <c r="A376" s="189">
        <v>369</v>
      </c>
      <c r="B376" s="12" t="s">
        <v>1454</v>
      </c>
      <c r="C376" s="574">
        <v>182057677.19</v>
      </c>
      <c r="D376" s="174">
        <v>4214546.3500000006</v>
      </c>
      <c r="E376" s="174">
        <v>2.33</v>
      </c>
      <c r="F376" s="185">
        <v>2.3300000000000001E-2</v>
      </c>
      <c r="G376" s="185">
        <v>3.1465905893803069E-2</v>
      </c>
      <c r="H376" s="185">
        <v>1.3504680641117197</v>
      </c>
      <c r="I376" s="174">
        <v>5691610.2503936151</v>
      </c>
      <c r="J376" s="174">
        <v>1477063.9003936145</v>
      </c>
    </row>
    <row r="377" spans="1:10">
      <c r="A377" s="189">
        <v>370</v>
      </c>
      <c r="B377" s="12" t="s">
        <v>1455</v>
      </c>
      <c r="C377" s="574">
        <v>140665913.55000001</v>
      </c>
      <c r="D377" s="174">
        <v>3156227.3000000007</v>
      </c>
      <c r="E377" s="174">
        <v>2.3199999999999998</v>
      </c>
      <c r="F377" s="185">
        <v>2.3199999999999998E-2</v>
      </c>
      <c r="G377" s="185">
        <v>8.3672506798596322E-2</v>
      </c>
      <c r="H377" s="185">
        <v>3.6065735689050142</v>
      </c>
      <c r="I377" s="174">
        <v>11383165.95763644</v>
      </c>
      <c r="J377" s="174">
        <v>8226938.6576364394</v>
      </c>
    </row>
    <row r="378" spans="1:10">
      <c r="A378" s="189">
        <v>373</v>
      </c>
      <c r="B378" s="12" t="s">
        <v>1456</v>
      </c>
      <c r="C378" s="579">
        <v>53727968.479999997</v>
      </c>
      <c r="D378" s="187">
        <v>1745428.26</v>
      </c>
      <c r="E378" s="174">
        <v>3.34</v>
      </c>
      <c r="F378" s="186">
        <v>3.3399999999999999E-2</v>
      </c>
      <c r="G378" s="186">
        <v>4.7631749631661169E-2</v>
      </c>
      <c r="H378" s="186">
        <v>1.4261002883730889</v>
      </c>
      <c r="I378" s="187">
        <v>2489155.7449205387</v>
      </c>
      <c r="J378" s="187">
        <v>743727.48492053873</v>
      </c>
    </row>
    <row r="379" spans="1:10">
      <c r="A379" s="189"/>
      <c r="B379" s="12"/>
      <c r="C379" s="609"/>
      <c r="D379" s="12"/>
      <c r="E379" s="511"/>
      <c r="F379" s="189"/>
      <c r="G379" s="189"/>
      <c r="H379" s="189"/>
      <c r="I379" s="12"/>
      <c r="J379" s="498"/>
    </row>
    <row r="380" spans="1:10">
      <c r="A380" s="189"/>
      <c r="B380" s="117" t="s">
        <v>1457</v>
      </c>
      <c r="C380" s="576">
        <v>3556655872.5100002</v>
      </c>
      <c r="D380" s="576">
        <v>98549950.549999997</v>
      </c>
      <c r="E380" s="581">
        <v>2.7708598774401922E-2</v>
      </c>
      <c r="F380" s="193">
        <v>2.7708598774401922E-2</v>
      </c>
      <c r="G380" s="193">
        <v>3.2771540812298737E-2</v>
      </c>
      <c r="H380" s="185">
        <v>1.1827209697292278</v>
      </c>
      <c r="I380" s="576">
        <v>116557093.08126344</v>
      </c>
      <c r="J380" s="576">
        <v>18007142.531263426</v>
      </c>
    </row>
    <row r="381" spans="1:10">
      <c r="A381" s="189"/>
      <c r="B381" s="117"/>
      <c r="C381" s="609"/>
      <c r="D381" s="12"/>
      <c r="E381" s="511"/>
      <c r="F381" s="189"/>
      <c r="G381" s="189"/>
      <c r="H381" s="189"/>
      <c r="I381" s="190"/>
      <c r="J381" s="578"/>
    </row>
    <row r="382" spans="1:10">
      <c r="A382" s="189"/>
      <c r="B382" s="12"/>
      <c r="C382" s="609"/>
      <c r="D382" s="12"/>
      <c r="E382" s="511"/>
      <c r="F382" s="189"/>
      <c r="G382" s="189"/>
      <c r="H382" s="189"/>
      <c r="I382" s="12"/>
      <c r="J382" s="498"/>
    </row>
    <row r="383" spans="1:10">
      <c r="A383" s="189"/>
      <c r="B383" s="119" t="s">
        <v>1458</v>
      </c>
      <c r="C383" s="609"/>
      <c r="D383" s="12"/>
      <c r="E383" s="511"/>
      <c r="F383" s="189"/>
      <c r="G383" s="189"/>
      <c r="H383" s="189"/>
      <c r="I383" s="190"/>
      <c r="J383" s="498"/>
    </row>
    <row r="384" spans="1:10">
      <c r="A384" s="189"/>
      <c r="B384" s="180"/>
      <c r="C384" s="609"/>
      <c r="D384" s="12"/>
      <c r="E384" s="511"/>
      <c r="F384" s="189"/>
      <c r="G384" s="189"/>
      <c r="H384" s="189"/>
      <c r="I384" s="12"/>
      <c r="J384" s="498"/>
    </row>
    <row r="385" spans="1:10">
      <c r="A385" s="189">
        <v>390</v>
      </c>
      <c r="B385" s="3" t="s">
        <v>1459</v>
      </c>
      <c r="C385" s="574"/>
      <c r="D385" s="12"/>
      <c r="E385" s="511"/>
      <c r="F385" s="189"/>
      <c r="G385" s="189"/>
      <c r="H385" s="189"/>
      <c r="I385" s="12"/>
      <c r="J385" s="498"/>
    </row>
    <row r="386" spans="1:10">
      <c r="A386" s="189"/>
      <c r="B386" s="3" t="s">
        <v>1460</v>
      </c>
      <c r="C386" s="574">
        <v>20916098.27</v>
      </c>
      <c r="D386" s="12"/>
      <c r="E386" s="174"/>
      <c r="F386" s="185"/>
      <c r="G386" s="185"/>
      <c r="H386" s="185"/>
      <c r="I386" s="574"/>
      <c r="J386" s="511"/>
    </row>
    <row r="387" spans="1:10">
      <c r="A387" s="189"/>
      <c r="B387" s="3" t="s">
        <v>1461</v>
      </c>
      <c r="C387" s="579">
        <v>27691074.899999999</v>
      </c>
      <c r="D387" s="201"/>
      <c r="E387" s="174"/>
      <c r="F387" s="186"/>
      <c r="G387" s="186"/>
      <c r="H387" s="186"/>
      <c r="I387" s="579"/>
      <c r="J387" s="515"/>
    </row>
    <row r="388" spans="1:10">
      <c r="A388" s="189"/>
      <c r="B388" s="3"/>
      <c r="C388" s="574"/>
      <c r="D388" s="12"/>
      <c r="E388" s="174"/>
      <c r="F388" s="189"/>
      <c r="G388" s="189"/>
      <c r="H388" s="189"/>
      <c r="I388" s="12"/>
      <c r="J388" s="498"/>
    </row>
    <row r="389" spans="1:10">
      <c r="A389" s="189"/>
      <c r="B389" s="194" t="s">
        <v>1305</v>
      </c>
      <c r="C389" s="609">
        <v>48607173.170000002</v>
      </c>
      <c r="D389" s="174">
        <v>3286669.05</v>
      </c>
      <c r="E389" s="174">
        <v>6.6</v>
      </c>
      <c r="F389" s="185">
        <v>6.6000000000000003E-2</v>
      </c>
      <c r="G389" s="185">
        <v>1.43E-2</v>
      </c>
      <c r="H389" s="185">
        <v>0.21666666666666665</v>
      </c>
      <c r="I389" s="174">
        <v>712111.62749999994</v>
      </c>
      <c r="J389" s="609">
        <v>-2574557.4224999999</v>
      </c>
    </row>
    <row r="390" spans="1:10">
      <c r="A390" s="189"/>
      <c r="B390" s="3"/>
      <c r="C390" s="574"/>
      <c r="D390" s="12"/>
      <c r="E390" s="174"/>
      <c r="F390" s="189"/>
      <c r="G390" s="189"/>
      <c r="H390" s="189"/>
      <c r="I390" s="190"/>
      <c r="J390" s="578"/>
    </row>
    <row r="391" spans="1:10">
      <c r="A391" s="189">
        <v>391.1</v>
      </c>
      <c r="B391" s="12" t="s">
        <v>1462</v>
      </c>
      <c r="C391" s="574"/>
      <c r="D391" s="12"/>
      <c r="E391" s="174"/>
      <c r="F391" s="189"/>
      <c r="G391" s="189"/>
      <c r="H391" s="189"/>
      <c r="I391" s="12"/>
      <c r="J391" s="12"/>
    </row>
    <row r="392" spans="1:10">
      <c r="A392" s="189"/>
      <c r="B392" s="12" t="s">
        <v>1463</v>
      </c>
      <c r="C392" s="574">
        <v>5896620.0700000003</v>
      </c>
      <c r="D392" s="174">
        <v>317862.83</v>
      </c>
      <c r="E392" s="174">
        <v>5</v>
      </c>
      <c r="F392" s="185">
        <v>0.05</v>
      </c>
      <c r="G392" s="191">
        <v>4.9983732679012023E-2</v>
      </c>
      <c r="H392" s="185">
        <v>0.99967465358024044</v>
      </c>
      <c r="I392" s="574">
        <v>317759.41446628486</v>
      </c>
      <c r="J392" s="174">
        <v>-103.41553371516056</v>
      </c>
    </row>
    <row r="393" spans="1:10">
      <c r="A393" s="189"/>
      <c r="B393" s="12" t="s">
        <v>1464</v>
      </c>
      <c r="C393" s="579">
        <v>4398911.17</v>
      </c>
      <c r="D393" s="187">
        <v>2608.5599999999995</v>
      </c>
      <c r="E393" s="174">
        <v>16.440000000000001</v>
      </c>
      <c r="F393" s="186">
        <v>0.16440000000000002</v>
      </c>
      <c r="G393" s="186">
        <v>4.9983732679012023E-2</v>
      </c>
      <c r="H393" s="186">
        <v>0.30403730340031643</v>
      </c>
      <c r="I393" s="579">
        <v>793.09954815792923</v>
      </c>
      <c r="J393" s="187">
        <v>-1815.4604518420701</v>
      </c>
    </row>
    <row r="394" spans="1:10">
      <c r="A394" s="189"/>
      <c r="B394" s="12"/>
      <c r="C394" s="574"/>
      <c r="D394" s="12"/>
      <c r="E394" s="174"/>
      <c r="F394" s="189"/>
      <c r="G394" s="189"/>
      <c r="H394" s="189"/>
      <c r="I394" s="190"/>
      <c r="J394" s="575"/>
    </row>
    <row r="395" spans="1:10">
      <c r="A395" s="189"/>
      <c r="B395" s="194" t="s">
        <v>1465</v>
      </c>
      <c r="C395" s="609">
        <v>10295531.24</v>
      </c>
      <c r="D395" s="609">
        <v>320471.39</v>
      </c>
      <c r="E395" s="193"/>
      <c r="F395" s="193"/>
      <c r="G395" s="185"/>
      <c r="H395" s="185"/>
      <c r="I395" s="609">
        <v>318552.5140144428</v>
      </c>
      <c r="J395" s="609">
        <v>-1918.8759855572307</v>
      </c>
    </row>
    <row r="396" spans="1:10">
      <c r="A396" s="189"/>
      <c r="B396" s="3"/>
      <c r="C396" s="574"/>
      <c r="D396" s="12"/>
      <c r="E396" s="174"/>
      <c r="F396" s="189"/>
      <c r="G396" s="189"/>
      <c r="H396" s="189"/>
      <c r="I396" s="190"/>
      <c r="J396" s="578"/>
    </row>
    <row r="397" spans="1:10">
      <c r="A397" s="189">
        <v>391.2</v>
      </c>
      <c r="B397" s="12" t="s">
        <v>1466</v>
      </c>
      <c r="C397" s="574">
        <v>22169281.93</v>
      </c>
      <c r="D397" s="174">
        <v>4266548.7100000009</v>
      </c>
      <c r="E397" s="174">
        <v>20</v>
      </c>
      <c r="F397" s="185">
        <v>0.2</v>
      </c>
      <c r="G397" s="185">
        <v>0.20000111027502279</v>
      </c>
      <c r="H397" s="185">
        <v>1.0000055513751138</v>
      </c>
      <c r="I397" s="174">
        <v>4266572.3952123318</v>
      </c>
      <c r="J397" s="511">
        <v>23.685212330892682</v>
      </c>
    </row>
    <row r="398" spans="1:10">
      <c r="A398" s="189"/>
      <c r="B398" s="12"/>
      <c r="C398" s="579"/>
      <c r="D398" s="187">
        <v>601.08000000000015</v>
      </c>
      <c r="E398" s="174"/>
      <c r="F398" s="185">
        <v>2.1899999999999999E-2</v>
      </c>
      <c r="G398" s="185">
        <v>0.20000111027502279</v>
      </c>
      <c r="H398" s="186">
        <v>9.1324707888138263</v>
      </c>
      <c r="I398" s="187">
        <v>5489.3455417402165</v>
      </c>
      <c r="J398" s="515">
        <v>4888.2655417402166</v>
      </c>
    </row>
    <row r="399" spans="1:10">
      <c r="A399" s="189"/>
      <c r="B399" s="12"/>
      <c r="C399" s="574"/>
      <c r="D399" s="175"/>
      <c r="E399" s="174"/>
      <c r="F399" s="185"/>
      <c r="G399" s="185"/>
      <c r="H399" s="191"/>
      <c r="I399" s="175"/>
      <c r="J399" s="522"/>
    </row>
    <row r="400" spans="1:10">
      <c r="A400" s="189"/>
      <c r="B400" s="12"/>
      <c r="C400" s="609">
        <v>22169281.93</v>
      </c>
      <c r="D400" s="609">
        <v>4267149.790000001</v>
      </c>
      <c r="E400" s="174"/>
      <c r="F400" s="185"/>
      <c r="G400" s="185"/>
      <c r="H400" s="185"/>
      <c r="I400" s="609">
        <v>4272061.7407540716</v>
      </c>
      <c r="J400" s="609">
        <v>4911.9507540711093</v>
      </c>
    </row>
    <row r="401" spans="1:10">
      <c r="A401" s="12"/>
      <c r="B401" s="12"/>
      <c r="C401" s="605"/>
      <c r="D401" s="12"/>
      <c r="E401" s="174"/>
      <c r="F401" s="12"/>
      <c r="G401" s="12"/>
      <c r="H401" s="12"/>
      <c r="I401" s="190"/>
      <c r="J401" s="578"/>
    </row>
    <row r="402" spans="1:10">
      <c r="A402" s="189">
        <v>392</v>
      </c>
      <c r="B402" s="3" t="s">
        <v>1467</v>
      </c>
      <c r="C402" s="574">
        <v>9188876.1099999994</v>
      </c>
      <c r="D402" s="174">
        <v>806550.39</v>
      </c>
      <c r="E402" s="174">
        <v>9</v>
      </c>
      <c r="F402" s="185">
        <v>0.09</v>
      </c>
      <c r="G402" s="185">
        <v>5.2490967799107703E-2</v>
      </c>
      <c r="H402" s="185">
        <v>0.58323297554564113</v>
      </c>
      <c r="I402" s="174">
        <v>470406.78388719732</v>
      </c>
      <c r="J402" s="174">
        <v>-336143.60611280269</v>
      </c>
    </row>
    <row r="403" spans="1:10">
      <c r="A403" s="189"/>
      <c r="B403" s="3"/>
      <c r="C403" s="579"/>
      <c r="D403" s="187">
        <v>2353.1400000000003</v>
      </c>
      <c r="E403" s="174"/>
      <c r="F403" s="185">
        <v>0.6</v>
      </c>
      <c r="G403" s="185">
        <v>5.2490967799107703E-2</v>
      </c>
      <c r="H403" s="186">
        <v>8.748494633184617E-2</v>
      </c>
      <c r="I403" s="187">
        <v>205.86432661132054</v>
      </c>
      <c r="J403" s="187">
        <v>-2147.2756733886799</v>
      </c>
    </row>
    <row r="404" spans="1:10">
      <c r="A404" s="189"/>
      <c r="B404" s="3"/>
      <c r="C404" s="574"/>
      <c r="D404" s="609"/>
      <c r="E404" s="174"/>
      <c r="F404" s="185"/>
      <c r="G404" s="185"/>
      <c r="H404" s="185"/>
      <c r="I404" s="609"/>
      <c r="J404" s="174"/>
    </row>
    <row r="405" spans="1:10">
      <c r="A405" s="189"/>
      <c r="B405" s="202" t="s">
        <v>1501</v>
      </c>
      <c r="C405" s="609">
        <v>9188876.1099999994</v>
      </c>
      <c r="D405" s="609">
        <v>808903.53</v>
      </c>
      <c r="E405" s="174"/>
      <c r="F405" s="185"/>
      <c r="G405" s="185"/>
      <c r="H405" s="185"/>
      <c r="I405" s="609">
        <v>470612.64821380866</v>
      </c>
      <c r="J405" s="609">
        <v>-338290.88178619137</v>
      </c>
    </row>
    <row r="406" spans="1:10">
      <c r="A406" s="189"/>
      <c r="B406" s="3"/>
      <c r="C406" s="574"/>
      <c r="D406" s="12"/>
      <c r="E406" s="174"/>
      <c r="F406" s="189"/>
      <c r="G406" s="189"/>
      <c r="H406" s="189"/>
      <c r="I406" s="190"/>
      <c r="J406" s="578"/>
    </row>
    <row r="407" spans="1:10">
      <c r="A407" s="189">
        <v>393</v>
      </c>
      <c r="B407" s="3" t="s">
        <v>1468</v>
      </c>
      <c r="C407" s="574"/>
      <c r="D407" s="12"/>
      <c r="E407" s="174"/>
      <c r="F407" s="189"/>
      <c r="G407" s="189"/>
      <c r="H407" s="189"/>
      <c r="I407" s="12"/>
      <c r="J407" s="498"/>
    </row>
    <row r="408" spans="1:10">
      <c r="A408" s="189"/>
      <c r="B408" s="3" t="s">
        <v>1463</v>
      </c>
      <c r="C408" s="574">
        <v>589595.93000000005</v>
      </c>
      <c r="D408" s="174">
        <v>31523.279999999995</v>
      </c>
      <c r="E408" s="174"/>
      <c r="F408" s="185">
        <v>0.16438356000000001</v>
      </c>
      <c r="G408" s="185">
        <v>5.0020878101541565E-2</v>
      </c>
      <c r="H408" s="185">
        <v>0.30429367816064795</v>
      </c>
      <c r="I408" s="174">
        <v>9592.3348188879881</v>
      </c>
      <c r="J408" s="174">
        <v>-21930.945181112009</v>
      </c>
    </row>
    <row r="409" spans="1:10">
      <c r="A409" s="189"/>
      <c r="B409" s="3" t="s">
        <v>1464</v>
      </c>
      <c r="C409" s="579">
        <v>170968.61</v>
      </c>
      <c r="D409" s="187">
        <v>7310.6999999999989</v>
      </c>
      <c r="E409" s="174"/>
      <c r="F409" s="186">
        <v>0.05</v>
      </c>
      <c r="G409" s="186">
        <v>5.0020878101541565E-2</v>
      </c>
      <c r="H409" s="186">
        <v>1.0004175620308313</v>
      </c>
      <c r="I409" s="187">
        <v>7313.7526707387979</v>
      </c>
      <c r="J409" s="187">
        <v>3.0526707387989518</v>
      </c>
    </row>
    <row r="410" spans="1:10">
      <c r="A410" s="189"/>
      <c r="B410" s="3"/>
      <c r="C410" s="574"/>
      <c r="D410" s="12"/>
      <c r="E410" s="174"/>
      <c r="F410" s="189"/>
      <c r="G410" s="189"/>
      <c r="H410" s="189"/>
      <c r="I410" s="12"/>
      <c r="J410" s="498"/>
    </row>
    <row r="411" spans="1:10">
      <c r="A411" s="189"/>
      <c r="B411" s="202" t="s">
        <v>1469</v>
      </c>
      <c r="C411" s="609">
        <v>760564.54</v>
      </c>
      <c r="D411" s="609">
        <v>38833.979999999996</v>
      </c>
      <c r="E411" s="174"/>
      <c r="F411" s="185"/>
      <c r="G411" s="185"/>
      <c r="H411" s="185"/>
      <c r="I411" s="609">
        <v>16906.087489626785</v>
      </c>
      <c r="J411" s="609">
        <v>-21927.892510373211</v>
      </c>
    </row>
    <row r="412" spans="1:10">
      <c r="A412" s="189"/>
      <c r="B412" s="202"/>
      <c r="C412" s="609"/>
      <c r="D412" s="12"/>
      <c r="E412" s="174"/>
      <c r="F412" s="189"/>
      <c r="G412" s="189"/>
      <c r="H412" s="189"/>
      <c r="I412" s="190"/>
      <c r="J412" s="578"/>
    </row>
    <row r="413" spans="1:10">
      <c r="A413" s="189">
        <v>394</v>
      </c>
      <c r="B413" s="3" t="s">
        <v>1470</v>
      </c>
      <c r="C413" s="574"/>
      <c r="D413" s="12"/>
      <c r="E413" s="174"/>
      <c r="F413" s="189"/>
      <c r="G413" s="189"/>
      <c r="H413" s="189"/>
      <c r="I413" s="12"/>
      <c r="J413" s="498"/>
    </row>
    <row r="414" spans="1:10">
      <c r="A414" s="189"/>
      <c r="B414" s="3" t="s">
        <v>1463</v>
      </c>
      <c r="C414" s="574">
        <v>3661294.93</v>
      </c>
      <c r="D414" s="174">
        <v>83337.900000000009</v>
      </c>
      <c r="E414" s="174"/>
      <c r="F414" s="185">
        <v>0.16438356000000001</v>
      </c>
      <c r="G414" s="185">
        <v>4.9959754542495814E-2</v>
      </c>
      <c r="H414" s="185">
        <v>0.30392184317273463</v>
      </c>
      <c r="I414" s="174">
        <v>25328.208174145046</v>
      </c>
      <c r="J414" s="174">
        <v>-58009.691825854963</v>
      </c>
    </row>
    <row r="415" spans="1:10">
      <c r="A415" s="189"/>
      <c r="B415" s="3" t="s">
        <v>1464</v>
      </c>
      <c r="C415" s="579">
        <v>8917577.8399999999</v>
      </c>
      <c r="D415" s="187">
        <v>395459.77999999991</v>
      </c>
      <c r="E415" s="174"/>
      <c r="F415" s="186">
        <v>0.05</v>
      </c>
      <c r="G415" s="186">
        <v>4.9959754542495814E-2</v>
      </c>
      <c r="H415" s="186">
        <v>0.9991950908499162</v>
      </c>
      <c r="I415" s="187">
        <v>395141.47080458776</v>
      </c>
      <c r="J415" s="187">
        <v>-318.30919541214826</v>
      </c>
    </row>
    <row r="416" spans="1:10">
      <c r="A416" s="189"/>
      <c r="B416" s="3"/>
      <c r="C416" s="574"/>
      <c r="D416" s="12"/>
      <c r="E416" s="174"/>
      <c r="F416" s="189"/>
      <c r="G416" s="189"/>
      <c r="H416" s="189"/>
      <c r="I416" s="12"/>
      <c r="J416" s="498"/>
    </row>
    <row r="417" spans="1:10">
      <c r="A417" s="189"/>
      <c r="B417" s="202" t="s">
        <v>1471</v>
      </c>
      <c r="C417" s="609">
        <v>12578872.77</v>
      </c>
      <c r="D417" s="609">
        <v>478797.67999999993</v>
      </c>
      <c r="E417" s="204"/>
      <c r="F417" s="185"/>
      <c r="G417" s="185"/>
      <c r="H417" s="185"/>
      <c r="I417" s="609">
        <v>420469.67897873279</v>
      </c>
      <c r="J417" s="609">
        <v>-58328.001021267111</v>
      </c>
    </row>
    <row r="418" spans="1:10">
      <c r="A418" s="189"/>
      <c r="B418" s="3"/>
      <c r="C418" s="574"/>
      <c r="D418" s="12"/>
      <c r="E418" s="174"/>
      <c r="F418" s="189"/>
      <c r="G418" s="189"/>
      <c r="H418" s="189"/>
      <c r="I418" s="190"/>
      <c r="J418" s="578"/>
    </row>
    <row r="419" spans="1:10">
      <c r="A419" s="189">
        <v>395</v>
      </c>
      <c r="B419" s="3" t="s">
        <v>1472</v>
      </c>
      <c r="C419" s="574"/>
      <c r="D419" s="12"/>
      <c r="E419" s="174"/>
      <c r="F419" s="189"/>
      <c r="G419" s="189"/>
      <c r="H419" s="189"/>
      <c r="I419" s="12"/>
      <c r="J419" s="498"/>
    </row>
    <row r="420" spans="1:10">
      <c r="A420" s="189"/>
      <c r="B420" s="3" t="s">
        <v>1463</v>
      </c>
      <c r="C420" s="574">
        <v>4155876.27</v>
      </c>
      <c r="D420" s="174">
        <v>129670.68</v>
      </c>
      <c r="E420" s="174"/>
      <c r="F420" s="185">
        <v>0.05</v>
      </c>
      <c r="G420" s="185">
        <v>4.9977077173492208E-2</v>
      </c>
      <c r="H420" s="185">
        <v>0.99954154346984414</v>
      </c>
      <c r="I420" s="174">
        <v>129611.23162998424</v>
      </c>
      <c r="J420" s="174">
        <v>-59.448370015757973</v>
      </c>
    </row>
    <row r="421" spans="1:10">
      <c r="A421" s="189"/>
      <c r="B421" s="3" t="s">
        <v>1464</v>
      </c>
      <c r="C421" s="579">
        <v>7875250.46</v>
      </c>
      <c r="D421" s="187">
        <v>417851.52000000008</v>
      </c>
      <c r="E421" s="174"/>
      <c r="F421" s="186">
        <v>0.16438356000000001</v>
      </c>
      <c r="G421" s="186">
        <v>4.9977077173492208E-2</v>
      </c>
      <c r="H421" s="186">
        <v>0.30402722251234982</v>
      </c>
      <c r="I421" s="187">
        <v>127038.23704816362</v>
      </c>
      <c r="J421" s="187">
        <v>-290813.28295183647</v>
      </c>
    </row>
    <row r="422" spans="1:10">
      <c r="A422" s="189"/>
      <c r="B422" s="3"/>
      <c r="C422" s="574"/>
      <c r="D422" s="12"/>
      <c r="E422" s="174"/>
      <c r="F422" s="189"/>
      <c r="G422" s="189"/>
      <c r="H422" s="189"/>
      <c r="I422" s="12"/>
      <c r="J422" s="498"/>
    </row>
    <row r="423" spans="1:10">
      <c r="A423" s="189"/>
      <c r="B423" s="202" t="s">
        <v>1473</v>
      </c>
      <c r="C423" s="609">
        <v>12031126.73</v>
      </c>
      <c r="D423" s="609">
        <v>547522.20000000007</v>
      </c>
      <c r="E423" s="193"/>
      <c r="F423" s="185"/>
      <c r="G423" s="185"/>
      <c r="H423" s="185"/>
      <c r="I423" s="609">
        <v>256649.46867814785</v>
      </c>
      <c r="J423" s="609">
        <v>-290872.73132185225</v>
      </c>
    </row>
    <row r="424" spans="1:10">
      <c r="A424" s="189"/>
      <c r="B424" s="3"/>
      <c r="C424" s="574"/>
      <c r="D424" s="12"/>
      <c r="E424" s="174"/>
      <c r="F424" s="189"/>
      <c r="G424" s="189"/>
      <c r="H424" s="189"/>
      <c r="I424" s="12"/>
      <c r="J424" s="578"/>
    </row>
    <row r="425" spans="1:10">
      <c r="A425" s="189">
        <v>396</v>
      </c>
      <c r="B425" s="12" t="s">
        <v>1474</v>
      </c>
      <c r="C425" s="574">
        <v>6082762.2400000002</v>
      </c>
      <c r="D425" s="174">
        <v>363063.32999999996</v>
      </c>
      <c r="E425" s="174">
        <v>0</v>
      </c>
      <c r="F425" s="185">
        <v>0.06</v>
      </c>
      <c r="G425" s="185">
        <v>6.5827494845499657E-2</v>
      </c>
      <c r="H425" s="185">
        <v>1.097124914091661</v>
      </c>
      <c r="I425" s="174">
        <v>398325.82473608234</v>
      </c>
      <c r="J425" s="511">
        <v>35262.494736082386</v>
      </c>
    </row>
    <row r="426" spans="1:10">
      <c r="A426" s="189"/>
      <c r="B426" s="12"/>
      <c r="C426" s="574"/>
      <c r="D426" s="12"/>
      <c r="E426" s="174"/>
      <c r="F426" s="189"/>
      <c r="G426" s="189"/>
      <c r="H426" s="189"/>
      <c r="I426" s="179"/>
      <c r="J426" s="578"/>
    </row>
    <row r="427" spans="1:10">
      <c r="A427" s="189">
        <v>397</v>
      </c>
      <c r="B427" s="12" t="s">
        <v>1475</v>
      </c>
      <c r="C427" s="574"/>
      <c r="D427" s="12"/>
      <c r="E427" s="174"/>
      <c r="F427" s="189"/>
      <c r="G427" s="189"/>
      <c r="H427" s="189"/>
      <c r="I427" s="12"/>
      <c r="J427" s="498"/>
    </row>
    <row r="428" spans="1:10">
      <c r="A428" s="189"/>
      <c r="B428" s="12" t="s">
        <v>1463</v>
      </c>
      <c r="C428" s="574">
        <v>12913083.02</v>
      </c>
      <c r="D428" s="174">
        <v>1580017.8399999996</v>
      </c>
      <c r="E428" s="174"/>
      <c r="F428" s="185">
        <v>0.27906976</v>
      </c>
      <c r="G428" s="185">
        <v>6.6722746990883014E-2</v>
      </c>
      <c r="H428" s="185">
        <v>0.2390898497597268</v>
      </c>
      <c r="I428" s="174">
        <v>377766.22798328794</v>
      </c>
      <c r="J428" s="174">
        <v>-1202251.6120167116</v>
      </c>
    </row>
    <row r="429" spans="1:10">
      <c r="A429" s="189"/>
      <c r="B429" s="12" t="s">
        <v>1464</v>
      </c>
      <c r="C429" s="579">
        <v>80874473</v>
      </c>
      <c r="D429" s="187">
        <v>4373888.62</v>
      </c>
      <c r="E429" s="174"/>
      <c r="F429" s="186">
        <v>6.6699999999999995E-2</v>
      </c>
      <c r="G429" s="186">
        <v>6.6722746990883014E-2</v>
      </c>
      <c r="H429" s="186">
        <v>1.0003410343460721</v>
      </c>
      <c r="I429" s="187">
        <v>4375380.2662453139</v>
      </c>
      <c r="J429" s="187">
        <v>1491.6462453138083</v>
      </c>
    </row>
    <row r="430" spans="1:10">
      <c r="A430" s="189"/>
      <c r="B430" s="12"/>
      <c r="C430" s="574"/>
      <c r="D430" s="12"/>
      <c r="E430" s="174"/>
      <c r="F430" s="189"/>
      <c r="G430" s="189"/>
      <c r="H430" s="189"/>
      <c r="I430" s="12"/>
      <c r="J430" s="498"/>
    </row>
    <row r="431" spans="1:10">
      <c r="A431" s="189"/>
      <c r="B431" s="202" t="s">
        <v>1476</v>
      </c>
      <c r="C431" s="609">
        <v>93787556.019999996</v>
      </c>
      <c r="D431" s="609">
        <v>5953906.46</v>
      </c>
      <c r="E431" s="193"/>
      <c r="F431" s="185"/>
      <c r="G431" s="185"/>
      <c r="H431" s="185"/>
      <c r="I431" s="609">
        <v>4753146.4942286015</v>
      </c>
      <c r="J431" s="609">
        <v>-1200759.9657713978</v>
      </c>
    </row>
    <row r="432" spans="1:10">
      <c r="A432" s="189"/>
      <c r="B432" s="12"/>
      <c r="C432" s="574"/>
      <c r="D432" s="12"/>
      <c r="E432" s="174"/>
      <c r="F432" s="189"/>
      <c r="G432" s="189"/>
      <c r="H432" s="189"/>
      <c r="I432" s="190"/>
      <c r="J432" s="578"/>
    </row>
    <row r="433" spans="1:10">
      <c r="A433" s="189">
        <v>398</v>
      </c>
      <c r="B433" s="2" t="s">
        <v>1477</v>
      </c>
      <c r="C433" s="574"/>
      <c r="D433" s="12"/>
      <c r="E433" s="174"/>
      <c r="F433" s="189"/>
      <c r="G433" s="189"/>
      <c r="H433" s="189"/>
      <c r="I433" s="12"/>
      <c r="J433" s="498"/>
    </row>
    <row r="434" spans="1:10">
      <c r="A434" s="189"/>
      <c r="B434" s="2" t="s">
        <v>1463</v>
      </c>
      <c r="C434" s="574">
        <v>86544.16</v>
      </c>
      <c r="D434" s="174">
        <v>9140.2800000000007</v>
      </c>
      <c r="E434" s="174"/>
      <c r="F434" s="185">
        <v>6.6699999999999995E-2</v>
      </c>
      <c r="G434" s="185">
        <v>6.6661201545357388E-2</v>
      </c>
      <c r="H434" s="185">
        <v>0.99941831402334924</v>
      </c>
      <c r="I434" s="174">
        <v>9134.9632273013394</v>
      </c>
      <c r="J434" s="174">
        <v>-5.3167726986612251</v>
      </c>
    </row>
    <row r="435" spans="1:10">
      <c r="A435" s="189"/>
      <c r="B435" s="2" t="s">
        <v>1464</v>
      </c>
      <c r="C435" s="579">
        <v>190785.64</v>
      </c>
      <c r="D435" s="187">
        <v>9479.4</v>
      </c>
      <c r="E435" s="174"/>
      <c r="F435" s="185">
        <v>0.27906976</v>
      </c>
      <c r="G435" s="186">
        <v>6.6661201545357388E-2</v>
      </c>
      <c r="H435" s="186">
        <v>0.23886931190737895</v>
      </c>
      <c r="I435" s="187">
        <v>2264.3377552948077</v>
      </c>
      <c r="J435" s="187">
        <v>-7215.0622447051919</v>
      </c>
    </row>
    <row r="436" spans="1:10">
      <c r="A436" s="189"/>
      <c r="B436" s="2"/>
      <c r="C436" s="574"/>
      <c r="D436" s="12"/>
      <c r="E436" s="174"/>
      <c r="F436" s="192"/>
      <c r="G436" s="189"/>
      <c r="H436" s="189"/>
      <c r="I436" s="12"/>
      <c r="J436" s="498"/>
    </row>
    <row r="437" spans="1:10">
      <c r="A437" s="189"/>
      <c r="B437" s="202" t="s">
        <v>1478</v>
      </c>
      <c r="C437" s="579">
        <v>277329.80000000005</v>
      </c>
      <c r="D437" s="579">
        <v>18619.68</v>
      </c>
      <c r="E437" s="193"/>
      <c r="F437" s="185"/>
      <c r="G437" s="185"/>
      <c r="H437" s="185"/>
      <c r="I437" s="579">
        <v>11399.300982596147</v>
      </c>
      <c r="J437" s="579">
        <v>-7220.3790174038531</v>
      </c>
    </row>
    <row r="438" spans="1:10">
      <c r="A438" s="189"/>
      <c r="B438" s="202"/>
      <c r="C438" s="574"/>
      <c r="D438" s="574"/>
      <c r="E438" s="511"/>
      <c r="F438" s="611"/>
      <c r="G438" s="192"/>
      <c r="H438" s="192"/>
      <c r="I438" s="574"/>
      <c r="J438" s="574"/>
    </row>
    <row r="439" spans="1:10">
      <c r="A439" s="12"/>
      <c r="B439" s="117" t="s">
        <v>1479</v>
      </c>
      <c r="C439" s="576">
        <v>215779074.54999998</v>
      </c>
      <c r="D439" s="576">
        <v>16083937.09</v>
      </c>
      <c r="E439" s="511"/>
      <c r="F439" s="185">
        <v>7.4538910334760261E-2</v>
      </c>
      <c r="G439" s="185">
        <v>5.3898810205904236E-2</v>
      </c>
      <c r="H439" s="185">
        <v>0.72309629915221907</v>
      </c>
      <c r="I439" s="576">
        <v>11630235.38557611</v>
      </c>
      <c r="J439" s="576">
        <v>-4453701.7044238895</v>
      </c>
    </row>
    <row r="440" spans="1:10">
      <c r="A440" s="12"/>
      <c r="B440" s="117"/>
      <c r="C440" s="610"/>
      <c r="D440" s="610"/>
      <c r="E440" s="511"/>
      <c r="F440" s="511"/>
      <c r="G440" s="12"/>
      <c r="H440" s="498"/>
      <c r="I440" s="610"/>
      <c r="J440" s="610"/>
    </row>
    <row r="441" spans="1:10">
      <c r="A441" s="12"/>
      <c r="B441" s="612" t="s">
        <v>1480</v>
      </c>
      <c r="C441" s="609">
        <v>9059147131.2200012</v>
      </c>
      <c r="D441" s="609">
        <v>250591005.08000001</v>
      </c>
      <c r="E441" s="511"/>
      <c r="F441" s="185">
        <v>2.7661655280595134E-2</v>
      </c>
      <c r="G441" s="185">
        <v>3.3576880018961412E-2</v>
      </c>
      <c r="H441" s="185">
        <v>1.2138420379533779</v>
      </c>
      <c r="I441" s="609">
        <v>304177896.29909247</v>
      </c>
      <c r="J441" s="609">
        <v>53586891.219092406</v>
      </c>
    </row>
    <row r="442" spans="1:10">
      <c r="A442" s="525" t="s">
        <v>1856</v>
      </c>
      <c r="B442" s="498"/>
      <c r="C442" s="511"/>
      <c r="D442" s="511"/>
      <c r="E442" s="511"/>
      <c r="F442" s="511"/>
      <c r="G442" s="498"/>
      <c r="H442" s="498"/>
      <c r="I442" s="511"/>
      <c r="J442" s="511"/>
    </row>
    <row r="443" spans="1:10">
      <c r="A443" s="524" t="s">
        <v>1857</v>
      </c>
      <c r="B443" s="613" t="s">
        <v>1858</v>
      </c>
      <c r="C443" s="511"/>
      <c r="D443" s="511">
        <v>-808903.53</v>
      </c>
      <c r="E443" s="511"/>
      <c r="F443" s="511"/>
      <c r="G443" s="498"/>
      <c r="H443" s="498"/>
      <c r="I443" s="511">
        <v>-470612.64821380866</v>
      </c>
      <c r="J443" s="174">
        <v>338290.88178619137</v>
      </c>
    </row>
    <row r="444" spans="1:10">
      <c r="A444" s="524" t="s">
        <v>1859</v>
      </c>
      <c r="B444" s="613" t="s">
        <v>1860</v>
      </c>
      <c r="C444" s="511"/>
      <c r="D444" s="515">
        <v>-363063.32999999996</v>
      </c>
      <c r="E444" s="511"/>
      <c r="F444" s="511"/>
      <c r="G444" s="498"/>
      <c r="H444" s="498"/>
      <c r="I444" s="515">
        <v>-398325.82473608234</v>
      </c>
      <c r="J444" s="187">
        <v>-35262.494736082386</v>
      </c>
    </row>
    <row r="445" spans="1:10">
      <c r="A445" s="525"/>
      <c r="B445" s="526" t="s">
        <v>1861</v>
      </c>
      <c r="C445" s="511"/>
      <c r="D445" s="533">
        <v>249419038.22</v>
      </c>
      <c r="E445" s="511"/>
      <c r="F445" s="511"/>
      <c r="G445" s="498"/>
      <c r="H445" s="498"/>
      <c r="I445" s="533">
        <v>303308957.82614261</v>
      </c>
      <c r="J445" s="533">
        <v>53889919.606142513</v>
      </c>
    </row>
    <row r="446" spans="1:10">
      <c r="A446" s="12"/>
      <c r="B446" s="117"/>
      <c r="C446" s="511"/>
      <c r="D446" s="511"/>
      <c r="E446" s="511"/>
      <c r="F446" s="511"/>
      <c r="G446" s="498"/>
      <c r="H446" s="498"/>
      <c r="I446" s="511"/>
      <c r="J446" s="511"/>
    </row>
    <row r="447" spans="1:10">
      <c r="A447" s="12"/>
      <c r="B447" s="117"/>
      <c r="C447" s="511"/>
      <c r="D447" s="511"/>
      <c r="E447" s="511"/>
      <c r="F447" s="511"/>
      <c r="G447" s="498"/>
      <c r="H447" s="498"/>
      <c r="I447" s="511"/>
      <c r="J447" s="511"/>
    </row>
    <row r="448" spans="1:10">
      <c r="A448" s="12"/>
      <c r="B448" s="120" t="s">
        <v>1481</v>
      </c>
      <c r="C448" s="610"/>
      <c r="D448" s="189"/>
      <c r="E448" s="511"/>
      <c r="F448" s="511"/>
      <c r="G448" s="498"/>
      <c r="H448" s="498"/>
      <c r="I448" s="498"/>
      <c r="J448" s="498"/>
    </row>
    <row r="449" spans="1:10">
      <c r="A449" s="12"/>
      <c r="B449" s="139"/>
      <c r="C449" s="610"/>
      <c r="D449" s="189"/>
      <c r="E449" s="511"/>
      <c r="F449" s="511"/>
      <c r="G449" s="498"/>
      <c r="H449" s="498"/>
      <c r="I449" s="498"/>
      <c r="J449" s="498"/>
    </row>
    <row r="450" spans="1:10">
      <c r="A450" s="189">
        <v>391.1</v>
      </c>
      <c r="B450" s="12" t="s">
        <v>1462</v>
      </c>
      <c r="C450" s="610"/>
      <c r="D450" s="189">
        <v>0</v>
      </c>
      <c r="E450" s="511"/>
      <c r="F450" s="511"/>
      <c r="G450" s="498"/>
      <c r="H450" s="498"/>
      <c r="I450" s="609">
        <v>382728.72400000005</v>
      </c>
      <c r="J450" s="609">
        <v>382728.72400000005</v>
      </c>
    </row>
    <row r="451" spans="1:10">
      <c r="A451" s="189">
        <v>391.2</v>
      </c>
      <c r="B451" s="12" t="s">
        <v>1466</v>
      </c>
      <c r="C451" s="610"/>
      <c r="D451" s="189">
        <v>0</v>
      </c>
      <c r="E451" s="511"/>
      <c r="F451" s="511"/>
      <c r="G451" s="498"/>
      <c r="H451" s="498"/>
      <c r="I451" s="609">
        <v>-4066.6340000010996</v>
      </c>
      <c r="J451" s="609">
        <v>-4066.6340000010996</v>
      </c>
    </row>
    <row r="452" spans="1:10">
      <c r="A452" s="189">
        <v>393</v>
      </c>
      <c r="B452" s="3" t="s">
        <v>1468</v>
      </c>
      <c r="C452" s="610"/>
      <c r="D452" s="189">
        <v>0</v>
      </c>
      <c r="E452" s="511"/>
      <c r="F452" s="511"/>
      <c r="G452" s="498"/>
      <c r="H452" s="498"/>
      <c r="I452" s="609">
        <v>76885.784</v>
      </c>
      <c r="J452" s="609">
        <v>76885.784</v>
      </c>
    </row>
    <row r="453" spans="1:10">
      <c r="A453" s="189">
        <v>394</v>
      </c>
      <c r="B453" s="3" t="s">
        <v>1470</v>
      </c>
      <c r="C453" s="610"/>
      <c r="D453" s="189">
        <v>0</v>
      </c>
      <c r="E453" s="511"/>
      <c r="F453" s="511"/>
      <c r="G453" s="498"/>
      <c r="H453" s="498"/>
      <c r="I453" s="609">
        <v>159759.88400000019</v>
      </c>
      <c r="J453" s="609">
        <v>159759.88400000019</v>
      </c>
    </row>
    <row r="454" spans="1:10">
      <c r="A454" s="189">
        <v>395</v>
      </c>
      <c r="B454" s="3" t="s">
        <v>1472</v>
      </c>
      <c r="C454" s="610"/>
      <c r="D454" s="189">
        <v>0</v>
      </c>
      <c r="E454" s="511"/>
      <c r="F454" s="511"/>
      <c r="G454" s="498"/>
      <c r="H454" s="498"/>
      <c r="I454" s="609">
        <v>630783.6</v>
      </c>
      <c r="J454" s="609">
        <v>630783.6</v>
      </c>
    </row>
    <row r="455" spans="1:10">
      <c r="A455" s="189">
        <v>397</v>
      </c>
      <c r="B455" s="12" t="s">
        <v>1482</v>
      </c>
      <c r="C455" s="610"/>
      <c r="D455" s="189">
        <v>0</v>
      </c>
      <c r="E455" s="511"/>
      <c r="F455" s="511"/>
      <c r="G455" s="498"/>
      <c r="H455" s="498"/>
      <c r="I455" s="609">
        <v>1529213.7739999942</v>
      </c>
      <c r="J455" s="609">
        <v>1529213.7739999942</v>
      </c>
    </row>
    <row r="456" spans="1:10">
      <c r="A456" s="189">
        <v>398</v>
      </c>
      <c r="B456" s="2" t="s">
        <v>1477</v>
      </c>
      <c r="C456" s="610"/>
      <c r="D456" s="189">
        <v>0</v>
      </c>
      <c r="E456" s="511"/>
      <c r="F456" s="511"/>
      <c r="G456" s="498"/>
      <c r="H456" s="498"/>
      <c r="I456" s="609">
        <v>12791.460000000001</v>
      </c>
      <c r="J456" s="609">
        <v>12791.460000000001</v>
      </c>
    </row>
    <row r="457" spans="1:10">
      <c r="A457" s="12"/>
      <c r="B457" s="117"/>
      <c r="C457" s="610"/>
      <c r="D457" s="203"/>
      <c r="E457" s="511"/>
      <c r="F457" s="511"/>
      <c r="G457" s="498"/>
      <c r="H457" s="498"/>
      <c r="I457" s="614"/>
      <c r="J457" s="614"/>
    </row>
    <row r="458" spans="1:10">
      <c r="A458" s="12"/>
      <c r="B458" s="117" t="s">
        <v>1483</v>
      </c>
      <c r="C458" s="610"/>
      <c r="D458" s="576">
        <v>0</v>
      </c>
      <c r="E458" s="511"/>
      <c r="F458" s="511"/>
      <c r="G458" s="498"/>
      <c r="H458" s="498"/>
      <c r="I458" s="615">
        <v>2788096.5919999932</v>
      </c>
      <c r="J458" s="576">
        <v>2788096.5919999932</v>
      </c>
    </row>
    <row r="459" spans="1:10">
      <c r="A459" s="12"/>
      <c r="B459" s="117"/>
      <c r="C459" s="610"/>
      <c r="D459" s="189"/>
      <c r="E459" s="511"/>
      <c r="F459" s="511"/>
      <c r="G459" s="498"/>
      <c r="H459" s="498"/>
      <c r="I459" s="498"/>
      <c r="J459" s="498"/>
    </row>
    <row r="460" spans="1:10">
      <c r="A460" s="541"/>
      <c r="B460" s="616" t="s">
        <v>1484</v>
      </c>
      <c r="C460" s="617"/>
      <c r="D460" s="617">
        <v>249419038.22</v>
      </c>
      <c r="E460" s="585"/>
      <c r="F460" s="585"/>
      <c r="G460" s="541"/>
      <c r="H460" s="541"/>
      <c r="I460" s="617">
        <v>306097054.41814262</v>
      </c>
      <c r="J460" s="617">
        <v>56678016.198142506</v>
      </c>
    </row>
    <row r="461" spans="1:10">
      <c r="A461" s="12"/>
      <c r="B461" s="117"/>
      <c r="C461" s="610"/>
      <c r="D461" s="189"/>
      <c r="E461" s="511"/>
      <c r="F461" s="511"/>
      <c r="G461" s="498"/>
      <c r="H461" s="498"/>
      <c r="I461" s="498"/>
      <c r="J461" s="498"/>
    </row>
    <row r="462" spans="1:10">
      <c r="A462" s="12"/>
      <c r="B462" s="117" t="s">
        <v>1485</v>
      </c>
      <c r="C462" s="610"/>
      <c r="D462" s="189"/>
      <c r="E462" s="511"/>
      <c r="F462" s="511"/>
      <c r="G462" s="498"/>
      <c r="H462" s="498"/>
      <c r="I462" s="498"/>
      <c r="J462" s="498"/>
    </row>
    <row r="463" spans="1:10">
      <c r="A463" s="189">
        <v>301</v>
      </c>
      <c r="B463" s="2" t="s">
        <v>1486</v>
      </c>
      <c r="C463" s="574">
        <v>114201.76000000001</v>
      </c>
      <c r="D463" s="189"/>
      <c r="E463" s="511"/>
      <c r="F463" s="511"/>
      <c r="G463" s="498"/>
      <c r="H463" s="498"/>
      <c r="I463" s="498"/>
      <c r="J463" s="498"/>
    </row>
    <row r="464" spans="1:10">
      <c r="A464" s="189">
        <v>302</v>
      </c>
      <c r="B464" s="2" t="s">
        <v>1487</v>
      </c>
      <c r="C464" s="574">
        <v>55290806.07</v>
      </c>
      <c r="D464" s="174">
        <v>1257483.31</v>
      </c>
      <c r="E464" s="511"/>
      <c r="F464" s="511"/>
      <c r="G464" s="498"/>
      <c r="H464" s="498"/>
      <c r="I464" s="511">
        <v>1257483.31</v>
      </c>
      <c r="J464" s="609">
        <v>0</v>
      </c>
    </row>
    <row r="465" spans="1:10">
      <c r="A465" s="189">
        <v>303</v>
      </c>
      <c r="B465" s="2" t="s">
        <v>1488</v>
      </c>
      <c r="C465" s="574">
        <v>64531940.289999999</v>
      </c>
      <c r="D465" s="174">
        <v>7891358.2200000007</v>
      </c>
      <c r="E465" s="511"/>
      <c r="F465" s="511"/>
      <c r="G465" s="498"/>
      <c r="H465" s="498"/>
      <c r="I465" s="511">
        <v>7891358.2200000007</v>
      </c>
      <c r="J465" s="609">
        <v>0</v>
      </c>
    </row>
    <row r="466" spans="1:10">
      <c r="A466" s="189">
        <v>310</v>
      </c>
      <c r="B466" s="2" t="s">
        <v>1489</v>
      </c>
      <c r="C466" s="574">
        <v>3795192.79</v>
      </c>
      <c r="D466" s="189"/>
      <c r="E466" s="511"/>
      <c r="F466" s="511"/>
      <c r="G466" s="498"/>
      <c r="H466" s="498"/>
      <c r="I466" s="511">
        <v>0</v>
      </c>
      <c r="J466" s="498"/>
    </row>
    <row r="467" spans="1:10">
      <c r="A467" s="189">
        <v>317</v>
      </c>
      <c r="B467" s="2" t="s">
        <v>1490</v>
      </c>
      <c r="C467" s="574">
        <v>252964</v>
      </c>
      <c r="D467" s="174">
        <v>5013.4800000000005</v>
      </c>
      <c r="E467" s="511"/>
      <c r="F467" s="511"/>
      <c r="G467" s="498"/>
      <c r="H467" s="498"/>
      <c r="I467" s="511">
        <v>5013.4800000000005</v>
      </c>
      <c r="J467" s="609">
        <v>0</v>
      </c>
    </row>
    <row r="468" spans="1:10">
      <c r="A468" s="189">
        <v>317.10000000000002</v>
      </c>
      <c r="B468" s="2" t="s">
        <v>1490</v>
      </c>
      <c r="C468" s="574">
        <v>35282326.100000001</v>
      </c>
      <c r="D468" s="174">
        <v>1339186.8400000001</v>
      </c>
      <c r="E468" s="511"/>
      <c r="F468" s="511"/>
      <c r="G468" s="498"/>
      <c r="H468" s="498"/>
      <c r="I468" s="511">
        <v>1339186.8400000001</v>
      </c>
      <c r="J468" s="609">
        <v>0</v>
      </c>
    </row>
    <row r="469" spans="1:10">
      <c r="A469" s="189">
        <v>330</v>
      </c>
      <c r="B469" s="2" t="s">
        <v>1489</v>
      </c>
      <c r="C469" s="574">
        <v>6106994.79</v>
      </c>
      <c r="D469" s="189"/>
      <c r="E469" s="511"/>
      <c r="F469" s="511"/>
      <c r="G469" s="498"/>
      <c r="H469" s="498"/>
      <c r="I469" s="511">
        <v>0</v>
      </c>
      <c r="J469" s="498"/>
    </row>
    <row r="470" spans="1:10">
      <c r="A470" s="189">
        <v>337</v>
      </c>
      <c r="B470" s="2" t="s">
        <v>1490</v>
      </c>
      <c r="C470" s="574">
        <v>0</v>
      </c>
      <c r="D470" s="189"/>
      <c r="E470" s="511"/>
      <c r="F470" s="511"/>
      <c r="G470" s="498"/>
      <c r="H470" s="498"/>
      <c r="I470" s="511">
        <v>0</v>
      </c>
      <c r="J470" s="498"/>
    </row>
    <row r="471" spans="1:10">
      <c r="A471" s="189">
        <v>340</v>
      </c>
      <c r="B471" s="2" t="s">
        <v>1489</v>
      </c>
      <c r="C471" s="574">
        <v>15794832.1</v>
      </c>
      <c r="D471" s="189"/>
      <c r="E471" s="511"/>
      <c r="F471" s="511"/>
      <c r="G471" s="498"/>
      <c r="H471" s="498"/>
      <c r="I471" s="511">
        <v>0</v>
      </c>
      <c r="J471" s="498"/>
    </row>
    <row r="472" spans="1:10">
      <c r="A472" s="189">
        <v>347</v>
      </c>
      <c r="B472" s="2" t="s">
        <v>1490</v>
      </c>
      <c r="C472" s="574">
        <v>35764902.990000002</v>
      </c>
      <c r="D472" s="174">
        <v>1224653.57</v>
      </c>
      <c r="E472" s="511"/>
      <c r="F472" s="511"/>
      <c r="G472" s="498"/>
      <c r="H472" s="498"/>
      <c r="I472" s="511">
        <v>1224653.57</v>
      </c>
      <c r="J472" s="609">
        <v>0</v>
      </c>
    </row>
    <row r="473" spans="1:10">
      <c r="A473" s="189">
        <v>350</v>
      </c>
      <c r="B473" s="2" t="s">
        <v>1489</v>
      </c>
      <c r="C473" s="574">
        <v>3261662.87</v>
      </c>
      <c r="D473" s="189"/>
      <c r="E473" s="511"/>
      <c r="F473" s="511"/>
      <c r="G473" s="498"/>
      <c r="H473" s="498"/>
      <c r="I473" s="511">
        <v>0</v>
      </c>
      <c r="J473" s="498"/>
    </row>
    <row r="474" spans="1:10">
      <c r="A474" s="189">
        <v>350.7</v>
      </c>
      <c r="B474" s="2" t="s">
        <v>1489</v>
      </c>
      <c r="C474" s="574">
        <v>11102366.640000001</v>
      </c>
      <c r="D474" s="189"/>
      <c r="E474" s="511"/>
      <c r="F474" s="511"/>
      <c r="G474" s="498"/>
      <c r="H474" s="498"/>
      <c r="I474" s="511">
        <v>0</v>
      </c>
      <c r="J474" s="498"/>
    </row>
    <row r="475" spans="1:10">
      <c r="A475" s="189">
        <v>350.9</v>
      </c>
      <c r="B475" s="2" t="s">
        <v>1489</v>
      </c>
      <c r="C475" s="574">
        <v>1908.0900000000001</v>
      </c>
      <c r="D475" s="189"/>
      <c r="E475" s="511"/>
      <c r="F475" s="511"/>
      <c r="G475" s="498"/>
      <c r="H475" s="498"/>
      <c r="I475" s="511">
        <v>0</v>
      </c>
      <c r="J475" s="498"/>
    </row>
    <row r="476" spans="1:10">
      <c r="A476" s="189">
        <v>359.9</v>
      </c>
      <c r="B476" s="2" t="s">
        <v>1490</v>
      </c>
      <c r="C476" s="574">
        <v>5387661.8399999999</v>
      </c>
      <c r="D476" s="174">
        <v>99569.24</v>
      </c>
      <c r="E476" s="511"/>
      <c r="F476" s="511"/>
      <c r="G476" s="498"/>
      <c r="H476" s="498"/>
      <c r="I476" s="511">
        <v>99569.24</v>
      </c>
      <c r="J476" s="609">
        <v>0</v>
      </c>
    </row>
    <row r="477" spans="1:10">
      <c r="A477" s="189">
        <v>360</v>
      </c>
      <c r="B477" s="2" t="s">
        <v>1489</v>
      </c>
      <c r="C477" s="574">
        <v>31113740.940000001</v>
      </c>
      <c r="D477" s="189"/>
      <c r="E477" s="511"/>
      <c r="F477" s="511"/>
      <c r="G477" s="498"/>
      <c r="H477" s="498"/>
      <c r="I477" s="511">
        <v>0</v>
      </c>
      <c r="J477" s="498"/>
    </row>
    <row r="478" spans="1:10">
      <c r="A478" s="189">
        <v>374</v>
      </c>
      <c r="B478" s="2" t="s">
        <v>1490</v>
      </c>
      <c r="C478" s="574">
        <v>2696909.52</v>
      </c>
      <c r="D478" s="174">
        <v>53931.159999999989</v>
      </c>
      <c r="E478" s="511"/>
      <c r="F478" s="511"/>
      <c r="G478" s="498"/>
      <c r="H478" s="498"/>
      <c r="I478" s="511">
        <v>53931.159999999989</v>
      </c>
      <c r="J478" s="609">
        <v>0</v>
      </c>
    </row>
    <row r="479" spans="1:10">
      <c r="A479" s="189">
        <v>389</v>
      </c>
      <c r="B479" s="2" t="s">
        <v>1489</v>
      </c>
      <c r="C479" s="574">
        <v>5316207.63</v>
      </c>
      <c r="D479" s="189"/>
      <c r="E479" s="511"/>
      <c r="F479" s="511"/>
      <c r="G479" s="498"/>
      <c r="H479" s="498"/>
      <c r="I479" s="511">
        <v>0</v>
      </c>
      <c r="J479" s="498"/>
    </row>
    <row r="480" spans="1:10">
      <c r="A480" s="189">
        <v>390.1</v>
      </c>
      <c r="B480" s="2" t="s">
        <v>1492</v>
      </c>
      <c r="C480" s="574">
        <v>184775.85</v>
      </c>
      <c r="D480" s="174">
        <v>6527.26</v>
      </c>
      <c r="E480" s="511"/>
      <c r="F480" s="511"/>
      <c r="G480" s="498"/>
      <c r="H480" s="498"/>
      <c r="I480" s="511">
        <v>6527.26</v>
      </c>
      <c r="J480" s="609">
        <v>0</v>
      </c>
    </row>
    <row r="481" spans="1:10">
      <c r="A481" s="189"/>
      <c r="B481" s="2"/>
      <c r="C481" s="574"/>
      <c r="D481" s="174"/>
      <c r="E481" s="511"/>
      <c r="F481" s="511"/>
      <c r="G481" s="498"/>
      <c r="H481" s="498"/>
      <c r="I481" s="511"/>
      <c r="J481" s="609"/>
    </row>
    <row r="482" spans="1:10">
      <c r="A482" s="12"/>
      <c r="B482" s="117"/>
      <c r="C482" s="610"/>
      <c r="D482" s="174"/>
      <c r="E482" s="511"/>
      <c r="F482" s="511"/>
      <c r="G482" s="498"/>
      <c r="H482" s="498"/>
      <c r="I482" s="511">
        <v>0</v>
      </c>
      <c r="J482" s="609">
        <v>0</v>
      </c>
    </row>
    <row r="483" spans="1:10">
      <c r="A483" s="12"/>
      <c r="B483" s="2"/>
      <c r="C483" s="610"/>
      <c r="D483" s="174"/>
      <c r="E483" s="511"/>
      <c r="F483" s="511"/>
      <c r="G483" s="498"/>
      <c r="H483" s="498"/>
      <c r="I483" s="511">
        <v>0</v>
      </c>
      <c r="J483" s="609">
        <v>0</v>
      </c>
    </row>
    <row r="484" spans="1:10">
      <c r="A484" s="12"/>
      <c r="B484" s="2" t="s">
        <v>1493</v>
      </c>
      <c r="C484" s="610"/>
      <c r="D484" s="174"/>
      <c r="E484" s="511"/>
      <c r="F484" s="511"/>
      <c r="G484" s="498"/>
      <c r="H484" s="498"/>
      <c r="I484" s="511">
        <v>0</v>
      </c>
      <c r="J484" s="609">
        <v>0</v>
      </c>
    </row>
    <row r="485" spans="1:10">
      <c r="A485" s="11" t="s">
        <v>1494</v>
      </c>
      <c r="B485" s="12"/>
      <c r="C485" s="174"/>
      <c r="D485" s="174">
        <v>-2722354.2900000005</v>
      </c>
      <c r="E485" s="511"/>
      <c r="F485" s="511"/>
      <c r="G485" s="498"/>
      <c r="H485" s="498"/>
      <c r="I485" s="511">
        <v>-2722354.2900000005</v>
      </c>
      <c r="J485" s="609">
        <v>0</v>
      </c>
    </row>
    <row r="486" spans="1:10">
      <c r="A486" s="12"/>
      <c r="B486" s="117" t="s">
        <v>1495</v>
      </c>
      <c r="C486" s="618"/>
      <c r="D486" s="192"/>
      <c r="E486" s="511"/>
      <c r="F486" s="511"/>
      <c r="G486" s="498"/>
      <c r="H486" s="498"/>
      <c r="I486" s="611">
        <v>0</v>
      </c>
      <c r="J486" s="619"/>
    </row>
    <row r="487" spans="1:10">
      <c r="A487" s="12"/>
      <c r="B487" s="117" t="s">
        <v>1496</v>
      </c>
      <c r="C487" s="610">
        <v>275999394.27000004</v>
      </c>
      <c r="D487" s="204">
        <v>9155368.790000001</v>
      </c>
      <c r="E487" s="511"/>
      <c r="F487" s="511"/>
      <c r="G487" s="498"/>
      <c r="H487" s="498"/>
      <c r="I487" s="533">
        <v>9155368.790000001</v>
      </c>
      <c r="J487" s="609">
        <v>0</v>
      </c>
    </row>
    <row r="488" spans="1:10">
      <c r="A488" s="12"/>
      <c r="B488" s="498"/>
      <c r="C488" s="618"/>
      <c r="D488" s="192"/>
      <c r="E488" s="511"/>
      <c r="F488" s="511"/>
      <c r="G488" s="498"/>
      <c r="H488" s="498"/>
      <c r="I488" s="619"/>
      <c r="J488" s="619"/>
    </row>
    <row r="489" spans="1:10">
      <c r="A489" s="12"/>
      <c r="B489" s="117"/>
      <c r="C489" s="610"/>
      <c r="D489" s="189"/>
      <c r="E489" s="511"/>
      <c r="F489" s="511"/>
      <c r="G489" s="498"/>
      <c r="H489" s="498"/>
      <c r="I489" s="498"/>
      <c r="J489" s="498"/>
    </row>
    <row r="490" spans="1:10">
      <c r="A490" s="12"/>
      <c r="B490" s="498"/>
      <c r="C490" s="576"/>
      <c r="D490" s="576"/>
      <c r="E490" s="511"/>
      <c r="F490" s="511"/>
      <c r="G490" s="498"/>
      <c r="H490" s="498"/>
      <c r="I490" s="576"/>
      <c r="J490" s="576"/>
    </row>
    <row r="491" spans="1:10" ht="13.8" thickBot="1">
      <c r="A491" s="497"/>
      <c r="B491" s="117" t="s">
        <v>1497</v>
      </c>
      <c r="C491" s="620">
        <v>9335146525.4900017</v>
      </c>
      <c r="D491" s="620">
        <v>259746373.87</v>
      </c>
      <c r="E491" s="511"/>
      <c r="F491" s="511"/>
      <c r="G491" s="498"/>
      <c r="H491" s="498"/>
      <c r="I491" s="620">
        <v>313333265.08909243</v>
      </c>
      <c r="J491" s="620">
        <v>53586891.219092406</v>
      </c>
    </row>
    <row r="492" spans="1:10" ht="13.8" thickTop="1">
      <c r="A492" s="497"/>
      <c r="B492" s="498"/>
      <c r="C492" s="600">
        <v>9335146525.4900017</v>
      </c>
      <c r="D492" s="600">
        <v>259746373.87</v>
      </c>
      <c r="E492" s="511"/>
      <c r="F492" s="511">
        <v>262468728.16</v>
      </c>
      <c r="G492" s="498"/>
      <c r="H492" s="498"/>
      <c r="I492" s="600">
        <v>313333265.08909249</v>
      </c>
      <c r="J492" s="600">
        <v>53586891.219092406</v>
      </c>
    </row>
    <row r="493" spans="1:10">
      <c r="A493" s="497"/>
      <c r="B493" s="498"/>
      <c r="C493" s="600">
        <v>0</v>
      </c>
      <c r="D493" s="600">
        <v>0</v>
      </c>
      <c r="E493" s="511"/>
      <c r="F493" s="511"/>
      <c r="G493" s="498"/>
      <c r="H493" s="498"/>
      <c r="I493" s="498"/>
      <c r="J493" s="532"/>
    </row>
    <row r="494" spans="1:10" ht="13.8" thickBot="1">
      <c r="A494" s="621"/>
      <c r="B494" s="621"/>
      <c r="C494" s="175"/>
      <c r="D494" s="621"/>
      <c r="E494" s="175"/>
      <c r="F494" s="175"/>
      <c r="G494" s="622"/>
      <c r="H494" s="498"/>
      <c r="I494" s="498"/>
      <c r="J494" s="498"/>
    </row>
    <row r="495" spans="1:10">
      <c r="A495" s="623"/>
      <c r="B495" s="624" t="s">
        <v>1913</v>
      </c>
      <c r="C495" s="625"/>
      <c r="D495" s="626"/>
      <c r="E495" s="566"/>
      <c r="F495" s="566"/>
      <c r="G495" s="566"/>
      <c r="H495" s="541"/>
      <c r="I495" s="626"/>
      <c r="J495" s="541"/>
    </row>
    <row r="496" spans="1:10">
      <c r="A496" s="627"/>
      <c r="B496" s="628" t="s">
        <v>1914</v>
      </c>
      <c r="C496" s="629"/>
      <c r="D496" s="630" t="s">
        <v>1167</v>
      </c>
      <c r="E496" s="585"/>
      <c r="F496" s="585"/>
      <c r="G496" s="541"/>
      <c r="H496" s="541"/>
      <c r="I496" s="630" t="s">
        <v>1915</v>
      </c>
      <c r="J496" s="541"/>
    </row>
    <row r="497" spans="1:17">
      <c r="A497" s="631" t="s">
        <v>1931</v>
      </c>
      <c r="B497" s="632" t="s">
        <v>142</v>
      </c>
      <c r="C497" s="629"/>
      <c r="D497" s="633">
        <v>808903.53</v>
      </c>
      <c r="E497" s="585">
        <v>476581.26835554285</v>
      </c>
      <c r="F497" s="585"/>
      <c r="G497" s="541"/>
      <c r="H497" s="541"/>
      <c r="I497" s="633">
        <v>470612.64821380866</v>
      </c>
      <c r="J497" s="585">
        <v>277270.60702763632</v>
      </c>
      <c r="K497" s="498"/>
      <c r="L497" s="511">
        <f>J497-E497</f>
        <v>-199310.66132790654</v>
      </c>
    </row>
    <row r="498" spans="1:17">
      <c r="A498" s="631"/>
      <c r="B498" s="632"/>
      <c r="C498" s="629"/>
      <c r="D498" s="633"/>
      <c r="E498" s="585"/>
      <c r="F498" s="585"/>
      <c r="G498" s="541"/>
      <c r="H498" s="541"/>
      <c r="I498" s="633"/>
      <c r="J498" s="541"/>
      <c r="K498" s="498"/>
      <c r="L498" s="498"/>
    </row>
    <row r="499" spans="1:17">
      <c r="A499" s="631" t="s">
        <v>1932</v>
      </c>
      <c r="B499" s="632" t="s">
        <v>146</v>
      </c>
      <c r="C499" s="629"/>
      <c r="D499" s="630">
        <v>363063.32999999996</v>
      </c>
      <c r="E499" s="585">
        <v>213905.83164445704</v>
      </c>
      <c r="F499" s="585"/>
      <c r="G499" s="541"/>
      <c r="H499" s="541"/>
      <c r="I499" s="630">
        <v>398325.82473608234</v>
      </c>
      <c r="J499" s="585">
        <v>234681.41716663024</v>
      </c>
      <c r="K499" s="498"/>
      <c r="L499" s="511">
        <f>J499-E499</f>
        <v>20775.585522173205</v>
      </c>
    </row>
    <row r="500" spans="1:17">
      <c r="A500" s="634"/>
      <c r="B500" s="632"/>
      <c r="C500" s="629"/>
      <c r="D500" s="635">
        <v>1171966.8599999999</v>
      </c>
      <c r="E500" s="585"/>
      <c r="F500" s="585"/>
      <c r="G500" s="541"/>
      <c r="H500" s="541"/>
      <c r="I500" s="635">
        <v>868938.472949891</v>
      </c>
      <c r="J500" s="541"/>
    </row>
    <row r="501" spans="1:17">
      <c r="A501" s="634"/>
      <c r="B501" s="632" t="s">
        <v>1918</v>
      </c>
      <c r="C501" s="629"/>
      <c r="D501" s="636">
        <v>0.5891694753211707</v>
      </c>
      <c r="E501" s="585"/>
      <c r="F501" s="585" t="s">
        <v>1933</v>
      </c>
      <c r="G501" s="541"/>
      <c r="H501" s="541"/>
      <c r="I501" s="636">
        <v>0.5891694753211707</v>
      </c>
      <c r="J501" s="585" t="s">
        <v>1933</v>
      </c>
    </row>
    <row r="502" spans="1:17" ht="13.8" thickBot="1">
      <c r="A502" s="564"/>
      <c r="B502" s="565"/>
      <c r="C502" s="629"/>
      <c r="D502" s="637">
        <v>690487.09999999986</v>
      </c>
      <c r="E502" s="585"/>
      <c r="F502" s="585"/>
      <c r="G502" s="541"/>
      <c r="H502" s="541"/>
      <c r="I502" s="637">
        <v>511952.02419426659</v>
      </c>
      <c r="J502" s="541"/>
    </row>
    <row r="505" spans="1:17" s="478" customFormat="1" ht="66">
      <c r="B505" s="478" t="str">
        <f ca="1">+'Adj 13.06 Depreciation'!$B$12</f>
        <v>403 ELEC. DEPRECIATION EXPENSE</v>
      </c>
      <c r="C505" s="478" t="str">
        <f ca="1">+'Adj 13.06 Depreciation'!$B$13</f>
        <v>403 ELEC. PORTION OF COMMON</v>
      </c>
      <c r="D505" s="478" t="str">
        <f ca="1">+'Adj 13.06 Depreciation'!$B$13</f>
        <v>403 ELEC. PORTION OF COMMON</v>
      </c>
      <c r="E505" s="478" t="str">
        <f ca="1">+'Adj 13.06 Depreciation'!$B$14</f>
        <v>403 DEPR. EXP. ON ASSETS NOT INCLUDED IN STUDY</v>
      </c>
      <c r="F505" s="478" t="str">
        <f ca="1">+'Adj 13.06 Depreciation'!$B$18</f>
        <v>403.1 DEPR. EXP- FAS 143 (RECOVERED IN RATES)</v>
      </c>
      <c r="G505" s="478" t="str">
        <f ca="1">+'Adj 13.06 Depreciation'!$B$19</f>
        <v>403.1 DEPR. EXP - FAS 143 (NOT RECOVERED IN RATES)</v>
      </c>
      <c r="H505" s="478" t="str">
        <f ca="1">+'Adj 13.06 Depreciation'!$B$25</f>
        <v>411.10 ACCRETION EXP. - ASC 410 (RECOVERED IN RATES)</v>
      </c>
      <c r="I505" s="638" t="str">
        <f ca="1">+'Adj 13.06 Depreciation'!$B$26</f>
        <v>411.10 ACCRETION EXP. - ASC 410 (NOT RECOVERED IN RATES)</v>
      </c>
      <c r="J505" s="638" t="str">
        <f ca="1">+'Adj 13.06 Depreciation'!$B$29</f>
        <v>DEPRECIATION EXPENSE 403 ASSOCIATED WITH FLEET</v>
      </c>
      <c r="K505" s="478" t="s">
        <v>73</v>
      </c>
      <c r="M505" s="478" t="s">
        <v>1936</v>
      </c>
      <c r="N505" s="641" t="s">
        <v>1937</v>
      </c>
      <c r="O505" s="641" t="s">
        <v>987</v>
      </c>
      <c r="P505" s="478" t="s">
        <v>1938</v>
      </c>
    </row>
    <row r="506" spans="1:17">
      <c r="B506" s="784" t="s">
        <v>1934</v>
      </c>
      <c r="C506" s="784"/>
      <c r="D506" s="784"/>
      <c r="E506" s="784"/>
      <c r="F506" s="784"/>
      <c r="G506" s="784"/>
      <c r="H506" s="784"/>
      <c r="I506" s="784"/>
      <c r="J506" s="784"/>
      <c r="K506" s="784"/>
    </row>
    <row r="507" spans="1:17" s="478" customFormat="1">
      <c r="A507" s="478" t="s">
        <v>1531</v>
      </c>
      <c r="B507" s="642">
        <v>0</v>
      </c>
      <c r="C507" s="639">
        <v>0</v>
      </c>
      <c r="D507" s="639">
        <v>0</v>
      </c>
      <c r="E507" s="639">
        <f>SUM(D464:D465)</f>
        <v>9148841.5300000012</v>
      </c>
      <c r="F507" s="639">
        <v>0</v>
      </c>
      <c r="G507" s="639">
        <v>0</v>
      </c>
      <c r="H507" s="639"/>
      <c r="I507" s="639"/>
      <c r="J507" s="639"/>
      <c r="K507" s="639">
        <f>SUM(B507:J507)</f>
        <v>9148841.5300000012</v>
      </c>
      <c r="M507" s="640">
        <f>SUM(B507:D507,J507)</f>
        <v>0</v>
      </c>
      <c r="N507" s="640">
        <f>SUM(F507:G507)</f>
        <v>0</v>
      </c>
      <c r="O507" s="640">
        <f>+E507</f>
        <v>9148841.5300000012</v>
      </c>
      <c r="P507" s="640">
        <f>SUM(H507:I507)</f>
        <v>0</v>
      </c>
      <c r="Q507" s="640">
        <f>SUM(M507:P507)</f>
        <v>9148841.5300000012</v>
      </c>
    </row>
    <row r="508" spans="1:17">
      <c r="A508" s="282" t="str">
        <f>+'COS Account Input'!B535</f>
        <v>Depr Exp - Production Steam Baseload</v>
      </c>
      <c r="B508" s="212">
        <f>+D87</f>
        <v>21878044.330000002</v>
      </c>
      <c r="C508" s="212">
        <v>0</v>
      </c>
      <c r="D508" s="212"/>
      <c r="E508" s="212"/>
      <c r="F508" s="639">
        <f>+'2017 403.1 Depr Det'!$D$16</f>
        <v>8187.8000000000029</v>
      </c>
      <c r="G508" s="212">
        <f>+'2017 403.1 Depr Det'!D63</f>
        <v>1339794.6199999999</v>
      </c>
      <c r="H508" s="212">
        <f>+'2017 Accretion Det'!D16</f>
        <v>165894.042568587</v>
      </c>
      <c r="I508" s="212">
        <f>+'2017 Accretion Det'!D64</f>
        <v>1124918.0174314131</v>
      </c>
      <c r="J508" s="212"/>
      <c r="K508" s="639">
        <f t="shared" ref="K508:K513" si="0">SUM(B508:J508)</f>
        <v>24516838.810000002</v>
      </c>
      <c r="L508" s="367">
        <f>+'Expense Inputs'!D86-M508</f>
        <v>0</v>
      </c>
      <c r="M508" s="640">
        <f t="shared" ref="M508:M513" si="1">SUM(B508:D508,J508)</f>
        <v>21878044.330000002</v>
      </c>
      <c r="N508" s="640">
        <f t="shared" ref="N508:N513" si="2">SUM(F508:G508)</f>
        <v>1347982.42</v>
      </c>
      <c r="O508" s="640">
        <f t="shared" ref="O508:O513" si="3">+E508</f>
        <v>0</v>
      </c>
      <c r="P508" s="640">
        <f t="shared" ref="P508:P513" si="4">SUM(H508:I508)</f>
        <v>1290812.06</v>
      </c>
      <c r="Q508" s="640">
        <f t="shared" ref="Q508:Q514" si="5">SUM(M508:P508)</f>
        <v>24516838.809999999</v>
      </c>
    </row>
    <row r="509" spans="1:17">
      <c r="A509" s="282" t="str">
        <f>+'COS Account Input'!B536</f>
        <v>Depr Exp - Production Hydro</v>
      </c>
      <c r="B509" s="212">
        <f>+D165</f>
        <v>14991781.260000002</v>
      </c>
      <c r="C509" s="212">
        <v>0</v>
      </c>
      <c r="D509" s="212"/>
      <c r="E509" s="212"/>
      <c r="F509" s="212">
        <v>0</v>
      </c>
      <c r="G509" s="212"/>
      <c r="H509" s="212"/>
      <c r="I509" s="212"/>
      <c r="J509" s="212"/>
      <c r="K509" s="639">
        <f t="shared" si="0"/>
        <v>14991781.260000002</v>
      </c>
      <c r="L509" s="367">
        <f>+'Expense Inputs'!D87-M509</f>
        <v>0</v>
      </c>
      <c r="M509" s="640">
        <f t="shared" si="1"/>
        <v>14991781.260000002</v>
      </c>
      <c r="N509" s="640">
        <f t="shared" si="2"/>
        <v>0</v>
      </c>
      <c r="O509" s="640">
        <f t="shared" si="3"/>
        <v>0</v>
      </c>
      <c r="P509" s="640">
        <f t="shared" si="4"/>
        <v>0</v>
      </c>
      <c r="Q509" s="640">
        <f t="shared" si="5"/>
        <v>14991781.260000002</v>
      </c>
    </row>
    <row r="510" spans="1:17">
      <c r="A510" s="282" t="str">
        <f>+'COS Account Input'!B537</f>
        <v>Depr Exp - Production Other</v>
      </c>
      <c r="B510" s="212">
        <f>+D300</f>
        <v>66198303.829999998</v>
      </c>
      <c r="C510" s="212">
        <v>0</v>
      </c>
      <c r="D510" s="212"/>
      <c r="E510" s="212"/>
      <c r="F510" s="212">
        <f>+'2017 403.1 Depr Det'!$D$34</f>
        <v>1190436.53</v>
      </c>
      <c r="G510" s="212">
        <f>+'2017 403.1 Depr Det'!D69</f>
        <v>30434.939999999991</v>
      </c>
      <c r="H510" s="212">
        <f>+'2017 Accretion Det'!D34</f>
        <v>1056559.78</v>
      </c>
      <c r="I510" s="212">
        <f>+'2017 Accretion Det'!D70</f>
        <v>13152.02</v>
      </c>
      <c r="J510" s="212"/>
      <c r="K510" s="639">
        <f t="shared" si="0"/>
        <v>68488887.099999994</v>
      </c>
      <c r="L510" s="367">
        <f>+'Expense Inputs'!D88-M510</f>
        <v>0</v>
      </c>
      <c r="M510" s="640">
        <f t="shared" si="1"/>
        <v>66198303.829999998</v>
      </c>
      <c r="N510" s="640">
        <f t="shared" si="2"/>
        <v>1220871.47</v>
      </c>
      <c r="O510" s="640">
        <f t="shared" si="3"/>
        <v>0</v>
      </c>
      <c r="P510" s="640">
        <f t="shared" si="4"/>
        <v>1069711.8</v>
      </c>
      <c r="Q510" s="640">
        <f t="shared" si="5"/>
        <v>68488887.099999994</v>
      </c>
    </row>
    <row r="511" spans="1:17">
      <c r="A511" s="282" t="str">
        <f>+'COS Account Input'!B538</f>
        <v>Depr Exp - Transmission</v>
      </c>
      <c r="B511" s="212">
        <f>+D359</f>
        <v>32888988.019999996</v>
      </c>
      <c r="C511" s="212">
        <v>0</v>
      </c>
      <c r="D511" s="212"/>
      <c r="E511" s="212"/>
      <c r="F511" s="212">
        <f>+'2017 403.1 Depr Det'!D41</f>
        <v>99569.24</v>
      </c>
      <c r="G511" s="212"/>
      <c r="H511" s="212">
        <f>+'2017 Accretion Det'!D41</f>
        <v>173123.80000000002</v>
      </c>
      <c r="I511" s="212"/>
      <c r="J511" s="212"/>
      <c r="K511" s="639">
        <f t="shared" si="0"/>
        <v>33161681.059999995</v>
      </c>
      <c r="L511" s="367">
        <f>+'Expense Inputs'!D89-M511</f>
        <v>0</v>
      </c>
      <c r="M511" s="640">
        <f t="shared" si="1"/>
        <v>32888988.019999996</v>
      </c>
      <c r="N511" s="640">
        <f t="shared" si="2"/>
        <v>99569.24</v>
      </c>
      <c r="O511" s="640">
        <f t="shared" si="3"/>
        <v>0</v>
      </c>
      <c r="P511" s="640">
        <f t="shared" si="4"/>
        <v>173123.80000000002</v>
      </c>
      <c r="Q511" s="640">
        <f t="shared" si="5"/>
        <v>33161681.059999995</v>
      </c>
    </row>
    <row r="512" spans="1:17">
      <c r="A512" s="282" t="str">
        <f>+'COS Account Input'!B539</f>
        <v>Depr Exp - Distribution</v>
      </c>
      <c r="B512" s="212">
        <f>+D380</f>
        <v>98549950.549999997</v>
      </c>
      <c r="C512" s="212">
        <v>0</v>
      </c>
      <c r="D512" s="212"/>
      <c r="E512" s="212"/>
      <c r="F512" s="212">
        <f>+'2017 403.1 Depr Det'!D48</f>
        <v>53931.159999999989</v>
      </c>
      <c r="G512" s="212"/>
      <c r="H512" s="212">
        <f>+'2017 Accretion Det'!D48</f>
        <v>29083.460000000003</v>
      </c>
      <c r="I512" s="212"/>
      <c r="J512" s="212"/>
      <c r="K512" s="639">
        <f t="shared" si="0"/>
        <v>98632965.169999987</v>
      </c>
      <c r="L512" s="367">
        <f>+'Expense Inputs'!D90-M512</f>
        <v>0</v>
      </c>
      <c r="M512" s="640">
        <f t="shared" si="1"/>
        <v>98549950.549999997</v>
      </c>
      <c r="N512" s="640">
        <f t="shared" si="2"/>
        <v>53931.159999999989</v>
      </c>
      <c r="O512" s="640">
        <f t="shared" si="3"/>
        <v>0</v>
      </c>
      <c r="P512" s="640">
        <f t="shared" si="4"/>
        <v>29083.460000000003</v>
      </c>
      <c r="Q512" s="640">
        <f t="shared" si="5"/>
        <v>98632965.169999987</v>
      </c>
    </row>
    <row r="513" spans="1:19">
      <c r="A513" s="282" t="str">
        <f>+'COS Account Input'!B540</f>
        <v>Depr Exp - General</v>
      </c>
      <c r="B513" s="212">
        <f>SUM(D439,D443:D444,D450:D456)</f>
        <v>14911970.23</v>
      </c>
      <c r="C513" s="212">
        <f>+'2017 Common Depre'!$E$60</f>
        <v>15207047.519823998</v>
      </c>
      <c r="D513" s="212">
        <f>+'2017 Common Depre'!$E$70</f>
        <v>55937.910695999999</v>
      </c>
      <c r="E513" s="212">
        <f>+D480+'2017 Common Depre'!E75-'2017 Depr Det'!D513</f>
        <v>20621853.656882003</v>
      </c>
      <c r="F513" s="212">
        <v>0</v>
      </c>
      <c r="G513" s="212">
        <f>+'2017 403.1 Depr Det'!D75</f>
        <v>105787.14347799998</v>
      </c>
      <c r="H513" s="212"/>
      <c r="I513" s="212">
        <f>+'2017 Accretion Det'!D76</f>
        <v>9932.9660800000001</v>
      </c>
      <c r="J513" s="212">
        <f>+D502+'2017 Common Depre'!E94</f>
        <v>846819.31998199993</v>
      </c>
      <c r="K513" s="639">
        <f t="shared" si="0"/>
        <v>51759348.746942006</v>
      </c>
      <c r="L513" s="367">
        <f>+'Expense Inputs'!D91-M513</f>
        <v>0</v>
      </c>
      <c r="M513" s="640">
        <f t="shared" si="1"/>
        <v>31021774.980501998</v>
      </c>
      <c r="N513" s="640">
        <f t="shared" si="2"/>
        <v>105787.14347799998</v>
      </c>
      <c r="O513" s="640">
        <f t="shared" si="3"/>
        <v>20621853.656882003</v>
      </c>
      <c r="P513" s="640">
        <f t="shared" si="4"/>
        <v>9932.9660800000001</v>
      </c>
      <c r="Q513" s="640">
        <f t="shared" si="5"/>
        <v>51759348.746942006</v>
      </c>
    </row>
    <row r="514" spans="1:19">
      <c r="A514" s="282" t="s">
        <v>73</v>
      </c>
      <c r="B514" s="212">
        <f t="shared" ref="B514:D514" si="6">SUM(B507:B513)</f>
        <v>249419038.22</v>
      </c>
      <c r="C514" s="212">
        <f t="shared" si="6"/>
        <v>15207047.519823998</v>
      </c>
      <c r="D514" s="212">
        <f t="shared" si="6"/>
        <v>55937.910695999999</v>
      </c>
      <c r="E514" s="212">
        <f>SUM(E507:E513)</f>
        <v>29770695.186882004</v>
      </c>
      <c r="F514" s="212">
        <f t="shared" ref="F514:K514" si="7">SUM(F507:F513)</f>
        <v>1352124.73</v>
      </c>
      <c r="G514" s="212">
        <f t="shared" si="7"/>
        <v>1476016.7034779999</v>
      </c>
      <c r="H514" s="212">
        <f t="shared" si="7"/>
        <v>1424661.082568587</v>
      </c>
      <c r="I514" s="212">
        <f t="shared" si="7"/>
        <v>1148003.003511413</v>
      </c>
      <c r="J514" s="212">
        <f t="shared" si="7"/>
        <v>846819.31998199993</v>
      </c>
      <c r="K514" s="212">
        <f t="shared" si="7"/>
        <v>300700343.67694199</v>
      </c>
      <c r="M514" s="367">
        <f>SUM(M507:M513)</f>
        <v>265528842.97050202</v>
      </c>
      <c r="N514" s="367">
        <f>SUM(N507:N513)</f>
        <v>2828141.4334780001</v>
      </c>
      <c r="O514" s="367">
        <f>SUM(O507:O513)</f>
        <v>29770695.186882004</v>
      </c>
      <c r="P514" s="367">
        <f>SUM(P507:P513)</f>
        <v>2572664.0860800003</v>
      </c>
      <c r="Q514" s="640">
        <f t="shared" si="5"/>
        <v>300700343.67694205</v>
      </c>
      <c r="R514" s="592"/>
      <c r="S514" s="592"/>
    </row>
    <row r="518" spans="1:19">
      <c r="B518" s="784" t="s">
        <v>1935</v>
      </c>
      <c r="C518" s="784"/>
      <c r="D518" s="784"/>
      <c r="E518" s="784"/>
      <c r="F518" s="784"/>
      <c r="G518" s="784"/>
      <c r="H518" s="784"/>
      <c r="I518" s="784"/>
      <c r="J518" s="784"/>
      <c r="K518" s="784"/>
    </row>
    <row r="519" spans="1:19" s="478" customFormat="1">
      <c r="A519" s="282" t="str">
        <f t="shared" ref="A519:A526" si="8">+A507</f>
        <v>Amortization</v>
      </c>
      <c r="B519" s="639">
        <v>0</v>
      </c>
      <c r="C519" s="639">
        <v>0</v>
      </c>
      <c r="D519" s="639">
        <v>0</v>
      </c>
      <c r="E519" s="639">
        <f>SUM(I464:I465)</f>
        <v>9148841.5300000012</v>
      </c>
      <c r="F519" s="639">
        <v>0</v>
      </c>
      <c r="G519" s="639"/>
      <c r="H519" s="639"/>
      <c r="I519" s="639"/>
      <c r="J519" s="639"/>
      <c r="K519" s="639">
        <f>SUM(B519:J519)</f>
        <v>9148841.5300000012</v>
      </c>
      <c r="M519" s="640">
        <f>SUM(B519:D519,J519)</f>
        <v>0</v>
      </c>
      <c r="N519" s="640">
        <f>SUM(F519:G519)</f>
        <v>0</v>
      </c>
      <c r="O519" s="640">
        <f>+E519</f>
        <v>9148841.5300000012</v>
      </c>
      <c r="P519" s="640">
        <f>SUM(H519:I519)</f>
        <v>0</v>
      </c>
      <c r="Q519" s="640">
        <f>SUM(M519:P519)</f>
        <v>9148841.5300000012</v>
      </c>
    </row>
    <row r="520" spans="1:19">
      <c r="A520" s="282" t="str">
        <f t="shared" si="8"/>
        <v>Depr Exp - Production Steam Baseload</v>
      </c>
      <c r="B520" s="212">
        <f>+I87</f>
        <v>48946116.846999623</v>
      </c>
      <c r="C520" s="212">
        <v>0</v>
      </c>
      <c r="D520" s="212"/>
      <c r="E520" s="212"/>
      <c r="F520" s="639">
        <f>+'2017 403.1 Depr Det'!I16</f>
        <v>332.81062014318195</v>
      </c>
      <c r="G520" s="212">
        <f>+'2017 403.1 Depr Det'!I63</f>
        <v>0</v>
      </c>
      <c r="H520" s="212">
        <f>+'2017 Accretion Det'!I16</f>
        <v>508634.81367191102</v>
      </c>
      <c r="I520" s="212">
        <f>+'2017 Accretion Det'!I64</f>
        <v>0</v>
      </c>
      <c r="J520" s="212"/>
      <c r="K520" s="639">
        <f t="shared" ref="K520:K525" si="9">SUM(B520:J520)</f>
        <v>49455084.471291676</v>
      </c>
      <c r="M520" s="640">
        <f t="shared" ref="M520:M525" si="10">SUM(B520:D520,J520)</f>
        <v>48946116.846999623</v>
      </c>
      <c r="N520" s="640">
        <f t="shared" ref="N520:N525" si="11">SUM(F520:G520)</f>
        <v>332.81062014318195</v>
      </c>
      <c r="O520" s="640">
        <f t="shared" ref="O520:O525" si="12">+E520</f>
        <v>0</v>
      </c>
      <c r="P520" s="640">
        <f t="shared" ref="P520:P525" si="13">SUM(H520:I520)</f>
        <v>508634.81367191102</v>
      </c>
      <c r="Q520" s="640">
        <f t="shared" ref="Q520:Q525" si="14">SUM(M520:P520)</f>
        <v>49455084.471291676</v>
      </c>
    </row>
    <row r="521" spans="1:19">
      <c r="A521" s="282" t="str">
        <f t="shared" si="8"/>
        <v>Depr Exp - Production Hydro</v>
      </c>
      <c r="B521" s="212">
        <f>+I165</f>
        <v>18723216.799551114</v>
      </c>
      <c r="C521" s="212">
        <v>0</v>
      </c>
      <c r="D521" s="212"/>
      <c r="E521" s="212"/>
      <c r="F521" s="212">
        <v>0</v>
      </c>
      <c r="G521" s="212"/>
      <c r="H521" s="212"/>
      <c r="I521" s="212"/>
      <c r="J521" s="212"/>
      <c r="K521" s="639">
        <f t="shared" si="9"/>
        <v>18723216.799551114</v>
      </c>
      <c r="M521" s="640">
        <f t="shared" si="10"/>
        <v>18723216.799551114</v>
      </c>
      <c r="N521" s="640">
        <f t="shared" si="11"/>
        <v>0</v>
      </c>
      <c r="O521" s="640">
        <f t="shared" si="12"/>
        <v>0</v>
      </c>
      <c r="P521" s="640">
        <f t="shared" si="13"/>
        <v>0</v>
      </c>
      <c r="Q521" s="640">
        <f t="shared" si="14"/>
        <v>18723216.799551114</v>
      </c>
    </row>
    <row r="522" spans="1:19">
      <c r="A522" s="282" t="str">
        <f t="shared" si="8"/>
        <v>Depr Exp - Production Other</v>
      </c>
      <c r="B522" s="212">
        <f>+I300</f>
        <v>78342081.949390724</v>
      </c>
      <c r="C522" s="212">
        <v>0</v>
      </c>
      <c r="D522" s="212"/>
      <c r="E522" s="212"/>
      <c r="F522" s="212">
        <f>+'2017 403.1 Depr Det'!I34</f>
        <v>1574814.1182794271</v>
      </c>
      <c r="G522" s="212">
        <f>+'2017 403.1 Depr Det'!I69</f>
        <v>0</v>
      </c>
      <c r="H522" s="212">
        <f>+'2017 Accretion Det'!I34</f>
        <v>1350021.1979350434</v>
      </c>
      <c r="I522" s="212">
        <f>+'2017 Accretion Det'!I70</f>
        <v>0</v>
      </c>
      <c r="J522" s="212"/>
      <c r="K522" s="639">
        <f t="shared" si="9"/>
        <v>81266917.265605196</v>
      </c>
      <c r="M522" s="640">
        <f t="shared" si="10"/>
        <v>78342081.949390724</v>
      </c>
      <c r="N522" s="640">
        <f t="shared" si="11"/>
        <v>1574814.1182794271</v>
      </c>
      <c r="O522" s="640">
        <f t="shared" si="12"/>
        <v>0</v>
      </c>
      <c r="P522" s="640">
        <f t="shared" si="13"/>
        <v>1350021.1979350434</v>
      </c>
      <c r="Q522" s="640">
        <f t="shared" si="14"/>
        <v>81266917.265605196</v>
      </c>
    </row>
    <row r="523" spans="1:19">
      <c r="A523" s="282" t="str">
        <f t="shared" si="8"/>
        <v>Depr Exp - Transmission</v>
      </c>
      <c r="B523" s="212">
        <f>+I359</f>
        <v>29979152.236311428</v>
      </c>
      <c r="C523" s="212">
        <v>0</v>
      </c>
      <c r="D523" s="212"/>
      <c r="E523" s="212"/>
      <c r="F523" s="212">
        <f>+'2017 403.1 Depr Det'!I41</f>
        <v>100118.23060751874</v>
      </c>
      <c r="G523" s="212"/>
      <c r="H523" s="212">
        <f>+'2017 Accretion Det'!I41</f>
        <v>174078.34520028427</v>
      </c>
      <c r="I523" s="212"/>
      <c r="J523" s="212"/>
      <c r="K523" s="639">
        <f t="shared" si="9"/>
        <v>30253348.812119231</v>
      </c>
      <c r="M523" s="640">
        <f t="shared" si="10"/>
        <v>29979152.236311428</v>
      </c>
      <c r="N523" s="640">
        <f t="shared" si="11"/>
        <v>100118.23060751874</v>
      </c>
      <c r="O523" s="640">
        <f t="shared" si="12"/>
        <v>0</v>
      </c>
      <c r="P523" s="640">
        <f t="shared" si="13"/>
        <v>174078.34520028427</v>
      </c>
      <c r="Q523" s="640">
        <f t="shared" si="14"/>
        <v>30253348.812119231</v>
      </c>
    </row>
    <row r="524" spans="1:19">
      <c r="A524" s="282" t="str">
        <f t="shared" si="8"/>
        <v>Depr Exp - Distribution</v>
      </c>
      <c r="B524" s="212">
        <f>+I380</f>
        <v>116557093.08126344</v>
      </c>
      <c r="C524" s="212">
        <v>0</v>
      </c>
      <c r="D524" s="212"/>
      <c r="E524" s="212"/>
      <c r="F524" s="212">
        <f>+'2017 403.1 Depr Det'!I48</f>
        <v>54437.893444531786</v>
      </c>
      <c r="G524" s="212"/>
      <c r="H524" s="212">
        <f>+'2017 Accretion Det'!I48</f>
        <v>29356.726176078966</v>
      </c>
      <c r="I524" s="212"/>
      <c r="J524" s="212"/>
      <c r="K524" s="639">
        <f t="shared" si="9"/>
        <v>116640887.70088406</v>
      </c>
      <c r="M524" s="640">
        <f t="shared" si="10"/>
        <v>116557093.08126344</v>
      </c>
      <c r="N524" s="640">
        <f t="shared" si="11"/>
        <v>54437.893444531786</v>
      </c>
      <c r="O524" s="640">
        <f t="shared" si="12"/>
        <v>0</v>
      </c>
      <c r="P524" s="640">
        <f t="shared" si="13"/>
        <v>29356.726176078966</v>
      </c>
      <c r="Q524" s="640">
        <f t="shared" si="14"/>
        <v>116640887.70088406</v>
      </c>
    </row>
    <row r="525" spans="1:19">
      <c r="A525" s="282" t="str">
        <f t="shared" si="8"/>
        <v>Depr Exp - General</v>
      </c>
      <c r="B525" s="212">
        <f>SUM(I439,I443:I444,I450:I456)</f>
        <v>13549393.504626211</v>
      </c>
      <c r="C525" s="212">
        <f>+'2017 Common Depre'!$L$60</f>
        <v>13232378.856776908</v>
      </c>
      <c r="D525" s="212">
        <f>+'2017 Common Depre'!$L$70</f>
        <v>55937.910695999999</v>
      </c>
      <c r="E525" s="212">
        <f>+I480-D525+'2017 Common Depre'!L75</f>
        <v>20621853.656882003</v>
      </c>
      <c r="F525" s="212">
        <v>0</v>
      </c>
      <c r="G525" s="212">
        <f>+'2017 403.1 Depr Det'!I75</f>
        <v>0</v>
      </c>
      <c r="H525" s="212"/>
      <c r="I525" s="212">
        <f>+'2017 Accretion Det'!I78</f>
        <v>0</v>
      </c>
      <c r="J525" s="212">
        <f>+I502+'2017 Common Depre'!L94</f>
        <v>539848.88443131489</v>
      </c>
      <c r="K525" s="639">
        <f t="shared" si="9"/>
        <v>47999412.813412443</v>
      </c>
      <c r="M525" s="640">
        <f t="shared" si="10"/>
        <v>27377559.156530432</v>
      </c>
      <c r="N525" s="640">
        <f t="shared" si="11"/>
        <v>0</v>
      </c>
      <c r="O525" s="640">
        <f t="shared" si="12"/>
        <v>20621853.656882003</v>
      </c>
      <c r="P525" s="640">
        <f t="shared" si="13"/>
        <v>0</v>
      </c>
      <c r="Q525" s="640">
        <f t="shared" si="14"/>
        <v>47999412.813412435</v>
      </c>
    </row>
    <row r="526" spans="1:19">
      <c r="A526" s="282" t="str">
        <f t="shared" si="8"/>
        <v>Total</v>
      </c>
      <c r="B526" s="212">
        <f>SUM(B519:B525)</f>
        <v>306097054.41814256</v>
      </c>
      <c r="C526" s="212">
        <f t="shared" ref="C526:I526" si="15">SUM(C519:C525)</f>
        <v>13232378.856776908</v>
      </c>
      <c r="D526" s="212">
        <f t="shared" si="15"/>
        <v>55937.910695999999</v>
      </c>
      <c r="E526" s="212">
        <f t="shared" si="15"/>
        <v>29770695.186882004</v>
      </c>
      <c r="F526" s="212">
        <f t="shared" si="15"/>
        <v>1729703.0529516207</v>
      </c>
      <c r="G526" s="212">
        <f t="shared" si="15"/>
        <v>0</v>
      </c>
      <c r="H526" s="212">
        <f t="shared" si="15"/>
        <v>2062091.0829833178</v>
      </c>
      <c r="I526" s="212">
        <f t="shared" si="15"/>
        <v>0</v>
      </c>
      <c r="J526" s="212"/>
      <c r="K526" s="212">
        <f t="shared" ref="K526" si="16">SUM(K519:K525)</f>
        <v>353487709.39286369</v>
      </c>
      <c r="M526" s="367">
        <f>SUM(M519:M525)</f>
        <v>319925220.07004678</v>
      </c>
      <c r="N526" s="367">
        <f>SUM(N519:N525)</f>
        <v>1729703.0529516207</v>
      </c>
      <c r="O526" s="367">
        <f>SUM(O519:O525)</f>
        <v>29770695.186882004</v>
      </c>
      <c r="P526" s="367">
        <f>SUM(P519:P525)</f>
        <v>2062091.0829833178</v>
      </c>
      <c r="Q526" s="640">
        <f t="shared" ref="Q526" si="17">SUM(M526:P526)</f>
        <v>353487709.39286375</v>
      </c>
    </row>
    <row r="527" spans="1:19"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</row>
    <row r="528" spans="1:19">
      <c r="B528" s="784" t="s">
        <v>390</v>
      </c>
      <c r="C528" s="784"/>
      <c r="D528" s="784"/>
      <c r="E528" s="784"/>
      <c r="F528" s="784"/>
      <c r="G528" s="784"/>
      <c r="H528" s="784"/>
      <c r="I528" s="784"/>
      <c r="J528" s="784"/>
      <c r="K528" s="784"/>
    </row>
    <row r="529" spans="1:17" s="478" customFormat="1">
      <c r="A529" s="282" t="str">
        <f t="shared" ref="A529:A536" si="18">+A519</f>
        <v>Amortization</v>
      </c>
      <c r="B529" s="639">
        <f>+B519-B507</f>
        <v>0</v>
      </c>
      <c r="C529" s="639">
        <f>+C519-C507</f>
        <v>0</v>
      </c>
      <c r="D529" s="639">
        <f>+D519-D507</f>
        <v>0</v>
      </c>
      <c r="E529" s="639">
        <f>+E519-E507</f>
        <v>0</v>
      </c>
      <c r="F529" s="639">
        <f t="shared" ref="F529:I529" si="19">+F519-F507</f>
        <v>0</v>
      </c>
      <c r="G529" s="639">
        <f t="shared" si="19"/>
        <v>0</v>
      </c>
      <c r="H529" s="639">
        <f t="shared" si="19"/>
        <v>0</v>
      </c>
      <c r="I529" s="639">
        <f t="shared" si="19"/>
        <v>0</v>
      </c>
      <c r="J529" s="639">
        <f t="shared" ref="J529" si="20">+J519-J507</f>
        <v>0</v>
      </c>
      <c r="K529" s="639">
        <f>SUM(B529:J529)</f>
        <v>0</v>
      </c>
      <c r="M529" s="640">
        <f>SUM(B529:D529,J529)</f>
        <v>0</v>
      </c>
      <c r="N529" s="640">
        <f>SUM(F529:G529)</f>
        <v>0</v>
      </c>
      <c r="O529" s="640">
        <f>+E529</f>
        <v>0</v>
      </c>
      <c r="P529" s="640">
        <f>SUM(H529:I529)</f>
        <v>0</v>
      </c>
      <c r="Q529" s="640">
        <f>SUM(M529:P529)</f>
        <v>0</v>
      </c>
    </row>
    <row r="530" spans="1:17">
      <c r="A530" s="282" t="str">
        <f t="shared" si="18"/>
        <v>Depr Exp - Production Steam Baseload</v>
      </c>
      <c r="B530" s="212">
        <f t="shared" ref="B530:D535" si="21">+B520-B508</f>
        <v>27068072.516999621</v>
      </c>
      <c r="C530" s="212">
        <f t="shared" si="21"/>
        <v>0</v>
      </c>
      <c r="D530" s="212">
        <f t="shared" si="21"/>
        <v>0</v>
      </c>
      <c r="E530" s="212">
        <f t="shared" ref="E530:I535" si="22">+E520-E508</f>
        <v>0</v>
      </c>
      <c r="F530" s="639">
        <f t="shared" si="22"/>
        <v>-7854.989379856821</v>
      </c>
      <c r="G530" s="212">
        <f t="shared" si="22"/>
        <v>-1339794.6199999999</v>
      </c>
      <c r="H530" s="212">
        <f t="shared" si="22"/>
        <v>342740.77110332402</v>
      </c>
      <c r="I530" s="212">
        <f t="shared" si="22"/>
        <v>-1124918.0174314131</v>
      </c>
      <c r="J530" s="212">
        <f t="shared" ref="J530" si="23">+J520-J508</f>
        <v>0</v>
      </c>
      <c r="K530" s="639">
        <f t="shared" ref="K530:K535" si="24">SUM(B530:J530)</f>
        <v>24938245.661291674</v>
      </c>
      <c r="M530" s="640">
        <f t="shared" ref="M530:M535" si="25">SUM(B530:D530,J530)</f>
        <v>27068072.516999621</v>
      </c>
      <c r="N530" s="640">
        <f t="shared" ref="N530:N535" si="26">SUM(F530:G530)</f>
        <v>-1347649.6093798566</v>
      </c>
      <c r="O530" s="640">
        <f t="shared" ref="O530:O535" si="27">+E530</f>
        <v>0</v>
      </c>
      <c r="P530" s="640">
        <f t="shared" ref="P530:P535" si="28">SUM(H530:I530)</f>
        <v>-782177.24632808904</v>
      </c>
      <c r="Q530" s="640">
        <f t="shared" ref="Q530:Q535" si="29">SUM(M530:P530)</f>
        <v>24938245.661291674</v>
      </c>
    </row>
    <row r="531" spans="1:17">
      <c r="A531" s="282" t="str">
        <f t="shared" si="18"/>
        <v>Depr Exp - Production Hydro</v>
      </c>
      <c r="B531" s="639">
        <f t="shared" si="21"/>
        <v>3731435.5395511128</v>
      </c>
      <c r="C531" s="639">
        <f t="shared" si="21"/>
        <v>0</v>
      </c>
      <c r="D531" s="639">
        <f t="shared" si="21"/>
        <v>0</v>
      </c>
      <c r="E531" s="639">
        <f t="shared" si="22"/>
        <v>0</v>
      </c>
      <c r="F531" s="639">
        <f t="shared" si="22"/>
        <v>0</v>
      </c>
      <c r="G531" s="639">
        <f t="shared" si="22"/>
        <v>0</v>
      </c>
      <c r="H531" s="639">
        <f t="shared" si="22"/>
        <v>0</v>
      </c>
      <c r="I531" s="639">
        <f t="shared" si="22"/>
        <v>0</v>
      </c>
      <c r="J531" s="639">
        <f t="shared" ref="J531" si="30">+J521-J509</f>
        <v>0</v>
      </c>
      <c r="K531" s="639">
        <f t="shared" si="24"/>
        <v>3731435.5395511128</v>
      </c>
      <c r="M531" s="640">
        <f t="shared" si="25"/>
        <v>3731435.5395511128</v>
      </c>
      <c r="N531" s="640">
        <f t="shared" si="26"/>
        <v>0</v>
      </c>
      <c r="O531" s="640">
        <f t="shared" si="27"/>
        <v>0</v>
      </c>
      <c r="P531" s="640">
        <f t="shared" si="28"/>
        <v>0</v>
      </c>
      <c r="Q531" s="640">
        <f t="shared" si="29"/>
        <v>3731435.5395511128</v>
      </c>
    </row>
    <row r="532" spans="1:17">
      <c r="A532" s="282" t="str">
        <f t="shared" si="18"/>
        <v>Depr Exp - Production Other</v>
      </c>
      <c r="B532" s="212">
        <f t="shared" si="21"/>
        <v>12143778.119390726</v>
      </c>
      <c r="C532" s="212">
        <f t="shared" si="21"/>
        <v>0</v>
      </c>
      <c r="D532" s="212">
        <f t="shared" si="21"/>
        <v>0</v>
      </c>
      <c r="E532" s="212">
        <f t="shared" si="22"/>
        <v>0</v>
      </c>
      <c r="F532" s="639">
        <f t="shared" si="22"/>
        <v>384377.58827942703</v>
      </c>
      <c r="G532" s="212">
        <f t="shared" si="22"/>
        <v>-30434.939999999991</v>
      </c>
      <c r="H532" s="212">
        <f t="shared" si="22"/>
        <v>293461.41793504334</v>
      </c>
      <c r="I532" s="212">
        <f t="shared" si="22"/>
        <v>-13152.02</v>
      </c>
      <c r="J532" s="212">
        <f t="shared" ref="J532" si="31">+J522-J510</f>
        <v>0</v>
      </c>
      <c r="K532" s="639">
        <f t="shared" si="24"/>
        <v>12778030.165605197</v>
      </c>
      <c r="M532" s="640">
        <f t="shared" si="25"/>
        <v>12143778.119390726</v>
      </c>
      <c r="N532" s="640">
        <f t="shared" si="26"/>
        <v>353942.64827942703</v>
      </c>
      <c r="O532" s="640">
        <f t="shared" si="27"/>
        <v>0</v>
      </c>
      <c r="P532" s="640">
        <f t="shared" si="28"/>
        <v>280309.39793504332</v>
      </c>
      <c r="Q532" s="640">
        <f t="shared" si="29"/>
        <v>12778030.165605197</v>
      </c>
    </row>
    <row r="533" spans="1:17">
      <c r="A533" s="282" t="str">
        <f t="shared" si="18"/>
        <v>Depr Exp - Transmission</v>
      </c>
      <c r="B533" s="212">
        <f t="shared" si="21"/>
        <v>-2909835.7836885676</v>
      </c>
      <c r="C533" s="212">
        <f t="shared" si="21"/>
        <v>0</v>
      </c>
      <c r="D533" s="212">
        <f t="shared" si="21"/>
        <v>0</v>
      </c>
      <c r="E533" s="212">
        <f t="shared" si="22"/>
        <v>0</v>
      </c>
      <c r="F533" s="212">
        <f t="shared" si="22"/>
        <v>548.99060751873185</v>
      </c>
      <c r="G533" s="212">
        <f t="shared" si="22"/>
        <v>0</v>
      </c>
      <c r="H533" s="212">
        <f t="shared" si="22"/>
        <v>954.54520028425031</v>
      </c>
      <c r="I533" s="212">
        <f t="shared" si="22"/>
        <v>0</v>
      </c>
      <c r="J533" s="212">
        <f t="shared" ref="J533" si="32">+J523-J511</f>
        <v>0</v>
      </c>
      <c r="K533" s="639">
        <f t="shared" si="24"/>
        <v>-2908332.2478807648</v>
      </c>
      <c r="M533" s="640">
        <f t="shared" si="25"/>
        <v>-2909835.7836885676</v>
      </c>
      <c r="N533" s="640">
        <f t="shared" si="26"/>
        <v>548.99060751873185</v>
      </c>
      <c r="O533" s="640">
        <f t="shared" si="27"/>
        <v>0</v>
      </c>
      <c r="P533" s="640">
        <f t="shared" si="28"/>
        <v>954.54520028425031</v>
      </c>
      <c r="Q533" s="640">
        <f t="shared" si="29"/>
        <v>-2908332.2478807648</v>
      </c>
    </row>
    <row r="534" spans="1:17">
      <c r="A534" s="282" t="str">
        <f t="shared" si="18"/>
        <v>Depr Exp - Distribution</v>
      </c>
      <c r="B534" s="212">
        <f t="shared" si="21"/>
        <v>18007142.531263441</v>
      </c>
      <c r="C534" s="212">
        <f t="shared" si="21"/>
        <v>0</v>
      </c>
      <c r="D534" s="212">
        <f t="shared" si="21"/>
        <v>0</v>
      </c>
      <c r="E534" s="212">
        <f t="shared" si="22"/>
        <v>0</v>
      </c>
      <c r="F534" s="212">
        <f t="shared" si="22"/>
        <v>506.73344453179743</v>
      </c>
      <c r="G534" s="212">
        <f t="shared" si="22"/>
        <v>0</v>
      </c>
      <c r="H534" s="212">
        <f t="shared" si="22"/>
        <v>273.26617607896333</v>
      </c>
      <c r="I534" s="212">
        <f t="shared" si="22"/>
        <v>0</v>
      </c>
      <c r="J534" s="212">
        <f t="shared" ref="J534" si="33">+J524-J512</f>
        <v>0</v>
      </c>
      <c r="K534" s="639">
        <f t="shared" si="24"/>
        <v>18007922.53088405</v>
      </c>
      <c r="M534" s="640">
        <f t="shared" si="25"/>
        <v>18007142.531263441</v>
      </c>
      <c r="N534" s="640">
        <f t="shared" si="26"/>
        <v>506.73344453179743</v>
      </c>
      <c r="O534" s="640">
        <f t="shared" si="27"/>
        <v>0</v>
      </c>
      <c r="P534" s="640">
        <f t="shared" si="28"/>
        <v>273.26617607896333</v>
      </c>
      <c r="Q534" s="640">
        <f t="shared" si="29"/>
        <v>18007922.53088405</v>
      </c>
    </row>
    <row r="535" spans="1:17">
      <c r="A535" s="282" t="str">
        <f t="shared" si="18"/>
        <v>Depr Exp - General</v>
      </c>
      <c r="B535" s="212">
        <f t="shared" si="21"/>
        <v>-1362576.7253737897</v>
      </c>
      <c r="C535" s="212">
        <f t="shared" si="21"/>
        <v>-1974668.6630470902</v>
      </c>
      <c r="D535" s="212">
        <f t="shared" si="21"/>
        <v>0</v>
      </c>
      <c r="E535" s="212">
        <f t="shared" si="22"/>
        <v>0</v>
      </c>
      <c r="F535" s="212">
        <f t="shared" si="22"/>
        <v>0</v>
      </c>
      <c r="G535" s="212">
        <f t="shared" si="22"/>
        <v>-105787.14347799998</v>
      </c>
      <c r="H535" s="212">
        <f t="shared" si="22"/>
        <v>0</v>
      </c>
      <c r="I535" s="212">
        <f t="shared" si="22"/>
        <v>-9932.9660800000001</v>
      </c>
      <c r="J535" s="212">
        <f t="shared" ref="J535" si="34">+J525-J513</f>
        <v>-306970.43555068504</v>
      </c>
      <c r="K535" s="639">
        <f t="shared" si="24"/>
        <v>-3759935.9335295651</v>
      </c>
      <c r="M535" s="640">
        <f t="shared" si="25"/>
        <v>-3644215.8239715649</v>
      </c>
      <c r="N535" s="640">
        <f t="shared" si="26"/>
        <v>-105787.14347799998</v>
      </c>
      <c r="O535" s="640">
        <f t="shared" si="27"/>
        <v>0</v>
      </c>
      <c r="P535" s="640">
        <f t="shared" si="28"/>
        <v>-9932.9660800000001</v>
      </c>
      <c r="Q535" s="640">
        <f t="shared" si="29"/>
        <v>-3759935.9335295651</v>
      </c>
    </row>
    <row r="536" spans="1:17">
      <c r="A536" s="282" t="str">
        <f t="shared" si="18"/>
        <v>Total</v>
      </c>
      <c r="B536" s="212">
        <f>SUM(B529:B535)</f>
        <v>56678016.198142543</v>
      </c>
      <c r="C536" s="212">
        <f t="shared" ref="C536:J536" si="35">SUM(C529:C535)</f>
        <v>-1974668.6630470902</v>
      </c>
      <c r="D536" s="212">
        <f t="shared" si="35"/>
        <v>0</v>
      </c>
      <c r="E536" s="212">
        <f t="shared" si="35"/>
        <v>0</v>
      </c>
      <c r="F536" s="212">
        <f t="shared" si="35"/>
        <v>377578.32295162079</v>
      </c>
      <c r="G536" s="212">
        <f t="shared" si="35"/>
        <v>-1476016.7034779999</v>
      </c>
      <c r="H536" s="212">
        <f t="shared" si="35"/>
        <v>637430.00041473052</v>
      </c>
      <c r="I536" s="212">
        <f t="shared" si="35"/>
        <v>-1148003.003511413</v>
      </c>
      <c r="J536" s="212">
        <f t="shared" si="35"/>
        <v>-306970.43555068504</v>
      </c>
      <c r="K536" s="639">
        <f t="shared" ref="K536" si="36">SUM(K529:K535)</f>
        <v>52787365.715921707</v>
      </c>
      <c r="M536" s="367">
        <f>SUM(M529:M535)</f>
        <v>54396377.099544771</v>
      </c>
      <c r="N536" s="367">
        <f>SUM(N529:N535)</f>
        <v>-1098438.380526379</v>
      </c>
      <c r="O536" s="367">
        <f>SUM(O529:O535)</f>
        <v>0</v>
      </c>
      <c r="P536" s="367">
        <f>SUM(P529:P535)</f>
        <v>-510573.00309668254</v>
      </c>
      <c r="Q536" s="640">
        <f t="shared" ref="Q536" si="37">SUM(M536:P536)</f>
        <v>52787365.715921707</v>
      </c>
    </row>
    <row r="537" spans="1:17">
      <c r="A537" s="282" t="s">
        <v>378</v>
      </c>
      <c r="B537" s="212">
        <f>+'Adj 13.06 Depreciation'!$G$12</f>
        <v>56678016.198142506</v>
      </c>
      <c r="C537" s="212">
        <f>+'Adj 13.06 Depreciation'!$G$13</f>
        <v>-1974668.6630470864</v>
      </c>
      <c r="D537" s="212">
        <f>+'Adj 13.06 Depreciation'!$G$14</f>
        <v>0</v>
      </c>
      <c r="E537" s="212">
        <f>+'Adj 13.06 Depreciation'!$G$15</f>
        <v>0</v>
      </c>
      <c r="F537" s="212">
        <f>+'Adj 13.06 Depreciation'!$G$18</f>
        <v>377578.32295162068</v>
      </c>
      <c r="G537" s="212">
        <f>+'Adj 13.06 Depreciation'!$G$19</f>
        <v>-1476016.7034779999</v>
      </c>
      <c r="H537" s="212">
        <f>+'Adj 13.06 Depreciation'!$G$25</f>
        <v>637430.0004147304</v>
      </c>
      <c r="I537" s="212">
        <f>+'Adj 13.06 Depreciation'!$G$26</f>
        <v>-1148003.003511413</v>
      </c>
      <c r="J537" s="212">
        <f>+'Adj 13.06 Depreciation'!$G$29</f>
        <v>-306970.43555068504</v>
      </c>
      <c r="K537" s="639">
        <f>+'Adj 13.06 Depreciation'!G32</f>
        <v>52787365.715921678</v>
      </c>
    </row>
    <row r="538" spans="1:17">
      <c r="B538" s="212">
        <f>+B536-B537</f>
        <v>0</v>
      </c>
      <c r="C538" s="212">
        <f>+C536-C537</f>
        <v>-3.7252902984619141E-9</v>
      </c>
      <c r="D538" s="212">
        <f t="shared" ref="D538:G538" si="38">+D536-D537</f>
        <v>0</v>
      </c>
      <c r="E538" s="212">
        <f t="shared" si="38"/>
        <v>0</v>
      </c>
      <c r="F538" s="212">
        <f t="shared" si="38"/>
        <v>0</v>
      </c>
      <c r="G538" s="212">
        <f t="shared" si="38"/>
        <v>0</v>
      </c>
      <c r="H538" s="212">
        <f t="shared" ref="H538" si="39">+H536-H537</f>
        <v>0</v>
      </c>
      <c r="I538" s="212">
        <f t="shared" ref="I538:K538" si="40">+I536-I537</f>
        <v>0</v>
      </c>
      <c r="J538" s="212">
        <f t="shared" si="40"/>
        <v>0</v>
      </c>
      <c r="K538" s="212">
        <f t="shared" si="40"/>
        <v>0</v>
      </c>
    </row>
    <row r="541" spans="1:17">
      <c r="B541" s="367">
        <f>+B536+C536+J536</f>
        <v>54396377.099544771</v>
      </c>
    </row>
    <row r="542" spans="1:17">
      <c r="B542" s="367">
        <f>+F536+G536</f>
        <v>-1098438.3805263792</v>
      </c>
    </row>
    <row r="543" spans="1:17">
      <c r="B543" s="367">
        <f>+H536+I536</f>
        <v>-510573.00309668249</v>
      </c>
    </row>
  </sheetData>
  <mergeCells count="4">
    <mergeCell ref="A5:J5"/>
    <mergeCell ref="B518:K518"/>
    <mergeCell ref="B506:K506"/>
    <mergeCell ref="B528:K528"/>
  </mergeCells>
  <printOptions horizontalCentered="1"/>
  <pageMargins left="0.25" right="0.25" top="0.75" bottom="0.75" header="0.3" footer="0.3"/>
  <pageSetup scale="63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81"/>
  <sheetViews>
    <sheetView zoomScale="80" zoomScaleNormal="80" workbookViewId="0">
      <pane xSplit="3" ySplit="3" topLeftCell="D46" activePane="bottomRight" state="frozen"/>
      <selection pane="topRight" activeCell="D1" sqref="D1"/>
      <selection pane="bottomLeft" activeCell="A4" sqref="A4"/>
      <selection pane="bottomRight" sqref="A1:J81"/>
    </sheetView>
  </sheetViews>
  <sheetFormatPr defaultRowHeight="13.2"/>
  <cols>
    <col min="1" max="1" width="10.109375" bestFit="1" customWidth="1"/>
    <col min="3" max="3" width="59.5546875" bestFit="1" customWidth="1"/>
    <col min="4" max="4" width="16.109375" bestFit="1" customWidth="1"/>
    <col min="5" max="6" width="11.33203125" bestFit="1" customWidth="1"/>
    <col min="7" max="7" width="11.44140625" bestFit="1" customWidth="1"/>
    <col min="8" max="8" width="8.21875" bestFit="1" customWidth="1"/>
    <col min="9" max="9" width="19.6640625" bestFit="1" customWidth="1"/>
    <col min="10" max="10" width="13.77734375" bestFit="1" customWidth="1"/>
  </cols>
  <sheetData>
    <row r="1" spans="1:10">
      <c r="A1" s="497"/>
      <c r="B1" s="497"/>
      <c r="C1" s="498"/>
      <c r="D1" s="570" t="s">
        <v>1280</v>
      </c>
      <c r="E1" s="511"/>
      <c r="F1" s="500" t="s">
        <v>1280</v>
      </c>
      <c r="G1" s="498"/>
      <c r="H1" s="498"/>
      <c r="I1" s="500" t="s">
        <v>1281</v>
      </c>
      <c r="J1" s="173" t="s">
        <v>1055</v>
      </c>
    </row>
    <row r="2" spans="1:10">
      <c r="A2" s="173" t="s">
        <v>1282</v>
      </c>
      <c r="B2" s="173"/>
      <c r="C2" s="173"/>
      <c r="D2" s="500" t="s">
        <v>1121</v>
      </c>
      <c r="E2" s="500" t="s">
        <v>1280</v>
      </c>
      <c r="F2" s="501" t="s">
        <v>1156</v>
      </c>
      <c r="G2" s="173" t="s">
        <v>1281</v>
      </c>
      <c r="H2" s="173" t="s">
        <v>1504</v>
      </c>
      <c r="I2" s="500" t="s">
        <v>1121</v>
      </c>
      <c r="J2" s="173" t="s">
        <v>1057</v>
      </c>
    </row>
    <row r="3" spans="1:10">
      <c r="A3" s="178" t="s">
        <v>1285</v>
      </c>
      <c r="B3" s="178"/>
      <c r="C3" s="178" t="s">
        <v>991</v>
      </c>
      <c r="D3" s="501" t="s">
        <v>1287</v>
      </c>
      <c r="E3" s="501" t="s">
        <v>1156</v>
      </c>
      <c r="F3" s="571" t="s">
        <v>1288</v>
      </c>
      <c r="G3" s="178" t="s">
        <v>1156</v>
      </c>
      <c r="H3" s="178" t="s">
        <v>1156</v>
      </c>
      <c r="I3" s="504" t="s">
        <v>1289</v>
      </c>
      <c r="J3" s="504" t="s">
        <v>1290</v>
      </c>
    </row>
    <row r="4" spans="1:10">
      <c r="A4" s="178"/>
      <c r="B4" s="178"/>
      <c r="C4" s="178"/>
      <c r="D4" s="501"/>
      <c r="E4" s="501"/>
      <c r="F4" s="501"/>
      <c r="G4" s="178"/>
      <c r="H4" s="178"/>
      <c r="I4" s="498"/>
      <c r="J4" s="498"/>
    </row>
    <row r="5" spans="1:10">
      <c r="A5" s="497"/>
      <c r="B5" s="475"/>
      <c r="C5" s="178" t="s">
        <v>1919</v>
      </c>
      <c r="D5" s="475"/>
      <c r="E5" s="475"/>
      <c r="F5" s="475"/>
      <c r="G5" s="475"/>
      <c r="H5" s="475"/>
      <c r="I5" s="498"/>
      <c r="J5" s="498"/>
    </row>
    <row r="6" spans="1:10">
      <c r="A6" s="475"/>
      <c r="B6" s="475"/>
      <c r="C6" s="475"/>
      <c r="D6" s="475"/>
      <c r="E6" s="512"/>
      <c r="F6" s="512"/>
      <c r="G6" s="475"/>
      <c r="H6" s="475"/>
      <c r="I6" s="498"/>
      <c r="J6" s="498"/>
    </row>
    <row r="7" spans="1:10">
      <c r="A7" s="12"/>
      <c r="B7" s="12"/>
      <c r="C7" s="118" t="s">
        <v>1292</v>
      </c>
      <c r="D7" s="12"/>
      <c r="E7" s="174"/>
      <c r="F7" s="174"/>
      <c r="G7" s="12"/>
      <c r="H7" s="12"/>
      <c r="I7" s="12"/>
      <c r="J7" s="12"/>
    </row>
    <row r="8" spans="1:10">
      <c r="A8" s="12"/>
      <c r="B8" s="12"/>
      <c r="C8" s="118"/>
      <c r="D8" s="12"/>
      <c r="E8" s="174"/>
      <c r="F8" s="174"/>
      <c r="G8" s="179"/>
      <c r="H8" s="179"/>
      <c r="I8" s="179"/>
      <c r="J8" s="179"/>
    </row>
    <row r="9" spans="1:10">
      <c r="A9" s="181"/>
      <c r="B9" s="181"/>
      <c r="C9" s="182" t="s">
        <v>1920</v>
      </c>
      <c r="D9" s="182"/>
      <c r="E9" s="175"/>
      <c r="F9" s="175"/>
      <c r="G9" s="183"/>
      <c r="H9" s="183"/>
      <c r="I9" s="183"/>
      <c r="J9" s="183"/>
    </row>
    <row r="10" spans="1:10">
      <c r="A10" s="181">
        <v>311</v>
      </c>
      <c r="B10" s="189"/>
      <c r="C10" s="12" t="s">
        <v>1300</v>
      </c>
      <c r="D10" s="594">
        <v>71456.988698967907</v>
      </c>
      <c r="E10" s="174">
        <v>1.23</v>
      </c>
      <c r="F10" s="185">
        <v>1.23E-2</v>
      </c>
      <c r="G10" s="185">
        <v>5.9095958832762967E-2</v>
      </c>
      <c r="H10" s="185">
        <v>4.8045494985986155</v>
      </c>
      <c r="I10" s="174">
        <v>343318.63922499318</v>
      </c>
      <c r="J10" s="174">
        <v>271861.65052602527</v>
      </c>
    </row>
    <row r="11" spans="1:10">
      <c r="A11" s="181">
        <v>311</v>
      </c>
      <c r="B11" s="189"/>
      <c r="C11" s="12" t="s">
        <v>1302</v>
      </c>
      <c r="D11" s="595">
        <v>39135.303869619107</v>
      </c>
      <c r="E11" s="174">
        <v>1.31</v>
      </c>
      <c r="F11" s="185">
        <v>1.3100000000000001E-2</v>
      </c>
      <c r="G11" s="185">
        <v>3.1381776840853741E-2</v>
      </c>
      <c r="H11" s="185">
        <v>2.3955554840346367</v>
      </c>
      <c r="I11" s="175">
        <v>93750.791804227993</v>
      </c>
      <c r="J11" s="175">
        <v>54615.487934608886</v>
      </c>
    </row>
    <row r="12" spans="1:10">
      <c r="A12" s="181">
        <v>311</v>
      </c>
      <c r="B12" s="189"/>
      <c r="C12" s="184" t="s">
        <v>1297</v>
      </c>
      <c r="D12" s="596">
        <v>55301.75</v>
      </c>
      <c r="E12" s="174">
        <v>3.18</v>
      </c>
      <c r="F12" s="185">
        <v>3.1800000000000002E-2</v>
      </c>
      <c r="G12" s="185">
        <v>4.1152028064890142E-2</v>
      </c>
      <c r="H12" s="185">
        <v>1.2940889328581804</v>
      </c>
      <c r="I12" s="187">
        <v>71565.382642689874</v>
      </c>
      <c r="J12" s="187">
        <v>16263.632642689874</v>
      </c>
    </row>
    <row r="13" spans="1:10">
      <c r="A13" s="181"/>
      <c r="B13" s="189"/>
      <c r="C13" s="184"/>
      <c r="D13" s="175"/>
      <c r="E13" s="174"/>
      <c r="F13" s="185"/>
      <c r="G13" s="185"/>
      <c r="H13" s="185"/>
      <c r="I13" s="175"/>
      <c r="J13" s="175"/>
    </row>
    <row r="14" spans="1:10">
      <c r="A14" s="181"/>
      <c r="B14" s="181"/>
      <c r="C14" s="184" t="s">
        <v>1305</v>
      </c>
      <c r="D14" s="574">
        <v>165894.042568587</v>
      </c>
      <c r="E14" s="185"/>
      <c r="F14" s="185"/>
      <c r="G14" s="185"/>
      <c r="H14" s="185"/>
      <c r="I14" s="574">
        <v>508634.81367191102</v>
      </c>
      <c r="J14" s="574">
        <v>342740.77110332402</v>
      </c>
    </row>
    <row r="15" spans="1:10">
      <c r="A15" s="181"/>
      <c r="B15" s="181"/>
      <c r="C15" s="184"/>
      <c r="D15" s="12"/>
      <c r="E15" s="174"/>
      <c r="F15" s="189"/>
      <c r="G15" s="189"/>
      <c r="H15" s="189"/>
      <c r="I15" s="190"/>
      <c r="J15" s="575"/>
    </row>
    <row r="16" spans="1:10">
      <c r="A16" s="189"/>
      <c r="B16" s="189"/>
      <c r="C16" s="117" t="s">
        <v>1339</v>
      </c>
      <c r="D16" s="576">
        <v>165894.042568587</v>
      </c>
      <c r="E16" s="174"/>
      <c r="F16" s="193"/>
      <c r="G16" s="193"/>
      <c r="H16" s="193"/>
      <c r="I16" s="576">
        <v>508634.81367191102</v>
      </c>
      <c r="J16" s="576">
        <v>342740.77110332402</v>
      </c>
    </row>
    <row r="17" spans="1:10">
      <c r="A17" s="189"/>
      <c r="B17" s="189"/>
      <c r="C17" s="117"/>
      <c r="D17" s="190"/>
      <c r="E17" s="174"/>
      <c r="F17" s="189"/>
      <c r="G17" s="189"/>
      <c r="H17" s="189"/>
      <c r="I17" s="190"/>
      <c r="J17" s="190"/>
    </row>
    <row r="18" spans="1:10">
      <c r="A18" s="189"/>
      <c r="B18" s="189"/>
      <c r="C18" s="119" t="s">
        <v>1371</v>
      </c>
      <c r="D18" s="498"/>
      <c r="E18" s="511"/>
      <c r="F18" s="189"/>
      <c r="G18" s="189"/>
      <c r="H18" s="189"/>
      <c r="I18" s="12"/>
      <c r="J18" s="498"/>
    </row>
    <row r="19" spans="1:10">
      <c r="A19" s="189"/>
      <c r="B19" s="189"/>
      <c r="C19" s="119"/>
      <c r="D19" s="498"/>
      <c r="E19" s="511"/>
      <c r="F19" s="189"/>
      <c r="G19" s="189"/>
      <c r="H19" s="189"/>
      <c r="I19" s="12"/>
      <c r="J19" s="498"/>
    </row>
    <row r="20" spans="1:10">
      <c r="A20" s="189"/>
      <c r="B20" s="189"/>
      <c r="C20" s="182" t="s">
        <v>1921</v>
      </c>
      <c r="D20" s="498"/>
      <c r="E20" s="511"/>
      <c r="F20" s="189"/>
      <c r="G20" s="189"/>
      <c r="H20" s="189"/>
      <c r="I20" s="12"/>
      <c r="J20" s="498"/>
    </row>
    <row r="21" spans="1:10">
      <c r="A21" s="181">
        <v>341</v>
      </c>
      <c r="B21" s="181"/>
      <c r="C21" s="184" t="s">
        <v>1297</v>
      </c>
      <c r="D21" s="594">
        <v>0</v>
      </c>
      <c r="E21" s="174">
        <v>3.33</v>
      </c>
      <c r="F21" s="185">
        <v>3.3300000000000003E-2</v>
      </c>
      <c r="G21" s="185">
        <v>2.4657603629084885E-2</v>
      </c>
      <c r="H21" s="185">
        <v>0.7404685774499965</v>
      </c>
      <c r="I21" s="174">
        <v>0</v>
      </c>
      <c r="J21" s="511">
        <v>0</v>
      </c>
    </row>
    <row r="22" spans="1:10">
      <c r="A22" s="181">
        <v>341</v>
      </c>
      <c r="B22" s="181"/>
      <c r="C22" s="184" t="s">
        <v>1304</v>
      </c>
      <c r="D22" s="596">
        <v>48247.079999999994</v>
      </c>
      <c r="E22" s="174">
        <v>1.5044219999999999</v>
      </c>
      <c r="F22" s="191">
        <v>1.5044219999999999E-2</v>
      </c>
      <c r="G22" s="191">
        <v>2.2815342911566096E-2</v>
      </c>
      <c r="H22" s="191">
        <v>1.5165520652826201</v>
      </c>
      <c r="I22" s="187">
        <v>73169.20881785579</v>
      </c>
      <c r="J22" s="515">
        <v>24922.128817855795</v>
      </c>
    </row>
    <row r="23" spans="1:10">
      <c r="A23" s="181"/>
      <c r="B23" s="181"/>
      <c r="C23" s="184"/>
      <c r="D23" s="175"/>
      <c r="E23" s="174"/>
      <c r="F23" s="191"/>
      <c r="G23" s="191"/>
      <c r="H23" s="191"/>
      <c r="I23" s="175"/>
      <c r="J23" s="522"/>
    </row>
    <row r="24" spans="1:10">
      <c r="A24" s="181"/>
      <c r="B24" s="181"/>
      <c r="C24" s="184" t="s">
        <v>1305</v>
      </c>
      <c r="D24" s="574">
        <v>48247.079999999994</v>
      </c>
      <c r="E24" s="185"/>
      <c r="F24" s="185"/>
      <c r="G24" s="185"/>
      <c r="H24" s="185"/>
      <c r="I24" s="574">
        <v>73169.20881785579</v>
      </c>
      <c r="J24" s="574">
        <v>24922.128817855795</v>
      </c>
    </row>
    <row r="25" spans="1:10">
      <c r="A25" s="181"/>
      <c r="B25" s="181"/>
      <c r="C25" s="188"/>
      <c r="D25" s="12"/>
      <c r="E25" s="174"/>
      <c r="F25" s="189"/>
      <c r="G25" s="189"/>
      <c r="H25" s="189"/>
      <c r="I25" s="190"/>
      <c r="J25" s="578"/>
    </row>
    <row r="26" spans="1:10">
      <c r="A26" s="181"/>
      <c r="B26" s="181"/>
      <c r="C26" s="184" t="s">
        <v>1922</v>
      </c>
      <c r="D26" s="12"/>
      <c r="E26" s="174"/>
      <c r="F26" s="189"/>
      <c r="G26" s="189"/>
      <c r="H26" s="189"/>
      <c r="I26" s="12"/>
      <c r="J26" s="498"/>
    </row>
    <row r="27" spans="1:10">
      <c r="A27" s="181">
        <v>341.01</v>
      </c>
      <c r="B27" s="181"/>
      <c r="C27" s="184" t="s">
        <v>1378</v>
      </c>
      <c r="D27" s="594">
        <v>472792.87</v>
      </c>
      <c r="E27" s="174">
        <v>4.24</v>
      </c>
      <c r="F27" s="185">
        <v>4.24E-2</v>
      </c>
      <c r="G27" s="185">
        <v>4.3676312023899357E-2</v>
      </c>
      <c r="H27" s="185">
        <v>1.0301016986768716</v>
      </c>
      <c r="I27" s="174">
        <v>487024.73850931332</v>
      </c>
      <c r="J27" s="511">
        <v>14231.868509313324</v>
      </c>
    </row>
    <row r="28" spans="1:10">
      <c r="A28" s="181">
        <v>341.01</v>
      </c>
      <c r="B28" s="181"/>
      <c r="C28" s="184" t="s">
        <v>1923</v>
      </c>
      <c r="D28" s="594">
        <v>2874.83</v>
      </c>
      <c r="E28" s="174">
        <v>4.24</v>
      </c>
      <c r="F28" s="185">
        <v>4.24E-2</v>
      </c>
      <c r="G28" s="185">
        <v>4.3676312023899357E-2</v>
      </c>
      <c r="H28" s="185">
        <v>1.0301016986768716</v>
      </c>
      <c r="I28" s="174">
        <v>2961.367266407231</v>
      </c>
      <c r="J28" s="511">
        <v>86.537266407231073</v>
      </c>
    </row>
    <row r="29" spans="1:10">
      <c r="A29" s="181">
        <v>341.01</v>
      </c>
      <c r="B29" s="181"/>
      <c r="C29" s="184" t="s">
        <v>1379</v>
      </c>
      <c r="D29" s="594">
        <v>266713.8</v>
      </c>
      <c r="E29" s="174">
        <v>4.24</v>
      </c>
      <c r="F29" s="185">
        <v>4.24E-2</v>
      </c>
      <c r="G29" s="185">
        <v>6.8772412017177625E-2</v>
      </c>
      <c r="H29" s="185">
        <v>1.6219908494617366</v>
      </c>
      <c r="I29" s="174">
        <v>432607.34302516771</v>
      </c>
      <c r="J29" s="511">
        <v>165893.54302516772</v>
      </c>
    </row>
    <row r="30" spans="1:10">
      <c r="A30" s="181">
        <v>341.01</v>
      </c>
      <c r="B30" s="181"/>
      <c r="C30" s="184" t="s">
        <v>1380</v>
      </c>
      <c r="D30" s="596">
        <v>265931.2</v>
      </c>
      <c r="E30" s="174">
        <v>4.28</v>
      </c>
      <c r="F30" s="191">
        <v>4.2800000000000005E-2</v>
      </c>
      <c r="G30" s="191">
        <v>5.7015745145878358E-2</v>
      </c>
      <c r="H30" s="191">
        <v>1.3321435781747277</v>
      </c>
      <c r="I30" s="187">
        <v>354258.54031629919</v>
      </c>
      <c r="J30" s="515">
        <v>88327.340316299174</v>
      </c>
    </row>
    <row r="31" spans="1:10">
      <c r="A31" s="181"/>
      <c r="B31" s="181"/>
      <c r="C31" s="184"/>
      <c r="D31" s="12"/>
      <c r="E31" s="174"/>
      <c r="F31" s="189"/>
      <c r="G31" s="189"/>
      <c r="H31" s="189"/>
      <c r="I31" s="12"/>
      <c r="J31" s="498"/>
    </row>
    <row r="32" spans="1:10">
      <c r="A32" s="181"/>
      <c r="B32" s="181"/>
      <c r="C32" s="184" t="s">
        <v>1381</v>
      </c>
      <c r="D32" s="579">
        <v>1008312.7</v>
      </c>
      <c r="E32" s="185"/>
      <c r="F32" s="185"/>
      <c r="G32" s="185"/>
      <c r="H32" s="185"/>
      <c r="I32" s="579">
        <v>1276851.9891171874</v>
      </c>
      <c r="J32" s="579">
        <v>268539.28911718744</v>
      </c>
    </row>
    <row r="33" spans="1:10">
      <c r="A33" s="181"/>
      <c r="B33" s="181"/>
      <c r="C33" s="182"/>
      <c r="D33" s="498"/>
      <c r="E33" s="511"/>
      <c r="F33" s="181"/>
      <c r="G33" s="181"/>
      <c r="H33" s="181"/>
      <c r="I33" s="190"/>
      <c r="J33" s="578"/>
    </row>
    <row r="34" spans="1:10">
      <c r="A34" s="189"/>
      <c r="B34" s="189"/>
      <c r="C34" s="200" t="s">
        <v>1414</v>
      </c>
      <c r="D34" s="576">
        <v>1056559.78</v>
      </c>
      <c r="E34" s="511"/>
      <c r="F34" s="193"/>
      <c r="G34" s="193"/>
      <c r="H34" s="193"/>
      <c r="I34" s="576">
        <v>1350021.1979350434</v>
      </c>
      <c r="J34" s="576">
        <v>293461.41793504322</v>
      </c>
    </row>
    <row r="35" spans="1:10">
      <c r="A35" s="189"/>
      <c r="B35" s="189"/>
      <c r="C35" s="200"/>
      <c r="D35" s="12"/>
      <c r="E35" s="511"/>
      <c r="F35" s="189"/>
      <c r="G35" s="189"/>
      <c r="H35" s="189"/>
      <c r="I35" s="190"/>
      <c r="J35" s="578"/>
    </row>
    <row r="36" spans="1:10">
      <c r="A36" s="189"/>
      <c r="B36" s="189"/>
      <c r="C36" s="12"/>
      <c r="D36" s="12"/>
      <c r="E36" s="511"/>
      <c r="F36" s="189"/>
      <c r="G36" s="189"/>
      <c r="H36" s="189"/>
      <c r="I36" s="12"/>
      <c r="J36" s="498"/>
    </row>
    <row r="37" spans="1:10">
      <c r="A37" s="189"/>
      <c r="B37" s="189"/>
      <c r="C37" s="118" t="s">
        <v>1415</v>
      </c>
      <c r="D37" s="12"/>
      <c r="E37" s="511"/>
      <c r="F37" s="189"/>
      <c r="G37" s="189"/>
      <c r="H37" s="189"/>
      <c r="I37" s="190"/>
      <c r="J37" s="498"/>
    </row>
    <row r="38" spans="1:10">
      <c r="A38" s="189"/>
      <c r="B38" s="189"/>
      <c r="C38" s="118"/>
      <c r="D38" s="12"/>
      <c r="E38" s="511"/>
      <c r="F38" s="189"/>
      <c r="G38" s="189"/>
      <c r="H38" s="189"/>
      <c r="I38" s="12"/>
      <c r="J38" s="498"/>
    </row>
    <row r="39" spans="1:10">
      <c r="A39" s="189">
        <v>355</v>
      </c>
      <c r="B39" s="189"/>
      <c r="C39" s="12" t="s">
        <v>1431</v>
      </c>
      <c r="D39" s="596">
        <v>173123.80000000002</v>
      </c>
      <c r="E39" s="511">
        <v>3.02</v>
      </c>
      <c r="F39" s="185">
        <v>3.0200000000000001E-2</v>
      </c>
      <c r="G39" s="185">
        <v>3.0366512432424567E-2</v>
      </c>
      <c r="H39" s="185">
        <v>1.0055136567028002</v>
      </c>
      <c r="I39" s="187">
        <v>174078.34520028427</v>
      </c>
      <c r="J39" s="515">
        <v>954.54520028425031</v>
      </c>
    </row>
    <row r="40" spans="1:10">
      <c r="A40" s="189"/>
      <c r="B40" s="189"/>
      <c r="C40" s="12"/>
      <c r="D40" s="12"/>
      <c r="E40" s="511"/>
      <c r="F40" s="189"/>
      <c r="G40" s="189"/>
      <c r="H40" s="189"/>
      <c r="I40" s="12"/>
      <c r="J40" s="498"/>
    </row>
    <row r="41" spans="1:10">
      <c r="A41" s="189"/>
      <c r="B41" s="189"/>
      <c r="C41" s="117" t="s">
        <v>1446</v>
      </c>
      <c r="D41" s="576">
        <v>173123.80000000002</v>
      </c>
      <c r="E41" s="580"/>
      <c r="F41" s="193"/>
      <c r="G41" s="193"/>
      <c r="H41" s="193"/>
      <c r="I41" s="576">
        <v>174078.34520028427</v>
      </c>
      <c r="J41" s="576">
        <v>954.54520028425031</v>
      </c>
    </row>
    <row r="42" spans="1:10">
      <c r="A42" s="189"/>
      <c r="B42" s="189"/>
      <c r="C42" s="117"/>
      <c r="D42" s="12"/>
      <c r="E42" s="511"/>
      <c r="F42" s="193"/>
      <c r="G42" s="193"/>
      <c r="H42" s="193"/>
      <c r="I42" s="190"/>
      <c r="J42" s="578"/>
    </row>
    <row r="43" spans="1:10">
      <c r="A43" s="189"/>
      <c r="B43" s="189"/>
      <c r="C43" s="12"/>
      <c r="D43" s="12"/>
      <c r="E43" s="511"/>
      <c r="F43" s="189"/>
      <c r="G43" s="189"/>
      <c r="H43" s="189"/>
      <c r="I43" s="12"/>
      <c r="J43" s="498"/>
    </row>
    <row r="44" spans="1:10">
      <c r="A44" s="189"/>
      <c r="B44" s="189"/>
      <c r="C44" s="118" t="s">
        <v>1447</v>
      </c>
      <c r="D44" s="12"/>
      <c r="E44" s="511"/>
      <c r="F44" s="189"/>
      <c r="G44" s="189"/>
      <c r="H44" s="189"/>
      <c r="I44" s="190"/>
      <c r="J44" s="498"/>
    </row>
    <row r="45" spans="1:10">
      <c r="A45" s="189"/>
      <c r="B45" s="189"/>
      <c r="C45" s="118"/>
      <c r="D45" s="12"/>
      <c r="E45" s="511"/>
      <c r="F45" s="189"/>
      <c r="G45" s="189"/>
      <c r="H45" s="189"/>
      <c r="I45" s="12"/>
      <c r="J45" s="498"/>
    </row>
    <row r="46" spans="1:10">
      <c r="A46" s="189">
        <v>364</v>
      </c>
      <c r="B46" s="189"/>
      <c r="C46" s="12" t="s">
        <v>1450</v>
      </c>
      <c r="D46" s="596">
        <v>29083.460000000003</v>
      </c>
      <c r="E46" s="511">
        <v>3.11</v>
      </c>
      <c r="F46" s="185">
        <v>3.1099999999999999E-2</v>
      </c>
      <c r="G46" s="185">
        <v>3.1392213446270002E-2</v>
      </c>
      <c r="H46" s="185">
        <v>1.0093959307482316</v>
      </c>
      <c r="I46" s="187">
        <v>29356.726176078966</v>
      </c>
      <c r="J46" s="515">
        <v>273.26617607896333</v>
      </c>
    </row>
    <row r="47" spans="1:10">
      <c r="A47" s="189"/>
      <c r="B47" s="189"/>
      <c r="C47" s="12"/>
      <c r="D47" s="12"/>
      <c r="E47" s="511"/>
      <c r="F47" s="189"/>
      <c r="G47" s="189"/>
      <c r="H47" s="189"/>
      <c r="I47" s="12"/>
      <c r="J47" s="12"/>
    </row>
    <row r="48" spans="1:10">
      <c r="A48" s="189"/>
      <c r="B48" s="189"/>
      <c r="C48" s="117" t="s">
        <v>1457</v>
      </c>
      <c r="D48" s="576">
        <v>29083.460000000003</v>
      </c>
      <c r="E48" s="581"/>
      <c r="F48" s="193"/>
      <c r="G48" s="193"/>
      <c r="H48" s="193"/>
      <c r="I48" s="576">
        <v>29356.726176078966</v>
      </c>
      <c r="J48" s="576">
        <v>273.26617607896333</v>
      </c>
    </row>
    <row r="49" spans="1:10">
      <c r="A49" s="189"/>
      <c r="B49" s="189"/>
      <c r="C49" s="506"/>
      <c r="D49" s="498"/>
      <c r="E49" s="511"/>
      <c r="F49" s="189"/>
      <c r="G49" s="189"/>
      <c r="H49" s="189"/>
      <c r="I49" s="190"/>
      <c r="J49" s="12"/>
    </row>
    <row r="50" spans="1:10">
      <c r="A50" s="582"/>
      <c r="B50" s="582"/>
      <c r="C50" s="583" t="s">
        <v>1924</v>
      </c>
      <c r="D50" s="584">
        <v>1424661.0825685868</v>
      </c>
      <c r="E50" s="585"/>
      <c r="F50" s="582"/>
      <c r="G50" s="582"/>
      <c r="H50" s="582"/>
      <c r="I50" s="584">
        <v>2062091.0829833178</v>
      </c>
      <c r="J50" s="584">
        <v>637430.0004147304</v>
      </c>
    </row>
    <row r="51" spans="1:10">
      <c r="A51" s="497"/>
      <c r="B51" s="497"/>
      <c r="C51" s="498"/>
      <c r="D51" s="586">
        <v>0</v>
      </c>
      <c r="E51" s="511" t="s">
        <v>1925</v>
      </c>
      <c r="F51" s="511"/>
      <c r="G51" s="498"/>
      <c r="H51" s="498"/>
      <c r="I51" s="498"/>
      <c r="J51" s="498"/>
    </row>
    <row r="52" spans="1:10">
      <c r="A52" s="497"/>
      <c r="B52" s="497"/>
      <c r="C52" s="530"/>
      <c r="D52" s="576"/>
      <c r="E52" s="511"/>
      <c r="F52" s="511"/>
      <c r="G52" s="498"/>
      <c r="H52" s="498"/>
      <c r="I52" s="498"/>
      <c r="J52" s="498"/>
    </row>
    <row r="53" spans="1:10">
      <c r="A53" s="497"/>
      <c r="B53" s="497"/>
      <c r="C53" s="498"/>
      <c r="D53" s="498"/>
      <c r="E53" s="511"/>
      <c r="F53" s="511"/>
      <c r="G53" s="498"/>
      <c r="H53" s="498"/>
      <c r="I53" s="498"/>
      <c r="J53" s="498"/>
    </row>
    <row r="54" spans="1:10">
      <c r="A54" s="497"/>
      <c r="B54" s="497"/>
      <c r="C54" s="178" t="s">
        <v>1926</v>
      </c>
      <c r="D54" s="498"/>
      <c r="E54" s="511"/>
      <c r="F54" s="511"/>
      <c r="G54" s="498"/>
      <c r="H54" s="498"/>
      <c r="I54" s="498"/>
      <c r="J54" s="498"/>
    </row>
    <row r="55" spans="1:10">
      <c r="A55" s="497"/>
      <c r="B55" s="497"/>
      <c r="C55" s="475"/>
      <c r="D55" s="498"/>
      <c r="E55" s="511"/>
      <c r="F55" s="511"/>
      <c r="G55" s="498"/>
      <c r="H55" s="498"/>
      <c r="I55" s="498"/>
      <c r="J55" s="498"/>
    </row>
    <row r="56" spans="1:10">
      <c r="A56" s="497"/>
      <c r="B56" s="497"/>
      <c r="C56" s="119" t="s">
        <v>1292</v>
      </c>
      <c r="D56" s="498"/>
      <c r="E56" s="511"/>
      <c r="F56" s="511"/>
      <c r="G56" s="498"/>
      <c r="H56" s="498"/>
      <c r="I56" s="498"/>
      <c r="J56" s="498"/>
    </row>
    <row r="57" spans="1:10">
      <c r="A57" s="497"/>
      <c r="B57" s="497"/>
      <c r="C57" s="119"/>
      <c r="D57" s="498"/>
      <c r="E57" s="511"/>
      <c r="F57" s="511"/>
      <c r="G57" s="498"/>
      <c r="H57" s="498"/>
      <c r="I57" s="498"/>
      <c r="J57" s="498"/>
    </row>
    <row r="58" spans="1:10">
      <c r="A58" s="497"/>
      <c r="B58" s="497"/>
      <c r="C58" s="182" t="s">
        <v>1920</v>
      </c>
      <c r="D58" s="498"/>
      <c r="E58" s="511"/>
      <c r="F58" s="511"/>
      <c r="G58" s="498"/>
      <c r="H58" s="498"/>
      <c r="I58" s="498"/>
      <c r="J58" s="498"/>
    </row>
    <row r="59" spans="1:10">
      <c r="A59" s="181">
        <v>311</v>
      </c>
      <c r="B59" s="189"/>
      <c r="C59" s="12" t="s">
        <v>1300</v>
      </c>
      <c r="D59" s="597">
        <v>540148.31130103208</v>
      </c>
      <c r="E59" s="174">
        <v>1.23</v>
      </c>
      <c r="F59" s="185">
        <v>1.23E-2</v>
      </c>
      <c r="G59" s="185">
        <v>5.9095958832762967E-2</v>
      </c>
      <c r="H59" s="185">
        <v>4.8045494985986155</v>
      </c>
      <c r="I59" s="174"/>
      <c r="J59" s="174">
        <v>-540148.31130103208</v>
      </c>
    </row>
    <row r="60" spans="1:10">
      <c r="A60" s="181">
        <v>311</v>
      </c>
      <c r="B60" s="189"/>
      <c r="C60" s="12" t="s">
        <v>1302</v>
      </c>
      <c r="D60" s="598">
        <v>584769.70613038098</v>
      </c>
      <c r="E60" s="174">
        <v>1.31</v>
      </c>
      <c r="F60" s="185">
        <v>1.3100000000000001E-2</v>
      </c>
      <c r="G60" s="185">
        <v>3.1381776840853741E-2</v>
      </c>
      <c r="H60" s="185">
        <v>2.3955554840346367</v>
      </c>
      <c r="I60" s="187"/>
      <c r="J60" s="187">
        <v>-584769.70613038098</v>
      </c>
    </row>
    <row r="61" spans="1:10">
      <c r="A61" s="181"/>
      <c r="B61" s="189"/>
      <c r="C61" s="12"/>
      <c r="D61" s="175"/>
      <c r="E61" s="174"/>
      <c r="F61" s="185"/>
      <c r="G61" s="185"/>
      <c r="H61" s="185"/>
      <c r="I61" s="174"/>
      <c r="J61" s="174"/>
    </row>
    <row r="62" spans="1:10">
      <c r="A62" s="181"/>
      <c r="B62" s="189"/>
      <c r="C62" s="3" t="s">
        <v>1305</v>
      </c>
      <c r="D62" s="174">
        <v>1124918.0174314131</v>
      </c>
      <c r="E62" s="174"/>
      <c r="F62" s="185"/>
      <c r="G62" s="185"/>
      <c r="H62" s="185"/>
      <c r="I62" s="174">
        <v>0</v>
      </c>
      <c r="J62" s="174">
        <v>-1124918.0174314131</v>
      </c>
    </row>
    <row r="63" spans="1:10">
      <c r="A63" s="181"/>
      <c r="B63" s="189"/>
      <c r="C63" s="3"/>
      <c r="D63" s="174"/>
      <c r="E63" s="174"/>
      <c r="F63" s="185"/>
      <c r="G63" s="185"/>
      <c r="H63" s="185"/>
      <c r="I63" s="174"/>
      <c r="J63" s="174"/>
    </row>
    <row r="64" spans="1:10">
      <c r="A64" s="181"/>
      <c r="B64" s="189"/>
      <c r="C64" s="119" t="s">
        <v>1927</v>
      </c>
      <c r="D64" s="576">
        <v>1124918.0174314131</v>
      </c>
      <c r="E64" s="174"/>
      <c r="F64" s="185"/>
      <c r="G64" s="185"/>
      <c r="H64" s="185"/>
      <c r="I64" s="576">
        <v>0</v>
      </c>
      <c r="J64" s="576">
        <v>-1124918.0174314131</v>
      </c>
    </row>
    <row r="65" spans="1:10">
      <c r="A65" s="181"/>
      <c r="B65" s="189"/>
      <c r="C65" s="3"/>
      <c r="D65" s="174"/>
      <c r="E65" s="174"/>
      <c r="F65" s="185"/>
      <c r="G65" s="185"/>
      <c r="H65" s="185"/>
      <c r="I65" s="174"/>
      <c r="J65" s="174"/>
    </row>
    <row r="66" spans="1:10">
      <c r="A66" s="181"/>
      <c r="B66" s="189"/>
      <c r="C66" s="119" t="s">
        <v>1371</v>
      </c>
      <c r="D66" s="174"/>
      <c r="E66" s="174"/>
      <c r="F66" s="185"/>
      <c r="G66" s="185"/>
      <c r="H66" s="185"/>
      <c r="I66" s="174"/>
      <c r="J66" s="174"/>
    </row>
    <row r="67" spans="1:10">
      <c r="A67" s="181"/>
      <c r="B67" s="189"/>
      <c r="C67" s="119"/>
      <c r="D67" s="174"/>
      <c r="E67" s="174"/>
      <c r="F67" s="185"/>
      <c r="G67" s="185"/>
      <c r="H67" s="185"/>
      <c r="I67" s="174"/>
      <c r="J67" s="174"/>
    </row>
    <row r="68" spans="1:10">
      <c r="A68" s="181">
        <v>341</v>
      </c>
      <c r="B68" s="181"/>
      <c r="C68" s="184" t="s">
        <v>1373</v>
      </c>
      <c r="D68" s="598">
        <v>13152.02</v>
      </c>
      <c r="E68" s="174">
        <v>5</v>
      </c>
      <c r="F68" s="185">
        <v>0.05</v>
      </c>
      <c r="G68" s="185">
        <v>5.0470894439733127E-2</v>
      </c>
      <c r="H68" s="185">
        <v>1.0094178887946625</v>
      </c>
      <c r="I68" s="187"/>
      <c r="J68" s="515">
        <v>-13152.02</v>
      </c>
    </row>
    <row r="69" spans="1:10">
      <c r="A69" s="181"/>
      <c r="B69" s="181"/>
      <c r="C69" s="184"/>
      <c r="D69" s="174"/>
      <c r="E69" s="174"/>
      <c r="F69" s="185"/>
      <c r="G69" s="185"/>
      <c r="H69" s="185"/>
      <c r="I69" s="174"/>
      <c r="J69" s="511"/>
    </row>
    <row r="70" spans="1:10">
      <c r="A70" s="181"/>
      <c r="B70" s="181"/>
      <c r="C70" s="200" t="s">
        <v>1414</v>
      </c>
      <c r="D70" s="576">
        <v>13152.02</v>
      </c>
      <c r="E70" s="174"/>
      <c r="F70" s="185"/>
      <c r="G70" s="185"/>
      <c r="H70" s="185"/>
      <c r="I70" s="576">
        <v>0</v>
      </c>
      <c r="J70" s="576">
        <v>-13152.02</v>
      </c>
    </row>
    <row r="71" spans="1:10">
      <c r="A71" s="181"/>
      <c r="B71" s="181"/>
      <c r="C71" s="184"/>
      <c r="D71" s="174"/>
      <c r="E71" s="174"/>
      <c r="F71" s="185"/>
      <c r="G71" s="185"/>
      <c r="H71" s="185"/>
      <c r="I71" s="174"/>
      <c r="J71" s="511"/>
    </row>
    <row r="72" spans="1:10">
      <c r="A72" s="181"/>
      <c r="B72" s="181"/>
      <c r="C72" s="119" t="s">
        <v>1458</v>
      </c>
      <c r="D72" s="174"/>
      <c r="E72" s="174"/>
      <c r="F72" s="185"/>
      <c r="G72" s="185"/>
      <c r="H72" s="185"/>
      <c r="I72" s="174"/>
      <c r="J72" s="511"/>
    </row>
    <row r="73" spans="1:10">
      <c r="A73" s="189"/>
      <c r="B73" s="189"/>
      <c r="C73" s="3" t="s">
        <v>1459</v>
      </c>
      <c r="D73" s="174"/>
      <c r="E73" s="174"/>
      <c r="F73" s="185"/>
      <c r="G73" s="185"/>
      <c r="H73" s="185"/>
      <c r="I73" s="174"/>
      <c r="J73" s="511"/>
    </row>
    <row r="74" spans="1:10">
      <c r="A74" s="189">
        <v>390</v>
      </c>
      <c r="B74" s="189"/>
      <c r="C74" s="3" t="s">
        <v>1928</v>
      </c>
      <c r="D74" s="599">
        <v>9932.9660800000001</v>
      </c>
      <c r="E74" s="174">
        <v>5.27</v>
      </c>
      <c r="F74" s="185">
        <v>5.2699999999999997E-2</v>
      </c>
      <c r="G74" s="185">
        <v>2.9479687839124316E-2</v>
      </c>
      <c r="H74" s="185">
        <v>0.55938686601753929</v>
      </c>
      <c r="I74" s="187"/>
      <c r="J74" s="187">
        <v>-9932.9660800000001</v>
      </c>
    </row>
    <row r="75" spans="1:10">
      <c r="A75" s="189"/>
      <c r="B75" s="189"/>
      <c r="C75" s="3"/>
      <c r="D75" s="190"/>
      <c r="E75" s="174"/>
      <c r="F75" s="185"/>
      <c r="G75" s="185"/>
      <c r="H75" s="185"/>
      <c r="I75" s="174"/>
      <c r="J75" s="174"/>
    </row>
    <row r="76" spans="1:10">
      <c r="A76" s="497"/>
      <c r="B76" s="497"/>
      <c r="C76" s="119" t="s">
        <v>1929</v>
      </c>
      <c r="D76" s="576">
        <v>9932.9660800000001</v>
      </c>
      <c r="E76" s="511"/>
      <c r="F76" s="511"/>
      <c r="G76" s="498"/>
      <c r="H76" s="498"/>
      <c r="I76" s="576">
        <v>0</v>
      </c>
      <c r="J76" s="576">
        <v>-9932.9660800000001</v>
      </c>
    </row>
    <row r="77" spans="1:10">
      <c r="A77" s="497"/>
      <c r="B77" s="497"/>
      <c r="C77" s="498"/>
      <c r="D77" s="498"/>
      <c r="E77" s="511"/>
      <c r="F77" s="511"/>
      <c r="G77" s="498"/>
      <c r="H77" s="498"/>
      <c r="I77" s="498"/>
      <c r="J77" s="498"/>
    </row>
    <row r="78" spans="1:10">
      <c r="A78" s="590"/>
      <c r="B78" s="590"/>
      <c r="C78" s="591" t="s">
        <v>1930</v>
      </c>
      <c r="D78" s="584">
        <v>1148003.003511413</v>
      </c>
      <c r="E78" s="585"/>
      <c r="F78" s="585"/>
      <c r="G78" s="541"/>
      <c r="H78" s="541"/>
      <c r="I78" s="584">
        <v>0</v>
      </c>
      <c r="J78" s="584">
        <v>-1148003.003511413</v>
      </c>
    </row>
    <row r="79" spans="1:10">
      <c r="A79" s="497"/>
      <c r="B79" s="497"/>
      <c r="C79" s="498"/>
      <c r="D79" s="511">
        <v>0</v>
      </c>
      <c r="E79" s="511" t="s">
        <v>1925</v>
      </c>
      <c r="F79" s="511"/>
      <c r="G79" s="498"/>
      <c r="H79" s="498"/>
      <c r="I79" s="498"/>
      <c r="J79" s="498"/>
    </row>
    <row r="80" spans="1:10">
      <c r="A80" s="497"/>
      <c r="B80" s="497"/>
      <c r="C80" s="498"/>
      <c r="D80" s="498"/>
      <c r="E80" s="511"/>
      <c r="F80" s="511"/>
      <c r="G80" s="498"/>
      <c r="H80" s="498"/>
      <c r="I80" s="498"/>
      <c r="J80" s="498"/>
    </row>
    <row r="81" spans="1:10">
      <c r="A81" s="497"/>
      <c r="B81" s="497"/>
      <c r="C81" s="498"/>
      <c r="D81" s="576">
        <v>2572664.0860799998</v>
      </c>
      <c r="E81" s="511"/>
      <c r="F81" s="511"/>
      <c r="G81" s="498"/>
      <c r="H81" s="498"/>
      <c r="I81" s="576">
        <v>2062091.0829833178</v>
      </c>
      <c r="J81" s="576">
        <v>-510573.0030966826</v>
      </c>
    </row>
  </sheetData>
  <printOptions horizontalCentered="1"/>
  <pageMargins left="0.7" right="0.7" top="0.75" bottom="0.75" header="0.3" footer="0.3"/>
  <pageSetup scale="49" orientation="landscape" r:id="rId1"/>
  <headerFooter>
    <oddHeader>&amp;CPuget Sound Energy
Docket No. UE-170033
Electric Cost of Service Accounting Inputs
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80"/>
  <sheetViews>
    <sheetView zoomScale="70" zoomScaleNormal="70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D58" sqref="D58"/>
    </sheetView>
  </sheetViews>
  <sheetFormatPr defaultRowHeight="13.2"/>
  <cols>
    <col min="1" max="1" width="11.5546875" bestFit="1" customWidth="1"/>
    <col min="3" max="3" width="69.109375" bestFit="1" customWidth="1"/>
    <col min="4" max="4" width="19" bestFit="1" customWidth="1"/>
    <col min="5" max="6" width="13.109375" bestFit="1" customWidth="1"/>
    <col min="7" max="7" width="13.33203125" bestFit="1" customWidth="1"/>
    <col min="8" max="8" width="8.6640625" bestFit="1" customWidth="1"/>
    <col min="9" max="9" width="23.109375" bestFit="1" customWidth="1"/>
    <col min="10" max="10" width="14.6640625" bestFit="1" customWidth="1"/>
  </cols>
  <sheetData>
    <row r="1" spans="1:10">
      <c r="A1" s="497"/>
      <c r="B1" s="497"/>
      <c r="C1" s="498"/>
      <c r="D1" s="570" t="s">
        <v>1280</v>
      </c>
      <c r="E1" s="511"/>
      <c r="F1" s="500" t="s">
        <v>1280</v>
      </c>
      <c r="G1" s="498"/>
      <c r="H1" s="498"/>
      <c r="I1" s="500" t="s">
        <v>1281</v>
      </c>
      <c r="J1" s="173" t="s">
        <v>1055</v>
      </c>
    </row>
    <row r="2" spans="1:10">
      <c r="A2" s="173" t="s">
        <v>1282</v>
      </c>
      <c r="B2" s="173"/>
      <c r="C2" s="173"/>
      <c r="D2" s="500" t="s">
        <v>1121</v>
      </c>
      <c r="E2" s="500" t="s">
        <v>1280</v>
      </c>
      <c r="F2" s="501" t="s">
        <v>1156</v>
      </c>
      <c r="G2" s="173" t="s">
        <v>1281</v>
      </c>
      <c r="H2" s="173" t="s">
        <v>1504</v>
      </c>
      <c r="I2" s="500" t="s">
        <v>1121</v>
      </c>
      <c r="J2" s="173" t="s">
        <v>1057</v>
      </c>
    </row>
    <row r="3" spans="1:10">
      <c r="A3" s="178" t="s">
        <v>1285</v>
      </c>
      <c r="B3" s="178"/>
      <c r="C3" s="178" t="s">
        <v>991</v>
      </c>
      <c r="D3" s="501" t="s">
        <v>1287</v>
      </c>
      <c r="E3" s="501" t="s">
        <v>1156</v>
      </c>
      <c r="F3" s="571" t="s">
        <v>1288</v>
      </c>
      <c r="G3" s="178" t="s">
        <v>1156</v>
      </c>
      <c r="H3" s="178" t="s">
        <v>1156</v>
      </c>
      <c r="I3" s="504" t="s">
        <v>1289</v>
      </c>
      <c r="J3" s="504" t="s">
        <v>1290</v>
      </c>
    </row>
    <row r="4" spans="1:10">
      <c r="A4" s="178"/>
      <c r="B4" s="178"/>
      <c r="C4" s="178"/>
      <c r="D4" s="501"/>
      <c r="E4" s="501"/>
      <c r="F4" s="501"/>
      <c r="G4" s="178"/>
      <c r="H4" s="178"/>
      <c r="I4" s="498"/>
      <c r="J4" s="498"/>
    </row>
    <row r="5" spans="1:10">
      <c r="A5" s="497"/>
      <c r="B5" s="475"/>
      <c r="C5" s="178" t="s">
        <v>1919</v>
      </c>
      <c r="D5" s="475"/>
      <c r="E5" s="475"/>
      <c r="F5" s="475"/>
      <c r="G5" s="475"/>
      <c r="H5" s="475"/>
      <c r="I5" s="498"/>
      <c r="J5" s="498"/>
    </row>
    <row r="6" spans="1:10">
      <c r="A6" s="475"/>
      <c r="B6" s="475"/>
      <c r="C6" s="475"/>
      <c r="D6" s="475"/>
      <c r="E6" s="512"/>
      <c r="F6" s="512"/>
      <c r="G6" s="475"/>
      <c r="H6" s="475"/>
      <c r="I6" s="498"/>
      <c r="J6" s="498"/>
    </row>
    <row r="7" spans="1:10">
      <c r="A7" s="12"/>
      <c r="B7" s="12"/>
      <c r="C7" s="118" t="s">
        <v>1292</v>
      </c>
      <c r="D7" s="12"/>
      <c r="E7" s="174"/>
      <c r="F7" s="174"/>
      <c r="G7" s="12"/>
      <c r="H7" s="12"/>
      <c r="I7" s="12"/>
      <c r="J7" s="12"/>
    </row>
    <row r="8" spans="1:10">
      <c r="A8" s="12"/>
      <c r="B8" s="12"/>
      <c r="C8" s="118"/>
      <c r="D8" s="12"/>
      <c r="E8" s="174"/>
      <c r="F8" s="174"/>
      <c r="G8" s="179"/>
      <c r="H8" s="179"/>
      <c r="I8" s="179"/>
      <c r="J8" s="179"/>
    </row>
    <row r="9" spans="1:10">
      <c r="A9" s="181"/>
      <c r="B9" s="181"/>
      <c r="C9" s="182" t="s">
        <v>1920</v>
      </c>
      <c r="D9" s="182"/>
      <c r="E9" s="175"/>
      <c r="F9" s="175"/>
      <c r="G9" s="183"/>
      <c r="H9" s="183"/>
      <c r="I9" s="183"/>
      <c r="J9" s="183"/>
    </row>
    <row r="10" spans="1:10">
      <c r="A10" s="181">
        <v>311</v>
      </c>
      <c r="B10" s="189"/>
      <c r="C10" s="12" t="s">
        <v>1300</v>
      </c>
      <c r="D10" s="572">
        <v>-3982.36</v>
      </c>
      <c r="E10" s="174">
        <v>1.23</v>
      </c>
      <c r="F10" s="185">
        <v>1.23E-2</v>
      </c>
      <c r="G10" s="185">
        <v>5.9095958832762967E-2</v>
      </c>
      <c r="H10" s="185">
        <v>4.8045494985986155</v>
      </c>
      <c r="I10" s="174">
        <v>-19133.445741239182</v>
      </c>
      <c r="J10" s="174">
        <v>-15151.085741239182</v>
      </c>
    </row>
    <row r="11" spans="1:10">
      <c r="A11" s="181">
        <v>311</v>
      </c>
      <c r="B11" s="189"/>
      <c r="C11" s="12" t="s">
        <v>1302</v>
      </c>
      <c r="D11" s="572">
        <v>3374.5800000000008</v>
      </c>
      <c r="E11" s="174">
        <v>1.31</v>
      </c>
      <c r="F11" s="185">
        <v>1.3100000000000001E-2</v>
      </c>
      <c r="G11" s="185">
        <v>3.1381776840853741E-2</v>
      </c>
      <c r="H11" s="185">
        <v>2.3955554840346367</v>
      </c>
      <c r="I11" s="175">
        <v>8083.9936253136066</v>
      </c>
      <c r="J11" s="175">
        <v>4709.4136253136057</v>
      </c>
    </row>
    <row r="12" spans="1:10">
      <c r="A12" s="181">
        <v>311</v>
      </c>
      <c r="B12" s="189"/>
      <c r="C12" s="184" t="s">
        <v>1297</v>
      </c>
      <c r="D12" s="573">
        <v>8795.5800000000017</v>
      </c>
      <c r="E12" s="174">
        <v>3.18</v>
      </c>
      <c r="F12" s="185">
        <v>3.1800000000000002E-2</v>
      </c>
      <c r="G12" s="185">
        <v>4.1152028064890142E-2</v>
      </c>
      <c r="H12" s="185">
        <v>1.2940889328581804</v>
      </c>
      <c r="I12" s="187">
        <v>11382.262736068757</v>
      </c>
      <c r="J12" s="187">
        <v>2586.6827360687548</v>
      </c>
    </row>
    <row r="13" spans="1:10">
      <c r="A13" s="181"/>
      <c r="B13" s="189"/>
      <c r="C13" s="184"/>
      <c r="D13" s="175"/>
      <c r="E13" s="174"/>
      <c r="F13" s="185"/>
      <c r="G13" s="185"/>
      <c r="H13" s="185"/>
      <c r="I13" s="175"/>
      <c r="J13" s="175"/>
    </row>
    <row r="14" spans="1:10">
      <c r="A14" s="181"/>
      <c r="B14" s="181"/>
      <c r="C14" s="184" t="s">
        <v>1305</v>
      </c>
      <c r="D14" s="574">
        <v>8187.8000000000029</v>
      </c>
      <c r="E14" s="185"/>
      <c r="F14" s="185"/>
      <c r="G14" s="185"/>
      <c r="H14" s="185"/>
      <c r="I14" s="574">
        <v>332.81062014318195</v>
      </c>
      <c r="J14" s="574">
        <v>-7854.989379856821</v>
      </c>
    </row>
    <row r="15" spans="1:10">
      <c r="A15" s="181"/>
      <c r="B15" s="181"/>
      <c r="C15" s="184"/>
      <c r="D15" s="12"/>
      <c r="E15" s="174"/>
      <c r="F15" s="189"/>
      <c r="G15" s="189"/>
      <c r="H15" s="189"/>
      <c r="I15" s="190"/>
      <c r="J15" s="575"/>
    </row>
    <row r="16" spans="1:10">
      <c r="A16" s="189"/>
      <c r="B16" s="189"/>
      <c r="C16" s="117" t="s">
        <v>1339</v>
      </c>
      <c r="D16" s="576">
        <v>8187.8000000000029</v>
      </c>
      <c r="E16" s="174"/>
      <c r="F16" s="193"/>
      <c r="G16" s="193"/>
      <c r="H16" s="193"/>
      <c r="I16" s="576">
        <v>332.81062014318195</v>
      </c>
      <c r="J16" s="576">
        <v>-7854.989379856821</v>
      </c>
    </row>
    <row r="17" spans="1:10">
      <c r="A17" s="189"/>
      <c r="B17" s="189"/>
      <c r="C17" s="117"/>
      <c r="D17" s="190"/>
      <c r="E17" s="174"/>
      <c r="F17" s="189"/>
      <c r="G17" s="189"/>
      <c r="H17" s="189"/>
      <c r="I17" s="190"/>
      <c r="J17" s="190"/>
    </row>
    <row r="18" spans="1:10">
      <c r="A18" s="189"/>
      <c r="B18" s="189"/>
      <c r="C18" s="119" t="s">
        <v>1371</v>
      </c>
      <c r="D18" s="498"/>
      <c r="E18" s="511"/>
      <c r="F18" s="189"/>
      <c r="G18" s="189"/>
      <c r="H18" s="189"/>
      <c r="I18" s="12"/>
      <c r="J18" s="498"/>
    </row>
    <row r="19" spans="1:10">
      <c r="A19" s="189"/>
      <c r="B19" s="189"/>
      <c r="C19" s="119"/>
      <c r="D19" s="498"/>
      <c r="E19" s="511"/>
      <c r="F19" s="189"/>
      <c r="G19" s="189"/>
      <c r="H19" s="189"/>
      <c r="I19" s="12"/>
      <c r="J19" s="498"/>
    </row>
    <row r="20" spans="1:10">
      <c r="A20" s="189"/>
      <c r="B20" s="189"/>
      <c r="C20" s="182" t="s">
        <v>1921</v>
      </c>
      <c r="D20" s="498"/>
      <c r="E20" s="511"/>
      <c r="F20" s="189"/>
      <c r="G20" s="189"/>
      <c r="H20" s="189"/>
      <c r="I20" s="12"/>
      <c r="J20" s="498"/>
    </row>
    <row r="21" spans="1:10">
      <c r="A21" s="181">
        <v>341</v>
      </c>
      <c r="B21" s="181"/>
      <c r="C21" s="184" t="s">
        <v>1297</v>
      </c>
      <c r="D21" s="577">
        <v>0</v>
      </c>
      <c r="E21" s="174">
        <v>3.33</v>
      </c>
      <c r="F21" s="185">
        <v>3.3300000000000003E-2</v>
      </c>
      <c r="G21" s="185">
        <v>2.4657603629084885E-2</v>
      </c>
      <c r="H21" s="185">
        <v>0.7404685774499965</v>
      </c>
      <c r="I21" s="174">
        <v>0</v>
      </c>
      <c r="J21" s="511">
        <v>0</v>
      </c>
    </row>
    <row r="22" spans="1:10">
      <c r="A22" s="181">
        <v>341</v>
      </c>
      <c r="B22" s="181"/>
      <c r="C22" s="184" t="s">
        <v>1304</v>
      </c>
      <c r="D22" s="573">
        <v>28450.010000000002</v>
      </c>
      <c r="E22" s="174">
        <v>1.5044219999999999</v>
      </c>
      <c r="F22" s="191">
        <v>1.5044219999999999E-2</v>
      </c>
      <c r="G22" s="191">
        <v>2.2815342911566096E-2</v>
      </c>
      <c r="H22" s="191">
        <v>1.5165520652826201</v>
      </c>
      <c r="I22" s="187">
        <v>43145.921422811196</v>
      </c>
      <c r="J22" s="515">
        <v>14695.911422811194</v>
      </c>
    </row>
    <row r="23" spans="1:10">
      <c r="A23" s="181"/>
      <c r="B23" s="181"/>
      <c r="C23" s="184"/>
      <c r="D23" s="175"/>
      <c r="E23" s="174"/>
      <c r="F23" s="191"/>
      <c r="G23" s="191"/>
      <c r="H23" s="191"/>
      <c r="I23" s="175"/>
      <c r="J23" s="522"/>
    </row>
    <row r="24" spans="1:10">
      <c r="A24" s="181"/>
      <c r="B24" s="181"/>
      <c r="C24" s="184" t="s">
        <v>1305</v>
      </c>
      <c r="D24" s="574">
        <v>28450.010000000002</v>
      </c>
      <c r="E24" s="185"/>
      <c r="F24" s="185"/>
      <c r="G24" s="185"/>
      <c r="H24" s="185"/>
      <c r="I24" s="574">
        <v>43145.921422811196</v>
      </c>
      <c r="J24" s="574">
        <v>14695.911422811194</v>
      </c>
    </row>
    <row r="25" spans="1:10">
      <c r="A25" s="181"/>
      <c r="B25" s="181"/>
      <c r="C25" s="188"/>
      <c r="D25" s="12"/>
      <c r="E25" s="174"/>
      <c r="F25" s="189"/>
      <c r="G25" s="189"/>
      <c r="H25" s="189"/>
      <c r="I25" s="190"/>
      <c r="J25" s="578"/>
    </row>
    <row r="26" spans="1:10">
      <c r="A26" s="181"/>
      <c r="B26" s="181"/>
      <c r="C26" s="184" t="s">
        <v>1922</v>
      </c>
      <c r="D26" s="12"/>
      <c r="E26" s="174"/>
      <c r="F26" s="189"/>
      <c r="G26" s="189"/>
      <c r="H26" s="189"/>
      <c r="I26" s="12"/>
      <c r="J26" s="498"/>
    </row>
    <row r="27" spans="1:10">
      <c r="A27" s="181">
        <v>341.01</v>
      </c>
      <c r="B27" s="181"/>
      <c r="C27" s="184" t="s">
        <v>1378</v>
      </c>
      <c r="D27" s="572">
        <v>478487.03000000009</v>
      </c>
      <c r="E27" s="174">
        <v>4.24</v>
      </c>
      <c r="F27" s="185">
        <v>4.24E-2</v>
      </c>
      <c r="G27" s="185">
        <v>4.3676312023899357E-2</v>
      </c>
      <c r="H27" s="185">
        <v>1.0301016986768716</v>
      </c>
      <c r="I27" s="174">
        <v>492890.30239785131</v>
      </c>
      <c r="J27" s="511">
        <v>14403.272397851222</v>
      </c>
    </row>
    <row r="28" spans="1:10">
      <c r="A28" s="181">
        <v>341.01</v>
      </c>
      <c r="B28" s="181"/>
      <c r="C28" s="184" t="s">
        <v>1923</v>
      </c>
      <c r="D28" s="572">
        <v>2459.77</v>
      </c>
      <c r="E28" s="174">
        <v>4.24</v>
      </c>
      <c r="F28" s="185">
        <v>4.24E-2</v>
      </c>
      <c r="G28" s="185">
        <v>4.3676312023899357E-2</v>
      </c>
      <c r="H28" s="185">
        <v>1.0301016986768716</v>
      </c>
      <c r="I28" s="174">
        <v>2533.8132553544083</v>
      </c>
      <c r="J28" s="511">
        <v>74.043255354408302</v>
      </c>
    </row>
    <row r="29" spans="1:10">
      <c r="A29" s="181">
        <v>341.01</v>
      </c>
      <c r="B29" s="181"/>
      <c r="C29" s="184" t="s">
        <v>1379</v>
      </c>
      <c r="D29" s="572">
        <v>445066.78</v>
      </c>
      <c r="E29" s="174">
        <v>4.24</v>
      </c>
      <c r="F29" s="185">
        <v>4.24E-2</v>
      </c>
      <c r="G29" s="185">
        <v>6.8772412017177625E-2</v>
      </c>
      <c r="H29" s="185">
        <v>1.6219908494617366</v>
      </c>
      <c r="I29" s="174">
        <v>721894.2445593999</v>
      </c>
      <c r="J29" s="511">
        <v>276827.46455939987</v>
      </c>
    </row>
    <row r="30" spans="1:10">
      <c r="A30" s="181">
        <v>341.01</v>
      </c>
      <c r="B30" s="181"/>
      <c r="C30" s="184" t="s">
        <v>1380</v>
      </c>
      <c r="D30" s="573">
        <v>235972.94</v>
      </c>
      <c r="E30" s="174">
        <v>4.28</v>
      </c>
      <c r="F30" s="191">
        <v>4.2800000000000005E-2</v>
      </c>
      <c r="G30" s="191">
        <v>5.7015745145878358E-2</v>
      </c>
      <c r="H30" s="191">
        <v>1.3321435781747277</v>
      </c>
      <c r="I30" s="187">
        <v>314349.83664401033</v>
      </c>
      <c r="J30" s="515">
        <v>78376.896644010325</v>
      </c>
    </row>
    <row r="31" spans="1:10">
      <c r="A31" s="181"/>
      <c r="B31" s="181"/>
      <c r="C31" s="184"/>
      <c r="D31" s="12"/>
      <c r="E31" s="174"/>
      <c r="F31" s="189"/>
      <c r="G31" s="189"/>
      <c r="H31" s="189"/>
      <c r="I31" s="12"/>
      <c r="J31" s="498"/>
    </row>
    <row r="32" spans="1:10">
      <c r="A32" s="181"/>
      <c r="B32" s="181"/>
      <c r="C32" s="184" t="s">
        <v>1381</v>
      </c>
      <c r="D32" s="579">
        <v>1161986.52</v>
      </c>
      <c r="E32" s="185"/>
      <c r="F32" s="185"/>
      <c r="G32" s="185"/>
      <c r="H32" s="185"/>
      <c r="I32" s="579">
        <v>1531668.1968566161</v>
      </c>
      <c r="J32" s="579">
        <v>369681.67685661581</v>
      </c>
    </row>
    <row r="33" spans="1:10">
      <c r="A33" s="181"/>
      <c r="B33" s="181"/>
      <c r="C33" s="182"/>
      <c r="D33" s="498"/>
      <c r="E33" s="511"/>
      <c r="F33" s="181"/>
      <c r="G33" s="181"/>
      <c r="H33" s="181"/>
      <c r="I33" s="190"/>
      <c r="J33" s="578"/>
    </row>
    <row r="34" spans="1:10">
      <c r="A34" s="189"/>
      <c r="B34" s="189"/>
      <c r="C34" s="200" t="s">
        <v>1414</v>
      </c>
      <c r="D34" s="576">
        <v>1190436.53</v>
      </c>
      <c r="E34" s="511"/>
      <c r="F34" s="193"/>
      <c r="G34" s="193"/>
      <c r="H34" s="193"/>
      <c r="I34" s="576">
        <v>1574814.1182794271</v>
      </c>
      <c r="J34" s="576">
        <v>384377.58827942703</v>
      </c>
    </row>
    <row r="35" spans="1:10">
      <c r="A35" s="189"/>
      <c r="B35" s="189"/>
      <c r="C35" s="200"/>
      <c r="D35" s="12"/>
      <c r="E35" s="511"/>
      <c r="F35" s="189"/>
      <c r="G35" s="189"/>
      <c r="H35" s="189"/>
      <c r="I35" s="190"/>
      <c r="J35" s="578"/>
    </row>
    <row r="36" spans="1:10">
      <c r="A36" s="189"/>
      <c r="B36" s="189"/>
      <c r="C36" s="12"/>
      <c r="D36" s="12"/>
      <c r="E36" s="511"/>
      <c r="F36" s="189"/>
      <c r="G36" s="189"/>
      <c r="H36" s="189"/>
      <c r="I36" s="12"/>
      <c r="J36" s="498"/>
    </row>
    <row r="37" spans="1:10">
      <c r="A37" s="189"/>
      <c r="B37" s="189"/>
      <c r="C37" s="118" t="s">
        <v>1415</v>
      </c>
      <c r="D37" s="12"/>
      <c r="E37" s="511"/>
      <c r="F37" s="189"/>
      <c r="G37" s="189"/>
      <c r="H37" s="189"/>
      <c r="I37" s="190"/>
      <c r="J37" s="498"/>
    </row>
    <row r="38" spans="1:10">
      <c r="A38" s="189"/>
      <c r="B38" s="189"/>
      <c r="C38" s="118"/>
      <c r="D38" s="12"/>
      <c r="E38" s="511"/>
      <c r="F38" s="189"/>
      <c r="G38" s="189"/>
      <c r="H38" s="189"/>
      <c r="I38" s="12"/>
      <c r="J38" s="498"/>
    </row>
    <row r="39" spans="1:10">
      <c r="A39" s="189">
        <v>355</v>
      </c>
      <c r="B39" s="189"/>
      <c r="C39" s="12" t="s">
        <v>1431</v>
      </c>
      <c r="D39" s="573">
        <v>99569.24</v>
      </c>
      <c r="E39" s="511">
        <v>3.02</v>
      </c>
      <c r="F39" s="185">
        <v>3.0200000000000001E-2</v>
      </c>
      <c r="G39" s="185">
        <v>3.0366512432424567E-2</v>
      </c>
      <c r="H39" s="185">
        <v>1.0055136567028002</v>
      </c>
      <c r="I39" s="187">
        <v>100118.23060751874</v>
      </c>
      <c r="J39" s="515">
        <v>548.99060751873185</v>
      </c>
    </row>
    <row r="40" spans="1:10">
      <c r="A40" s="189"/>
      <c r="B40" s="189"/>
      <c r="C40" s="12"/>
      <c r="D40" s="12"/>
      <c r="E40" s="511"/>
      <c r="F40" s="189"/>
      <c r="G40" s="189"/>
      <c r="H40" s="189"/>
      <c r="I40" s="12"/>
      <c r="J40" s="498"/>
    </row>
    <row r="41" spans="1:10">
      <c r="A41" s="189"/>
      <c r="B41" s="189"/>
      <c r="C41" s="117" t="s">
        <v>1446</v>
      </c>
      <c r="D41" s="576">
        <v>99569.24</v>
      </c>
      <c r="E41" s="580"/>
      <c r="F41" s="193"/>
      <c r="G41" s="193"/>
      <c r="H41" s="193"/>
      <c r="I41" s="576">
        <v>100118.23060751874</v>
      </c>
      <c r="J41" s="576">
        <v>548.99060751873185</v>
      </c>
    </row>
    <row r="42" spans="1:10">
      <c r="A42" s="189"/>
      <c r="B42" s="189"/>
      <c r="C42" s="117"/>
      <c r="D42" s="12"/>
      <c r="E42" s="511"/>
      <c r="F42" s="193"/>
      <c r="G42" s="193"/>
      <c r="H42" s="193"/>
      <c r="I42" s="190"/>
      <c r="J42" s="578"/>
    </row>
    <row r="43" spans="1:10">
      <c r="A43" s="189"/>
      <c r="B43" s="189"/>
      <c r="C43" s="12"/>
      <c r="D43" s="12"/>
      <c r="E43" s="511"/>
      <c r="F43" s="189"/>
      <c r="G43" s="189"/>
      <c r="H43" s="189"/>
      <c r="I43" s="12"/>
      <c r="J43" s="498"/>
    </row>
    <row r="44" spans="1:10">
      <c r="A44" s="189"/>
      <c r="B44" s="189"/>
      <c r="C44" s="118" t="s">
        <v>1447</v>
      </c>
      <c r="D44" s="12"/>
      <c r="E44" s="511"/>
      <c r="F44" s="189"/>
      <c r="G44" s="189"/>
      <c r="H44" s="189"/>
      <c r="I44" s="190"/>
      <c r="J44" s="498"/>
    </row>
    <row r="45" spans="1:10">
      <c r="A45" s="189"/>
      <c r="B45" s="189"/>
      <c r="C45" s="118"/>
      <c r="D45" s="12"/>
      <c r="E45" s="511"/>
      <c r="F45" s="189"/>
      <c r="G45" s="189"/>
      <c r="H45" s="189"/>
      <c r="I45" s="12"/>
      <c r="J45" s="498"/>
    </row>
    <row r="46" spans="1:10">
      <c r="A46" s="189">
        <v>364</v>
      </c>
      <c r="B46" s="189"/>
      <c r="C46" s="12" t="s">
        <v>1450</v>
      </c>
      <c r="D46" s="573">
        <v>53931.159999999989</v>
      </c>
      <c r="E46" s="511">
        <v>3.11</v>
      </c>
      <c r="F46" s="185">
        <v>3.1099999999999999E-2</v>
      </c>
      <c r="G46" s="185">
        <v>3.1392213446270002E-2</v>
      </c>
      <c r="H46" s="185">
        <v>1.0093959307482316</v>
      </c>
      <c r="I46" s="187">
        <v>54437.893444531786</v>
      </c>
      <c r="J46" s="515">
        <v>506.73344453179743</v>
      </c>
    </row>
    <row r="47" spans="1:10">
      <c r="A47" s="189"/>
      <c r="B47" s="189"/>
      <c r="C47" s="12"/>
      <c r="D47" s="174"/>
      <c r="E47" s="511"/>
      <c r="F47" s="189"/>
      <c r="G47" s="189"/>
      <c r="H47" s="189"/>
      <c r="I47" s="12"/>
      <c r="J47" s="12"/>
    </row>
    <row r="48" spans="1:10">
      <c r="A48" s="189"/>
      <c r="B48" s="189"/>
      <c r="C48" s="117" t="s">
        <v>1457</v>
      </c>
      <c r="D48" s="576">
        <v>53931.159999999989</v>
      </c>
      <c r="E48" s="581"/>
      <c r="F48" s="193"/>
      <c r="G48" s="193"/>
      <c r="H48" s="193"/>
      <c r="I48" s="576">
        <v>54437.893444531786</v>
      </c>
      <c r="J48" s="576">
        <v>506.73344453179743</v>
      </c>
    </row>
    <row r="49" spans="1:10">
      <c r="A49" s="189"/>
      <c r="B49" s="189"/>
      <c r="C49" s="506"/>
      <c r="D49" s="498"/>
      <c r="E49" s="511"/>
      <c r="F49" s="189"/>
      <c r="G49" s="189"/>
      <c r="H49" s="189"/>
      <c r="I49" s="190"/>
      <c r="J49" s="12"/>
    </row>
    <row r="50" spans="1:10">
      <c r="A50" s="582"/>
      <c r="B50" s="582"/>
      <c r="C50" s="583" t="s">
        <v>1924</v>
      </c>
      <c r="D50" s="584">
        <v>1352124.73</v>
      </c>
      <c r="E50" s="585"/>
      <c r="F50" s="582"/>
      <c r="G50" s="582"/>
      <c r="H50" s="582"/>
      <c r="I50" s="584">
        <v>1729703.0529516209</v>
      </c>
      <c r="J50" s="584">
        <v>377578.32295162068</v>
      </c>
    </row>
    <row r="51" spans="1:10">
      <c r="A51" s="497"/>
      <c r="B51" s="497"/>
      <c r="C51" s="498"/>
      <c r="D51" s="586">
        <v>0</v>
      </c>
      <c r="E51" s="511" t="s">
        <v>1925</v>
      </c>
      <c r="F51" s="511"/>
      <c r="G51" s="498"/>
      <c r="H51" s="498"/>
      <c r="I51" s="498"/>
      <c r="J51" s="498"/>
    </row>
    <row r="52" spans="1:10">
      <c r="A52" s="497"/>
      <c r="B52" s="497"/>
      <c r="C52" s="498"/>
      <c r="D52" s="498"/>
      <c r="E52" s="511"/>
      <c r="F52" s="511"/>
      <c r="G52" s="498"/>
      <c r="H52" s="498"/>
      <c r="I52" s="498"/>
      <c r="J52" s="498"/>
    </row>
    <row r="53" spans="1:10">
      <c r="A53" s="497"/>
      <c r="B53" s="497"/>
      <c r="C53" s="178" t="s">
        <v>1926</v>
      </c>
      <c r="D53" s="498"/>
      <c r="E53" s="511"/>
      <c r="F53" s="511"/>
      <c r="G53" s="498"/>
      <c r="H53" s="498"/>
      <c r="I53" s="498"/>
      <c r="J53" s="498"/>
    </row>
    <row r="54" spans="1:10">
      <c r="A54" s="497"/>
      <c r="B54" s="497"/>
      <c r="C54" s="475"/>
      <c r="D54" s="498"/>
      <c r="E54" s="511"/>
      <c r="F54" s="511"/>
      <c r="G54" s="498"/>
      <c r="H54" s="498"/>
      <c r="I54" s="498"/>
      <c r="J54" s="498"/>
    </row>
    <row r="55" spans="1:10">
      <c r="A55" s="497"/>
      <c r="B55" s="497"/>
      <c r="C55" s="119" t="s">
        <v>1292</v>
      </c>
      <c r="D55" s="498"/>
      <c r="E55" s="511"/>
      <c r="F55" s="511"/>
      <c r="G55" s="498"/>
      <c r="H55" s="498"/>
      <c r="I55" s="498"/>
      <c r="J55" s="498"/>
    </row>
    <row r="56" spans="1:10">
      <c r="A56" s="497"/>
      <c r="B56" s="497"/>
      <c r="C56" s="119"/>
      <c r="D56" s="498"/>
      <c r="E56" s="511"/>
      <c r="F56" s="511"/>
      <c r="G56" s="498"/>
      <c r="H56" s="498"/>
      <c r="I56" s="498"/>
      <c r="J56" s="498"/>
    </row>
    <row r="57" spans="1:10">
      <c r="A57" s="497"/>
      <c r="B57" s="497"/>
      <c r="C57" s="182" t="s">
        <v>1920</v>
      </c>
      <c r="D57" s="498"/>
      <c r="E57" s="511"/>
      <c r="F57" s="511"/>
      <c r="G57" s="498"/>
      <c r="H57" s="498"/>
      <c r="I57" s="498"/>
      <c r="J57" s="498"/>
    </row>
    <row r="58" spans="1:10">
      <c r="A58" s="181">
        <v>311</v>
      </c>
      <c r="B58" s="189"/>
      <c r="C58" s="12" t="s">
        <v>1300</v>
      </c>
      <c r="D58" s="587">
        <v>645437.99999999988</v>
      </c>
      <c r="E58" s="174">
        <v>1.23</v>
      </c>
      <c r="F58" s="185">
        <v>1.23E-2</v>
      </c>
      <c r="G58" s="185">
        <v>5.9095958832762967E-2</v>
      </c>
      <c r="H58" s="185">
        <v>4.8045494985986155</v>
      </c>
      <c r="I58" s="174"/>
      <c r="J58" s="174">
        <v>-645437.99999999988</v>
      </c>
    </row>
    <row r="59" spans="1:10">
      <c r="A59" s="181">
        <v>311</v>
      </c>
      <c r="B59" s="189"/>
      <c r="C59" s="12" t="s">
        <v>1302</v>
      </c>
      <c r="D59" s="588">
        <v>694356.62</v>
      </c>
      <c r="E59" s="174">
        <v>1.31</v>
      </c>
      <c r="F59" s="185">
        <v>1.3100000000000001E-2</v>
      </c>
      <c r="G59" s="185">
        <v>3.1381776840853741E-2</v>
      </c>
      <c r="H59" s="185">
        <v>2.3955554840346367</v>
      </c>
      <c r="I59" s="187"/>
      <c r="J59" s="187">
        <v>-694356.62</v>
      </c>
    </row>
    <row r="60" spans="1:10">
      <c r="A60" s="181"/>
      <c r="B60" s="189"/>
      <c r="C60" s="12"/>
      <c r="D60" s="175"/>
      <c r="E60" s="174"/>
      <c r="F60" s="185"/>
      <c r="G60" s="185"/>
      <c r="H60" s="185"/>
      <c r="I60" s="174"/>
      <c r="J60" s="174"/>
    </row>
    <row r="61" spans="1:10">
      <c r="A61" s="181"/>
      <c r="B61" s="189"/>
      <c r="C61" s="3" t="s">
        <v>1305</v>
      </c>
      <c r="D61" s="174">
        <v>1339794.6199999999</v>
      </c>
      <c r="E61" s="174"/>
      <c r="F61" s="185"/>
      <c r="G61" s="185"/>
      <c r="H61" s="185"/>
      <c r="I61" s="174">
        <v>0</v>
      </c>
      <c r="J61" s="174">
        <v>-1339794.6199999999</v>
      </c>
    </row>
    <row r="62" spans="1:10">
      <c r="A62" s="181"/>
      <c r="B62" s="189"/>
      <c r="C62" s="3"/>
      <c r="D62" s="174"/>
      <c r="E62" s="174"/>
      <c r="F62" s="185"/>
      <c r="G62" s="185"/>
      <c r="H62" s="185"/>
      <c r="I62" s="174"/>
      <c r="J62" s="174"/>
    </row>
    <row r="63" spans="1:10">
      <c r="A63" s="181"/>
      <c r="B63" s="189"/>
      <c r="C63" s="119" t="s">
        <v>1927</v>
      </c>
      <c r="D63" s="576">
        <v>1339794.6199999999</v>
      </c>
      <c r="E63" s="174"/>
      <c r="F63" s="185"/>
      <c r="G63" s="185"/>
      <c r="H63" s="185"/>
      <c r="I63" s="576">
        <v>0</v>
      </c>
      <c r="J63" s="576">
        <v>-1339794.6199999999</v>
      </c>
    </row>
    <row r="64" spans="1:10">
      <c r="A64" s="181"/>
      <c r="B64" s="189"/>
      <c r="C64" s="3"/>
      <c r="D64" s="174"/>
      <c r="E64" s="174"/>
      <c r="F64" s="185"/>
      <c r="G64" s="185"/>
      <c r="H64" s="185"/>
      <c r="I64" s="174"/>
      <c r="J64" s="174"/>
    </row>
    <row r="65" spans="1:10">
      <c r="A65" s="181"/>
      <c r="B65" s="189"/>
      <c r="C65" s="119" t="s">
        <v>1371</v>
      </c>
      <c r="D65" s="174"/>
      <c r="E65" s="174"/>
      <c r="F65" s="185"/>
      <c r="G65" s="185"/>
      <c r="H65" s="185"/>
      <c r="I65" s="174"/>
      <c r="J65" s="174"/>
    </row>
    <row r="66" spans="1:10">
      <c r="A66" s="181"/>
      <c r="B66" s="189"/>
      <c r="C66" s="119"/>
      <c r="D66" s="174"/>
      <c r="E66" s="174"/>
      <c r="F66" s="185"/>
      <c r="G66" s="185"/>
      <c r="H66" s="185"/>
      <c r="I66" s="174"/>
      <c r="J66" s="174"/>
    </row>
    <row r="67" spans="1:10">
      <c r="A67" s="181">
        <v>341</v>
      </c>
      <c r="B67" s="181"/>
      <c r="C67" s="184" t="s">
        <v>1373</v>
      </c>
      <c r="D67" s="588">
        <v>30434.939999999991</v>
      </c>
      <c r="E67" s="174">
        <v>5</v>
      </c>
      <c r="F67" s="185">
        <v>0.05</v>
      </c>
      <c r="G67" s="185">
        <v>5.0470894439733127E-2</v>
      </c>
      <c r="H67" s="185">
        <v>1.0094178887946625</v>
      </c>
      <c r="I67" s="187"/>
      <c r="J67" s="515">
        <v>-30434.939999999991</v>
      </c>
    </row>
    <row r="68" spans="1:10">
      <c r="A68" s="181"/>
      <c r="B68" s="181"/>
      <c r="C68" s="184"/>
      <c r="D68" s="174"/>
      <c r="E68" s="174"/>
      <c r="F68" s="185"/>
      <c r="G68" s="185"/>
      <c r="H68" s="185"/>
      <c r="I68" s="174"/>
      <c r="J68" s="511"/>
    </row>
    <row r="69" spans="1:10">
      <c r="A69" s="181"/>
      <c r="B69" s="181"/>
      <c r="C69" s="200" t="s">
        <v>1414</v>
      </c>
      <c r="D69" s="576">
        <v>30434.939999999991</v>
      </c>
      <c r="E69" s="174"/>
      <c r="F69" s="185"/>
      <c r="G69" s="185"/>
      <c r="H69" s="185"/>
      <c r="I69" s="576">
        <v>0</v>
      </c>
      <c r="J69" s="576">
        <v>-30434.939999999991</v>
      </c>
    </row>
    <row r="70" spans="1:10">
      <c r="A70" s="181"/>
      <c r="B70" s="181"/>
      <c r="C70" s="184"/>
      <c r="D70" s="174"/>
      <c r="E70" s="174"/>
      <c r="F70" s="185"/>
      <c r="G70" s="185"/>
      <c r="H70" s="185"/>
      <c r="I70" s="174"/>
      <c r="J70" s="511"/>
    </row>
    <row r="71" spans="1:10">
      <c r="A71" s="181"/>
      <c r="B71" s="181"/>
      <c r="C71" s="119" t="s">
        <v>1458</v>
      </c>
      <c r="D71" s="174"/>
      <c r="E71" s="174"/>
      <c r="F71" s="185"/>
      <c r="G71" s="185"/>
      <c r="H71" s="185"/>
      <c r="I71" s="174"/>
      <c r="J71" s="511"/>
    </row>
    <row r="72" spans="1:10">
      <c r="A72" s="189"/>
      <c r="B72" s="189"/>
      <c r="C72" s="3" t="s">
        <v>1459</v>
      </c>
      <c r="D72" s="174"/>
      <c r="E72" s="174"/>
      <c r="F72" s="185"/>
      <c r="G72" s="185"/>
      <c r="H72" s="185"/>
      <c r="I72" s="174"/>
      <c r="J72" s="511"/>
    </row>
    <row r="73" spans="1:10">
      <c r="A73" s="189">
        <v>390</v>
      </c>
      <c r="B73" s="189"/>
      <c r="C73" s="3" t="s">
        <v>1928</v>
      </c>
      <c r="D73" s="589">
        <v>105787.14347799998</v>
      </c>
      <c r="E73" s="174">
        <v>5.27</v>
      </c>
      <c r="F73" s="185">
        <v>5.2699999999999997E-2</v>
      </c>
      <c r="G73" s="185">
        <v>2.9479687839124316E-2</v>
      </c>
      <c r="H73" s="185">
        <v>0.55938686601753929</v>
      </c>
      <c r="I73" s="187"/>
      <c r="J73" s="187">
        <v>-105787.14347799998</v>
      </c>
    </row>
    <row r="74" spans="1:10">
      <c r="A74" s="189"/>
      <c r="B74" s="189"/>
      <c r="C74" s="3"/>
      <c r="D74" s="190"/>
      <c r="E74" s="174"/>
      <c r="F74" s="185"/>
      <c r="G74" s="185"/>
      <c r="H74" s="185"/>
      <c r="I74" s="174"/>
      <c r="J74" s="174"/>
    </row>
    <row r="75" spans="1:10">
      <c r="A75" s="497"/>
      <c r="B75" s="497"/>
      <c r="C75" s="119" t="s">
        <v>1929</v>
      </c>
      <c r="D75" s="576">
        <v>105787.14347799998</v>
      </c>
      <c r="E75" s="511"/>
      <c r="F75" s="511"/>
      <c r="G75" s="498"/>
      <c r="H75" s="498"/>
      <c r="I75" s="576">
        <v>0</v>
      </c>
      <c r="J75" s="576">
        <v>-105787.14347799998</v>
      </c>
    </row>
    <row r="76" spans="1:10">
      <c r="A76" s="497"/>
      <c r="B76" s="497"/>
      <c r="C76" s="498"/>
      <c r="D76" s="498"/>
      <c r="E76" s="511"/>
      <c r="F76" s="511"/>
      <c r="G76" s="498"/>
      <c r="H76" s="498"/>
      <c r="I76" s="498"/>
      <c r="J76" s="498"/>
    </row>
    <row r="77" spans="1:10">
      <c r="A77" s="590"/>
      <c r="B77" s="590"/>
      <c r="C77" s="591" t="s">
        <v>1930</v>
      </c>
      <c r="D77" s="584">
        <v>1476016.7034779999</v>
      </c>
      <c r="E77" s="585"/>
      <c r="F77" s="585"/>
      <c r="G77" s="541"/>
      <c r="H77" s="541"/>
      <c r="I77" s="584">
        <v>0</v>
      </c>
      <c r="J77" s="584">
        <v>-1476016.7034779999</v>
      </c>
    </row>
    <row r="78" spans="1:10">
      <c r="A78" s="497"/>
      <c r="B78" s="497"/>
      <c r="C78" s="498"/>
      <c r="D78" s="511">
        <v>0</v>
      </c>
      <c r="E78" s="511" t="s">
        <v>1925</v>
      </c>
      <c r="F78" s="511"/>
      <c r="G78" s="498"/>
      <c r="H78" s="498"/>
      <c r="I78" s="498"/>
      <c r="J78" s="498"/>
    </row>
    <row r="79" spans="1:10">
      <c r="A79" s="497"/>
      <c r="B79" s="497"/>
      <c r="C79" s="498"/>
      <c r="D79" s="498"/>
      <c r="E79" s="511"/>
      <c r="F79" s="511"/>
      <c r="G79" s="498"/>
      <c r="H79" s="498"/>
      <c r="I79" s="498"/>
      <c r="J79" s="498"/>
    </row>
    <row r="80" spans="1:10">
      <c r="A80" s="497"/>
      <c r="B80" s="497"/>
      <c r="C80" s="498"/>
      <c r="D80" s="576">
        <v>2828141.4334779996</v>
      </c>
      <c r="E80" s="174"/>
      <c r="F80" s="189"/>
      <c r="G80" s="189"/>
      <c r="H80" s="189"/>
      <c r="I80" s="576">
        <v>1729703.0529516209</v>
      </c>
      <c r="J80" s="576">
        <v>-1098438.3805263792</v>
      </c>
    </row>
  </sheetData>
  <pageMargins left="0.7" right="0.7" top="0.75" bottom="0.75" header="0.3" footer="0.3"/>
  <pageSetup scale="50" orientation="landscape" r:id="rId1"/>
  <headerFooter>
    <oddHeader>&amp;CPuget Sound Energy
Docket No. UE-170033
Electric Cost of Service Accounting Inputs
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94"/>
  <sheetViews>
    <sheetView zoomScale="60" zoomScaleNormal="60" workbookViewId="0">
      <pane xSplit="1" ySplit="4" topLeftCell="B14" activePane="bottomRight" state="frozen"/>
      <selection activeCell="C4" sqref="C4"/>
      <selection pane="topRight" activeCell="C4" sqref="C4"/>
      <selection pane="bottomLeft" activeCell="C4" sqref="C4"/>
      <selection pane="bottomRight" activeCell="D15" sqref="D15"/>
    </sheetView>
  </sheetViews>
  <sheetFormatPr defaultColWidth="10.44140625" defaultRowHeight="13.2"/>
  <cols>
    <col min="1" max="1" width="11.6640625" style="2" customWidth="1"/>
    <col min="2" max="2" width="63.21875" style="2" bestFit="1" customWidth="1"/>
    <col min="3" max="3" width="21.21875" style="2" bestFit="1" customWidth="1"/>
    <col min="4" max="4" width="19.88671875" style="2" bestFit="1" customWidth="1"/>
    <col min="5" max="6" width="19.5546875" style="2" bestFit="1" customWidth="1"/>
    <col min="7" max="8" width="13.109375" style="2" bestFit="1" customWidth="1"/>
    <col min="9" max="9" width="13.6640625" style="2" bestFit="1" customWidth="1"/>
    <col min="10" max="10" width="8.77734375" style="2" bestFit="1" customWidth="1"/>
    <col min="11" max="11" width="22.88671875" style="2" bestFit="1" customWidth="1"/>
    <col min="12" max="12" width="21.44140625" style="2" bestFit="1" customWidth="1"/>
    <col min="13" max="13" width="20.6640625" style="2" bestFit="1" customWidth="1"/>
    <col min="14" max="14" width="19.21875" style="2" bestFit="1" customWidth="1"/>
    <col min="15" max="15" width="5.44140625" style="2" bestFit="1" customWidth="1"/>
    <col min="16" max="16" width="12.109375" style="2" bestFit="1" customWidth="1"/>
    <col min="17" max="17" width="15.88671875" style="2" bestFit="1" customWidth="1"/>
    <col min="18" max="16384" width="10.44140625" style="2"/>
  </cols>
  <sheetData>
    <row r="1" spans="1:17">
      <c r="A1" s="497"/>
      <c r="B1" s="498"/>
      <c r="C1" s="499"/>
      <c r="D1" s="499"/>
      <c r="E1" s="173" t="s">
        <v>1502</v>
      </c>
      <c r="F1" s="173" t="s">
        <v>1502</v>
      </c>
      <c r="G1" s="499"/>
      <c r="H1" s="500" t="s">
        <v>1280</v>
      </c>
      <c r="I1" s="498"/>
      <c r="J1" s="498"/>
      <c r="K1" s="500" t="s">
        <v>1281</v>
      </c>
      <c r="L1" s="173" t="s">
        <v>1502</v>
      </c>
      <c r="M1" s="173" t="s">
        <v>1502</v>
      </c>
      <c r="N1" s="498"/>
      <c r="O1" s="498"/>
      <c r="P1" s="498"/>
      <c r="Q1" s="498"/>
    </row>
    <row r="2" spans="1:17">
      <c r="A2" s="173" t="s">
        <v>1282</v>
      </c>
      <c r="B2" s="173"/>
      <c r="C2" s="500" t="s">
        <v>1283</v>
      </c>
      <c r="D2" s="500" t="s">
        <v>1121</v>
      </c>
      <c r="E2" s="173" t="s">
        <v>1503</v>
      </c>
      <c r="F2" s="173" t="s">
        <v>1503</v>
      </c>
      <c r="G2" s="500" t="s">
        <v>1280</v>
      </c>
      <c r="H2" s="501" t="s">
        <v>1156</v>
      </c>
      <c r="I2" s="173" t="s">
        <v>1281</v>
      </c>
      <c r="J2" s="173" t="s">
        <v>1504</v>
      </c>
      <c r="K2" s="500" t="s">
        <v>1121</v>
      </c>
      <c r="L2" s="173" t="s">
        <v>1503</v>
      </c>
      <c r="M2" s="173" t="s">
        <v>1503</v>
      </c>
      <c r="N2" s="173" t="s">
        <v>1055</v>
      </c>
      <c r="O2" s="498"/>
      <c r="P2" s="498"/>
      <c r="Q2" s="498"/>
    </row>
    <row r="3" spans="1:17">
      <c r="A3" s="178" t="s">
        <v>1285</v>
      </c>
      <c r="B3" s="178" t="s">
        <v>991</v>
      </c>
      <c r="C3" s="501" t="s">
        <v>1286</v>
      </c>
      <c r="D3" s="501" t="s">
        <v>1287</v>
      </c>
      <c r="E3" s="501" t="s">
        <v>1505</v>
      </c>
      <c r="F3" s="501" t="s">
        <v>1506</v>
      </c>
      <c r="G3" s="501" t="s">
        <v>1156</v>
      </c>
      <c r="H3" s="502" t="s">
        <v>1288</v>
      </c>
      <c r="I3" s="178" t="s">
        <v>1156</v>
      </c>
      <c r="J3" s="178" t="s">
        <v>1156</v>
      </c>
      <c r="K3" s="501" t="s">
        <v>1289</v>
      </c>
      <c r="L3" s="501" t="s">
        <v>1507</v>
      </c>
      <c r="M3" s="501" t="s">
        <v>1508</v>
      </c>
      <c r="N3" s="173" t="s">
        <v>1057</v>
      </c>
      <c r="O3" s="498"/>
      <c r="P3" s="498"/>
      <c r="Q3" s="498"/>
    </row>
    <row r="4" spans="1:17">
      <c r="A4" s="503"/>
      <c r="B4" s="503"/>
      <c r="C4" s="504"/>
      <c r="D4" s="504"/>
      <c r="E4" s="505">
        <v>0.67179999999999995</v>
      </c>
      <c r="F4" s="505">
        <v>0.32819999999999999</v>
      </c>
      <c r="G4" s="504"/>
      <c r="H4" s="504"/>
      <c r="I4" s="503"/>
      <c r="J4" s="503"/>
      <c r="K4" s="505"/>
      <c r="L4" s="505">
        <v>0.67179999999999995</v>
      </c>
      <c r="M4" s="505">
        <v>0.32819999999999999</v>
      </c>
      <c r="N4" s="504" t="s">
        <v>1290</v>
      </c>
      <c r="O4" s="506"/>
      <c r="P4" s="506"/>
      <c r="Q4" s="506"/>
    </row>
    <row r="5" spans="1:17">
      <c r="A5" s="785" t="s">
        <v>1509</v>
      </c>
      <c r="B5" s="785"/>
      <c r="C5" s="507"/>
      <c r="D5" s="507"/>
      <c r="E5" s="507"/>
      <c r="F5" s="507"/>
      <c r="G5" s="507"/>
      <c r="H5" s="507"/>
      <c r="I5" s="507"/>
      <c r="J5" s="475"/>
      <c r="K5" s="508"/>
      <c r="L5" s="508"/>
      <c r="M5" s="508"/>
      <c r="N5" s="498"/>
      <c r="O5" s="498"/>
      <c r="P5" s="498"/>
      <c r="Q5" s="498"/>
    </row>
    <row r="6" spans="1:17">
      <c r="A6" s="475"/>
      <c r="B6" s="475"/>
      <c r="C6" s="475"/>
      <c r="D6" s="475"/>
      <c r="E6" s="475"/>
      <c r="F6" s="475"/>
      <c r="G6" s="475"/>
      <c r="H6" s="475"/>
      <c r="I6" s="475"/>
      <c r="J6" s="475"/>
      <c r="K6" s="508"/>
      <c r="L6" s="508"/>
      <c r="M6" s="508"/>
      <c r="N6" s="498"/>
      <c r="O6" s="498"/>
      <c r="P6" s="498"/>
      <c r="Q6" s="498"/>
    </row>
    <row r="7" spans="1:17">
      <c r="A7" s="509">
        <v>389.1</v>
      </c>
      <c r="B7" s="12" t="s">
        <v>1510</v>
      </c>
      <c r="C7" s="415">
        <v>14082567.58</v>
      </c>
      <c r="D7" s="415">
        <v>281651.40000000002</v>
      </c>
      <c r="E7" s="415">
        <v>189213.41052</v>
      </c>
      <c r="F7" s="415">
        <v>92437.989480000004</v>
      </c>
      <c r="G7" s="415">
        <v>2</v>
      </c>
      <c r="H7" s="510">
        <v>0.02</v>
      </c>
      <c r="I7" s="510">
        <v>1.6451616417522633E-2</v>
      </c>
      <c r="J7" s="510">
        <v>0.8225808208761316</v>
      </c>
      <c r="K7" s="174">
        <v>231681.03981291171</v>
      </c>
      <c r="L7" s="174">
        <v>155643.32254631407</v>
      </c>
      <c r="M7" s="174">
        <v>76037.717266597625</v>
      </c>
      <c r="N7" s="174">
        <v>-33570.087973685935</v>
      </c>
      <c r="O7" s="511">
        <v>0</v>
      </c>
      <c r="P7" s="498"/>
      <c r="Q7" s="498"/>
    </row>
    <row r="8" spans="1:17">
      <c r="A8" s="475"/>
      <c r="B8" s="475"/>
      <c r="C8" s="475"/>
      <c r="D8" s="512"/>
      <c r="E8" s="512"/>
      <c r="F8" s="512"/>
      <c r="G8" s="512"/>
      <c r="H8" s="512"/>
      <c r="I8" s="475"/>
      <c r="J8" s="475"/>
      <c r="K8" s="508"/>
      <c r="L8" s="508"/>
      <c r="M8" s="508"/>
      <c r="N8" s="498"/>
      <c r="O8" s="498"/>
      <c r="P8" s="498"/>
      <c r="Q8" s="498"/>
    </row>
    <row r="9" spans="1:17">
      <c r="A9" s="497">
        <v>390</v>
      </c>
      <c r="B9" s="12" t="s">
        <v>1511</v>
      </c>
      <c r="C9" s="415"/>
      <c r="D9" s="415"/>
      <c r="E9" s="415"/>
      <c r="F9" s="415"/>
      <c r="G9" s="415"/>
      <c r="H9" s="415"/>
      <c r="I9" s="415"/>
      <c r="J9" s="415"/>
      <c r="K9" s="12"/>
      <c r="L9" s="498"/>
      <c r="M9" s="498"/>
      <c r="N9" s="498"/>
      <c r="O9" s="498"/>
      <c r="P9" s="498"/>
      <c r="Q9" s="498"/>
    </row>
    <row r="10" spans="1:17">
      <c r="A10" s="497"/>
      <c r="B10" s="12" t="s">
        <v>1512</v>
      </c>
      <c r="C10" s="415">
        <v>25949969.489999998</v>
      </c>
      <c r="D10" s="415">
        <v>1338163.75</v>
      </c>
      <c r="E10" s="415">
        <v>898978.40724999993</v>
      </c>
      <c r="F10" s="415">
        <v>439185.34275000001</v>
      </c>
      <c r="G10" s="415">
        <v>5.27</v>
      </c>
      <c r="H10" s="510">
        <v>5.2699999999999997E-2</v>
      </c>
      <c r="I10" s="510">
        <v>2.9479687839124316E-2</v>
      </c>
      <c r="J10" s="510">
        <v>0.55938686601753929</v>
      </c>
      <c r="K10" s="174">
        <v>748551.22633077798</v>
      </c>
      <c r="L10" s="511">
        <v>502876.71384901664</v>
      </c>
      <c r="M10" s="511">
        <v>245674.51248176134</v>
      </c>
      <c r="N10" s="174">
        <v>-396101.69340098329</v>
      </c>
      <c r="O10" s="511">
        <v>0</v>
      </c>
      <c r="P10" s="498"/>
      <c r="Q10" s="498"/>
    </row>
    <row r="11" spans="1:17">
      <c r="A11" s="497"/>
      <c r="B11" s="12" t="s">
        <v>1513</v>
      </c>
      <c r="C11" s="415">
        <v>18065002.23</v>
      </c>
      <c r="D11" s="415">
        <v>952025.6399999999</v>
      </c>
      <c r="E11" s="415">
        <v>639570.82495199994</v>
      </c>
      <c r="F11" s="415">
        <v>312454.81504799996</v>
      </c>
      <c r="G11" s="415">
        <v>5.27</v>
      </c>
      <c r="H11" s="510">
        <v>5.2699999999999997E-2</v>
      </c>
      <c r="I11" s="510">
        <v>1.8751229348727291E-2</v>
      </c>
      <c r="J11" s="510">
        <v>0.35581080358116307</v>
      </c>
      <c r="K11" s="174">
        <v>338741.00799827103</v>
      </c>
      <c r="L11" s="511">
        <v>227566.20917323846</v>
      </c>
      <c r="M11" s="511">
        <v>111174.79882503254</v>
      </c>
      <c r="N11" s="174">
        <v>-412004.61577876145</v>
      </c>
      <c r="O11" s="511">
        <v>0</v>
      </c>
      <c r="P11" s="498"/>
      <c r="Q11" s="498"/>
    </row>
    <row r="12" spans="1:17">
      <c r="A12" s="497"/>
      <c r="B12" s="12" t="s">
        <v>1461</v>
      </c>
      <c r="C12" s="513">
        <v>45026876.399999999</v>
      </c>
      <c r="D12" s="513">
        <v>1846509.1400000001</v>
      </c>
      <c r="E12" s="513">
        <v>1240484.8402519999</v>
      </c>
      <c r="F12" s="513">
        <v>606024.29974799999</v>
      </c>
      <c r="G12" s="415">
        <v>5.27</v>
      </c>
      <c r="H12" s="510">
        <v>5.2699999999999997E-2</v>
      </c>
      <c r="I12" s="510">
        <v>1.2848748264492093E-2</v>
      </c>
      <c r="J12" s="514">
        <v>0.24380926498087466</v>
      </c>
      <c r="K12" s="187">
        <v>450196.036203867</v>
      </c>
      <c r="L12" s="515">
        <v>302441.69712175784</v>
      </c>
      <c r="M12" s="515">
        <v>147754.33908210916</v>
      </c>
      <c r="N12" s="187">
        <v>-938043.14313024213</v>
      </c>
      <c r="O12" s="511">
        <v>0</v>
      </c>
      <c r="P12" s="498"/>
      <c r="Q12" s="498"/>
    </row>
    <row r="13" spans="1:17">
      <c r="A13" s="497"/>
      <c r="B13" s="12"/>
      <c r="C13" s="415">
        <v>89041848.120000005</v>
      </c>
      <c r="D13" s="415">
        <v>4136698.53</v>
      </c>
      <c r="E13" s="415">
        <v>2779034.0724539999</v>
      </c>
      <c r="F13" s="415">
        <v>1357664.4575459999</v>
      </c>
      <c r="G13" s="510"/>
      <c r="H13" s="510"/>
      <c r="I13" s="510"/>
      <c r="J13" s="516"/>
      <c r="K13" s="415">
        <v>1537488.2705329161</v>
      </c>
      <c r="L13" s="415">
        <v>1032884.6201440128</v>
      </c>
      <c r="M13" s="415">
        <v>504603.65038890304</v>
      </c>
      <c r="N13" s="415">
        <v>-1746149.4523099868</v>
      </c>
      <c r="O13" s="511"/>
      <c r="P13" s="498"/>
      <c r="Q13" s="498"/>
    </row>
    <row r="14" spans="1:17">
      <c r="A14" s="497"/>
      <c r="B14" s="12"/>
      <c r="C14" s="415"/>
      <c r="D14" s="415"/>
      <c r="E14" s="415"/>
      <c r="F14" s="415"/>
      <c r="G14" s="415"/>
      <c r="H14" s="415"/>
      <c r="I14" s="510"/>
      <c r="J14" s="510"/>
      <c r="K14" s="174"/>
      <c r="L14" s="511"/>
      <c r="M14" s="511"/>
      <c r="N14" s="511"/>
      <c r="O14" s="498"/>
      <c r="P14" s="498"/>
      <c r="Q14" s="498"/>
    </row>
    <row r="15" spans="1:17">
      <c r="A15" s="497">
        <v>391.1</v>
      </c>
      <c r="B15" s="498" t="s">
        <v>1462</v>
      </c>
      <c r="C15" s="499">
        <v>21112177.850000001</v>
      </c>
      <c r="D15" s="415">
        <v>374011.60000000003</v>
      </c>
      <c r="E15" s="499">
        <v>251260.99288000001</v>
      </c>
      <c r="F15" s="499">
        <v>122750.60712000002</v>
      </c>
      <c r="G15" s="517">
        <v>5</v>
      </c>
      <c r="H15" s="518">
        <v>0.05</v>
      </c>
      <c r="I15" s="518">
        <v>5.0049786786918335E-2</v>
      </c>
      <c r="J15" s="518">
        <v>1.0009957357383665</v>
      </c>
      <c r="K15" s="511">
        <v>374384.01671668369</v>
      </c>
      <c r="L15" s="511">
        <v>251511.18243026809</v>
      </c>
      <c r="M15" s="511">
        <v>122872.83428641559</v>
      </c>
      <c r="N15" s="511">
        <v>250.18955026808544</v>
      </c>
      <c r="O15" s="511">
        <v>0</v>
      </c>
      <c r="P15" s="498"/>
      <c r="Q15" s="498"/>
    </row>
    <row r="16" spans="1:17">
      <c r="A16" s="497"/>
      <c r="B16" s="498"/>
      <c r="C16" s="499"/>
      <c r="D16" s="513">
        <v>495366.96</v>
      </c>
      <c r="E16" s="519">
        <v>332787.523728</v>
      </c>
      <c r="F16" s="519">
        <v>162579.43627199999</v>
      </c>
      <c r="G16" s="517"/>
      <c r="H16" s="518">
        <v>0.16438356000000001</v>
      </c>
      <c r="I16" s="518">
        <v>5.0049786786918335E-2</v>
      </c>
      <c r="J16" s="518">
        <v>0.30446953933178189</v>
      </c>
      <c r="K16" s="515">
        <v>150824.15011138524</v>
      </c>
      <c r="L16" s="515">
        <v>101323.66404482861</v>
      </c>
      <c r="M16" s="515">
        <v>49500.486066556638</v>
      </c>
      <c r="N16" s="515">
        <v>-231463.85968317138</v>
      </c>
      <c r="O16" s="511"/>
      <c r="P16" s="498"/>
      <c r="Q16" s="498"/>
    </row>
    <row r="17" spans="1:17">
      <c r="A17" s="497"/>
      <c r="B17" s="498"/>
      <c r="C17" s="499"/>
      <c r="D17" s="415">
        <v>869378.56000000006</v>
      </c>
      <c r="E17" s="415">
        <v>584048.51660800003</v>
      </c>
      <c r="F17" s="415">
        <v>285330.04339200002</v>
      </c>
      <c r="G17" s="517"/>
      <c r="H17" s="518"/>
      <c r="I17" s="518"/>
      <c r="J17" s="518"/>
      <c r="K17" s="415">
        <v>525208.1668280689</v>
      </c>
      <c r="L17" s="415">
        <v>352834.84647509671</v>
      </c>
      <c r="M17" s="415">
        <v>172373.32035297222</v>
      </c>
      <c r="N17" s="415">
        <v>-231213.67013290329</v>
      </c>
      <c r="O17" s="511"/>
      <c r="P17" s="498"/>
      <c r="Q17" s="498"/>
    </row>
    <row r="18" spans="1:17">
      <c r="A18" s="497"/>
      <c r="B18" s="498"/>
      <c r="C18" s="499"/>
      <c r="D18" s="415"/>
      <c r="E18" s="499"/>
      <c r="F18" s="499"/>
      <c r="G18" s="517"/>
      <c r="H18" s="518"/>
      <c r="I18" s="518"/>
      <c r="J18" s="518"/>
      <c r="K18" s="511"/>
      <c r="L18" s="511"/>
      <c r="M18" s="511"/>
      <c r="N18" s="511"/>
      <c r="O18" s="511"/>
      <c r="P18" s="498"/>
      <c r="Q18" s="498"/>
    </row>
    <row r="19" spans="1:17">
      <c r="A19" s="497"/>
      <c r="B19" s="498"/>
      <c r="C19" s="499"/>
      <c r="D19" s="499"/>
      <c r="E19" s="499"/>
      <c r="F19" s="499"/>
      <c r="G19" s="517"/>
      <c r="H19" s="517"/>
      <c r="I19" s="518"/>
      <c r="J19" s="518"/>
      <c r="K19" s="511"/>
      <c r="L19" s="511"/>
      <c r="M19" s="511"/>
      <c r="N19" s="511"/>
      <c r="O19" s="498"/>
      <c r="P19" s="498"/>
      <c r="Q19" s="498"/>
    </row>
    <row r="20" spans="1:17">
      <c r="A20" s="497">
        <v>391.2</v>
      </c>
      <c r="B20" s="12" t="s">
        <v>1514</v>
      </c>
      <c r="C20" s="415">
        <v>63265264.670000002</v>
      </c>
      <c r="D20" s="415">
        <v>11802785.689999999</v>
      </c>
      <c r="E20" s="499">
        <v>7929111.426541999</v>
      </c>
      <c r="F20" s="499">
        <v>3873674.2634579996</v>
      </c>
      <c r="G20" s="517">
        <v>20</v>
      </c>
      <c r="H20" s="518">
        <v>0.2</v>
      </c>
      <c r="I20" s="518">
        <v>0.20002679299626488</v>
      </c>
      <c r="J20" s="518">
        <v>1.0001339649813243</v>
      </c>
      <c r="K20" s="174">
        <v>11804366.849964535</v>
      </c>
      <c r="L20" s="174">
        <v>7930173.6498061735</v>
      </c>
      <c r="M20" s="174">
        <v>3874193.2001583604</v>
      </c>
      <c r="N20" s="174">
        <v>1062.2232641745359</v>
      </c>
      <c r="O20" s="511">
        <v>0</v>
      </c>
      <c r="P20" s="498"/>
      <c r="Q20" s="498"/>
    </row>
    <row r="21" spans="1:17">
      <c r="A21" s="497"/>
      <c r="B21" s="520"/>
      <c r="C21" s="499"/>
      <c r="D21" s="499"/>
      <c r="E21" s="499"/>
      <c r="F21" s="499"/>
      <c r="G21" s="517"/>
      <c r="H21" s="517"/>
      <c r="I21" s="499"/>
      <c r="J21" s="499"/>
      <c r="K21" s="511"/>
      <c r="L21" s="511"/>
      <c r="M21" s="511"/>
      <c r="N21" s="511"/>
      <c r="O21" s="498"/>
      <c r="P21" s="498"/>
      <c r="Q21" s="498"/>
    </row>
    <row r="22" spans="1:17">
      <c r="A22" s="497">
        <v>392</v>
      </c>
      <c r="B22" s="498" t="s">
        <v>1515</v>
      </c>
      <c r="C22" s="499">
        <v>4200662.92</v>
      </c>
      <c r="D22" s="415">
        <v>374440.27</v>
      </c>
      <c r="E22" s="499">
        <v>251548.973386</v>
      </c>
      <c r="F22" s="499">
        <v>122891.29661400001</v>
      </c>
      <c r="G22" s="499">
        <v>9</v>
      </c>
      <c r="H22" s="518">
        <v>0.09</v>
      </c>
      <c r="I22" s="518">
        <v>1.4324167672087338E-2</v>
      </c>
      <c r="J22" s="518">
        <v>0.15915741857874821</v>
      </c>
      <c r="K22" s="511">
        <v>59594.946785129498</v>
      </c>
      <c r="L22" s="511">
        <v>40035.885250249994</v>
      </c>
      <c r="M22" s="511">
        <v>19559.0615348795</v>
      </c>
      <c r="N22" s="511">
        <v>-211513.08813575</v>
      </c>
      <c r="O22" s="511">
        <v>0</v>
      </c>
      <c r="P22" s="498"/>
      <c r="Q22" s="498"/>
    </row>
    <row r="23" spans="1:17">
      <c r="A23" s="497"/>
      <c r="B23" s="498"/>
      <c r="C23" s="499"/>
      <c r="D23" s="513">
        <v>-353.22</v>
      </c>
      <c r="E23" s="513">
        <v>-237.29319599999999</v>
      </c>
      <c r="F23" s="513">
        <v>-115.926804</v>
      </c>
      <c r="G23" s="499"/>
      <c r="H23" s="518">
        <v>0.6</v>
      </c>
      <c r="I23" s="518">
        <v>1.4324167672087338E-2</v>
      </c>
      <c r="J23" s="518">
        <v>2.3873612786812229E-2</v>
      </c>
      <c r="K23" s="515">
        <v>-8.432637508557816</v>
      </c>
      <c r="L23" s="515">
        <v>-5.6650458782491402</v>
      </c>
      <c r="M23" s="515">
        <v>-2.7675916303086749</v>
      </c>
      <c r="N23" s="515">
        <v>231.62815012175085</v>
      </c>
      <c r="O23" s="511"/>
      <c r="P23" s="498"/>
      <c r="Q23" s="498"/>
    </row>
    <row r="24" spans="1:17">
      <c r="A24" s="497"/>
      <c r="B24" s="498"/>
      <c r="C24" s="499"/>
      <c r="D24" s="415">
        <v>374087.05000000005</v>
      </c>
      <c r="E24" s="415">
        <v>251311.68018999998</v>
      </c>
      <c r="F24" s="415">
        <v>122775.36981</v>
      </c>
      <c r="G24" s="499"/>
      <c r="H24" s="518"/>
      <c r="I24" s="518"/>
      <c r="J24" s="518"/>
      <c r="K24" s="415">
        <v>59586.514147620939</v>
      </c>
      <c r="L24" s="415">
        <v>40030.220204371748</v>
      </c>
      <c r="M24" s="415">
        <v>19556.293943249191</v>
      </c>
      <c r="N24" s="415">
        <v>-211281.45998562826</v>
      </c>
      <c r="O24" s="511"/>
      <c r="P24" s="498"/>
      <c r="Q24" s="498"/>
    </row>
    <row r="25" spans="1:17">
      <c r="A25" s="497"/>
      <c r="B25" s="498"/>
      <c r="C25" s="499"/>
      <c r="D25" s="499"/>
      <c r="E25" s="499"/>
      <c r="F25" s="499"/>
      <c r="G25" s="499"/>
      <c r="H25" s="499"/>
      <c r="I25" s="499"/>
      <c r="J25" s="499"/>
      <c r="K25" s="511"/>
      <c r="L25" s="511"/>
      <c r="M25" s="511"/>
      <c r="N25" s="511"/>
      <c r="O25" s="498"/>
      <c r="P25" s="498"/>
      <c r="Q25" s="498"/>
    </row>
    <row r="26" spans="1:17">
      <c r="A26" s="497">
        <v>393</v>
      </c>
      <c r="B26" s="498" t="s">
        <v>1516</v>
      </c>
      <c r="C26" s="499">
        <v>92575.77</v>
      </c>
      <c r="D26" s="415">
        <v>2683.68</v>
      </c>
      <c r="E26" s="499">
        <v>1802.8962239999998</v>
      </c>
      <c r="F26" s="499">
        <v>880.78377599999988</v>
      </c>
      <c r="G26" s="499">
        <v>5</v>
      </c>
      <c r="H26" s="518">
        <v>0.05</v>
      </c>
      <c r="I26" s="518">
        <v>5.0002284615078003E-2</v>
      </c>
      <c r="J26" s="518">
        <v>1.0000456923015599</v>
      </c>
      <c r="K26" s="511">
        <v>2683.80262351585</v>
      </c>
      <c r="L26" s="511">
        <v>1802.9786024779478</v>
      </c>
      <c r="M26" s="511">
        <v>880.82402103790196</v>
      </c>
      <c r="N26" s="511">
        <v>8.2378477947941064E-2</v>
      </c>
      <c r="O26" s="511">
        <v>0</v>
      </c>
      <c r="P26" s="498"/>
      <c r="Q26" s="498"/>
    </row>
    <row r="27" spans="1:17">
      <c r="A27" s="497"/>
      <c r="B27" s="498"/>
      <c r="C27" s="499"/>
      <c r="D27" s="513">
        <v>1803.24</v>
      </c>
      <c r="E27" s="519">
        <v>1211.4166319999999</v>
      </c>
      <c r="F27" s="519">
        <v>591.82336799999996</v>
      </c>
      <c r="G27" s="499"/>
      <c r="H27" s="518">
        <v>0.16438356000000001</v>
      </c>
      <c r="I27" s="518">
        <v>5.0002284615078003E-2</v>
      </c>
      <c r="J27" s="518">
        <v>0.3041805677835302</v>
      </c>
      <c r="K27" s="515">
        <v>548.51056704997302</v>
      </c>
      <c r="L27" s="515">
        <v>368.48939894417185</v>
      </c>
      <c r="M27" s="515">
        <v>180.02116810580114</v>
      </c>
      <c r="N27" s="515">
        <v>-842.92723305582808</v>
      </c>
      <c r="O27" s="511"/>
      <c r="P27" s="498"/>
      <c r="Q27" s="498"/>
    </row>
    <row r="28" spans="1:17">
      <c r="A28" s="497"/>
      <c r="B28" s="498"/>
      <c r="C28" s="499"/>
      <c r="D28" s="415">
        <v>4486.92</v>
      </c>
      <c r="E28" s="415">
        <v>3014.3128559999996</v>
      </c>
      <c r="F28" s="415">
        <v>1472.6071439999998</v>
      </c>
      <c r="G28" s="499"/>
      <c r="H28" s="518"/>
      <c r="I28" s="518"/>
      <c r="J28" s="518"/>
      <c r="K28" s="415">
        <v>3232.3131905658229</v>
      </c>
      <c r="L28" s="415">
        <v>2171.4680014221194</v>
      </c>
      <c r="M28" s="415">
        <v>1060.845189143703</v>
      </c>
      <c r="N28" s="415">
        <v>-842.84485457788014</v>
      </c>
      <c r="O28" s="511"/>
      <c r="P28" s="498"/>
      <c r="Q28" s="498"/>
    </row>
    <row r="29" spans="1:17">
      <c r="A29" s="497"/>
      <c r="B29" s="498"/>
      <c r="C29" s="499"/>
      <c r="D29" s="499"/>
      <c r="E29" s="499"/>
      <c r="F29" s="499"/>
      <c r="G29" s="499"/>
      <c r="H29" s="499"/>
      <c r="I29" s="499"/>
      <c r="J29" s="499"/>
      <c r="K29" s="511"/>
      <c r="L29" s="511"/>
      <c r="M29" s="511"/>
      <c r="N29" s="511"/>
      <c r="O29" s="498"/>
      <c r="P29" s="498"/>
      <c r="Q29" s="498"/>
    </row>
    <row r="30" spans="1:17">
      <c r="A30" s="497">
        <v>394</v>
      </c>
      <c r="B30" s="498" t="s">
        <v>1517</v>
      </c>
      <c r="C30" s="499">
        <v>1586280.5</v>
      </c>
      <c r="D30" s="415">
        <v>38814.78</v>
      </c>
      <c r="E30" s="499">
        <v>26075.769203999997</v>
      </c>
      <c r="F30" s="499">
        <v>12739.010795999999</v>
      </c>
      <c r="G30" s="499">
        <v>5</v>
      </c>
      <c r="H30" s="518">
        <v>0.05</v>
      </c>
      <c r="I30" s="518">
        <v>4.9956486258262649E-2</v>
      </c>
      <c r="J30" s="518">
        <v>0.99912972516525289</v>
      </c>
      <c r="K30" s="511">
        <v>38781.000473749751</v>
      </c>
      <c r="L30" s="511">
        <v>26053.076118265082</v>
      </c>
      <c r="M30" s="511">
        <v>12727.924355484667</v>
      </c>
      <c r="N30" s="511">
        <v>-22.693085734914348</v>
      </c>
      <c r="O30" s="511">
        <v>0</v>
      </c>
      <c r="P30" s="498"/>
      <c r="Q30" s="498"/>
    </row>
    <row r="31" spans="1:17">
      <c r="A31" s="497"/>
      <c r="B31" s="498"/>
      <c r="C31" s="499"/>
      <c r="D31" s="513">
        <v>21582</v>
      </c>
      <c r="E31" s="519">
        <v>14498.7876</v>
      </c>
      <c r="F31" s="519">
        <v>7083.2123999999994</v>
      </c>
      <c r="G31" s="499"/>
      <c r="H31" s="518">
        <v>0.16438356000000001</v>
      </c>
      <c r="I31" s="518">
        <v>4.9956486258262649E-2</v>
      </c>
      <c r="J31" s="518">
        <v>0.30390196111011736</v>
      </c>
      <c r="K31" s="515">
        <v>6558.8121246785531</v>
      </c>
      <c r="L31" s="515">
        <v>4406.2099853590516</v>
      </c>
      <c r="M31" s="515">
        <v>2152.602139319501</v>
      </c>
      <c r="N31" s="515">
        <v>-10092.577614640948</v>
      </c>
      <c r="O31" s="511"/>
      <c r="P31" s="498"/>
      <c r="Q31" s="498"/>
    </row>
    <row r="32" spans="1:17">
      <c r="A32" s="497"/>
      <c r="B32" s="498"/>
      <c r="C32" s="499"/>
      <c r="D32" s="415">
        <v>60396.78</v>
      </c>
      <c r="E32" s="415">
        <v>40574.556803999993</v>
      </c>
      <c r="F32" s="415">
        <v>19822.223195999999</v>
      </c>
      <c r="G32" s="499"/>
      <c r="H32" s="518"/>
      <c r="I32" s="518"/>
      <c r="J32" s="518"/>
      <c r="K32" s="415">
        <v>45339.812598428303</v>
      </c>
      <c r="L32" s="415">
        <v>30459.286103624134</v>
      </c>
      <c r="M32" s="415">
        <v>14880.526494804168</v>
      </c>
      <c r="N32" s="415">
        <v>-10115.270700375862</v>
      </c>
      <c r="O32" s="511"/>
      <c r="P32" s="498"/>
      <c r="Q32" s="498"/>
    </row>
    <row r="33" spans="1:17">
      <c r="A33" s="497"/>
      <c r="B33" s="498"/>
      <c r="C33" s="499"/>
      <c r="D33" s="499"/>
      <c r="E33" s="499"/>
      <c r="F33" s="499"/>
      <c r="G33" s="499"/>
      <c r="H33" s="499"/>
      <c r="I33" s="499"/>
      <c r="J33" s="499"/>
      <c r="K33" s="511"/>
      <c r="L33" s="511"/>
      <c r="M33" s="511"/>
      <c r="N33" s="511"/>
      <c r="O33" s="498"/>
      <c r="P33" s="498"/>
      <c r="Q33" s="498"/>
    </row>
    <row r="34" spans="1:17">
      <c r="A34" s="497">
        <v>396</v>
      </c>
      <c r="B34" s="498" t="s">
        <v>1518</v>
      </c>
      <c r="C34" s="499">
        <v>405180.32</v>
      </c>
      <c r="D34" s="415">
        <v>24310.800000000003</v>
      </c>
      <c r="E34" s="499">
        <v>16331.995440000001</v>
      </c>
      <c r="F34" s="499">
        <v>7978.8045600000005</v>
      </c>
      <c r="G34" s="499">
        <v>6</v>
      </c>
      <c r="H34" s="518">
        <v>0.06</v>
      </c>
      <c r="I34" s="518">
        <v>2.8397233113395044E-2</v>
      </c>
      <c r="J34" s="518">
        <v>0.47328721855658407</v>
      </c>
      <c r="K34" s="511">
        <v>11505.990912885405</v>
      </c>
      <c r="L34" s="511">
        <v>7729.7246952764144</v>
      </c>
      <c r="M34" s="511">
        <v>3776.2662176089898</v>
      </c>
      <c r="N34" s="511">
        <v>-8602.2707447235862</v>
      </c>
      <c r="O34" s="511">
        <v>0</v>
      </c>
      <c r="P34" s="498"/>
      <c r="Q34" s="498"/>
    </row>
    <row r="35" spans="1:17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511"/>
      <c r="L35" s="511"/>
      <c r="M35" s="511"/>
      <c r="N35" s="511"/>
      <c r="O35" s="498"/>
      <c r="P35" s="498"/>
      <c r="Q35" s="498"/>
    </row>
    <row r="36" spans="1:17">
      <c r="A36" s="497">
        <v>397</v>
      </c>
      <c r="B36" s="498" t="s">
        <v>1519</v>
      </c>
      <c r="C36" s="499"/>
      <c r="D36" s="499"/>
      <c r="E36" s="499">
        <v>0</v>
      </c>
      <c r="F36" s="499">
        <v>0</v>
      </c>
      <c r="G36" s="499"/>
      <c r="H36" s="499"/>
      <c r="I36" s="499"/>
      <c r="J36" s="499"/>
      <c r="K36" s="511"/>
      <c r="L36" s="511"/>
      <c r="M36" s="511"/>
      <c r="N36" s="511">
        <v>0</v>
      </c>
      <c r="O36" s="498"/>
      <c r="P36" s="498"/>
      <c r="Q36" s="498"/>
    </row>
    <row r="37" spans="1:17">
      <c r="A37" s="497"/>
      <c r="B37" s="498" t="s">
        <v>1463</v>
      </c>
      <c r="C37" s="499">
        <v>21530076.079999998</v>
      </c>
      <c r="D37" s="499">
        <v>3356202.05</v>
      </c>
      <c r="E37" s="499">
        <v>2254696.5371899996</v>
      </c>
      <c r="F37" s="499">
        <v>1101505.51281</v>
      </c>
      <c r="G37" s="499">
        <v>6.67</v>
      </c>
      <c r="H37" s="518">
        <v>6.6699999999999995E-2</v>
      </c>
      <c r="I37" s="518">
        <v>6.6653075706855955E-2</v>
      </c>
      <c r="J37" s="518">
        <v>0.99929648735915977</v>
      </c>
      <c r="K37" s="511">
        <v>3353840.9194326107</v>
      </c>
      <c r="L37" s="511">
        <v>2253110.3296748279</v>
      </c>
      <c r="M37" s="511">
        <v>1100730.5897577829</v>
      </c>
      <c r="N37" s="511">
        <v>-1586.207515171729</v>
      </c>
      <c r="O37" s="498"/>
      <c r="P37" s="498"/>
      <c r="Q37" s="498"/>
    </row>
    <row r="38" spans="1:17">
      <c r="A38" s="497"/>
      <c r="B38" s="498" t="s">
        <v>1464</v>
      </c>
      <c r="C38" s="519">
        <v>63796965.93</v>
      </c>
      <c r="D38" s="513">
        <v>2058324.03</v>
      </c>
      <c r="E38" s="519">
        <v>1382782.083354</v>
      </c>
      <c r="F38" s="519">
        <v>675541.94664600003</v>
      </c>
      <c r="G38" s="499"/>
      <c r="H38" s="518">
        <v>0.27906976</v>
      </c>
      <c r="I38" s="518">
        <v>6.6653075706855955E-2</v>
      </c>
      <c r="J38" s="518">
        <v>0.23884019431863901</v>
      </c>
      <c r="K38" s="515">
        <v>491610.51129592414</v>
      </c>
      <c r="L38" s="515">
        <v>330263.94148860179</v>
      </c>
      <c r="M38" s="515">
        <v>161346.56980732229</v>
      </c>
      <c r="N38" s="515">
        <v>-1052518.1418653983</v>
      </c>
      <c r="O38" s="511">
        <v>0</v>
      </c>
      <c r="P38" s="498"/>
      <c r="Q38" s="498"/>
    </row>
    <row r="39" spans="1:17">
      <c r="A39" s="497"/>
      <c r="B39" s="498"/>
      <c r="C39" s="499">
        <v>85327042.00999999</v>
      </c>
      <c r="D39" s="499">
        <v>5414526.0800000001</v>
      </c>
      <c r="E39" s="499">
        <v>3637478.6205439996</v>
      </c>
      <c r="F39" s="499">
        <v>1777047.459456</v>
      </c>
      <c r="G39" s="499"/>
      <c r="H39" s="499"/>
      <c r="I39" s="499"/>
      <c r="J39" s="499"/>
      <c r="K39" s="499">
        <v>3845451.4307285347</v>
      </c>
      <c r="L39" s="499">
        <v>2583374.2711634296</v>
      </c>
      <c r="M39" s="499">
        <v>1262077.1595651051</v>
      </c>
      <c r="N39" s="499">
        <v>-1054104.34938057</v>
      </c>
      <c r="O39" s="498"/>
      <c r="P39" s="498"/>
      <c r="Q39" s="498"/>
    </row>
    <row r="40" spans="1:17">
      <c r="A40" s="497"/>
      <c r="B40" s="498"/>
      <c r="C40" s="499"/>
      <c r="D40" s="499"/>
      <c r="E40" s="499"/>
      <c r="F40" s="499"/>
      <c r="G40" s="499"/>
      <c r="H40" s="499"/>
      <c r="I40" s="499"/>
      <c r="J40" s="499"/>
      <c r="K40" s="511"/>
      <c r="L40" s="511"/>
      <c r="M40" s="511"/>
      <c r="N40" s="511"/>
      <c r="O40" s="498"/>
      <c r="P40" s="498"/>
      <c r="Q40" s="498"/>
    </row>
    <row r="41" spans="1:17">
      <c r="A41" s="497">
        <v>398</v>
      </c>
      <c r="B41" s="498" t="s">
        <v>1520</v>
      </c>
      <c r="C41" s="521">
        <v>1051805.58</v>
      </c>
      <c r="D41" s="354">
        <v>39622.04</v>
      </c>
      <c r="E41" s="521">
        <v>26618.086471999999</v>
      </c>
      <c r="F41" s="521">
        <v>13003.953528</v>
      </c>
      <c r="G41" s="499">
        <v>6.67</v>
      </c>
      <c r="H41" s="518">
        <v>6.6699999999999995E-2</v>
      </c>
      <c r="I41" s="518">
        <v>6.6719554767906822E-2</v>
      </c>
      <c r="J41" s="518">
        <v>1.0002931749311368</v>
      </c>
      <c r="K41" s="522">
        <v>39633.656188848501</v>
      </c>
      <c r="L41" s="521">
        <v>26625.89022766842</v>
      </c>
      <c r="M41" s="522">
        <v>13007.765961180077</v>
      </c>
      <c r="N41" s="522">
        <v>7.8037556684212177</v>
      </c>
      <c r="O41" s="511">
        <v>0</v>
      </c>
      <c r="P41" s="498"/>
      <c r="Q41" s="498"/>
    </row>
    <row r="42" spans="1:17">
      <c r="A42" s="497"/>
      <c r="B42" s="498"/>
      <c r="C42" s="519"/>
      <c r="D42" s="513">
        <v>27739.68</v>
      </c>
      <c r="E42" s="519">
        <v>18635.517024000001</v>
      </c>
      <c r="F42" s="519">
        <v>9104.1629759999996</v>
      </c>
      <c r="G42" s="521"/>
      <c r="H42" s="516">
        <v>0.27906975000000001</v>
      </c>
      <c r="I42" s="516">
        <v>6.6719554767906822E-2</v>
      </c>
      <c r="J42" s="518">
        <v>0.23907841952740067</v>
      </c>
      <c r="K42" s="515">
        <v>6631.9588525958461</v>
      </c>
      <c r="L42" s="519">
        <v>4455.3499571738894</v>
      </c>
      <c r="M42" s="515">
        <v>2176.6088954219567</v>
      </c>
      <c r="N42" s="515">
        <v>-14180.16706682611</v>
      </c>
      <c r="O42" s="511"/>
      <c r="P42" s="498"/>
      <c r="Q42" s="498"/>
    </row>
    <row r="43" spans="1:17">
      <c r="A43" s="497"/>
      <c r="B43" s="498"/>
      <c r="C43" s="499">
        <v>1051805.58</v>
      </c>
      <c r="D43" s="499">
        <v>67361.72</v>
      </c>
      <c r="E43" s="499">
        <v>45253.603495999996</v>
      </c>
      <c r="F43" s="499">
        <v>22108.116503999998</v>
      </c>
      <c r="G43" s="521"/>
      <c r="H43" s="516"/>
      <c r="I43" s="516"/>
      <c r="J43" s="516"/>
      <c r="K43" s="499">
        <v>46265.615041444347</v>
      </c>
      <c r="L43" s="499">
        <v>31081.240184842311</v>
      </c>
      <c r="M43" s="499">
        <v>15184.374856602033</v>
      </c>
      <c r="N43" s="499">
        <v>-14172.363311157689</v>
      </c>
      <c r="O43" s="511"/>
      <c r="P43" s="498"/>
      <c r="Q43" s="498"/>
    </row>
    <row r="44" spans="1:17">
      <c r="A44" s="497"/>
      <c r="B44" s="498"/>
      <c r="C44" s="521"/>
      <c r="D44" s="354"/>
      <c r="E44" s="521"/>
      <c r="F44" s="521"/>
      <c r="G44" s="521"/>
      <c r="H44" s="516"/>
      <c r="I44" s="516"/>
      <c r="J44" s="516"/>
      <c r="K44" s="522"/>
      <c r="L44" s="521"/>
      <c r="M44" s="522"/>
      <c r="N44" s="522"/>
      <c r="O44" s="511"/>
      <c r="P44" s="498"/>
      <c r="Q44" s="498"/>
    </row>
    <row r="45" spans="1:17">
      <c r="A45" s="497"/>
      <c r="B45" s="498"/>
      <c r="C45" s="523">
        <v>280165405.31999993</v>
      </c>
      <c r="D45" s="523">
        <v>23035683.530000001</v>
      </c>
      <c r="E45" s="523">
        <v>15475372.195454</v>
      </c>
      <c r="F45" s="523">
        <v>7560311.3345460007</v>
      </c>
      <c r="G45" s="521"/>
      <c r="H45" s="516">
        <v>8.2221727210356518E-2</v>
      </c>
      <c r="I45" s="516">
        <v>6.4640835948581332E-2</v>
      </c>
      <c r="J45" s="516">
        <v>0.78617706221621764</v>
      </c>
      <c r="K45" s="523">
        <v>18110126.003757913</v>
      </c>
      <c r="L45" s="523">
        <v>12166382.649324561</v>
      </c>
      <c r="M45" s="523">
        <v>5943743.3544333484</v>
      </c>
      <c r="N45" s="523">
        <v>-3308989.5461294344</v>
      </c>
      <c r="O45" s="511">
        <v>0</v>
      </c>
      <c r="P45" s="498"/>
      <c r="Q45" s="498"/>
    </row>
    <row r="46" spans="1:17">
      <c r="A46" s="524" t="s">
        <v>1857</v>
      </c>
      <c r="B46" s="525" t="s">
        <v>1909</v>
      </c>
      <c r="C46" s="499"/>
      <c r="D46" s="499">
        <v>-374087.05000000005</v>
      </c>
      <c r="E46" s="499">
        <v>-251311.68019000001</v>
      </c>
      <c r="F46" s="499">
        <v>-122775.36981000002</v>
      </c>
      <c r="G46" s="499"/>
      <c r="H46" s="499"/>
      <c r="I46" s="499"/>
      <c r="J46" s="499"/>
      <c r="K46" s="511">
        <v>-59586.514147620939</v>
      </c>
      <c r="L46" s="499">
        <v>-40030.220204371741</v>
      </c>
      <c r="M46" s="499">
        <v>-19556.293943249191</v>
      </c>
      <c r="N46" s="511">
        <v>211281.45998562826</v>
      </c>
      <c r="O46" s="498"/>
      <c r="P46" s="498"/>
      <c r="Q46" s="498"/>
    </row>
    <row r="47" spans="1:17">
      <c r="A47" s="524" t="s">
        <v>1859</v>
      </c>
      <c r="B47" s="525" t="s">
        <v>1910</v>
      </c>
      <c r="C47" s="499"/>
      <c r="D47" s="499">
        <v>-24310.800000000003</v>
      </c>
      <c r="E47" s="499">
        <v>-16331.995440000001</v>
      </c>
      <c r="F47" s="499">
        <v>-7978.8045600000005</v>
      </c>
      <c r="G47" s="499"/>
      <c r="H47" s="499"/>
      <c r="I47" s="499"/>
      <c r="J47" s="499"/>
      <c r="K47" s="511">
        <v>-11505.990912885405</v>
      </c>
      <c r="L47" s="499">
        <v>-7729.7246952764144</v>
      </c>
      <c r="M47" s="499">
        <v>-3776.2662176089898</v>
      </c>
      <c r="N47" s="499">
        <v>8602.2707447235862</v>
      </c>
      <c r="O47" s="498"/>
      <c r="P47" s="498"/>
      <c r="Q47" s="498"/>
    </row>
    <row r="48" spans="1:17">
      <c r="A48" s="207"/>
      <c r="B48" s="12"/>
      <c r="C48" s="521"/>
      <c r="D48" s="354"/>
      <c r="E48" s="519"/>
      <c r="F48" s="519"/>
      <c r="G48" s="499"/>
      <c r="H48" s="499"/>
      <c r="I48" s="499"/>
      <c r="J48" s="499"/>
      <c r="K48" s="521"/>
      <c r="L48" s="521"/>
      <c r="M48" s="521"/>
      <c r="N48" s="521"/>
      <c r="O48" s="498"/>
      <c r="P48" s="498"/>
      <c r="Q48" s="498"/>
    </row>
    <row r="49" spans="1:17">
      <c r="A49" s="497"/>
      <c r="B49" s="526" t="s">
        <v>1911</v>
      </c>
      <c r="C49" s="527">
        <v>280165405.31999993</v>
      </c>
      <c r="D49" s="527">
        <v>22637285.68</v>
      </c>
      <c r="E49" s="527">
        <v>15207728.519823998</v>
      </c>
      <c r="F49" s="527">
        <v>7429557.1601760006</v>
      </c>
      <c r="G49" s="528"/>
      <c r="H49" s="529">
        <v>8.0799717774377236E-2</v>
      </c>
      <c r="I49" s="529">
        <v>6.4387084044489881E-2</v>
      </c>
      <c r="J49" s="529">
        <v>0.79687263542531783</v>
      </c>
      <c r="K49" s="527">
        <v>18039033.498697408</v>
      </c>
      <c r="L49" s="527">
        <v>12118622.704424912</v>
      </c>
      <c r="M49" s="527">
        <v>5920410.7942724898</v>
      </c>
      <c r="N49" s="527">
        <v>-3089105.8153990824</v>
      </c>
      <c r="O49" s="511">
        <v>0</v>
      </c>
      <c r="P49" s="498"/>
      <c r="Q49" s="498"/>
    </row>
    <row r="50" spans="1:17">
      <c r="A50" s="497"/>
      <c r="B50" s="498"/>
      <c r="C50" s="499"/>
      <c r="D50" s="415"/>
      <c r="E50" s="499"/>
      <c r="F50" s="499"/>
      <c r="G50" s="499"/>
      <c r="H50" s="499"/>
      <c r="I50" s="499"/>
      <c r="J50" s="499"/>
      <c r="K50" s="498"/>
      <c r="L50" s="498"/>
      <c r="M50" s="498"/>
      <c r="N50" s="498"/>
      <c r="O50" s="498"/>
      <c r="P50" s="498"/>
      <c r="Q50" s="498"/>
    </row>
    <row r="51" spans="1:17">
      <c r="A51" s="497"/>
      <c r="B51" s="530" t="s">
        <v>1481</v>
      </c>
      <c r="C51" s="499"/>
      <c r="D51" s="499"/>
      <c r="E51" s="499"/>
      <c r="F51" s="499"/>
      <c r="G51" s="499"/>
      <c r="H51" s="499"/>
      <c r="I51" s="499"/>
      <c r="J51" s="499"/>
      <c r="K51" s="498"/>
      <c r="L51" s="498"/>
      <c r="M51" s="498"/>
      <c r="N51" s="498"/>
      <c r="O51" s="498"/>
      <c r="P51" s="498"/>
      <c r="Q51" s="498"/>
    </row>
    <row r="52" spans="1:17">
      <c r="A52" s="207">
        <v>391.1</v>
      </c>
      <c r="B52" s="12" t="s">
        <v>1462</v>
      </c>
      <c r="C52" s="499"/>
      <c r="D52" s="499">
        <v>0</v>
      </c>
      <c r="E52" s="499">
        <v>0</v>
      </c>
      <c r="F52" s="499">
        <v>0</v>
      </c>
      <c r="G52" s="499"/>
      <c r="H52" s="499"/>
      <c r="I52" s="499"/>
      <c r="J52" s="499"/>
      <c r="K52" s="511">
        <v>316970.158</v>
      </c>
      <c r="L52" s="511">
        <v>212940.55214439999</v>
      </c>
      <c r="M52" s="511">
        <v>104029.60585559999</v>
      </c>
      <c r="N52" s="511">
        <v>212940.55214439999</v>
      </c>
      <c r="O52" s="498"/>
      <c r="P52" s="498"/>
      <c r="Q52" s="498"/>
    </row>
    <row r="53" spans="1:17">
      <c r="A53" s="207">
        <v>391.2</v>
      </c>
      <c r="B53" s="12" t="s">
        <v>1514</v>
      </c>
      <c r="C53" s="499"/>
      <c r="D53" s="499">
        <v>0</v>
      </c>
      <c r="E53" s="499">
        <v>0</v>
      </c>
      <c r="F53" s="499">
        <v>0</v>
      </c>
      <c r="G53" s="499"/>
      <c r="H53" s="499"/>
      <c r="I53" s="499"/>
      <c r="J53" s="499"/>
      <c r="K53" s="511">
        <v>-151112.3560000018</v>
      </c>
      <c r="L53" s="511">
        <v>-101517.28076080121</v>
      </c>
      <c r="M53" s="511">
        <v>-49595.075239200589</v>
      </c>
      <c r="N53" s="511">
        <v>-101517.28076080121</v>
      </c>
      <c r="O53" s="498"/>
      <c r="P53" s="498"/>
      <c r="Q53" s="498"/>
    </row>
    <row r="54" spans="1:17">
      <c r="A54" s="207">
        <v>393</v>
      </c>
      <c r="B54" s="12" t="s">
        <v>1516</v>
      </c>
      <c r="C54" s="499"/>
      <c r="D54" s="499">
        <v>0</v>
      </c>
      <c r="E54" s="499">
        <v>0</v>
      </c>
      <c r="F54" s="499">
        <v>0</v>
      </c>
      <c r="G54" s="499"/>
      <c r="H54" s="499"/>
      <c r="I54" s="499"/>
      <c r="J54" s="499"/>
      <c r="K54" s="511">
        <v>882.65</v>
      </c>
      <c r="L54" s="511">
        <v>592.96426999999994</v>
      </c>
      <c r="M54" s="511">
        <v>289.68572999999998</v>
      </c>
      <c r="N54" s="511">
        <v>592.96426999999994</v>
      </c>
      <c r="O54" s="498"/>
      <c r="P54" s="498"/>
      <c r="Q54" s="498"/>
    </row>
    <row r="55" spans="1:17">
      <c r="A55" s="207">
        <v>394</v>
      </c>
      <c r="B55" s="12" t="s">
        <v>1517</v>
      </c>
      <c r="C55" s="499"/>
      <c r="D55" s="499">
        <v>0</v>
      </c>
      <c r="E55" s="499">
        <v>0</v>
      </c>
      <c r="F55" s="499">
        <v>0</v>
      </c>
      <c r="G55" s="499"/>
      <c r="H55" s="499"/>
      <c r="I55" s="499"/>
      <c r="J55" s="499"/>
      <c r="K55" s="511">
        <v>18966.705999999998</v>
      </c>
      <c r="L55" s="511">
        <v>12741.833090799997</v>
      </c>
      <c r="M55" s="511">
        <v>6224.8729091999994</v>
      </c>
      <c r="N55" s="511">
        <v>12741.833090799997</v>
      </c>
      <c r="O55" s="498"/>
      <c r="P55" s="498"/>
      <c r="Q55" s="498"/>
    </row>
    <row r="56" spans="1:17">
      <c r="A56" s="207">
        <v>397</v>
      </c>
      <c r="B56" s="12" t="s">
        <v>1521</v>
      </c>
      <c r="C56" s="499"/>
      <c r="D56" s="499">
        <v>0</v>
      </c>
      <c r="E56" s="499">
        <v>0</v>
      </c>
      <c r="F56" s="499">
        <v>0</v>
      </c>
      <c r="G56" s="499"/>
      <c r="H56" s="499"/>
      <c r="I56" s="499"/>
      <c r="J56" s="499"/>
      <c r="K56" s="511">
        <v>1473760.043999996</v>
      </c>
      <c r="L56" s="511">
        <v>990071.99755919725</v>
      </c>
      <c r="M56" s="511">
        <v>483688.04644079867</v>
      </c>
      <c r="N56" s="511">
        <v>990071.99755919725</v>
      </c>
      <c r="O56" s="498"/>
      <c r="P56" s="498"/>
      <c r="Q56" s="498"/>
    </row>
    <row r="57" spans="1:17">
      <c r="A57" s="207">
        <v>398</v>
      </c>
      <c r="B57" s="12" t="s">
        <v>1520</v>
      </c>
      <c r="C57" s="499"/>
      <c r="D57" s="499">
        <v>0</v>
      </c>
      <c r="E57" s="499">
        <v>-681</v>
      </c>
      <c r="F57" s="499">
        <v>0</v>
      </c>
      <c r="G57" s="499"/>
      <c r="H57" s="499"/>
      <c r="I57" s="499"/>
      <c r="J57" s="499"/>
      <c r="K57" s="511">
        <v>-1598.561999999964</v>
      </c>
      <c r="L57" s="511">
        <v>-1073.9139515999757</v>
      </c>
      <c r="M57" s="511">
        <v>-524.64804839998817</v>
      </c>
      <c r="N57" s="511">
        <v>-392.91395159997569</v>
      </c>
      <c r="O57" s="498"/>
      <c r="P57" s="498"/>
      <c r="Q57" s="498"/>
    </row>
    <row r="58" spans="1:17">
      <c r="A58" s="207"/>
      <c r="B58" s="12" t="s">
        <v>1522</v>
      </c>
      <c r="C58" s="527">
        <v>0</v>
      </c>
      <c r="D58" s="527">
        <v>0</v>
      </c>
      <c r="E58" s="527">
        <v>-681</v>
      </c>
      <c r="F58" s="527">
        <v>0</v>
      </c>
      <c r="G58" s="499"/>
      <c r="H58" s="499"/>
      <c r="I58" s="499"/>
      <c r="J58" s="499"/>
      <c r="K58" s="527">
        <v>1657868.6399999943</v>
      </c>
      <c r="L58" s="531">
        <v>1113756.1523519959</v>
      </c>
      <c r="M58" s="527">
        <v>544112.48764799815</v>
      </c>
      <c r="N58" s="527">
        <v>1114437.1523519959</v>
      </c>
      <c r="O58" s="498"/>
      <c r="P58" s="498"/>
      <c r="Q58" s="498"/>
    </row>
    <row r="59" spans="1:17">
      <c r="A59" s="497"/>
      <c r="B59" s="498"/>
      <c r="C59" s="499"/>
      <c r="D59" s="499"/>
      <c r="E59" s="499"/>
      <c r="F59" s="499"/>
      <c r="G59" s="499"/>
      <c r="H59" s="499"/>
      <c r="I59" s="499"/>
      <c r="J59" s="499"/>
      <c r="K59" s="498"/>
      <c r="L59" s="532"/>
      <c r="M59" s="498"/>
      <c r="N59" s="498"/>
      <c r="O59" s="498"/>
      <c r="P59" s="498"/>
      <c r="Q59" s="498"/>
    </row>
    <row r="60" spans="1:17">
      <c r="A60" s="497"/>
      <c r="B60" s="530" t="s">
        <v>1523</v>
      </c>
      <c r="C60" s="533">
        <v>280165405.31999993</v>
      </c>
      <c r="D60" s="533">
        <v>22637285.68</v>
      </c>
      <c r="E60" s="533">
        <v>15207047.519823998</v>
      </c>
      <c r="F60" s="533">
        <v>7429557.1601760006</v>
      </c>
      <c r="G60" s="499"/>
      <c r="H60" s="499"/>
      <c r="I60" s="499"/>
      <c r="J60" s="499"/>
      <c r="K60" s="533">
        <v>19696902.138697401</v>
      </c>
      <c r="L60" s="533">
        <v>13232378.856776908</v>
      </c>
      <c r="M60" s="523">
        <v>6464523.281920488</v>
      </c>
      <c r="N60" s="523">
        <v>-1974668.6630470864</v>
      </c>
      <c r="O60" s="498"/>
      <c r="P60" s="534">
        <v>3.7252902984619141E-9</v>
      </c>
      <c r="Q60" s="498"/>
    </row>
    <row r="61" spans="1:17">
      <c r="A61" s="497"/>
      <c r="B61" s="498"/>
      <c r="C61" s="499"/>
      <c r="D61" s="499"/>
      <c r="E61" s="499"/>
      <c r="F61" s="499"/>
      <c r="G61" s="499"/>
      <c r="H61" s="499"/>
      <c r="I61" s="499"/>
      <c r="J61" s="499"/>
      <c r="K61" s="498"/>
      <c r="L61" s="511"/>
      <c r="M61" s="498"/>
      <c r="N61" s="511"/>
      <c r="O61" s="498"/>
      <c r="P61" s="498"/>
      <c r="Q61" s="498"/>
    </row>
    <row r="62" spans="1:17">
      <c r="A62" s="497"/>
      <c r="B62" s="498"/>
      <c r="C62" s="499"/>
      <c r="D62" s="499"/>
      <c r="E62" s="499"/>
      <c r="F62" s="499"/>
      <c r="G62" s="499"/>
      <c r="H62" s="499"/>
      <c r="I62" s="499"/>
      <c r="J62" s="499"/>
      <c r="K62" s="498"/>
      <c r="L62" s="498"/>
      <c r="M62" s="498"/>
      <c r="N62" s="498"/>
      <c r="O62" s="498"/>
      <c r="P62" s="498"/>
      <c r="Q62" s="498"/>
    </row>
    <row r="63" spans="1:17">
      <c r="A63" s="207"/>
      <c r="B63" s="139" t="s">
        <v>1485</v>
      </c>
      <c r="C63" s="415"/>
      <c r="D63" s="415"/>
      <c r="E63" s="415"/>
      <c r="F63" s="415"/>
      <c r="G63" s="415"/>
      <c r="H63" s="415"/>
      <c r="I63" s="415"/>
      <c r="J63" s="415"/>
      <c r="K63" s="12"/>
      <c r="L63" s="12"/>
      <c r="M63" s="12"/>
      <c r="N63" s="498"/>
      <c r="O63" s="498"/>
      <c r="P63" s="498"/>
      <c r="Q63" s="498"/>
    </row>
    <row r="64" spans="1:17">
      <c r="A64" s="207">
        <v>302</v>
      </c>
      <c r="B64" s="12" t="s">
        <v>1487</v>
      </c>
      <c r="C64" s="415">
        <v>31729.64</v>
      </c>
      <c r="D64" s="415">
        <v>2347</v>
      </c>
      <c r="E64" s="415">
        <v>1576.7145999999998</v>
      </c>
      <c r="F64" s="415">
        <v>770.28539999999998</v>
      </c>
      <c r="G64" s="415"/>
      <c r="H64" s="415"/>
      <c r="I64" s="415"/>
      <c r="J64" s="415"/>
      <c r="K64" s="174">
        <v>2347</v>
      </c>
      <c r="L64" s="174">
        <v>1576.7145999999998</v>
      </c>
      <c r="M64" s="174">
        <v>770.28539999999998</v>
      </c>
      <c r="N64" s="511">
        <v>0</v>
      </c>
      <c r="O64" s="498"/>
      <c r="P64" s="498"/>
      <c r="Q64" s="498"/>
    </row>
    <row r="65" spans="1:17">
      <c r="A65" s="207">
        <v>303</v>
      </c>
      <c r="B65" s="12" t="s">
        <v>1524</v>
      </c>
      <c r="C65" s="415">
        <v>166359858.69999999</v>
      </c>
      <c r="D65" s="415">
        <v>27664698</v>
      </c>
      <c r="E65" s="415">
        <v>18585144.1164</v>
      </c>
      <c r="F65" s="415">
        <v>9079553.8836000003</v>
      </c>
      <c r="G65" s="415"/>
      <c r="H65" s="415"/>
      <c r="I65" s="415"/>
      <c r="J65" s="415"/>
      <c r="K65" s="174">
        <v>27664698</v>
      </c>
      <c r="L65" s="174">
        <v>18585144.1164</v>
      </c>
      <c r="M65" s="174">
        <v>9079553.8836000003</v>
      </c>
      <c r="N65" s="511">
        <v>0</v>
      </c>
      <c r="O65" s="498"/>
      <c r="P65" s="498"/>
      <c r="Q65" s="498"/>
    </row>
    <row r="66" spans="1:17">
      <c r="A66" s="207">
        <v>389</v>
      </c>
      <c r="B66" s="12" t="s">
        <v>1489</v>
      </c>
      <c r="C66" s="415">
        <v>28496665.229999993</v>
      </c>
      <c r="D66" s="415"/>
      <c r="E66" s="415">
        <v>0</v>
      </c>
      <c r="F66" s="415">
        <v>0</v>
      </c>
      <c r="G66" s="415"/>
      <c r="H66" s="415"/>
      <c r="I66" s="415"/>
      <c r="J66" s="415"/>
      <c r="K66" s="174">
        <v>0</v>
      </c>
      <c r="L66" s="174">
        <v>0</v>
      </c>
      <c r="M66" s="174">
        <v>0</v>
      </c>
      <c r="N66" s="511">
        <v>0</v>
      </c>
      <c r="O66" s="498"/>
      <c r="P66" s="498"/>
      <c r="Q66" s="498"/>
    </row>
    <row r="67" spans="1:17">
      <c r="A67" s="207">
        <v>390.1</v>
      </c>
      <c r="B67" s="12" t="s">
        <v>1525</v>
      </c>
      <c r="C67" s="415">
        <v>46511320.420000009</v>
      </c>
      <c r="D67" s="415">
        <v>3019656.9899999998</v>
      </c>
      <c r="E67" s="415">
        <v>2028605.5658819997</v>
      </c>
      <c r="F67" s="415">
        <v>991051.42411799985</v>
      </c>
      <c r="G67" s="415"/>
      <c r="H67" s="415"/>
      <c r="I67" s="415"/>
      <c r="J67" s="415"/>
      <c r="K67" s="174">
        <v>3019656.9899999998</v>
      </c>
      <c r="L67" s="174">
        <v>2028605.5658819997</v>
      </c>
      <c r="M67" s="174">
        <v>991051.42411799985</v>
      </c>
      <c r="N67" s="511">
        <v>0</v>
      </c>
      <c r="O67" s="498"/>
      <c r="P67" s="498"/>
      <c r="Q67" s="498"/>
    </row>
    <row r="68" spans="1:17">
      <c r="A68" s="207">
        <v>391.21</v>
      </c>
      <c r="B68" s="12" t="s">
        <v>1526</v>
      </c>
      <c r="C68" s="415">
        <v>756461.72</v>
      </c>
      <c r="D68" s="415"/>
      <c r="E68" s="415">
        <v>0</v>
      </c>
      <c r="F68" s="415">
        <v>0</v>
      </c>
      <c r="G68" s="415"/>
      <c r="H68" s="415"/>
      <c r="I68" s="415"/>
      <c r="J68" s="415"/>
      <c r="K68" s="174">
        <v>0</v>
      </c>
      <c r="L68" s="174">
        <v>0</v>
      </c>
      <c r="M68" s="174">
        <v>0</v>
      </c>
      <c r="N68" s="511">
        <v>0</v>
      </c>
      <c r="O68" s="498"/>
      <c r="P68" s="498"/>
      <c r="Q68" s="498"/>
    </row>
    <row r="69" spans="1:17">
      <c r="A69" s="207">
        <v>392.1</v>
      </c>
      <c r="B69" s="12" t="s">
        <v>1527</v>
      </c>
      <c r="C69" s="415">
        <v>1509234.08</v>
      </c>
      <c r="D69" s="415"/>
      <c r="E69" s="415">
        <v>0</v>
      </c>
      <c r="F69" s="415">
        <v>0</v>
      </c>
      <c r="G69" s="415"/>
      <c r="H69" s="415"/>
      <c r="I69" s="415"/>
      <c r="J69" s="415"/>
      <c r="K69" s="174">
        <v>0</v>
      </c>
      <c r="L69" s="174">
        <v>0</v>
      </c>
      <c r="M69" s="174">
        <v>0</v>
      </c>
      <c r="N69" s="511">
        <v>0</v>
      </c>
      <c r="O69" s="498"/>
      <c r="P69" s="498"/>
      <c r="Q69" s="498"/>
    </row>
    <row r="70" spans="1:17">
      <c r="A70" s="207">
        <v>392.2</v>
      </c>
      <c r="B70" s="12" t="s">
        <v>1528</v>
      </c>
      <c r="C70" s="415">
        <v>832657.21</v>
      </c>
      <c r="D70" s="415">
        <v>83265.72</v>
      </c>
      <c r="E70" s="415">
        <v>55937.910695999999</v>
      </c>
      <c r="F70" s="415">
        <v>27327.809303999999</v>
      </c>
      <c r="G70" s="415"/>
      <c r="H70" s="415"/>
      <c r="I70" s="415"/>
      <c r="J70" s="415"/>
      <c r="K70" s="174">
        <v>83265.72</v>
      </c>
      <c r="L70" s="174">
        <v>55937.910695999999</v>
      </c>
      <c r="M70" s="174">
        <v>27327.809303999999</v>
      </c>
      <c r="N70" s="511">
        <v>0</v>
      </c>
      <c r="O70" s="498"/>
      <c r="P70" s="498"/>
      <c r="Q70" s="498"/>
    </row>
    <row r="71" spans="1:17">
      <c r="A71" s="207">
        <v>399</v>
      </c>
      <c r="B71" s="12" t="s">
        <v>1529</v>
      </c>
      <c r="C71" s="415"/>
      <c r="D71" s="415">
        <v>157467</v>
      </c>
      <c r="E71" s="415">
        <v>105786.33059999999</v>
      </c>
      <c r="F71" s="415">
        <v>51680.669399999999</v>
      </c>
      <c r="G71" s="415"/>
      <c r="H71" s="415"/>
      <c r="I71" s="415"/>
      <c r="J71" s="415"/>
      <c r="K71" s="174">
        <v>157467</v>
      </c>
      <c r="L71" s="174">
        <v>105786.33059999999</v>
      </c>
      <c r="M71" s="174">
        <v>51680.669399999999</v>
      </c>
      <c r="N71" s="174"/>
      <c r="O71" s="498"/>
      <c r="P71" s="498"/>
      <c r="Q71" s="498"/>
    </row>
    <row r="72" spans="1:17">
      <c r="A72" s="207"/>
      <c r="B72" s="12" t="s">
        <v>1912</v>
      </c>
      <c r="C72" s="513"/>
      <c r="D72" s="513"/>
      <c r="E72" s="415">
        <v>0</v>
      </c>
      <c r="F72" s="415">
        <v>0</v>
      </c>
      <c r="G72" s="415"/>
      <c r="H72" s="415"/>
      <c r="I72" s="415"/>
      <c r="J72" s="415"/>
      <c r="K72" s="187">
        <v>0</v>
      </c>
      <c r="L72" s="187">
        <v>0</v>
      </c>
      <c r="M72" s="187">
        <v>0</v>
      </c>
      <c r="N72" s="511">
        <v>0</v>
      </c>
      <c r="O72" s="498"/>
      <c r="P72" s="498"/>
      <c r="Q72" s="498"/>
    </row>
    <row r="73" spans="1:17">
      <c r="A73" s="207"/>
      <c r="B73" s="139" t="s">
        <v>1530</v>
      </c>
      <c r="C73" s="535">
        <v>244497927</v>
      </c>
      <c r="D73" s="535">
        <v>30927434.709999997</v>
      </c>
      <c r="E73" s="536">
        <v>20777050.638178002</v>
      </c>
      <c r="F73" s="537">
        <v>10150384.071821999</v>
      </c>
      <c r="G73" s="415"/>
      <c r="H73" s="415"/>
      <c r="I73" s="415"/>
      <c r="J73" s="415"/>
      <c r="K73" s="535">
        <v>30927434.709999997</v>
      </c>
      <c r="L73" s="535">
        <v>20777050.638178002</v>
      </c>
      <c r="M73" s="535">
        <v>10150384.071821999</v>
      </c>
      <c r="N73" s="538">
        <v>0</v>
      </c>
      <c r="O73" s="498"/>
      <c r="P73" s="498"/>
      <c r="Q73" s="498"/>
    </row>
    <row r="74" spans="1:17">
      <c r="A74" s="207"/>
      <c r="B74" s="207" t="s">
        <v>1494</v>
      </c>
      <c r="C74" s="538"/>
      <c r="D74" s="538">
        <v>-157467</v>
      </c>
      <c r="E74" s="415">
        <v>-105786.33059999999</v>
      </c>
      <c r="F74" s="415">
        <v>-51680.669399999999</v>
      </c>
      <c r="G74" s="415"/>
      <c r="H74" s="415"/>
      <c r="I74" s="415"/>
      <c r="J74" s="415"/>
      <c r="K74" s="538">
        <v>-157467</v>
      </c>
      <c r="L74" s="538">
        <v>-105786.33059999999</v>
      </c>
      <c r="M74" s="538">
        <v>-51680.669399999999</v>
      </c>
      <c r="N74" s="511">
        <v>0</v>
      </c>
      <c r="O74" s="498"/>
      <c r="P74" s="498"/>
      <c r="Q74" s="498"/>
    </row>
    <row r="75" spans="1:17" ht="13.8" thickBot="1">
      <c r="A75" s="139" t="s">
        <v>1531</v>
      </c>
      <c r="B75" s="498"/>
      <c r="C75" s="539">
        <v>244497927</v>
      </c>
      <c r="D75" s="539">
        <v>30769967.709999997</v>
      </c>
      <c r="E75" s="539">
        <v>20671264.307578001</v>
      </c>
      <c r="F75" s="539">
        <v>10098703.402422</v>
      </c>
      <c r="G75" s="415"/>
      <c r="H75" s="415"/>
      <c r="I75" s="415"/>
      <c r="J75" s="415"/>
      <c r="K75" s="539">
        <v>30769967.709999997</v>
      </c>
      <c r="L75" s="539">
        <v>20671264.307578001</v>
      </c>
      <c r="M75" s="539">
        <v>10098703.402422</v>
      </c>
      <c r="N75" s="539">
        <v>0</v>
      </c>
      <c r="O75" s="498"/>
      <c r="P75" s="498"/>
      <c r="Q75" s="498"/>
    </row>
    <row r="76" spans="1:17" ht="13.8" thickTop="1">
      <c r="A76" s="207"/>
      <c r="B76" s="12"/>
      <c r="C76" s="415"/>
      <c r="D76" s="415"/>
      <c r="E76" s="415"/>
      <c r="F76" s="415"/>
      <c r="G76" s="415"/>
      <c r="H76" s="415"/>
      <c r="I76" s="415"/>
      <c r="J76" s="415"/>
      <c r="K76" s="12"/>
      <c r="L76" s="12"/>
      <c r="M76" s="12"/>
      <c r="N76" s="498"/>
      <c r="O76" s="498"/>
      <c r="P76" s="498"/>
      <c r="Q76" s="498"/>
    </row>
    <row r="77" spans="1:17" ht="13.8" thickBot="1">
      <c r="A77" s="540" t="s">
        <v>1532</v>
      </c>
      <c r="B77" s="541"/>
      <c r="C77" s="542">
        <v>524663332.31999993</v>
      </c>
      <c r="D77" s="542">
        <v>53407253.390000001</v>
      </c>
      <c r="E77" s="542">
        <v>35878311.827401996</v>
      </c>
      <c r="F77" s="542">
        <v>17528260.562598001</v>
      </c>
      <c r="G77" s="543"/>
      <c r="H77" s="543"/>
      <c r="I77" s="543"/>
      <c r="J77" s="543"/>
      <c r="K77" s="542">
        <v>50466869.848697394</v>
      </c>
      <c r="L77" s="542">
        <v>33903643.164354905</v>
      </c>
      <c r="M77" s="542">
        <v>16563226.684342489</v>
      </c>
      <c r="N77" s="542">
        <v>-1974668.6630470864</v>
      </c>
      <c r="O77" s="498"/>
      <c r="P77" s="498"/>
      <c r="Q77" s="498"/>
    </row>
    <row r="78" spans="1:17" ht="13.8" thickTop="1">
      <c r="A78" s="207"/>
      <c r="B78" s="12"/>
      <c r="C78" s="415"/>
      <c r="D78" s="415"/>
      <c r="E78" s="415"/>
      <c r="F78" s="415"/>
      <c r="G78" s="415"/>
      <c r="H78" s="415"/>
      <c r="I78" s="415"/>
      <c r="J78" s="415"/>
      <c r="K78" s="12"/>
      <c r="L78" s="12"/>
      <c r="M78" s="12"/>
      <c r="N78" s="498"/>
      <c r="O78" s="498"/>
      <c r="P78" s="498"/>
      <c r="Q78" s="498"/>
    </row>
    <row r="79" spans="1:17">
      <c r="A79" s="11"/>
      <c r="B79" s="12"/>
      <c r="C79" s="415"/>
      <c r="D79" s="415"/>
      <c r="E79" s="415"/>
      <c r="F79" s="415"/>
      <c r="G79" s="415"/>
      <c r="H79" s="415"/>
      <c r="I79" s="12"/>
      <c r="J79" s="12"/>
      <c r="K79" s="12"/>
      <c r="L79" s="12"/>
      <c r="M79" s="12"/>
      <c r="N79" s="498"/>
      <c r="O79" s="498"/>
      <c r="P79" s="498"/>
      <c r="Q79" s="498"/>
    </row>
    <row r="80" spans="1:17">
      <c r="A80" s="497"/>
      <c r="B80" s="498"/>
      <c r="C80" s="499"/>
      <c r="D80" s="415"/>
      <c r="E80" s="499"/>
      <c r="F80" s="499"/>
      <c r="G80" s="499"/>
      <c r="H80" s="499"/>
      <c r="I80" s="498"/>
      <c r="J80" s="498"/>
      <c r="K80" s="498"/>
      <c r="L80" s="498"/>
      <c r="M80" s="498"/>
      <c r="N80" s="498"/>
      <c r="O80" s="498"/>
      <c r="P80" s="498"/>
      <c r="Q80" s="498"/>
    </row>
    <row r="81" spans="1:17">
      <c r="A81" s="497"/>
      <c r="B81" s="498"/>
      <c r="C81" s="499"/>
      <c r="D81" s="499"/>
      <c r="E81" s="499"/>
      <c r="F81" s="499"/>
      <c r="G81" s="499"/>
      <c r="H81" s="499"/>
      <c r="I81" s="498"/>
      <c r="J81" s="498"/>
      <c r="K81" s="498"/>
      <c r="L81" s="498"/>
      <c r="M81" s="498"/>
      <c r="N81" s="498"/>
      <c r="O81" s="498"/>
      <c r="P81" s="498"/>
      <c r="Q81" s="498"/>
    </row>
    <row r="82" spans="1:17">
      <c r="A82" s="497"/>
      <c r="B82" s="498"/>
      <c r="C82" s="533">
        <v>524663332.31999993</v>
      </c>
      <c r="D82" s="533">
        <v>53564720.390000001</v>
      </c>
      <c r="E82" s="499">
        <v>35984779.158001997</v>
      </c>
      <c r="F82" s="533">
        <v>17579941.231998</v>
      </c>
      <c r="G82" s="499"/>
      <c r="H82" s="499"/>
      <c r="I82" s="498"/>
      <c r="J82" s="498"/>
      <c r="K82" s="533">
        <v>50624336.848697394</v>
      </c>
      <c r="L82" s="511">
        <v>34009429.494954906</v>
      </c>
      <c r="M82" s="533">
        <v>16614907.353742484</v>
      </c>
      <c r="N82" s="498"/>
      <c r="O82" s="498"/>
      <c r="P82" s="498"/>
      <c r="Q82" s="498"/>
    </row>
    <row r="83" spans="1:17">
      <c r="A83" s="497"/>
      <c r="B83" s="498"/>
      <c r="C83" s="499"/>
      <c r="D83" s="499"/>
      <c r="E83" s="499"/>
      <c r="F83" s="499"/>
      <c r="G83" s="499"/>
      <c r="H83" s="499"/>
      <c r="I83" s="498"/>
      <c r="J83" s="498"/>
      <c r="K83" s="498"/>
      <c r="L83" s="498"/>
      <c r="M83" s="498"/>
      <c r="N83" s="498"/>
      <c r="O83" s="498"/>
      <c r="P83" s="498"/>
      <c r="Q83" s="498"/>
    </row>
    <row r="84" spans="1:17">
      <c r="A84" s="497"/>
      <c r="B84" s="498"/>
      <c r="C84" s="544"/>
      <c r="D84" s="545">
        <v>-2940383.5413026065</v>
      </c>
      <c r="E84" s="499"/>
      <c r="F84" s="499"/>
      <c r="G84" s="499"/>
      <c r="H84" s="499"/>
      <c r="I84" s="498"/>
      <c r="J84" s="498"/>
      <c r="K84" s="498"/>
      <c r="L84" s="499">
        <v>34009429.494954914</v>
      </c>
      <c r="M84" s="499">
        <v>16614907.353742488</v>
      </c>
      <c r="N84" s="532"/>
      <c r="O84" s="498"/>
      <c r="P84" s="498"/>
      <c r="Q84" s="498"/>
    </row>
    <row r="85" spans="1:17">
      <c r="A85" s="497"/>
      <c r="B85" s="498"/>
      <c r="C85" s="499"/>
      <c r="D85" s="499"/>
      <c r="E85" s="499"/>
      <c r="F85" s="499"/>
      <c r="G85" s="499"/>
      <c r="H85" s="499"/>
      <c r="I85" s="498"/>
      <c r="J85" s="498"/>
      <c r="K85" s="498"/>
      <c r="L85" s="499"/>
      <c r="M85" s="499"/>
      <c r="N85" s="498"/>
      <c r="O85" s="498"/>
      <c r="P85" s="498"/>
      <c r="Q85" s="498"/>
    </row>
    <row r="86" spans="1:17" ht="13.8" thickBot="1">
      <c r="A86" s="320"/>
      <c r="B86" s="182"/>
      <c r="C86" s="175"/>
      <c r="D86" s="509"/>
      <c r="E86" s="178"/>
      <c r="F86" s="178"/>
      <c r="G86" s="499"/>
      <c r="H86" s="499"/>
      <c r="I86" s="498"/>
      <c r="J86" s="498"/>
      <c r="K86" s="498"/>
      <c r="L86" s="499"/>
      <c r="M86" s="499"/>
      <c r="N86" s="498"/>
      <c r="O86" s="498"/>
      <c r="P86" s="498"/>
      <c r="Q86" s="498"/>
    </row>
    <row r="87" spans="1:17">
      <c r="A87" s="546"/>
      <c r="B87" s="547" t="s">
        <v>1913</v>
      </c>
      <c r="C87" s="175"/>
      <c r="D87" s="548"/>
      <c r="E87" s="549"/>
      <c r="F87" s="550"/>
      <c r="G87" s="415"/>
      <c r="H87" s="415"/>
      <c r="I87" s="12"/>
      <c r="J87" s="12"/>
      <c r="K87" s="12"/>
      <c r="L87" s="551"/>
      <c r="M87" s="415"/>
      <c r="N87" s="12"/>
      <c r="O87" s="12"/>
      <c r="P87" s="12" t="s">
        <v>499</v>
      </c>
      <c r="Q87" s="551" t="s">
        <v>73</v>
      </c>
    </row>
    <row r="88" spans="1:17">
      <c r="A88" s="552"/>
      <c r="B88" s="553" t="s">
        <v>1914</v>
      </c>
      <c r="C88" s="175"/>
      <c r="D88" s="548"/>
      <c r="E88" s="554" t="s">
        <v>1167</v>
      </c>
      <c r="F88" s="555"/>
      <c r="G88" s="415"/>
      <c r="H88" s="415"/>
      <c r="I88" s="12"/>
      <c r="J88" s="12"/>
      <c r="K88" s="12"/>
      <c r="L88" s="556" t="s">
        <v>1915</v>
      </c>
      <c r="M88" s="12"/>
      <c r="N88" s="12"/>
      <c r="O88" s="12"/>
      <c r="P88" s="12"/>
      <c r="Q88" s="556"/>
    </row>
    <row r="89" spans="1:17">
      <c r="A89" s="557" t="s">
        <v>1916</v>
      </c>
      <c r="B89" s="558" t="s">
        <v>142</v>
      </c>
      <c r="C89" s="175"/>
      <c r="D89" s="182"/>
      <c r="E89" s="559">
        <v>251311.68018999998</v>
      </c>
      <c r="F89" s="175">
        <v>146792.60692048774</v>
      </c>
      <c r="G89" s="415"/>
      <c r="H89" s="415"/>
      <c r="I89" s="12"/>
      <c r="J89" s="12"/>
      <c r="K89" s="12"/>
      <c r="L89" s="559">
        <v>40030.220204371748</v>
      </c>
      <c r="M89" s="174">
        <v>23381.883305059087</v>
      </c>
      <c r="N89" s="174">
        <v>-123410.72361542865</v>
      </c>
      <c r="O89" s="12"/>
      <c r="P89" s="174">
        <f>+'2017 Depr Det'!L497</f>
        <v>-199310.66132790654</v>
      </c>
      <c r="Q89" s="559">
        <v>-322721.3849433352</v>
      </c>
    </row>
    <row r="90" spans="1:17">
      <c r="A90" s="557"/>
      <c r="B90" s="558"/>
      <c r="C90" s="175"/>
      <c r="D90" s="555"/>
      <c r="E90" s="560"/>
      <c r="F90" s="550"/>
      <c r="G90" s="415"/>
      <c r="H90" s="415"/>
      <c r="I90" s="12"/>
      <c r="J90" s="12"/>
      <c r="K90" s="12"/>
      <c r="L90" s="560"/>
      <c r="M90" s="12"/>
      <c r="N90" s="12"/>
      <c r="O90" s="12"/>
      <c r="P90" s="12"/>
      <c r="Q90" s="560"/>
    </row>
    <row r="91" spans="1:17">
      <c r="A91" s="557" t="s">
        <v>1917</v>
      </c>
      <c r="B91" s="558" t="s">
        <v>146</v>
      </c>
      <c r="C91" s="175"/>
      <c r="D91" s="555"/>
      <c r="E91" s="554">
        <v>16331.995440000001</v>
      </c>
      <c r="F91" s="550">
        <v>9539.6130615122711</v>
      </c>
      <c r="G91" s="12"/>
      <c r="H91" s="12"/>
      <c r="I91" s="12"/>
      <c r="J91" s="12"/>
      <c r="K91" s="12"/>
      <c r="L91" s="554">
        <v>7729.7246952764144</v>
      </c>
      <c r="M91" s="174">
        <v>4514.9769319892021</v>
      </c>
      <c r="N91" s="174">
        <v>-5024.636129523069</v>
      </c>
      <c r="O91" s="12"/>
      <c r="P91" s="174">
        <f>+'2017 Depr Det'!L499</f>
        <v>20775.585522173205</v>
      </c>
      <c r="Q91" s="554">
        <v>15750.949392650136</v>
      </c>
    </row>
    <row r="92" spans="1:17">
      <c r="A92" s="561"/>
      <c r="B92" s="558"/>
      <c r="C92" s="175"/>
      <c r="D92" s="562"/>
      <c r="E92" s="560">
        <v>267643.67563000001</v>
      </c>
      <c r="F92" s="501"/>
      <c r="G92" s="12"/>
      <c r="H92" s="12"/>
      <c r="I92" s="12"/>
      <c r="J92" s="12"/>
      <c r="K92" s="12"/>
      <c r="L92" s="560">
        <v>47759.944899648166</v>
      </c>
      <c r="M92" s="12"/>
      <c r="N92" s="12"/>
      <c r="O92" s="12"/>
      <c r="P92" s="12"/>
      <c r="Q92" s="560"/>
    </row>
    <row r="93" spans="1:17">
      <c r="A93" s="561"/>
      <c r="B93" s="558" t="s">
        <v>1918</v>
      </c>
      <c r="C93" s="175"/>
      <c r="D93" s="562"/>
      <c r="E93" s="563">
        <v>0.58410578771948707</v>
      </c>
      <c r="F93" s="501"/>
      <c r="G93" s="12"/>
      <c r="H93" s="12"/>
      <c r="I93" s="12"/>
      <c r="J93" s="12"/>
      <c r="K93" s="12"/>
      <c r="L93" s="563">
        <v>0.58410578771948707</v>
      </c>
      <c r="M93" s="12"/>
      <c r="N93" s="12"/>
      <c r="O93" s="12"/>
      <c r="P93" s="12"/>
      <c r="Q93" s="563"/>
    </row>
    <row r="94" spans="1:17" ht="13.8" thickBot="1">
      <c r="A94" s="564"/>
      <c r="B94" s="565"/>
      <c r="C94" s="566"/>
      <c r="D94" s="567"/>
      <c r="E94" s="568">
        <v>156332.21998200004</v>
      </c>
      <c r="F94" s="569"/>
      <c r="G94" s="541"/>
      <c r="H94" s="541"/>
      <c r="I94" s="541"/>
      <c r="J94" s="541"/>
      <c r="K94" s="541"/>
      <c r="L94" s="568">
        <v>27896.860237048291</v>
      </c>
      <c r="M94" s="541"/>
      <c r="N94" s="541"/>
      <c r="O94" s="541"/>
      <c r="P94" s="541"/>
      <c r="Q94" s="568">
        <v>-306970.43555068504</v>
      </c>
    </row>
  </sheetData>
  <mergeCells count="1">
    <mergeCell ref="A5:B5"/>
  </mergeCells>
  <printOptions horizontalCentered="1"/>
  <pageMargins left="0.25" right="0.25" top="0.75" bottom="0.75" header="0.3" footer="0.3"/>
  <pageSetup scale="42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"/>
  <sheetViews>
    <sheetView workbookViewId="0"/>
  </sheetViews>
  <sheetFormatPr defaultRowHeight="13.2"/>
  <cols>
    <col min="1" max="16384" width="8.88671875" style="282"/>
  </cols>
  <sheetData/>
  <printOptions horizontalCentered="1"/>
  <pageMargins left="0.25" right="0.25" top="0.75" bottom="0.75" header="0.3" footer="0.3"/>
  <pageSetup fitToHeight="9" orientation="landscape" r:id="rId1"/>
  <headerFooter>
    <oddHeader>&amp;CPuget Sound Energy
Docket No. UE-17xxxx
Electric Cost of Service Accounting Inputs
&amp;A</oddHeader>
    <oddFooter>&amp;L&amp;F&amp;RPage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30"/>
  <sheetViews>
    <sheetView workbookViewId="0">
      <selection activeCell="E1" sqref="E1:E3"/>
    </sheetView>
  </sheetViews>
  <sheetFormatPr defaultRowHeight="13.2"/>
  <cols>
    <col min="1" max="1" width="5.44140625" style="282" bestFit="1" customWidth="1"/>
    <col min="2" max="2" width="40.88671875" style="282" bestFit="1" customWidth="1"/>
    <col min="3" max="3" width="12.21875" style="282" bestFit="1" customWidth="1"/>
    <col min="4" max="4" width="12.88671875" style="282" bestFit="1" customWidth="1"/>
    <col min="5" max="5" width="17" style="282" bestFit="1" customWidth="1"/>
    <col min="6" max="16384" width="8.88671875" style="282"/>
  </cols>
  <sheetData>
    <row r="1" spans="1:5">
      <c r="A1" s="21"/>
      <c r="B1" s="22"/>
      <c r="C1" s="22"/>
      <c r="D1" s="22"/>
      <c r="E1" s="23"/>
    </row>
    <row r="2" spans="1:5" ht="13.8" thickBot="1">
      <c r="A2" s="22"/>
      <c r="B2" s="22"/>
      <c r="C2" s="22"/>
      <c r="D2" s="22"/>
      <c r="E2" s="23"/>
    </row>
    <row r="3" spans="1:5" ht="13.8" thickBot="1">
      <c r="A3" s="21"/>
      <c r="B3" s="21"/>
      <c r="C3" s="21"/>
      <c r="D3" s="21"/>
      <c r="E3" s="25" t="str">
        <f ca="1">'[4]KJB-6,13 Cmn Adj'!CC4</f>
        <v>Common Adj 16</v>
      </c>
    </row>
    <row r="4" spans="1:5">
      <c r="A4" s="26" t="str">
        <f ca="1">'[4]KJB-6,13 Cmn Adj'!BY5</f>
        <v>PUGET SOUND ENERGY-ELECTRIC (PER SETTLEMENT)</v>
      </c>
      <c r="B4" s="27"/>
      <c r="C4" s="27"/>
      <c r="D4" s="27"/>
      <c r="E4" s="27"/>
    </row>
    <row r="5" spans="1:5">
      <c r="A5" s="27" t="str">
        <f ca="1">'[4]KJB-6,13 Cmn Adj'!BY6</f>
        <v>WAGE INCREASE</v>
      </c>
      <c r="B5" s="27"/>
      <c r="C5" s="27"/>
      <c r="D5" s="27"/>
      <c r="E5" s="28"/>
    </row>
    <row r="6" spans="1:5">
      <c r="A6" s="27" t="str">
        <f ca="1">'[4]KJB-6,13 Cmn Adj'!BY7</f>
        <v>FOR THE TWELVE MONTHS ENDED SEPTEMBER 30, 2016</v>
      </c>
      <c r="B6" s="27"/>
      <c r="C6" s="27"/>
      <c r="D6" s="27"/>
      <c r="E6" s="29"/>
    </row>
    <row r="7" spans="1:5">
      <c r="A7" s="26" t="str">
        <f ca="1">'[4]KJB-6,13 Cmn Adj'!BY8</f>
        <v xml:space="preserve">2017 GENERAL RATE CASE </v>
      </c>
      <c r="B7" s="27"/>
      <c r="C7" s="27"/>
      <c r="D7" s="27"/>
      <c r="E7" s="29"/>
    </row>
    <row r="8" spans="1:5">
      <c r="A8" s="21"/>
      <c r="B8" s="89"/>
      <c r="C8" s="22"/>
      <c r="D8" s="22"/>
      <c r="E8" s="22"/>
    </row>
    <row r="9" spans="1:5">
      <c r="A9" s="138" t="str">
        <f ca="1">'[4]KJB-6,13 Cmn Adj'!BY10</f>
        <v>LINE</v>
      </c>
      <c r="B9" s="21"/>
      <c r="C9" s="786"/>
      <c r="D9" s="786"/>
      <c r="E9" s="786"/>
    </row>
    <row r="10" spans="1:5">
      <c r="A10" s="32" t="str">
        <f ca="1">'[4]KJB-6,13 Cmn Adj'!BY11</f>
        <v>NO.</v>
      </c>
      <c r="B10" s="33" t="str">
        <f ca="1">'[4]KJB-6,13 Cmn Adj'!BZ11</f>
        <v>DESCRIPTION</v>
      </c>
      <c r="C10" s="34" t="str">
        <f ca="1">'[4]KJB-6,13 Cmn Adj'!CA11</f>
        <v>TEST YEAR</v>
      </c>
      <c r="D10" s="34" t="str">
        <f ca="1">'[4]KJB-6,13 Cmn Adj'!CB11</f>
        <v>RATE YEAR</v>
      </c>
      <c r="E10" s="34" t="str">
        <f ca="1">'[4]KJB-6,13 Cmn Adj'!CC11</f>
        <v>ADJUSTMENT</v>
      </c>
    </row>
    <row r="11" spans="1:5">
      <c r="A11" s="38"/>
      <c r="B11" s="62"/>
      <c r="C11" s="22"/>
      <c r="D11" s="22"/>
      <c r="E11" s="22"/>
    </row>
    <row r="12" spans="1:5">
      <c r="A12" s="38">
        <f ca="1">'[4]KJB-6,13 Cmn Adj'!BY13</f>
        <v>1</v>
      </c>
      <c r="B12" s="22" t="str">
        <f ca="1">'[4]KJB-6,13 Cmn Adj'!BZ13</f>
        <v>WAGES:</v>
      </c>
      <c r="C12"/>
      <c r="D12"/>
      <c r="E12"/>
    </row>
    <row r="13" spans="1:5" ht="13.8">
      <c r="A13" s="38">
        <f ca="1">'[4]KJB-6,13 Cmn Adj'!BY14</f>
        <v>2</v>
      </c>
      <c r="B13" s="216" t="str">
        <f ca="1">'[4]KJB-6,13 Cmn Adj'!BZ14</f>
        <v>PURCHASED POWER</v>
      </c>
      <c r="C13" s="217">
        <f ca="1">'[4]KJB-6,13 Cmn Adj'!CA14</f>
        <v>4380759.8377278037</v>
      </c>
      <c r="D13" s="466">
        <f ca="1">'[4]KJB-6,13 Cmn Adj'!CB14</f>
        <v>4511306.4808920929</v>
      </c>
      <c r="E13" s="466">
        <f ca="1">'[4]KJB-6,13 Cmn Adj'!CC14</f>
        <v>130546.64316428918</v>
      </c>
    </row>
    <row r="14" spans="1:5" ht="13.8">
      <c r="A14" s="38">
        <f ca="1">'[4]KJB-6,13 Cmn Adj'!BY15</f>
        <v>3</v>
      </c>
      <c r="B14" s="216" t="str">
        <f ca="1">'[4]KJB-6,13 Cmn Adj'!BZ15</f>
        <v>OTHER POWER SUPPLY</v>
      </c>
      <c r="C14" s="218">
        <f ca="1">'[4]KJB-6,13 Cmn Adj'!CA15</f>
        <v>20419279.131090328</v>
      </c>
      <c r="D14" s="467">
        <f ca="1">'[4]KJB-6,13 Cmn Adj'!CB15</f>
        <v>20731146.497479629</v>
      </c>
      <c r="E14" s="468">
        <f ca="1">'[4]KJB-6,13 Cmn Adj'!CC15</f>
        <v>311867.36638930067</v>
      </c>
    </row>
    <row r="15" spans="1:5" ht="13.8">
      <c r="A15" s="38">
        <f ca="1">'[4]KJB-6,13 Cmn Adj'!BY16</f>
        <v>4</v>
      </c>
      <c r="B15" s="216" t="str">
        <f ca="1">'[4]KJB-6,13 Cmn Adj'!BZ16</f>
        <v>TRANSMISSION</v>
      </c>
      <c r="C15" s="218">
        <f ca="1">'[4]KJB-6,13 Cmn Adj'!CA16</f>
        <v>8959227.0002665874</v>
      </c>
      <c r="D15" s="467">
        <f ca="1">'[4]KJB-6,13 Cmn Adj'!CB16</f>
        <v>9172906.2088294737</v>
      </c>
      <c r="E15" s="468">
        <f ca="1">'[4]KJB-6,13 Cmn Adj'!CC16</f>
        <v>213679.20856288634</v>
      </c>
    </row>
    <row r="16" spans="1:5" ht="13.8">
      <c r="A16" s="38">
        <f ca="1">'[4]KJB-6,13 Cmn Adj'!BY17</f>
        <v>5</v>
      </c>
      <c r="B16" s="216" t="str">
        <f ca="1">'[4]KJB-6,13 Cmn Adj'!BZ17</f>
        <v>DISTRIBUTION</v>
      </c>
      <c r="C16" s="218">
        <f ca="1">'[4]KJB-6,13 Cmn Adj'!CA17</f>
        <v>24060543.133236647</v>
      </c>
      <c r="D16" s="467">
        <f ca="1">'[4]KJB-6,13 Cmn Adj'!CB17</f>
        <v>24400551.446550019</v>
      </c>
      <c r="E16" s="468">
        <f ca="1">'[4]KJB-6,13 Cmn Adj'!CC17</f>
        <v>340008.31331337243</v>
      </c>
    </row>
    <row r="17" spans="1:5" ht="13.8">
      <c r="A17" s="38">
        <f ca="1">'[4]KJB-6,13 Cmn Adj'!BY18</f>
        <v>6</v>
      </c>
      <c r="B17" s="216" t="str">
        <f ca="1">'[4]KJB-6,13 Cmn Adj'!BZ18</f>
        <v>CUSTOMER ACCTS</v>
      </c>
      <c r="C17" s="218">
        <f ca="1">'[4]KJB-6,13 Cmn Adj'!CA18</f>
        <v>11030663.555404065</v>
      </c>
      <c r="D17" s="467">
        <f ca="1">'[4]KJB-6,13 Cmn Adj'!CB18</f>
        <v>11152893.808019754</v>
      </c>
      <c r="E17" s="468">
        <f ca="1">'[4]KJB-6,13 Cmn Adj'!CC18</f>
        <v>122230.25261568837</v>
      </c>
    </row>
    <row r="18" spans="1:5" ht="13.8">
      <c r="A18" s="38">
        <f ca="1">'[4]KJB-6,13 Cmn Adj'!BY19</f>
        <v>7</v>
      </c>
      <c r="B18" s="216" t="str">
        <f ca="1">'[4]KJB-6,13 Cmn Adj'!BZ19</f>
        <v>CUSTOMER SERVICE</v>
      </c>
      <c r="C18" s="218">
        <f ca="1">'[4]KJB-6,13 Cmn Adj'!CA19</f>
        <v>1385463.025825866</v>
      </c>
      <c r="D18" s="467">
        <f ca="1">'[4]KJB-6,13 Cmn Adj'!CB19</f>
        <v>1422849.8356199341</v>
      </c>
      <c r="E18" s="468">
        <f ca="1">'[4]KJB-6,13 Cmn Adj'!CC19</f>
        <v>37386.809794068104</v>
      </c>
    </row>
    <row r="19" spans="1:5" ht="13.8">
      <c r="A19" s="38">
        <f ca="1">'[4]KJB-6,13 Cmn Adj'!BY20</f>
        <v>8</v>
      </c>
      <c r="B19" s="216" t="str">
        <f ca="1">'[4]KJB-6,13 Cmn Adj'!BZ20</f>
        <v>SALES</v>
      </c>
      <c r="C19" s="218">
        <f ca="1">'[4]KJB-6,13 Cmn Adj'!CA20</f>
        <v>209317.86788684683</v>
      </c>
      <c r="D19" s="467">
        <f ca="1">'[4]KJB-6,13 Cmn Adj'!CB20</f>
        <v>213614.34113897898</v>
      </c>
      <c r="E19" s="468">
        <f ca="1">'[4]KJB-6,13 Cmn Adj'!CC20</f>
        <v>4296.4732521321566</v>
      </c>
    </row>
    <row r="20" spans="1:5" ht="13.8">
      <c r="A20" s="38">
        <f ca="1">'[4]KJB-6,13 Cmn Adj'!BY21</f>
        <v>9</v>
      </c>
      <c r="B20" s="216" t="str">
        <f ca="1">'[4]KJB-6,13 Cmn Adj'!BZ21</f>
        <v>ADMIN. &amp; GENERAL</v>
      </c>
      <c r="C20" s="218">
        <f ca="1">'[4]KJB-6,13 Cmn Adj'!CA21</f>
        <v>27183671.346791636</v>
      </c>
      <c r="D20" s="467">
        <f ca="1">'[4]KJB-6,13 Cmn Adj'!CB21</f>
        <v>27978916.317603432</v>
      </c>
      <c r="E20" s="469">
        <f ca="1">'[4]KJB-6,13 Cmn Adj'!CC21</f>
        <v>795244.97081179544</v>
      </c>
    </row>
    <row r="21" spans="1:5" ht="13.8">
      <c r="A21" s="38">
        <f ca="1">'[4]KJB-6,13 Cmn Adj'!BY22</f>
        <v>10</v>
      </c>
      <c r="B21" s="62" t="str">
        <f ca="1">'[4]KJB-6,13 Cmn Adj'!BZ22</f>
        <v>TOTAL WAGE INCREASE</v>
      </c>
      <c r="C21" s="470">
        <f ca="1">'[4]KJB-6,13 Cmn Adj'!CA22</f>
        <v>97628924.898229778</v>
      </c>
      <c r="D21" s="471">
        <f ca="1">'[4]KJB-6,13 Cmn Adj'!CB22</f>
        <v>99584184.936133325</v>
      </c>
      <c r="E21" s="471">
        <f ca="1">'[4]KJB-6,13 Cmn Adj'!CC22</f>
        <v>1955260.0379035326</v>
      </c>
    </row>
    <row r="22" spans="1:5">
      <c r="A22" s="38">
        <f ca="1">'[4]KJB-6,13 Cmn Adj'!BY23</f>
        <v>11</v>
      </c>
      <c r="B22" s="22"/>
      <c r="C22" s="218"/>
      <c r="D22" s="218"/>
      <c r="E22" s="218"/>
    </row>
    <row r="23" spans="1:5" ht="13.8">
      <c r="A23" s="38">
        <f ca="1">'[4]KJB-6,13 Cmn Adj'!BY24</f>
        <v>12</v>
      </c>
      <c r="B23" s="62" t="str">
        <f ca="1">'[4]KJB-6,13 Cmn Adj'!BZ24</f>
        <v>PAYROLL TAXES</v>
      </c>
      <c r="C23" s="219">
        <f ca="1">'[4]KJB-6,13 Cmn Adj'!CA24</f>
        <v>6486464.3989615748</v>
      </c>
      <c r="D23" s="472">
        <f ca="1">'[4]KJB-6,13 Cmn Adj'!CB24</f>
        <v>6619997.5749932379</v>
      </c>
      <c r="E23" s="472">
        <f ca="1">'[4]KJB-6,13 Cmn Adj'!CC24</f>
        <v>133533.17603166337</v>
      </c>
    </row>
    <row r="24" spans="1:5" ht="13.8">
      <c r="A24" s="38">
        <f ca="1">'[4]KJB-6,13 Cmn Adj'!BY25</f>
        <v>13</v>
      </c>
      <c r="B24" s="62" t="str">
        <f ca="1">'[4]KJB-6,13 Cmn Adj'!BZ25</f>
        <v>TOTAL WAGES &amp; TAXES</v>
      </c>
      <c r="C24" s="470">
        <f ca="1">'[4]KJB-6,13 Cmn Adj'!CA25</f>
        <v>104115389.29719135</v>
      </c>
      <c r="D24" s="471">
        <f ca="1">'[4]KJB-6,13 Cmn Adj'!CB25</f>
        <v>106204182.51112656</v>
      </c>
      <c r="E24" s="471">
        <f ca="1">'[4]KJB-6,13 Cmn Adj'!CC25</f>
        <v>2088793.2139351959</v>
      </c>
    </row>
    <row r="25" spans="1:5">
      <c r="A25" s="38">
        <f ca="1">'[4]KJB-6,13 Cmn Adj'!BY26</f>
        <v>14</v>
      </c>
      <c r="B25" s="62"/>
      <c r="C25" s="218"/>
      <c r="D25" s="220"/>
      <c r="E25" s="218"/>
    </row>
    <row r="26" spans="1:5" ht="13.8">
      <c r="A26" s="38">
        <f ca="1">'[4]KJB-6,13 Cmn Adj'!BY27</f>
        <v>15</v>
      </c>
      <c r="B26" s="62" t="str">
        <f ca="1">'[4]KJB-6,13 Cmn Adj'!BZ27</f>
        <v>INCREASE (DECREASE) OPERATING EXPENSE</v>
      </c>
      <c r="C26" s="220"/>
      <c r="D26" s="220"/>
      <c r="E26" s="467">
        <f ca="1">'[4]KJB-6,13 Cmn Adj'!CC27</f>
        <v>2088793.2139351959</v>
      </c>
    </row>
    <row r="27" spans="1:5" ht="13.8">
      <c r="A27" s="38">
        <f ca="1">'[4]KJB-6,13 Cmn Adj'!BY28</f>
        <v>16</v>
      </c>
      <c r="B27" s="62" t="str">
        <f ca="1">'[4]KJB-6,13 Cmn Adj'!BZ28</f>
        <v xml:space="preserve">INCREASE (DECREASE) FIT </v>
      </c>
      <c r="C27" s="218"/>
      <c r="D27" s="218"/>
      <c r="E27" s="467">
        <f ca="1">'[4]KJB-6,13 Cmn Adj'!CC28</f>
        <v>-438646.57492639113</v>
      </c>
    </row>
    <row r="28" spans="1:5" ht="14.4" thickBot="1">
      <c r="A28" s="38">
        <f ca="1">'[4]KJB-6,13 Cmn Adj'!BY29</f>
        <v>17</v>
      </c>
      <c r="B28" s="62" t="str">
        <f ca="1">'[4]KJB-6,13 Cmn Adj'!BZ29</f>
        <v>INCREASE (DECREASE) NOI</v>
      </c>
      <c r="C28" s="48"/>
      <c r="D28" s="48"/>
      <c r="E28" s="473">
        <f ca="1">'[4]KJB-6,13 Cmn Adj'!CC29</f>
        <v>-1650146.6390088047</v>
      </c>
    </row>
    <row r="29" spans="1:5" ht="13.8" thickTop="1"/>
    <row r="30" spans="1:5" ht="13.8">
      <c r="B30" s="445"/>
    </row>
  </sheetData>
  <mergeCells count="1">
    <mergeCell ref="C9:E9"/>
  </mergeCells>
  <printOptions horizontalCentered="1"/>
  <pageMargins left="0.25" right="0.25" top="1.06" bottom="0.75" header="0.3" footer="0.3"/>
  <pageSetup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G46"/>
  <sheetViews>
    <sheetView zoomScale="90" zoomScaleNormal="90" workbookViewId="0">
      <pane xSplit="1" ySplit="12" topLeftCell="B31" activePane="bottomRight" state="frozen"/>
      <selection activeCell="C4" sqref="C4"/>
      <selection pane="topRight" activeCell="C4" sqref="C4"/>
      <selection pane="bottomLeft" activeCell="C4" sqref="C4"/>
      <selection pane="bottomRight" activeCell="C39" sqref="C39"/>
    </sheetView>
  </sheetViews>
  <sheetFormatPr defaultRowHeight="13.2"/>
  <cols>
    <col min="1" max="1" width="10.6640625" style="282" customWidth="1"/>
    <col min="2" max="2" width="41.6640625" style="282" customWidth="1"/>
    <col min="3" max="3" width="15" style="282" bestFit="1" customWidth="1"/>
    <col min="4" max="4" width="24.6640625" style="282" bestFit="1" customWidth="1"/>
    <col min="5" max="5" width="5.6640625" style="282" bestFit="1" customWidth="1"/>
    <col min="6" max="6" width="14.21875" style="282" bestFit="1" customWidth="1"/>
    <col min="7" max="7" width="21.21875" style="282" bestFit="1" customWidth="1"/>
    <col min="8" max="16384" width="8.88671875" style="282"/>
  </cols>
  <sheetData>
    <row r="1" spans="1:7" ht="17.399999999999999">
      <c r="A1" s="116" t="str">
        <f ca="1">'[4]Exh.A-1'!A1</f>
        <v>Exhibit A-1 Power Cost Baseline Rate</v>
      </c>
      <c r="B1" s="2"/>
      <c r="C1" s="711"/>
      <c r="D1" s="711"/>
      <c r="E1" s="711"/>
      <c r="F1" s="711"/>
      <c r="G1" s="23" t="str">
        <f ca="1">'[4]Exh.A-1'!G1</f>
        <v>Exhibit H to Settlement Agreement</v>
      </c>
    </row>
    <row r="2" spans="1:7" ht="17.399999999999999">
      <c r="A2" s="712" t="str">
        <f ca="1">'[4]Exh.A-1'!A2</f>
        <v>2017 GRC (Per Settlement)</v>
      </c>
      <c r="B2" s="713"/>
      <c r="C2" s="711"/>
      <c r="D2" s="711"/>
      <c r="E2" s="711"/>
      <c r="F2" s="711"/>
      <c r="G2" s="23"/>
    </row>
    <row r="3" spans="1:7" ht="15.6">
      <c r="A3" s="117"/>
      <c r="B3" s="713"/>
      <c r="C3" s="711"/>
      <c r="D3" s="714"/>
      <c r="E3" s="711"/>
      <c r="F3" s="711"/>
      <c r="G3" s="649"/>
    </row>
    <row r="4" spans="1:7">
      <c r="A4" s="448" t="str">
        <f ca="1">'[4]Exh.A-1'!A4</f>
        <v>Row</v>
      </c>
      <c r="B4" s="449"/>
      <c r="C4" s="450" t="str">
        <f ca="1">'[4]Exh.A-1'!C4</f>
        <v xml:space="preserve">Test Year </v>
      </c>
      <c r="D4" s="715"/>
      <c r="E4" s="715"/>
      <c r="F4" s="715"/>
      <c r="G4" s="715"/>
    </row>
    <row r="5" spans="1:7" ht="14.4">
      <c r="A5" s="448">
        <f ca="1">'[4]Exh.A-1'!A5</f>
        <v>3</v>
      </c>
      <c r="B5" s="452" t="str">
        <f ca="1">'[4]Exh.A-1'!B5</f>
        <v>Regulatory Assets (1) (Fixed)</v>
      </c>
      <c r="C5" s="716">
        <f ca="1">'[4]Exh.A-1'!C5</f>
        <v>199079031.3739852</v>
      </c>
      <c r="D5" s="711"/>
      <c r="E5" s="651"/>
      <c r="F5" s="651"/>
      <c r="G5" s="651"/>
    </row>
    <row r="6" spans="1:7" ht="14.4">
      <c r="A6" s="448">
        <f ca="1">'[4]Exh.A-1'!A6</f>
        <v>4</v>
      </c>
      <c r="B6" s="452" t="str">
        <f ca="1">'[4]Exh.A-1'!B6</f>
        <v>Transmission Rate Base (Fixed)</v>
      </c>
      <c r="C6" s="453">
        <f ca="1">'[4]Exh.A-1'!C6</f>
        <v>85738601.034227908</v>
      </c>
      <c r="D6" s="711"/>
      <c r="E6" s="651"/>
      <c r="F6" s="651"/>
      <c r="G6" s="651"/>
    </row>
    <row r="7" spans="1:7" ht="14.4">
      <c r="A7" s="448">
        <f ca="1">'[4]Exh.A-1'!A7</f>
        <v>5</v>
      </c>
      <c r="B7" s="452" t="str">
        <f ca="1">'[4]Exh.A-1'!B7</f>
        <v>Production Rate Base (Fixed)</v>
      </c>
      <c r="C7" s="717">
        <f ca="1">'[4]Exh.A-1'!C7</f>
        <v>1961447671.7378278</v>
      </c>
      <c r="D7" s="711"/>
      <c r="E7" s="651"/>
      <c r="F7" s="718"/>
      <c r="G7" s="719"/>
    </row>
    <row r="8" spans="1:7" ht="14.4">
      <c r="A8" s="448">
        <f ca="1">'[4]Exh.A-1'!A8</f>
        <v>6</v>
      </c>
      <c r="B8" s="454">
        <f ca="1">'[4]Exh.A-1'!B8</f>
        <v>0</v>
      </c>
      <c r="C8" s="720">
        <f ca="1">'[4]Exh.A-1'!C8</f>
        <v>2246265304.1460409</v>
      </c>
      <c r="D8" s="711"/>
      <c r="E8" s="448"/>
      <c r="F8" s="448"/>
      <c r="G8" s="715"/>
    </row>
    <row r="9" spans="1:7">
      <c r="A9" s="448">
        <f ca="1">'[4]Exh.A-1'!A9</f>
        <v>7</v>
      </c>
      <c r="B9" s="452" t="str">
        <f ca="1">'[4]Exh.A-1'!B9</f>
        <v>Net of tax rate of return</v>
      </c>
      <c r="C9" s="721">
        <f ca="1">'[4]Exh.A-1'!C9</f>
        <v>6.9699999999999998E-2</v>
      </c>
      <c r="D9" s="722"/>
      <c r="E9" s="448"/>
      <c r="F9" s="448" t="str">
        <f ca="1">'[4]Exh.A-1'!F9</f>
        <v xml:space="preserve">Fixed </v>
      </c>
      <c r="G9" s="448" t="str">
        <f ca="1">'[4]Exh.A-1'!G9</f>
        <v xml:space="preserve">Variable </v>
      </c>
    </row>
    <row r="10" spans="1:7">
      <c r="A10" s="448">
        <f ca="1">'[4]Exh.A-1'!A10</f>
        <v>8</v>
      </c>
      <c r="B10" s="455"/>
      <c r="C10" s="651"/>
      <c r="D10" s="448" t="str">
        <f ca="1">'[4]Exh.A-1'!D10</f>
        <v>Test Yr</v>
      </c>
      <c r="E10" s="448"/>
      <c r="F10" s="448" t="str">
        <f ca="1">'[4]Exh.A-1'!F10</f>
        <v>Prod Cost</v>
      </c>
      <c r="G10" s="448" t="str">
        <f ca="1">'[4]Exh.A-1'!G10</f>
        <v>Prod Cost</v>
      </c>
    </row>
    <row r="11" spans="1:7">
      <c r="A11" s="448">
        <f ca="1">'[4]Exh.A-1'!A11</f>
        <v>9</v>
      </c>
      <c r="B11" s="456"/>
      <c r="C11" s="651"/>
      <c r="D11" s="723" t="str">
        <f ca="1">'[4]Exh.A-1'!D11</f>
        <v>$/MWh</v>
      </c>
      <c r="E11" s="724" t="str">
        <f ca="1">'[4]Exh.A-1'!E11</f>
        <v>F/V</v>
      </c>
      <c r="F11" s="724" t="str">
        <f ca="1">'[4]Exh.A-1'!F11</f>
        <v>In Decoupling</v>
      </c>
      <c r="G11" s="724" t="str">
        <f ca="1">'[4]Exh.A-1'!G11</f>
        <v>In PCA</v>
      </c>
    </row>
    <row r="12" spans="1:7">
      <c r="A12" s="448" t="str">
        <f ca="1">'[4]Exh.A-1'!A12</f>
        <v>9A</v>
      </c>
      <c r="B12" s="452"/>
      <c r="C12" s="723" t="str">
        <f ca="1">'[4]Exh.A-1'!C12</f>
        <v>(I)</v>
      </c>
      <c r="D12" s="723" t="str">
        <f ca="1">'[4]Exh.A-1'!D12</f>
        <v>(II)</v>
      </c>
      <c r="E12" s="723" t="str">
        <f ca="1">'[4]Exh.A-1'!E12</f>
        <v>(III)</v>
      </c>
      <c r="F12" s="724" t="str">
        <f ca="1">'[4]Exh.A-1'!F12</f>
        <v>(IV)</v>
      </c>
      <c r="G12" s="724" t="str">
        <f ca="1">'[4]Exh.A-1'!G12</f>
        <v>(V)</v>
      </c>
    </row>
    <row r="13" spans="1:7">
      <c r="A13" s="448">
        <f ca="1">'[4]Exh.A-1'!A13</f>
        <v>10</v>
      </c>
      <c r="B13" s="452" t="str">
        <f ca="1">'[4]Exh.A-1'!B13</f>
        <v>Regulatory Asset Recovery (on Row 3)</v>
      </c>
      <c r="C13" s="716">
        <f ca="1">'[4]Exh.A-1'!C13</f>
        <v>17564314.5402111</v>
      </c>
      <c r="D13" s="457">
        <f ca="1">'[4]Exh.A-1'!D13</f>
        <v>0.8475674343154771</v>
      </c>
      <c r="E13" s="650" t="str">
        <f ca="1">'[4]Exh.A-1'!E13</f>
        <v>F</v>
      </c>
      <c r="F13" s="716">
        <f ca="1">'[4]Exh.A-1'!F13</f>
        <v>17564314.5402111</v>
      </c>
      <c r="G13" s="725">
        <f ca="1">'[4]Exh.A-1'!G13</f>
        <v>0</v>
      </c>
    </row>
    <row r="14" spans="1:7">
      <c r="A14" s="448" t="str">
        <f ca="1">'[4]Exh.A-1'!A14</f>
        <v>10a</v>
      </c>
      <c r="B14" s="452" t="str">
        <f ca="1">'[4]Exh.A-1'!B14</f>
        <v>Equity Adder Centralia Coal Transition PPA</v>
      </c>
      <c r="C14" s="453">
        <f ca="1">'[4]Exh.A-1'!C14</f>
        <v>4769481.1386719989</v>
      </c>
      <c r="D14" s="457">
        <f ca="1">'[4]Exh.A-1'!D14</f>
        <v>0.23015170233177235</v>
      </c>
      <c r="E14" s="650" t="str">
        <f ca="1">'[4]Exh.A-1'!E14</f>
        <v>V</v>
      </c>
      <c r="F14" s="651">
        <f ca="1">'[4]Exh.A-1'!F14</f>
        <v>0</v>
      </c>
      <c r="G14" s="718">
        <f ca="1">'[4]Exh.A-1'!G14</f>
        <v>4769481.1386719989</v>
      </c>
    </row>
    <row r="15" spans="1:7">
      <c r="A15" s="448">
        <f ca="1">'[4]Exh.A-1'!A15</f>
        <v>11</v>
      </c>
      <c r="B15" s="454" t="str">
        <f ca="1">'[4]Exh.A-1'!B15</f>
        <v>Fixed Asset Recovery Other (on Row 4)</v>
      </c>
      <c r="C15" s="458">
        <f ca="1">'[4]Exh.A-1'!C15</f>
        <v>7564532.2684628917</v>
      </c>
      <c r="D15" s="457">
        <f ca="1">'[4]Exh.A-1'!D15</f>
        <v>0.36502712314218622</v>
      </c>
      <c r="E15" s="650" t="str">
        <f ca="1">'[4]Exh.A-1'!E15</f>
        <v>F</v>
      </c>
      <c r="F15" s="718">
        <f ca="1">'[4]Exh.A-1'!F15</f>
        <v>7564532.2684628917</v>
      </c>
      <c r="G15" s="651">
        <f ca="1">'[4]Exh.A-1'!G15</f>
        <v>0</v>
      </c>
    </row>
    <row r="16" spans="1:7">
      <c r="A16" s="448">
        <f ca="1">'[4]Exh.A-1'!A16</f>
        <v>12</v>
      </c>
      <c r="B16" s="454" t="str">
        <f ca="1">'[4]Exh.A-1'!B16</f>
        <v>Fixed Asset Recovery-Prod Factored (on Row 5)</v>
      </c>
      <c r="C16" s="453">
        <f ca="1">'[4]Exh.A-1'!C16</f>
        <v>173054307.24066657</v>
      </c>
      <c r="D16" s="457">
        <f ca="1">'[4]Exh.A-1'!D16</f>
        <v>8.3507497459932871</v>
      </c>
      <c r="E16" s="650" t="str">
        <f ca="1">'[4]Exh.A-1'!E16</f>
        <v>F</v>
      </c>
      <c r="F16" s="453">
        <f ca="1">'[4]Exh.A-1'!F16</f>
        <v>173054307.24066657</v>
      </c>
      <c r="G16" s="651">
        <f ca="1">'[4]Exh.A-1'!G16</f>
        <v>0</v>
      </c>
    </row>
    <row r="17" spans="1:7">
      <c r="A17" s="448">
        <f ca="1">'[4]Exh.A-1'!A17</f>
        <v>13</v>
      </c>
      <c r="B17" s="454" t="str">
        <f ca="1">'[4]Exh.A-1'!B17</f>
        <v>501-Steam Fuel Incl PC Reg Amort</v>
      </c>
      <c r="C17" s="453">
        <f ca="1">'[4]Exh.A-1'!C17</f>
        <v>69962949.456452519</v>
      </c>
      <c r="D17" s="457">
        <f ca="1">'[4]Exh.A-1'!D17</f>
        <v>3.3760678466668006</v>
      </c>
      <c r="E17" s="650" t="str">
        <f ca="1">'[4]Exh.A-1'!E17</f>
        <v>V</v>
      </c>
      <c r="F17" s="453">
        <f ca="1">'[4]Exh.A-1'!F17</f>
        <v>0</v>
      </c>
      <c r="G17" s="453">
        <f ca="1">'[4]Exh.A-1'!G17</f>
        <v>69962949.456452519</v>
      </c>
    </row>
    <row r="18" spans="1:7">
      <c r="A18" s="448">
        <f ca="1">'[4]Exh.A-1'!A18</f>
        <v>14</v>
      </c>
      <c r="B18" s="454" t="str">
        <f ca="1">'[4]Exh.A-1'!B18</f>
        <v>555-Purchased power Incl PC Reg Amort</v>
      </c>
      <c r="C18" s="453">
        <f ca="1">'[4]Exh.A-1'!C18</f>
        <v>378349379.60972166</v>
      </c>
      <c r="D18" s="457">
        <f ca="1">'[4]Exh.A-1'!D18</f>
        <v>18.257280249480782</v>
      </c>
      <c r="E18" s="650" t="str">
        <f ca="1">'[4]Exh.A-1'!E18</f>
        <v>V</v>
      </c>
      <c r="F18" s="453">
        <f ca="1">'[4]Exh.A-1'!F18</f>
        <v>0</v>
      </c>
      <c r="G18" s="453">
        <f ca="1">'[4]Exh.A-1'!G18</f>
        <v>378349379.60972166</v>
      </c>
    </row>
    <row r="19" spans="1:7">
      <c r="A19" s="448">
        <f ca="1">'[4]Exh.A-1'!A19</f>
        <v>15</v>
      </c>
      <c r="B19" s="454" t="str">
        <f ca="1">'[4]Exh.A-1'!B19</f>
        <v>557-Other Power Exp</v>
      </c>
      <c r="C19" s="453">
        <f ca="1">'[4]Exh.A-1'!C19</f>
        <v>7238267.1874165451</v>
      </c>
      <c r="D19" s="457">
        <f ca="1">'[4]Exh.A-1'!D19</f>
        <v>0.34928317497864692</v>
      </c>
      <c r="E19" s="650" t="str">
        <f ca="1">'[4]Exh.A-1'!E19</f>
        <v>F</v>
      </c>
      <c r="F19" s="453">
        <f ca="1">'[4]Exh.A-1'!F19</f>
        <v>7238267.1874165451</v>
      </c>
      <c r="G19" s="651">
        <f ca="1">'[4]Exh.A-1'!G19</f>
        <v>0</v>
      </c>
    </row>
    <row r="20" spans="1:7">
      <c r="A20" s="448" t="str">
        <f ca="1">'[4]Exh.A-1'!A20</f>
        <v>15a</v>
      </c>
      <c r="B20" s="459" t="str">
        <f ca="1">'[4]Exh.A-1'!B20</f>
        <v>Payroll Overheads - Benefits (Inc. Worker's Comp)</v>
      </c>
      <c r="C20" s="453">
        <f ca="1">'[4]Exh.A-1'!C20</f>
        <v>8206061.1260157973</v>
      </c>
      <c r="D20" s="457">
        <f ca="1">'[4]Exh.A-1'!D20</f>
        <v>0.39598415061915598</v>
      </c>
      <c r="E20" s="650" t="str">
        <f ca="1">'[4]Exh.A-1'!E20</f>
        <v>F</v>
      </c>
      <c r="F20" s="453">
        <f ca="1">'[4]Exh.A-1'!F20</f>
        <v>8206061.1260157973</v>
      </c>
      <c r="G20" s="651">
        <f ca="1">'[4]Exh.A-1'!G20</f>
        <v>0</v>
      </c>
    </row>
    <row r="21" spans="1:7">
      <c r="A21" s="448" t="str">
        <f ca="1">'[4]Exh.A-1'!A21</f>
        <v>15b</v>
      </c>
      <c r="B21" s="459" t="str">
        <f ca="1">'[4]Exh.A-1'!B21</f>
        <v>Property Insurance</v>
      </c>
      <c r="C21" s="453">
        <f ca="1">'[4]Exh.A-1'!C21</f>
        <v>2763777.09</v>
      </c>
      <c r="D21" s="457">
        <f ca="1">'[4]Exh.A-1'!D21</f>
        <v>0.13336628946312651</v>
      </c>
      <c r="E21" s="650" t="str">
        <f ca="1">'[4]Exh.A-1'!E21</f>
        <v>F</v>
      </c>
      <c r="F21" s="453">
        <f ca="1">'[4]Exh.A-1'!F21</f>
        <v>2763777.09</v>
      </c>
      <c r="G21" s="651">
        <f ca="1">'[4]Exh.A-1'!G21</f>
        <v>0</v>
      </c>
    </row>
    <row r="22" spans="1:7">
      <c r="A22" s="448" t="str">
        <f ca="1">'[4]Exh.A-1'!A22</f>
        <v>15c</v>
      </c>
      <c r="B22" s="459" t="str">
        <f ca="1">'[4]Exh.A-1'!B22</f>
        <v>Montana Electric Energy Tax</v>
      </c>
      <c r="C22" s="453">
        <f ca="1">'[4]Exh.A-1'!C22</f>
        <v>1262663.2680056884</v>
      </c>
      <c r="D22" s="457">
        <f ca="1">'[4]Exh.A-1'!D22</f>
        <v>6.092991924153475E-2</v>
      </c>
      <c r="E22" s="650" t="str">
        <f ca="1">'[4]Exh.A-1'!E22</f>
        <v>V</v>
      </c>
      <c r="F22" s="453">
        <f ca="1">'[4]Exh.A-1'!F22</f>
        <v>0</v>
      </c>
      <c r="G22" s="453">
        <f ca="1">'[4]Exh.A-1'!G22</f>
        <v>1262663.2680056884</v>
      </c>
    </row>
    <row r="23" spans="1:7">
      <c r="A23" s="448" t="str">
        <f ca="1">'[4]Exh.A-1'!A23</f>
        <v>15d</v>
      </c>
      <c r="B23" s="459" t="str">
        <f ca="1">'[4]Exh.A-1'!B23</f>
        <v>Payroll Taxes on Production Wages</v>
      </c>
      <c r="C23" s="453">
        <f ca="1">'[4]Exh.A-1'!C23</f>
        <v>2119540.3036357597</v>
      </c>
      <c r="D23" s="457">
        <f ca="1">'[4]Exh.A-1'!D23</f>
        <v>0.1022785906599471</v>
      </c>
      <c r="E23" s="650" t="str">
        <f ca="1">'[4]Exh.A-1'!E23</f>
        <v>F</v>
      </c>
      <c r="F23" s="453">
        <f ca="1">'[4]Exh.A-1'!F23</f>
        <v>2119540.3036357597</v>
      </c>
      <c r="G23" s="453">
        <f ca="1">'[4]Exh.A-1'!G23</f>
        <v>0</v>
      </c>
    </row>
    <row r="24" spans="1:7">
      <c r="A24" s="448" t="str">
        <f ca="1">'[4]Exh.A-1'!A24</f>
        <v>15e</v>
      </c>
      <c r="B24" s="459" t="str">
        <f ca="1">'[4]Exh.A-1'!B24</f>
        <v>Brokerage Fees 55700003</v>
      </c>
      <c r="C24" s="453">
        <f ca="1">'[4]Exh.A-1'!C24</f>
        <v>313332.07420681993</v>
      </c>
      <c r="D24" s="457">
        <f ca="1">'[4]Exh.A-1'!D24</f>
        <v>1.5119864861007507E-2</v>
      </c>
      <c r="E24" s="650" t="str">
        <f ca="1">'[4]Exh.A-1'!E24</f>
        <v>V</v>
      </c>
      <c r="F24" s="651">
        <f ca="1">'[4]Exh.A-1'!F24</f>
        <v>0</v>
      </c>
      <c r="G24" s="718">
        <f ca="1">'[4]Exh.A-1'!G24</f>
        <v>313332.07420681993</v>
      </c>
    </row>
    <row r="25" spans="1:7">
      <c r="A25" s="448">
        <f ca="1">'[4]Exh.A-1'!A25</f>
        <v>16</v>
      </c>
      <c r="B25" s="454" t="str">
        <f ca="1">'[4]Exh.A-1'!B25</f>
        <v>547-Fuel Incl PC Reg Amort</v>
      </c>
      <c r="C25" s="453">
        <f ca="1">'[4]Exh.A-1'!C25</f>
        <v>171115373.90212974</v>
      </c>
      <c r="D25" s="457">
        <f ca="1">'[4]Exh.A-1'!D25</f>
        <v>8.2571863592018406</v>
      </c>
      <c r="E25" s="650" t="str">
        <f ca="1">'[4]Exh.A-1'!E25</f>
        <v>V</v>
      </c>
      <c r="F25" s="651">
        <f ca="1">'[4]Exh.A-1'!F25</f>
        <v>0</v>
      </c>
      <c r="G25" s="453">
        <f ca="1">'[4]Exh.A-1'!G25</f>
        <v>171115373.90212974</v>
      </c>
    </row>
    <row r="26" spans="1:7">
      <c r="A26" s="448">
        <f ca="1">'[4]Exh.A-1'!A26</f>
        <v>17</v>
      </c>
      <c r="B26" s="454" t="str">
        <f ca="1">'[4]Exh.A-1'!B26</f>
        <v>565-Wheeling Incl PC Reg Amort</v>
      </c>
      <c r="C26" s="453">
        <f ca="1">'[4]Exh.A-1'!C26</f>
        <v>108374278.4084733</v>
      </c>
      <c r="D26" s="457">
        <f ca="1">'[4]Exh.A-1'!D26</f>
        <v>5.2296096660175699</v>
      </c>
      <c r="E26" s="650" t="str">
        <f ca="1">'[4]Exh.A-1'!E26</f>
        <v>V</v>
      </c>
      <c r="F26" s="651">
        <f ca="1">'[4]Exh.A-1'!F26</f>
        <v>0</v>
      </c>
      <c r="G26" s="453">
        <f ca="1">'[4]Exh.A-1'!G26</f>
        <v>108374278.4084733</v>
      </c>
    </row>
    <row r="27" spans="1:7">
      <c r="A27" s="448">
        <f ca="1">'[4]Exh.A-1'!A27</f>
        <v>18</v>
      </c>
      <c r="B27" s="454" t="str">
        <f ca="1">'[4]Exh.A-1'!B27</f>
        <v>Transmission Revenue 456.1</v>
      </c>
      <c r="C27" s="453">
        <f ca="1">'[4]Exh.A-1'!C27</f>
        <v>-11639833.365925668</v>
      </c>
      <c r="D27" s="457">
        <f ca="1">'[4]Exh.A-1'!D27</f>
        <v>-0.56168111082453498</v>
      </c>
      <c r="E27" s="650" t="str">
        <f ca="1">'[4]Exh.A-1'!E27</f>
        <v>F</v>
      </c>
      <c r="F27" s="453">
        <f ca="1">'[4]Exh.A-1'!F27</f>
        <v>-11639833.365925668</v>
      </c>
      <c r="G27" s="453">
        <f ca="1">'[4]Exh.A-1'!G27</f>
        <v>0</v>
      </c>
    </row>
    <row r="28" spans="1:7">
      <c r="A28" s="448">
        <f ca="1">'[4]Exh.A-1'!A28</f>
        <v>19</v>
      </c>
      <c r="B28" s="454" t="str">
        <f ca="1">'[4]Exh.A-1'!B28</f>
        <v>Production O&amp;M</v>
      </c>
      <c r="C28" s="453">
        <f ca="1">'[4]Exh.A-1'!C28</f>
        <v>138209148.65181684</v>
      </c>
      <c r="D28" s="457">
        <f ca="1">'[4]Exh.A-1'!D28</f>
        <v>6.6692937691116345</v>
      </c>
      <c r="E28" s="650" t="str">
        <f ca="1">'[4]Exh.A-1'!E28</f>
        <v>F</v>
      </c>
      <c r="F28" s="453">
        <f ca="1">'[4]Exh.A-1'!F28</f>
        <v>138209148.65181684</v>
      </c>
      <c r="G28" s="453">
        <f ca="1">'[4]Exh.A-1'!G28</f>
        <v>0</v>
      </c>
    </row>
    <row r="29" spans="1:7">
      <c r="A29" s="448">
        <f ca="1">'[4]Exh.A-1'!A29</f>
        <v>20</v>
      </c>
      <c r="B29" s="454" t="str">
        <f ca="1">'[4]Exh.A-1'!B29</f>
        <v>447-Sales to Others</v>
      </c>
      <c r="C29" s="453">
        <f ca="1">'[4]Exh.A-1'!C29</f>
        <v>-36228866.83523047</v>
      </c>
      <c r="D29" s="457">
        <f ca="1">'[4]Exh.A-1'!D29</f>
        <v>-1.7482269314521348</v>
      </c>
      <c r="E29" s="650" t="str">
        <f ca="1">'[4]Exh.A-1'!E29</f>
        <v>V</v>
      </c>
      <c r="F29" s="453">
        <f ca="1">'[4]Exh.A-1'!F29</f>
        <v>0</v>
      </c>
      <c r="G29" s="453">
        <f ca="1">'[4]Exh.A-1'!G29</f>
        <v>-36228866.83523047</v>
      </c>
    </row>
    <row r="30" spans="1:7">
      <c r="A30" s="460">
        <f ca="1">'[4]Exh.A-1'!A30</f>
        <v>21</v>
      </c>
      <c r="B30" s="461" t="str">
        <f ca="1">'[4]Exh.A-1'!B30</f>
        <v>456-Purch/Sales Non-Core Gas</v>
      </c>
      <c r="C30" s="453">
        <f ca="1">'[4]Exh.A-1'!C30</f>
        <v>-16223873.273980575</v>
      </c>
      <c r="D30" s="457">
        <f ca="1">'[4]Exh.A-1'!D30</f>
        <v>-0.78288433140994562</v>
      </c>
      <c r="E30" s="650" t="str">
        <f ca="1">'[4]Exh.A-1'!E30</f>
        <v>V</v>
      </c>
      <c r="F30" s="453">
        <f ca="1">'[4]Exh.A-1'!F30</f>
        <v>0</v>
      </c>
      <c r="G30" s="453">
        <f ca="1">'[4]Exh.A-1'!G30</f>
        <v>-16223873.273980575</v>
      </c>
    </row>
    <row r="31" spans="1:7">
      <c r="A31" s="448">
        <f ca="1">'[4]Exh.A-1'!A31</f>
        <v>22</v>
      </c>
      <c r="B31" s="454" t="str">
        <f ca="1">'[4]Exh.A-1'!B31</f>
        <v>Transmission Exp - 500KV</v>
      </c>
      <c r="C31" s="453">
        <f ca="1">'[4]Exh.A-1'!C31</f>
        <v>662134.87</v>
      </c>
      <c r="D31" s="457">
        <f ca="1">'[4]Exh.A-1'!D31</f>
        <v>3.1951372292491807E-2</v>
      </c>
      <c r="E31" s="650" t="str">
        <f ca="1">'[4]Exh.A-1'!E31</f>
        <v>F</v>
      </c>
      <c r="F31" s="453">
        <f ca="1">'[4]Exh.A-1'!F31</f>
        <v>662134.87</v>
      </c>
      <c r="G31" s="651">
        <f ca="1">'[4]Exh.A-1'!G31</f>
        <v>0</v>
      </c>
    </row>
    <row r="32" spans="1:7">
      <c r="A32" s="448">
        <f ca="1">'[4]Exh.A-1'!A32</f>
        <v>23</v>
      </c>
      <c r="B32" s="462" t="str">
        <f ca="1">'[4]Exh.A-1'!B32</f>
        <v>Depreciation-Production (FERC 403)</v>
      </c>
      <c r="C32" s="453">
        <f ca="1">'[4]Exh.A-1'!C32</f>
        <v>161583689.16694248</v>
      </c>
      <c r="D32" s="457">
        <f ca="1">'[4]Exh.A-1'!D32</f>
        <v>7.7972341329301305</v>
      </c>
      <c r="E32" s="650" t="str">
        <f ca="1">'[4]Exh.A-1'!E32</f>
        <v>F</v>
      </c>
      <c r="F32" s="453">
        <f ca="1">'[4]Exh.A-1'!F32</f>
        <v>161583689.16694248</v>
      </c>
      <c r="G32" s="651">
        <f ca="1">'[4]Exh.A-1'!G32</f>
        <v>0</v>
      </c>
    </row>
    <row r="33" spans="1:7">
      <c r="A33" s="448">
        <f ca="1">'[4]Exh.A-1'!A33</f>
        <v>24</v>
      </c>
      <c r="B33" s="449" t="str">
        <f ca="1">'[4]Exh.A-1'!B33</f>
        <v>Depreciation-Transmission</v>
      </c>
      <c r="C33" s="453">
        <f ca="1">'[4]Exh.A-1'!C33</f>
        <v>3490805.0455442886</v>
      </c>
      <c r="D33" s="457">
        <f ca="1">'[4]Exh.A-1'!D33</f>
        <v>0.16844908290465715</v>
      </c>
      <c r="E33" s="650" t="str">
        <f ca="1">'[4]Exh.A-1'!E33</f>
        <v>F</v>
      </c>
      <c r="F33" s="718">
        <f ca="1">'[4]Exh.A-1'!F33</f>
        <v>3490805.0455442886</v>
      </c>
      <c r="G33" s="651">
        <f ca="1">'[4]Exh.A-1'!G33</f>
        <v>0</v>
      </c>
    </row>
    <row r="34" spans="1:7">
      <c r="A34" s="448">
        <f ca="1">'[4]Exh.A-1'!A34</f>
        <v>25</v>
      </c>
      <c r="B34" s="449" t="str">
        <f ca="1">'[4]Exh.A-1'!B34</f>
        <v>Amortization  - Regulatory Assets &amp; Liab - Non PC Only (1)</v>
      </c>
      <c r="C34" s="453">
        <f ca="1">'[4]Exh.A-1'!C34</f>
        <v>19415532.153878614</v>
      </c>
      <c r="D34" s="457">
        <f ca="1">'[4]Exh.A-1'!D34</f>
        <v>0.93689809163112181</v>
      </c>
      <c r="E34" s="650" t="str">
        <f ca="1">'[4]Exh.A-1'!E34</f>
        <v>F</v>
      </c>
      <c r="F34" s="453">
        <f ca="1">'[4]Exh.A-1'!F34</f>
        <v>19415532.153878614</v>
      </c>
      <c r="G34" s="651">
        <f ca="1">'[4]Exh.A-1'!G34</f>
        <v>0</v>
      </c>
    </row>
    <row r="35" spans="1:7">
      <c r="A35" s="448">
        <f ca="1">'[4]Exh.A-1'!A35</f>
        <v>26</v>
      </c>
      <c r="B35" s="726" t="str">
        <f ca="1">'[4]Exh.A-1'!B35</f>
        <v>N/A (formerly hedging line of credit)</v>
      </c>
      <c r="C35" s="652"/>
      <c r="D35" s="652"/>
      <c r="E35" s="650"/>
      <c r="F35" s="652"/>
      <c r="G35" s="652"/>
    </row>
    <row r="36" spans="1:7">
      <c r="A36" s="448">
        <f ca="1">'[4]Exh.A-1'!A36</f>
        <v>27</v>
      </c>
      <c r="B36" s="463" t="str">
        <f ca="1">'[4]Exh.A-1'!B36</f>
        <v>Subtotal &amp; Baseline Rate</v>
      </c>
      <c r="C36" s="727">
        <f ca="1">'[4]Exh.A-1'!C36</f>
        <v>1211926994.0271161</v>
      </c>
      <c r="D36" s="728">
        <f ca="1">'[4]Exh.A-1'!D36</f>
        <v>58.48163619215655</v>
      </c>
      <c r="E36" s="728"/>
      <c r="F36" s="727">
        <f ca="1">'[4]Exh.A-1'!F36</f>
        <v>530232276.27866518</v>
      </c>
      <c r="G36" s="727">
        <f ca="1">'[4]Exh.A-1'!G36</f>
        <v>681694717.74845052</v>
      </c>
    </row>
    <row r="37" spans="1:7">
      <c r="A37" s="448">
        <f ca="1">'[4]Exh.A-1'!A37</f>
        <v>28</v>
      </c>
      <c r="B37" s="454" t="str">
        <f ca="1">'[4]Exh.A-1'!B37</f>
        <v>Revenue Sensitive Items</v>
      </c>
      <c r="C37" s="464">
        <f ca="1">'[4]Exh.A-1'!C37</f>
        <v>0.95238599999999995</v>
      </c>
      <c r="D37" s="464">
        <f ca="1">'[4]Exh.A-1'!D37</f>
        <v>0.95238599999999995</v>
      </c>
      <c r="E37" s="464"/>
      <c r="F37" s="729">
        <f ca="1">'[4]Exh.A-1'!F37</f>
        <v>0.95238599999999995</v>
      </c>
      <c r="G37" s="729">
        <f ca="1">'[4]Exh.A-1'!G37</f>
        <v>0.95238599999999995</v>
      </c>
    </row>
    <row r="38" spans="1:7">
      <c r="A38" s="448">
        <f ca="1">'[4]Exh.A-1'!A38</f>
        <v>29</v>
      </c>
      <c r="B38" s="454" t="str">
        <f ca="1">'[4]Exh.A-1'!B38</f>
        <v>Grossed up for RSI</v>
      </c>
      <c r="C38" s="727">
        <f ca="1">'[4]Exh.A-1'!C38</f>
        <v>1272516599.3904951</v>
      </c>
      <c r="D38" s="728">
        <f ca="1">'[4]Exh.A-1'!D38</f>
        <v>61.405392553183852</v>
      </c>
      <c r="E38" s="728"/>
      <c r="F38" s="727">
        <f ca="1">'[4]Exh.A-1'!F38</f>
        <v>556740939.36561978</v>
      </c>
      <c r="G38" s="727">
        <f ca="1">'[4]Exh.A-1'!G38</f>
        <v>715775660.02487493</v>
      </c>
    </row>
    <row r="39" spans="1:7">
      <c r="A39" s="448">
        <f ca="1">'[4]Exh.A-1'!A39</f>
        <v>30</v>
      </c>
      <c r="B39" s="454" t="str">
        <f ca="1">'[4]Exh.A-1'!B39</f>
        <v>Test Year DELIVERED Load (MWH's)</v>
      </c>
      <c r="C39" s="458">
        <f ca="1">'[4]Exh.A-1'!C39</f>
        <v>20723206</v>
      </c>
      <c r="D39" s="465" t="str">
        <f ca="1">'[4]Exh.A-1'!D39</f>
        <v xml:space="preserve"> &lt;-- includes Firm Wholesale</v>
      </c>
      <c r="E39" s="465"/>
      <c r="F39" s="651"/>
      <c r="G39" s="651"/>
    </row>
    <row r="40" spans="1:7">
      <c r="A40" s="448">
        <f ca="1">'[4]Exh.A-1'!A40</f>
        <v>31</v>
      </c>
      <c r="B40" s="452"/>
      <c r="C40" s="725"/>
      <c r="D40" s="730" t="str">
        <f ca="1">'[4]Exh.A-1'!D40</f>
        <v>Total</v>
      </c>
      <c r="E40" s="730"/>
      <c r="F40" s="730" t="str">
        <f ca="1">'[4]Exh.A-1'!F40</f>
        <v xml:space="preserve">Fixed </v>
      </c>
      <c r="G40" s="730" t="str">
        <f ca="1">'[4]Exh.A-1'!G40</f>
        <v>Variable</v>
      </c>
    </row>
    <row r="41" spans="1:7">
      <c r="A41" s="448">
        <f ca="1">'[4]Exh.A-1'!A41</f>
        <v>32</v>
      </c>
      <c r="B41" s="454" t="str">
        <f ca="1">'[4]Exh.A-1'!B41</f>
        <v>Baseline Rate Summarized</v>
      </c>
      <c r="C41" s="715"/>
      <c r="D41" s="715"/>
      <c r="E41" s="715"/>
      <c r="F41" s="715"/>
      <c r="G41" s="715"/>
    </row>
    <row r="42" spans="1:7">
      <c r="A42" s="448">
        <f ca="1">'[4]Exh.A-1'!A42</f>
        <v>33</v>
      </c>
      <c r="B42" s="454" t="str">
        <f ca="1">'[4]Exh.A-1'!B42</f>
        <v>BLR Net of RSI</v>
      </c>
      <c r="C42" s="731"/>
      <c r="D42" s="732">
        <f ca="1">'[4]Exh.A-1'!D42</f>
        <v>58.481636192156543</v>
      </c>
      <c r="E42" s="732"/>
      <c r="F42" s="732">
        <f ca="1">'[4]Exh.A-1'!F42</f>
        <v>25.586401847217328</v>
      </c>
      <c r="G42" s="732">
        <f ca="1">'[4]Exh.A-1'!G42</f>
        <v>32.895234344939219</v>
      </c>
    </row>
    <row r="43" spans="1:7">
      <c r="A43" s="448">
        <f ca="1">'[4]Exh.A-1'!A43</f>
        <v>34</v>
      </c>
      <c r="B43" s="454" t="str">
        <f ca="1">'[4]Exh.A-1'!B43</f>
        <v>Grossed up for RSI</v>
      </c>
      <c r="C43" s="715"/>
      <c r="D43" s="732">
        <f ca="1">'[4]Exh.A-1'!D43</f>
        <v>61.405392553183837</v>
      </c>
      <c r="E43" s="732"/>
      <c r="F43" s="732">
        <f ca="1">'[4]Exh.A-1'!F43</f>
        <v>26.865579552006565</v>
      </c>
      <c r="G43" s="732">
        <f ca="1">'[4]Exh.A-1'!G43</f>
        <v>34.539813001177272</v>
      </c>
    </row>
    <row r="44" spans="1:7">
      <c r="A44" s="448">
        <v>35</v>
      </c>
      <c r="B44" s="454"/>
      <c r="C44" s="451"/>
      <c r="D44" s="451"/>
      <c r="E44" s="451"/>
      <c r="F44" s="451"/>
      <c r="G44" s="451"/>
    </row>
    <row r="45" spans="1:7">
      <c r="A45" s="448"/>
      <c r="B45" s="454"/>
      <c r="C45" s="451"/>
      <c r="D45" s="451"/>
      <c r="E45" s="451"/>
      <c r="F45" s="451"/>
      <c r="G45" s="451"/>
    </row>
    <row r="46" spans="1:7" ht="14.4">
      <c r="A46" s="648"/>
      <c r="B46" s="445"/>
      <c r="C46" s="648"/>
      <c r="D46" s="648"/>
      <c r="E46" s="648"/>
      <c r="F46" s="648"/>
      <c r="G46" s="648"/>
    </row>
  </sheetData>
  <printOptions horizontalCentered="1"/>
  <pageMargins left="0.25" right="0.25" top="1" bottom="0.75" header="0.3" footer="0.3"/>
  <pageSetup scale="88" fitToWidth="0" orientation="landscape" r:id="rId1"/>
  <headerFooter>
    <oddHeader>&amp;CPuget Sound Energy
Docket No. UE-17xxxx
Electric Cost of Service Accounting Inputs
&amp;A</oddHeader>
    <oddFooter>&amp;L&amp;F&amp;RPage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42"/>
  <sheetViews>
    <sheetView topLeftCell="A13" zoomScale="90" zoomScaleNormal="90" workbookViewId="0">
      <selection activeCell="E18" sqref="E18"/>
    </sheetView>
  </sheetViews>
  <sheetFormatPr defaultRowHeight="13.2"/>
  <cols>
    <col min="1" max="1" width="8.88671875" style="282"/>
    <col min="2" max="2" width="39.6640625" style="282" customWidth="1"/>
    <col min="3" max="3" width="12.44140625" style="282" bestFit="1" customWidth="1"/>
    <col min="4" max="4" width="8" style="282" bestFit="1" customWidth="1"/>
    <col min="5" max="5" width="22.109375" style="282" bestFit="1" customWidth="1"/>
    <col min="6" max="16384" width="8.88671875" style="282"/>
  </cols>
  <sheetData>
    <row r="1" spans="1:5">
      <c r="B1" s="22"/>
      <c r="C1" s="22"/>
      <c r="D1" s="22"/>
      <c r="E1" s="23"/>
    </row>
    <row r="2" spans="1:5" ht="13.8" thickBot="1">
      <c r="B2" s="22"/>
      <c r="C2" s="22"/>
      <c r="D2" s="22"/>
      <c r="E2" s="23"/>
    </row>
    <row r="3" spans="1:5" ht="13.8" thickBot="1">
      <c r="B3" s="22"/>
      <c r="C3" s="22"/>
      <c r="D3" s="22"/>
      <c r="E3" s="25"/>
    </row>
    <row r="4" spans="1:5">
      <c r="A4" s="282" t="str">
        <f ca="1">'[4]KJB-3,11 Def'!D5</f>
        <v>PUGET SOUND ENERGY-ELECTRIC</v>
      </c>
      <c r="B4" s="103"/>
      <c r="C4" s="27"/>
      <c r="D4" s="27"/>
      <c r="E4" s="27"/>
    </row>
    <row r="5" spans="1:5">
      <c r="A5" s="282" t="str">
        <f ca="1">'[4]KJB-3,11 Def'!D6</f>
        <v>PRO FORMA COST OF CAPITAL</v>
      </c>
      <c r="B5" s="103"/>
      <c r="C5" s="27"/>
      <c r="D5" s="27"/>
      <c r="E5" s="27"/>
    </row>
    <row r="6" spans="1:5">
      <c r="A6" s="282" t="str">
        <f ca="1">'[4]KJB-3,11 Def'!D7</f>
        <v>FOR THE TWELVE MONTHS ENDED SEPTEMBER 30, 2016</v>
      </c>
      <c r="B6" s="103"/>
      <c r="C6" s="27"/>
      <c r="D6" s="27"/>
      <c r="E6" s="27"/>
    </row>
    <row r="7" spans="1:5">
      <c r="A7" s="282" t="str">
        <f ca="1">'[4]KJB-3,11 Def'!D8</f>
        <v>GENERAL RATE CASE</v>
      </c>
      <c r="B7" s="103"/>
      <c r="C7" s="27"/>
      <c r="D7" s="27"/>
      <c r="E7" s="27"/>
    </row>
    <row r="8" spans="1:5">
      <c r="B8" s="22"/>
      <c r="C8" s="22"/>
      <c r="D8" s="30"/>
      <c r="E8" s="30"/>
    </row>
    <row r="9" spans="1:5">
      <c r="A9" s="282" t="s">
        <v>989</v>
      </c>
      <c r="B9" s="22"/>
      <c r="C9" s="30" t="s">
        <v>1152</v>
      </c>
      <c r="D9" s="30" t="s">
        <v>1906</v>
      </c>
      <c r="E9" s="30" t="s">
        <v>1153</v>
      </c>
    </row>
    <row r="10" spans="1:5">
      <c r="A10" s="282" t="s">
        <v>990</v>
      </c>
      <c r="B10" s="104" t="s">
        <v>991</v>
      </c>
      <c r="C10" s="34" t="s">
        <v>1154</v>
      </c>
      <c r="D10" s="34" t="s">
        <v>1288</v>
      </c>
      <c r="E10" s="34" t="s">
        <v>1155</v>
      </c>
    </row>
    <row r="11" spans="1:5">
      <c r="B11" s="73"/>
      <c r="C11" s="73"/>
      <c r="D11" s="73"/>
      <c r="E11" s="73"/>
    </row>
    <row r="12" spans="1:5">
      <c r="A12" s="282">
        <v>1</v>
      </c>
      <c r="B12" s="22" t="str">
        <f ca="1">'[4]KJB-3,11 Def'!E13</f>
        <v>SHORT &amp; LONG TERM DEBT</v>
      </c>
      <c r="C12" s="293">
        <f ca="1">'[4]KJB-3,11 Def'!F13</f>
        <v>0.51500000000000001</v>
      </c>
      <c r="D12" s="293">
        <f ca="1">'[4]KJB-3,11 Def'!G13</f>
        <v>5.8058252427184473E-2</v>
      </c>
      <c r="E12" s="293">
        <f ca="1">'[4]KJB-3,11 Def'!H13</f>
        <v>2.9899999999999999E-2</v>
      </c>
    </row>
    <row r="13" spans="1:5">
      <c r="A13" s="282">
        <v>2</v>
      </c>
      <c r="B13" s="22" t="str">
        <f ca="1">'[4]KJB-3,11 Def'!E14</f>
        <v>EQUITY</v>
      </c>
      <c r="C13" s="293">
        <f ca="1">'[4]KJB-3,11 Def'!F14</f>
        <v>0.48499999999999999</v>
      </c>
      <c r="D13" s="293">
        <f ca="1">'[4]KJB-3,11 Def'!G14</f>
        <v>9.5000000000000001E-2</v>
      </c>
      <c r="E13" s="293">
        <f ca="1">'[4]KJB-3,11 Def'!H14</f>
        <v>4.6100000000000002E-2</v>
      </c>
    </row>
    <row r="14" spans="1:5">
      <c r="A14" s="282">
        <v>3</v>
      </c>
      <c r="B14" s="22" t="str">
        <f ca="1">'[4]KJB-3,11 Def'!E15</f>
        <v>TOTAL COST OF CAPITAL</v>
      </c>
      <c r="C14" s="294">
        <f ca="1">'[4]KJB-3,11 Def'!F15</f>
        <v>1</v>
      </c>
      <c r="D14" s="295">
        <f ca="1">'[4]KJB-3,11 Def'!G15</f>
        <v>0</v>
      </c>
      <c r="E14" s="294">
        <f ca="1">'[4]KJB-3,11 Def'!H15</f>
        <v>7.5999999999999998E-2</v>
      </c>
    </row>
    <row r="15" spans="1:5">
      <c r="A15" s="282">
        <v>4</v>
      </c>
      <c r="C15" s="22"/>
      <c r="D15" s="22"/>
      <c r="E15" s="36"/>
    </row>
    <row r="16" spans="1:5">
      <c r="A16" s="282">
        <v>5</v>
      </c>
      <c r="B16" s="22" t="str">
        <f ca="1">'[4]KJB-3,11 Def'!E17</f>
        <v>AFTER TAX DEBT</v>
      </c>
      <c r="C16" s="296">
        <f ca="1">'[4]KJB-3,11 Def'!F17</f>
        <v>0.51500000000000001</v>
      </c>
      <c r="D16" s="296">
        <f ca="1">'[4]KJB-3,11 Def'!G17</f>
        <v>5.8058252427184473E-2</v>
      </c>
      <c r="E16" s="293">
        <f ca="1">'[4]KJB-3,11 Def'!H17</f>
        <v>2.3599999999999999E-2</v>
      </c>
    </row>
    <row r="17" spans="1:5">
      <c r="A17" s="282">
        <v>6</v>
      </c>
      <c r="B17" s="22" t="str">
        <f ca="1">'[4]KJB-3,11 Def'!E18</f>
        <v>EQUITY</v>
      </c>
      <c r="C17" s="296">
        <f ca="1">'[4]KJB-3,11 Def'!F18</f>
        <v>0.48499999999999999</v>
      </c>
      <c r="D17" s="296">
        <f ca="1">'[4]KJB-3,11 Def'!G18</f>
        <v>9.5000000000000001E-2</v>
      </c>
      <c r="E17" s="293">
        <f ca="1">'[4]KJB-3,11 Def'!H18</f>
        <v>4.6100000000000002E-2</v>
      </c>
    </row>
    <row r="18" spans="1:5">
      <c r="A18" s="282">
        <v>7</v>
      </c>
      <c r="B18" s="22" t="str">
        <f ca="1">'[4]KJB-3,11 Def'!E19</f>
        <v>TOTAL AFTER TAX COST OF CAPITAL</v>
      </c>
      <c r="C18" s="294">
        <f ca="1">'[4]KJB-3,11 Def'!F19</f>
        <v>1</v>
      </c>
      <c r="D18" s="295">
        <f ca="1">'[4]KJB-3,11 Def'!G19</f>
        <v>0</v>
      </c>
      <c r="E18" s="294">
        <f ca="1">'[4]KJB-3,11 Def'!H19</f>
        <v>6.9699999999999998E-2</v>
      </c>
    </row>
    <row r="22" spans="1:5">
      <c r="B22" s="22"/>
      <c r="C22" s="22"/>
      <c r="D22" s="22"/>
      <c r="E22" s="23"/>
    </row>
    <row r="23" spans="1:5" ht="13.8" thickBot="1">
      <c r="B23" s="21"/>
      <c r="C23" s="21"/>
      <c r="D23" s="21"/>
      <c r="E23" s="23"/>
    </row>
    <row r="24" spans="1:5" ht="13.8" thickBot="1">
      <c r="B24" s="21"/>
      <c r="C24" s="21"/>
      <c r="D24" s="21"/>
      <c r="E24" s="25"/>
    </row>
    <row r="25" spans="1:5">
      <c r="A25" s="282" t="s">
        <v>988</v>
      </c>
      <c r="B25" s="27"/>
      <c r="C25" s="27"/>
      <c r="D25" s="27"/>
      <c r="E25" s="27"/>
    </row>
    <row r="26" spans="1:5">
      <c r="A26" s="282" t="s">
        <v>1940</v>
      </c>
      <c r="B26" s="27"/>
      <c r="C26" s="27"/>
      <c r="D26" s="27"/>
      <c r="E26" s="27"/>
    </row>
    <row r="27" spans="1:5">
      <c r="A27" s="282" t="s">
        <v>1244</v>
      </c>
      <c r="B27" s="27"/>
      <c r="C27" s="27"/>
      <c r="D27" s="27"/>
      <c r="E27" s="27"/>
    </row>
    <row r="28" spans="1:5">
      <c r="A28" s="282" t="s">
        <v>1939</v>
      </c>
      <c r="B28" s="27"/>
      <c r="C28" s="27"/>
      <c r="D28" s="27"/>
      <c r="E28" s="27"/>
    </row>
    <row r="29" spans="1:5">
      <c r="B29" s="21"/>
      <c r="C29" s="21"/>
      <c r="D29" s="21"/>
      <c r="E29" s="21"/>
    </row>
    <row r="30" spans="1:5">
      <c r="A30" s="282" t="s">
        <v>989</v>
      </c>
      <c r="B30" s="21"/>
      <c r="C30" s="21"/>
      <c r="D30" s="21"/>
      <c r="E30" s="21"/>
    </row>
    <row r="31" spans="1:5">
      <c r="A31" s="282" t="s">
        <v>990</v>
      </c>
      <c r="B31" s="105" t="s">
        <v>991</v>
      </c>
      <c r="C31" s="33"/>
      <c r="D31" s="33"/>
      <c r="E31" s="106" t="s">
        <v>1156</v>
      </c>
    </row>
    <row r="32" spans="1:5">
      <c r="B32" s="22"/>
      <c r="C32" s="22"/>
      <c r="D32" s="22"/>
      <c r="E32" s="107"/>
    </row>
    <row r="33" spans="1:5">
      <c r="A33" s="38">
        <f ca="1">'[4]KJB-3,11 Def'!I13</f>
        <v>1</v>
      </c>
      <c r="B33" s="62" t="str">
        <f ca="1">'[4]KJB-3,11 Def'!J13</f>
        <v>BAD DEBTS</v>
      </c>
      <c r="C33" s="22"/>
      <c r="D33" s="22"/>
      <c r="E33" s="43">
        <f ca="1">'[4]KJB-3,11 Def'!M13</f>
        <v>7.1570000000000002E-3</v>
      </c>
    </row>
    <row r="34" spans="1:5">
      <c r="A34" s="38">
        <f ca="1">'[4]KJB-3,11 Def'!I14</f>
        <v>2</v>
      </c>
      <c r="B34" s="62" t="str">
        <f ca="1">'[4]KJB-3,11 Def'!J14</f>
        <v>ANNUAL FILING FEE</v>
      </c>
      <c r="C34" s="22"/>
      <c r="D34" s="22"/>
      <c r="E34" s="43">
        <f ca="1">'[4]KJB-3,11 Def'!M14</f>
        <v>2E-3</v>
      </c>
    </row>
    <row r="35" spans="1:5">
      <c r="A35" s="38">
        <f ca="1">'[4]KJB-3,11 Def'!I15</f>
        <v>3</v>
      </c>
      <c r="B35" s="62" t="str">
        <f ca="1">'[4]KJB-3,11 Def'!J15</f>
        <v>STATE UTILITY TAX ( 3.8734% - ( LINE 1 * 3.8734% )  )</v>
      </c>
      <c r="C35" s="710">
        <f ca="1">'[4]KJB-3,11 Def'!K15</f>
        <v>0</v>
      </c>
      <c r="D35" s="205">
        <f ca="1">'[4]KJB-3,11 Def'!L15</f>
        <v>3.8733999999999998E-2</v>
      </c>
      <c r="E35" s="108">
        <f ca="1">'[4]KJB-3,11 Def'!M15</f>
        <v>3.8456999999999998E-2</v>
      </c>
    </row>
    <row r="36" spans="1:5">
      <c r="A36" s="38">
        <f ca="1">'[4]KJB-3,11 Def'!I16</f>
        <v>4</v>
      </c>
      <c r="B36" s="62"/>
      <c r="C36" s="22"/>
      <c r="D36" s="22"/>
      <c r="E36" s="40"/>
    </row>
    <row r="37" spans="1:5">
      <c r="A37" s="38">
        <f ca="1">'[4]KJB-3,11 Def'!I17</f>
        <v>5</v>
      </c>
      <c r="B37" s="62" t="str">
        <f ca="1">'[4]KJB-3,11 Def'!J17</f>
        <v>SUM OF TAXES OTHER</v>
      </c>
      <c r="C37" s="22"/>
      <c r="D37" s="22"/>
      <c r="E37" s="43">
        <f ca="1">'[4]KJB-3,11 Def'!M17</f>
        <v>4.7613999999999997E-2</v>
      </c>
    </row>
    <row r="38" spans="1:5">
      <c r="A38" s="38">
        <f ca="1">'[4]KJB-3,11 Def'!I18</f>
        <v>6</v>
      </c>
      <c r="B38" s="22"/>
      <c r="C38" s="22"/>
      <c r="D38" s="22"/>
      <c r="E38" s="43"/>
    </row>
    <row r="39" spans="1:5">
      <c r="A39" s="38">
        <f ca="1">'[4]KJB-3,11 Def'!I19</f>
        <v>7</v>
      </c>
      <c r="B39" s="22" t="str">
        <f ca="1">'[4]KJB-3,11 Def'!J19</f>
        <v>CONVERSION FACTOR EXCLUDING FEDERAL INCOME TAX ( 1 - LINE 5 )</v>
      </c>
      <c r="C39" s="22"/>
      <c r="D39" s="22"/>
      <c r="E39" s="43">
        <f ca="1">'[4]KJB-3,11 Def'!M19</f>
        <v>0.95238599999999995</v>
      </c>
    </row>
    <row r="40" spans="1:5">
      <c r="A40" s="38">
        <f ca="1">'[4]KJB-3,11 Def'!I20</f>
        <v>8</v>
      </c>
      <c r="B40" s="62" t="str">
        <f ca="1">'[4]KJB-3,11 Def'!J20</f>
        <v>FEDERAL INCOME TAX ( LINE 7  * 21% )</v>
      </c>
      <c r="C40" s="22"/>
      <c r="D40" s="95">
        <f ca="1">'[4]KJB-3,11 Def'!L20</f>
        <v>0.21</v>
      </c>
      <c r="E40" s="43">
        <f ca="1">'[4]KJB-3,11 Def'!M20</f>
        <v>0.20000100000000001</v>
      </c>
    </row>
    <row r="41" spans="1:5" ht="13.8" thickBot="1">
      <c r="A41" s="38">
        <f ca="1">'[4]KJB-3,11 Def'!I21</f>
        <v>9</v>
      </c>
      <c r="B41" s="62" t="str">
        <f ca="1">'[4]KJB-3,11 Def'!J21</f>
        <v xml:space="preserve">CONVERSION FACTOR INCL FEDERAL INCOME TAX ( LINE 7 - LINE 8 ) </v>
      </c>
      <c r="C41" s="22"/>
      <c r="D41" s="22"/>
      <c r="E41" s="297">
        <f ca="1">'[4]KJB-3,11 Def'!M21</f>
        <v>0.75238499999999997</v>
      </c>
    </row>
    <row r="42" spans="1:5" ht="13.8" thickTop="1"/>
  </sheetData>
  <printOptions horizontalCentered="1"/>
  <pageMargins left="0.25" right="0.25" top="1.02" bottom="0.75" header="0.3" footer="0.3"/>
  <pageSetup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5"/>
  <sheetViews>
    <sheetView workbookViewId="0">
      <pane xSplit="3" ySplit="14" topLeftCell="AR17" activePane="bottomRight" state="frozen"/>
      <selection pane="topRight" activeCell="D1" sqref="D1"/>
      <selection pane="bottomLeft" activeCell="A15" sqref="A15"/>
      <selection pane="bottomRight" activeCell="AV18" sqref="AV18"/>
    </sheetView>
  </sheetViews>
  <sheetFormatPr defaultRowHeight="13.2"/>
  <cols>
    <col min="2" max="2" width="43.21875" bestFit="1" customWidth="1"/>
    <col min="3" max="3" width="1.44140625" customWidth="1"/>
    <col min="4" max="4" width="14.77734375" bestFit="1" customWidth="1"/>
    <col min="5" max="5" width="14.44140625" bestFit="1" customWidth="1"/>
    <col min="6" max="6" width="16.88671875" customWidth="1"/>
    <col min="7" max="7" width="15.88671875" bestFit="1" customWidth="1"/>
    <col min="8" max="8" width="14.44140625" bestFit="1" customWidth="1"/>
    <col min="9" max="9" width="16.44140625" bestFit="1" customWidth="1"/>
    <col min="10" max="10" width="15.21875" bestFit="1" customWidth="1"/>
    <col min="11" max="11" width="12.33203125" bestFit="1" customWidth="1"/>
    <col min="12" max="12" width="10.88671875" bestFit="1" customWidth="1"/>
    <col min="13" max="14" width="11.21875" bestFit="1" customWidth="1"/>
    <col min="15" max="15" width="13.77734375" bestFit="1" customWidth="1"/>
    <col min="16" max="16" width="12.5546875" bestFit="1" customWidth="1"/>
    <col min="17" max="17" width="18.44140625" bestFit="1" customWidth="1"/>
    <col min="18" max="18" width="13.88671875" bestFit="1" customWidth="1"/>
    <col min="19" max="20" width="11.88671875" bestFit="1" customWidth="1"/>
    <col min="21" max="21" width="13.109375" bestFit="1" customWidth="1"/>
    <col min="22" max="22" width="12.6640625" bestFit="1" customWidth="1"/>
    <col min="23" max="23" width="17.6640625" bestFit="1" customWidth="1"/>
    <col min="24" max="24" width="19.6640625" bestFit="1" customWidth="1"/>
    <col min="25" max="25" width="17.21875" bestFit="1" customWidth="1"/>
    <col min="26" max="26" width="18" bestFit="1" customWidth="1"/>
    <col min="27" max="28" width="12.5546875" bestFit="1" customWidth="1"/>
    <col min="29" max="29" width="13.77734375" bestFit="1" customWidth="1"/>
    <col min="30" max="30" width="13.88671875" bestFit="1" customWidth="1"/>
    <col min="31" max="31" width="13.44140625" bestFit="1" customWidth="1"/>
    <col min="32" max="32" width="16.21875" bestFit="1" customWidth="1"/>
    <col min="33" max="33" width="12.6640625" bestFit="1" customWidth="1"/>
    <col min="34" max="34" width="14.109375" bestFit="1" customWidth="1"/>
    <col min="35" max="35" width="15.109375" bestFit="1" customWidth="1"/>
    <col min="36" max="36" width="13.21875" bestFit="1" customWidth="1"/>
    <col min="37" max="38" width="20.21875" bestFit="1" customWidth="1"/>
    <col min="39" max="39" width="14.77734375" bestFit="1" customWidth="1"/>
    <col min="40" max="40" width="19.88671875" bestFit="1" customWidth="1"/>
    <col min="41" max="41" width="13.6640625" bestFit="1" customWidth="1"/>
    <col min="42" max="42" width="14.5546875" bestFit="1" customWidth="1"/>
    <col min="43" max="43" width="14.77734375" bestFit="1" customWidth="1"/>
    <col min="44" max="44" width="17.77734375" bestFit="1" customWidth="1"/>
    <col min="45" max="45" width="14.5546875" bestFit="1" customWidth="1"/>
    <col min="46" max="46" width="18.21875" customWidth="1"/>
    <col min="47" max="47" width="15.109375" bestFit="1" customWidth="1"/>
    <col min="48" max="48" width="14.77734375" bestFit="1" customWidth="1"/>
    <col min="52" max="52" width="12.44140625" bestFit="1" customWidth="1"/>
  </cols>
  <sheetData>
    <row r="1" spans="1:48">
      <c r="A1" s="21"/>
      <c r="B1" s="22"/>
      <c r="C1" s="22"/>
      <c r="D1" s="22"/>
      <c r="E1" s="22"/>
      <c r="F1" s="22"/>
      <c r="G1" s="22"/>
      <c r="H1" s="22"/>
      <c r="I1" s="23"/>
      <c r="J1" s="22"/>
      <c r="K1" s="22"/>
      <c r="L1" s="22"/>
      <c r="M1" s="22"/>
      <c r="N1" s="22"/>
      <c r="O1" s="22"/>
      <c r="P1" s="22"/>
      <c r="Q1" s="23">
        <v>0</v>
      </c>
      <c r="R1" s="22"/>
      <c r="S1" s="22"/>
      <c r="T1" s="22"/>
      <c r="U1" s="22"/>
      <c r="V1" s="22"/>
      <c r="W1" s="22"/>
      <c r="X1" s="22"/>
      <c r="Y1" s="22"/>
      <c r="Z1" s="23">
        <v>0</v>
      </c>
      <c r="AA1" s="23"/>
      <c r="AB1" s="22"/>
      <c r="AC1" s="218"/>
      <c r="AD1" s="22"/>
      <c r="AE1" s="22"/>
      <c r="AF1" s="22"/>
      <c r="AG1" s="22"/>
      <c r="AH1" s="22"/>
      <c r="AI1" s="23">
        <v>0</v>
      </c>
      <c r="AJ1" s="22"/>
      <c r="AK1" s="22"/>
      <c r="AL1" s="22"/>
      <c r="AM1" s="22"/>
      <c r="AN1" s="22"/>
      <c r="AO1" s="23"/>
      <c r="AP1" s="122"/>
      <c r="AQ1" s="23"/>
      <c r="AR1" s="22"/>
      <c r="AS1" s="22"/>
      <c r="AT1" s="22"/>
      <c r="AU1" s="22"/>
      <c r="AV1" s="36"/>
    </row>
    <row r="2" spans="1:48">
      <c r="A2" s="21"/>
      <c r="B2" s="22"/>
      <c r="C2" s="22"/>
      <c r="D2" s="22"/>
      <c r="E2" s="22"/>
      <c r="F2" s="22"/>
      <c r="G2" s="22"/>
      <c r="H2" s="22"/>
      <c r="I2" s="23"/>
      <c r="J2" s="22"/>
      <c r="K2" s="22"/>
      <c r="L2" s="22"/>
      <c r="M2" s="22"/>
      <c r="N2" s="22"/>
      <c r="O2" s="22"/>
      <c r="P2" s="22"/>
      <c r="Q2" s="23">
        <v>0</v>
      </c>
      <c r="R2" s="22"/>
      <c r="S2" s="22"/>
      <c r="T2" s="22"/>
      <c r="U2" s="22"/>
      <c r="V2" s="22"/>
      <c r="W2" s="22"/>
      <c r="X2" s="22"/>
      <c r="Y2" s="22"/>
      <c r="Z2" s="23">
        <v>0</v>
      </c>
      <c r="AA2" s="23"/>
      <c r="AB2" s="22"/>
      <c r="AC2" s="218"/>
      <c r="AD2" s="22"/>
      <c r="AE2" s="22"/>
      <c r="AF2" s="22"/>
      <c r="AG2" s="22"/>
      <c r="AH2" s="22"/>
      <c r="AI2" s="23">
        <v>0</v>
      </c>
      <c r="AJ2" s="22"/>
      <c r="AK2" s="22"/>
      <c r="AL2" s="22"/>
      <c r="AM2" s="22"/>
      <c r="AN2" s="22"/>
      <c r="AO2" s="23"/>
      <c r="AP2" s="22"/>
      <c r="AQ2" s="23"/>
      <c r="AR2" s="22"/>
      <c r="AS2" s="22"/>
      <c r="AT2" s="22"/>
      <c r="AU2" s="22"/>
      <c r="AV2" s="36"/>
    </row>
    <row r="3" spans="1:48">
      <c r="A3" s="21"/>
      <c r="B3" s="22"/>
      <c r="C3" s="22"/>
      <c r="D3" s="22"/>
      <c r="E3" s="306"/>
      <c r="F3" s="22"/>
      <c r="G3" s="306"/>
      <c r="H3" s="306"/>
      <c r="I3" s="23"/>
      <c r="J3" s="22"/>
      <c r="K3" s="22"/>
      <c r="L3" s="22"/>
      <c r="M3" s="306"/>
      <c r="N3" s="306"/>
      <c r="O3" s="22"/>
      <c r="P3" s="22"/>
      <c r="Q3" s="23" t="s">
        <v>1944</v>
      </c>
      <c r="R3" s="22"/>
      <c r="S3" s="22"/>
      <c r="T3" s="22"/>
      <c r="U3" s="22"/>
      <c r="V3" s="22"/>
      <c r="W3" s="22"/>
      <c r="X3" s="22"/>
      <c r="Y3" s="22"/>
      <c r="Z3" s="23" t="s">
        <v>1945</v>
      </c>
      <c r="AA3" s="22"/>
      <c r="AB3" s="22"/>
      <c r="AC3" s="218"/>
      <c r="AD3" s="22"/>
      <c r="AE3" s="22"/>
      <c r="AF3" s="22"/>
      <c r="AG3" s="22"/>
      <c r="AH3" s="22"/>
      <c r="AI3" s="23" t="s">
        <v>1946</v>
      </c>
      <c r="AJ3" s="22"/>
      <c r="AK3" s="22"/>
      <c r="AL3" s="22"/>
      <c r="AM3" s="22"/>
      <c r="AN3" s="22"/>
      <c r="AO3" s="23"/>
      <c r="AP3" s="306"/>
      <c r="AQ3" s="23"/>
      <c r="AR3" s="22"/>
      <c r="AS3" s="22"/>
      <c r="AT3" s="22"/>
      <c r="AU3" s="22"/>
      <c r="AV3" s="36"/>
    </row>
    <row r="4" spans="1:48">
      <c r="A4" s="668"/>
      <c r="B4" s="669"/>
      <c r="C4" s="669"/>
      <c r="D4" s="668"/>
      <c r="E4" s="668"/>
      <c r="F4" s="36"/>
      <c r="G4" s="668"/>
      <c r="H4" s="668"/>
      <c r="I4" s="24"/>
      <c r="J4" s="24"/>
      <c r="K4" s="36"/>
      <c r="L4" s="36"/>
      <c r="M4" s="668"/>
      <c r="N4" s="668"/>
      <c r="O4" s="36"/>
      <c r="P4" s="36"/>
      <c r="Q4" s="24"/>
      <c r="R4" s="24"/>
      <c r="S4" s="36"/>
      <c r="T4" s="36"/>
      <c r="U4" s="668"/>
      <c r="V4" s="36"/>
      <c r="W4" s="36"/>
      <c r="X4" s="36"/>
      <c r="Y4" s="36"/>
      <c r="Z4" s="24"/>
      <c r="AA4" s="24"/>
      <c r="AB4" s="24"/>
      <c r="AC4" s="668"/>
      <c r="AD4" s="36"/>
      <c r="AE4" s="668"/>
      <c r="AF4" s="36"/>
      <c r="AG4" s="36"/>
      <c r="AH4" s="36"/>
      <c r="AI4" s="36"/>
      <c r="AJ4" s="24"/>
      <c r="AK4" s="36"/>
      <c r="AL4" s="36"/>
      <c r="AM4" s="36"/>
      <c r="AN4" s="36"/>
      <c r="AO4" s="101"/>
      <c r="AP4" s="36"/>
      <c r="AQ4" s="24"/>
      <c r="AR4" s="668"/>
      <c r="AS4" s="668"/>
      <c r="AT4" s="668"/>
      <c r="AU4" s="101"/>
      <c r="AV4" s="670"/>
    </row>
    <row r="5" spans="1:48">
      <c r="A5" s="27"/>
      <c r="B5" s="27"/>
      <c r="C5" s="27"/>
      <c r="D5" s="27"/>
      <c r="E5" s="27"/>
      <c r="F5" s="667" t="s">
        <v>988</v>
      </c>
      <c r="G5" s="27"/>
      <c r="H5" s="27"/>
      <c r="I5" s="27"/>
      <c r="J5" s="27"/>
      <c r="K5" s="786" t="s">
        <v>988</v>
      </c>
      <c r="L5" s="786"/>
      <c r="M5" s="786"/>
      <c r="N5" s="786"/>
      <c r="O5" s="786"/>
      <c r="P5" s="786"/>
      <c r="Q5" s="786"/>
      <c r="R5" s="786"/>
      <c r="S5" s="786" t="s">
        <v>988</v>
      </c>
      <c r="T5" s="786"/>
      <c r="U5" s="786"/>
      <c r="V5" s="786"/>
      <c r="W5" s="786"/>
      <c r="X5" s="786"/>
      <c r="Y5" s="786"/>
      <c r="Z5" s="786"/>
      <c r="AA5" s="667"/>
      <c r="AB5" s="667"/>
      <c r="AC5" s="786" t="s">
        <v>988</v>
      </c>
      <c r="AD5" s="786"/>
      <c r="AE5" s="786"/>
      <c r="AF5" s="786"/>
      <c r="AG5" s="786"/>
      <c r="AH5" s="786"/>
      <c r="AI5" s="786"/>
      <c r="AJ5" s="786"/>
      <c r="AK5" s="786" t="s">
        <v>988</v>
      </c>
      <c r="AL5" s="786"/>
      <c r="AM5" s="786"/>
      <c r="AN5" s="786"/>
      <c r="AO5" s="786"/>
      <c r="AP5" s="786"/>
      <c r="AQ5" s="786"/>
      <c r="AR5" s="27"/>
      <c r="AS5" s="27"/>
      <c r="AT5" s="667" t="s">
        <v>988</v>
      </c>
      <c r="AU5" s="27"/>
      <c r="AV5" s="27"/>
    </row>
    <row r="6" spans="1:48">
      <c r="A6" s="27"/>
      <c r="B6" s="27"/>
      <c r="C6" s="27"/>
      <c r="D6" s="27"/>
      <c r="E6" s="27"/>
      <c r="F6" s="667" t="s">
        <v>1947</v>
      </c>
      <c r="G6" s="27"/>
      <c r="H6" s="27"/>
      <c r="I6" s="27"/>
      <c r="J6" s="27"/>
      <c r="K6" s="786" t="s">
        <v>1947</v>
      </c>
      <c r="L6" s="786"/>
      <c r="M6" s="786"/>
      <c r="N6" s="786"/>
      <c r="O6" s="786"/>
      <c r="P6" s="786"/>
      <c r="Q6" s="786"/>
      <c r="R6" s="786"/>
      <c r="S6" s="786" t="s">
        <v>1947</v>
      </c>
      <c r="T6" s="786"/>
      <c r="U6" s="786"/>
      <c r="V6" s="786"/>
      <c r="W6" s="786"/>
      <c r="X6" s="786"/>
      <c r="Y6" s="786"/>
      <c r="Z6" s="786"/>
      <c r="AA6" s="667"/>
      <c r="AB6" s="667"/>
      <c r="AC6" s="786" t="s">
        <v>1947</v>
      </c>
      <c r="AD6" s="786"/>
      <c r="AE6" s="786"/>
      <c r="AF6" s="786"/>
      <c r="AG6" s="786"/>
      <c r="AH6" s="786"/>
      <c r="AI6" s="786"/>
      <c r="AJ6" s="786"/>
      <c r="AK6" s="786" t="s">
        <v>1947</v>
      </c>
      <c r="AL6" s="786"/>
      <c r="AM6" s="786"/>
      <c r="AN6" s="786"/>
      <c r="AO6" s="786"/>
      <c r="AP6" s="786"/>
      <c r="AQ6" s="786"/>
      <c r="AR6" s="27"/>
      <c r="AS6" s="27"/>
      <c r="AT6" s="667" t="s">
        <v>1947</v>
      </c>
      <c r="AU6" s="27"/>
      <c r="AV6" s="27"/>
    </row>
    <row r="7" spans="1:48">
      <c r="A7" s="27"/>
      <c r="B7" s="27"/>
      <c r="C7" s="27"/>
      <c r="D7" s="27"/>
      <c r="E7" s="27"/>
      <c r="F7" s="667"/>
      <c r="G7" s="27"/>
      <c r="H7" s="27"/>
      <c r="I7" s="27"/>
      <c r="J7" s="27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667"/>
      <c r="AB7" s="671"/>
      <c r="AC7" s="786"/>
      <c r="AD7" s="786"/>
      <c r="AE7" s="786"/>
      <c r="AF7" s="786"/>
      <c r="AG7" s="786"/>
      <c r="AH7" s="786"/>
      <c r="AI7" s="786"/>
      <c r="AJ7" s="786"/>
      <c r="AK7" s="786"/>
      <c r="AL7" s="786"/>
      <c r="AM7" s="786"/>
      <c r="AN7" s="786"/>
      <c r="AO7" s="786"/>
      <c r="AP7" s="786"/>
      <c r="AQ7" s="786"/>
      <c r="AR7" s="27"/>
      <c r="AS7" s="27"/>
      <c r="AT7" s="667"/>
      <c r="AU7" s="27"/>
      <c r="AV7" s="27"/>
    </row>
    <row r="8" spans="1:48">
      <c r="A8" s="672"/>
      <c r="B8" s="306"/>
      <c r="C8" s="306"/>
      <c r="D8" s="22"/>
      <c r="E8" s="27"/>
      <c r="F8" s="667"/>
      <c r="G8" s="27"/>
      <c r="H8" s="27"/>
      <c r="I8" s="27"/>
      <c r="J8" s="27"/>
      <c r="K8" s="786"/>
      <c r="L8" s="786"/>
      <c r="M8" s="786"/>
      <c r="N8" s="786"/>
      <c r="O8" s="786"/>
      <c r="P8" s="786"/>
      <c r="Q8" s="786"/>
      <c r="R8" s="786"/>
      <c r="S8" s="786"/>
      <c r="T8" s="786"/>
      <c r="U8" s="786"/>
      <c r="V8" s="786"/>
      <c r="W8" s="786"/>
      <c r="X8" s="786"/>
      <c r="Y8" s="786"/>
      <c r="Z8" s="786"/>
      <c r="AA8" s="667"/>
      <c r="AB8" s="667"/>
      <c r="AC8" s="786"/>
      <c r="AD8" s="786"/>
      <c r="AE8" s="786"/>
      <c r="AF8" s="786"/>
      <c r="AG8" s="786"/>
      <c r="AH8" s="786"/>
      <c r="AI8" s="786"/>
      <c r="AJ8" s="786"/>
      <c r="AK8" s="786"/>
      <c r="AL8" s="786"/>
      <c r="AM8" s="786"/>
      <c r="AN8" s="786"/>
      <c r="AO8" s="786"/>
      <c r="AP8" s="786"/>
      <c r="AQ8" s="786"/>
      <c r="AR8" s="673" t="s">
        <v>1948</v>
      </c>
      <c r="AS8" s="27"/>
      <c r="AT8" s="27"/>
      <c r="AU8" s="27"/>
      <c r="AV8" s="27"/>
    </row>
    <row r="9" spans="1:48" ht="13.8">
      <c r="A9" s="672"/>
      <c r="B9" s="306"/>
      <c r="C9" s="306"/>
      <c r="D9" s="674"/>
      <c r="E9" s="674"/>
      <c r="F9" s="674"/>
      <c r="G9" s="674"/>
      <c r="H9" s="674"/>
      <c r="I9" s="31" t="s">
        <v>1949</v>
      </c>
      <c r="J9" s="31" t="s">
        <v>1949</v>
      </c>
      <c r="K9" s="675"/>
      <c r="L9" s="674"/>
      <c r="M9" s="674"/>
      <c r="N9" s="674"/>
      <c r="O9" s="674"/>
      <c r="P9" s="675"/>
      <c r="Q9" s="674"/>
      <c r="R9" s="674"/>
      <c r="S9" s="674"/>
      <c r="T9" s="674"/>
      <c r="U9" s="674"/>
      <c r="V9" s="674"/>
      <c r="W9" s="674"/>
      <c r="X9" s="674"/>
      <c r="Y9" s="674"/>
      <c r="Z9" s="22"/>
      <c r="AA9" s="667" t="s">
        <v>1949</v>
      </c>
      <c r="AB9" s="667"/>
      <c r="AC9" s="22"/>
      <c r="AD9" s="674"/>
      <c r="AE9" s="675"/>
      <c r="AF9" s="674"/>
      <c r="AG9" s="674"/>
      <c r="AH9" s="674"/>
      <c r="AI9" s="674"/>
      <c r="AJ9" s="674"/>
      <c r="AK9" s="674"/>
      <c r="AL9" s="674"/>
      <c r="AM9" s="674"/>
      <c r="AN9" s="674"/>
      <c r="AO9" s="674"/>
      <c r="AP9" s="674"/>
      <c r="AQ9" s="674"/>
      <c r="AR9" s="21"/>
      <c r="AS9" s="21"/>
      <c r="AT9" s="21"/>
      <c r="AU9" s="21"/>
      <c r="AV9" s="21"/>
    </row>
    <row r="10" spans="1:48" ht="13.8">
      <c r="A10" s="676"/>
      <c r="B10" s="677"/>
      <c r="C10" s="678"/>
      <c r="D10" s="679"/>
      <c r="E10" s="679"/>
      <c r="F10" s="679" t="s">
        <v>1950</v>
      </c>
      <c r="G10" s="679"/>
      <c r="H10" s="679"/>
      <c r="I10" s="679" t="s">
        <v>1950</v>
      </c>
      <c r="J10" s="679" t="s">
        <v>1950</v>
      </c>
      <c r="K10" s="680"/>
      <c r="L10" s="679"/>
      <c r="M10" s="679"/>
      <c r="N10" s="679"/>
      <c r="O10" s="679"/>
      <c r="P10" s="679" t="s">
        <v>1950</v>
      </c>
      <c r="Q10" s="679"/>
      <c r="R10" s="679"/>
      <c r="S10" s="679"/>
      <c r="T10" s="679"/>
      <c r="U10" s="679"/>
      <c r="V10" s="679"/>
      <c r="W10" s="679" t="s">
        <v>1950</v>
      </c>
      <c r="X10" s="679" t="s">
        <v>1950</v>
      </c>
      <c r="Y10" s="679"/>
      <c r="Z10" s="679"/>
      <c r="AA10" s="679" t="s">
        <v>1950</v>
      </c>
      <c r="AB10" s="679" t="s">
        <v>1950</v>
      </c>
      <c r="AC10" s="679" t="s">
        <v>1950</v>
      </c>
      <c r="AD10" s="679"/>
      <c r="AE10" s="680"/>
      <c r="AF10" s="679"/>
      <c r="AG10" s="679" t="s">
        <v>1950</v>
      </c>
      <c r="AH10" s="679"/>
      <c r="AI10" s="679"/>
      <c r="AJ10" s="679" t="s">
        <v>1950</v>
      </c>
      <c r="AK10" s="679"/>
      <c r="AL10" s="679"/>
      <c r="AM10" s="679" t="s">
        <v>1950</v>
      </c>
      <c r="AN10" s="679" t="s">
        <v>1950</v>
      </c>
      <c r="AO10" s="679" t="s">
        <v>1950</v>
      </c>
      <c r="AP10" s="679"/>
      <c r="AQ10" s="679"/>
      <c r="AR10" s="679"/>
      <c r="AS10" s="679"/>
      <c r="AT10" s="679"/>
      <c r="AU10" s="679"/>
      <c r="AV10" s="679"/>
    </row>
    <row r="11" spans="1:48" ht="13.8">
      <c r="A11" s="681"/>
      <c r="B11" s="677"/>
      <c r="C11" s="682"/>
      <c r="D11" s="682"/>
      <c r="E11" s="31"/>
      <c r="F11" s="31"/>
      <c r="G11" s="31"/>
      <c r="H11" s="31"/>
      <c r="I11" s="683"/>
      <c r="J11" s="683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 t="s">
        <v>1951</v>
      </c>
      <c r="AB11" s="31" t="s">
        <v>1951</v>
      </c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1:48">
      <c r="A12" s="672"/>
      <c r="B12" s="21"/>
      <c r="C12" s="21"/>
      <c r="D12" s="667" t="s">
        <v>1056</v>
      </c>
      <c r="E12" s="667" t="s">
        <v>1118</v>
      </c>
      <c r="F12" s="667" t="s">
        <v>1117</v>
      </c>
      <c r="G12" s="667" t="s">
        <v>1119</v>
      </c>
      <c r="H12" s="667" t="s">
        <v>1120</v>
      </c>
      <c r="I12" s="667" t="s">
        <v>1904</v>
      </c>
      <c r="J12" s="667" t="s">
        <v>1121</v>
      </c>
      <c r="K12" s="667" t="s">
        <v>1122</v>
      </c>
      <c r="L12" s="667" t="s">
        <v>1123</v>
      </c>
      <c r="M12" s="667" t="s">
        <v>1124</v>
      </c>
      <c r="N12" s="667" t="s">
        <v>1125</v>
      </c>
      <c r="O12" s="667" t="s">
        <v>1126</v>
      </c>
      <c r="P12" s="667" t="s">
        <v>1127</v>
      </c>
      <c r="Q12" s="667" t="s">
        <v>1128</v>
      </c>
      <c r="R12" s="667" t="s">
        <v>1129</v>
      </c>
      <c r="S12" s="667" t="s">
        <v>1130</v>
      </c>
      <c r="T12" s="667" t="s">
        <v>1131</v>
      </c>
      <c r="U12" s="667" t="s">
        <v>1132</v>
      </c>
      <c r="V12" s="667" t="s">
        <v>1133</v>
      </c>
      <c r="W12" s="667" t="s">
        <v>1134</v>
      </c>
      <c r="X12" s="667" t="s">
        <v>1905</v>
      </c>
      <c r="Y12" s="667" t="s">
        <v>1245</v>
      </c>
      <c r="Z12" s="667" t="s">
        <v>1536</v>
      </c>
      <c r="AA12" s="667" t="s">
        <v>1952</v>
      </c>
      <c r="AB12" s="671" t="s">
        <v>1907</v>
      </c>
      <c r="AC12" s="667" t="s">
        <v>1135</v>
      </c>
      <c r="AD12" s="667" t="s">
        <v>1136</v>
      </c>
      <c r="AE12" s="667" t="s">
        <v>1137</v>
      </c>
      <c r="AF12" s="667" t="s">
        <v>1138</v>
      </c>
      <c r="AG12" s="667" t="s">
        <v>1139</v>
      </c>
      <c r="AH12" s="667" t="s">
        <v>1140</v>
      </c>
      <c r="AI12" s="667" t="s">
        <v>1141</v>
      </c>
      <c r="AJ12" s="667" t="s">
        <v>1145</v>
      </c>
      <c r="AK12" s="667" t="s">
        <v>1146</v>
      </c>
      <c r="AL12" s="667" t="s">
        <v>1147</v>
      </c>
      <c r="AM12" s="667" t="s">
        <v>1246</v>
      </c>
      <c r="AN12" s="667" t="s">
        <v>1247</v>
      </c>
      <c r="AO12" s="667" t="s">
        <v>1142</v>
      </c>
      <c r="AP12" s="667" t="s">
        <v>1012</v>
      </c>
      <c r="AQ12" s="667" t="s">
        <v>1143</v>
      </c>
      <c r="AR12" s="667"/>
      <c r="AS12" s="667"/>
      <c r="AT12" s="667" t="s">
        <v>1143</v>
      </c>
      <c r="AU12" s="667" t="s">
        <v>1828</v>
      </c>
      <c r="AV12" s="667" t="s">
        <v>1953</v>
      </c>
    </row>
    <row r="13" spans="1:48" ht="26.4">
      <c r="A13" s="684" t="str">
        <f ca="1">[4]Summary!A13</f>
        <v>LINE</v>
      </c>
      <c r="B13" s="21">
        <f ca="1">[4]Summary!B13</f>
        <v>0</v>
      </c>
      <c r="C13" s="21">
        <f ca="1">[4]Summary!C13</f>
        <v>0</v>
      </c>
      <c r="D13" s="708" t="str">
        <f ca="1">[4]Summary!D13</f>
        <v>RESULTS OF</v>
      </c>
      <c r="E13" s="708" t="str">
        <f ca="1">[4]Summary!E13</f>
        <v>&amp; EXPENSES</v>
      </c>
      <c r="F13" s="708" t="str">
        <f ca="1">[4]Summary!F13</f>
        <v>NORMALIZATION</v>
      </c>
      <c r="G13" s="708" t="str">
        <f ca="1">[4]Summary!G13</f>
        <v>REVS. &amp; EXPS.</v>
      </c>
      <c r="H13" s="477" t="str">
        <f ca="1">[4]Summary!H13</f>
        <v>INCOME TAX</v>
      </c>
      <c r="I13" s="477" t="str">
        <f ca="1">[4]Summary!I13</f>
        <v xml:space="preserve"> PROFORMA INTEREST</v>
      </c>
      <c r="J13" s="708" t="str">
        <f ca="1">[4]Summary!J13</f>
        <v>STUDY</v>
      </c>
      <c r="K13" s="708" t="str">
        <f ca="1">[4]Summary!K13</f>
        <v>INJ &amp; DMGS</v>
      </c>
      <c r="L13" s="477" t="str">
        <f ca="1">[4]Summary!L13</f>
        <v>DEBTS</v>
      </c>
      <c r="M13" s="477" t="str">
        <f ca="1">[4]Summary!M13</f>
        <v>PAY</v>
      </c>
      <c r="N13" s="477" t="str">
        <f ca="1">[4]Summary!N13</f>
        <v>INSURANCE</v>
      </c>
      <c r="O13" s="477" t="str">
        <f ca="1">[4]Summary!O13</f>
        <v>CUST DEPOSITS</v>
      </c>
      <c r="P13" s="708" t="str">
        <f ca="1">[4]Summary!P13</f>
        <v>EXPENSES</v>
      </c>
      <c r="Q13" s="708" t="str">
        <f ca="1">[4]Summary!Q13</f>
        <v>PROPERTY SALES</v>
      </c>
      <c r="R13" s="685" t="str">
        <f ca="1">[4]Summary!R13</f>
        <v>LIABILITY INS</v>
      </c>
      <c r="S13" s="685" t="str">
        <f ca="1">[4]Summary!S13</f>
        <v>PLAN</v>
      </c>
      <c r="T13" s="477" t="str">
        <f ca="1">[4]Summary!T13</f>
        <v>INCREASE</v>
      </c>
      <c r="U13" s="477" t="str">
        <f ca="1">[4]Summary!U13</f>
        <v>PLAN</v>
      </c>
      <c r="V13" s="708" t="str">
        <f ca="1">[4]Summary!V13</f>
        <v>INSURANCE</v>
      </c>
      <c r="W13" s="708" t="str">
        <f ca="1">[4]Summary!W13</f>
        <v>REMEDIATION</v>
      </c>
      <c r="X13" s="708" t="str">
        <f ca="1">[4]Summary!X13</f>
        <v>PROCESSING COSTS</v>
      </c>
      <c r="Y13" s="708" t="str">
        <f ca="1">[4]Summary!Y13</f>
        <v>SERVICE CENTER</v>
      </c>
      <c r="Z13" s="708" t="str">
        <f ca="1">[4]Summary!Z13</f>
        <v>WUTC FILING FEE</v>
      </c>
      <c r="AA13" s="477" t="str">
        <f ca="1">[4]Summary!AA13</f>
        <v>ADJUSTMENT</v>
      </c>
      <c r="AB13" s="477" t="str">
        <f ca="1">[4]Summary!AB13</f>
        <v>ADJUSTMENT</v>
      </c>
      <c r="AC13" s="477" t="str">
        <f ca="1">[4]Summary!AC13</f>
        <v>COSTS</v>
      </c>
      <c r="AD13" s="477" t="str">
        <f ca="1">[4]Summary!AD13</f>
        <v>ENERGY TAX</v>
      </c>
      <c r="AE13" s="708" t="str">
        <f ca="1">[4]Summary!AE13</f>
        <v xml:space="preserve"> SOLAR</v>
      </c>
      <c r="AF13" s="708" t="str">
        <f ca="1">[4]Summary!AF13</f>
        <v>(PREV. SFAS 133)</v>
      </c>
      <c r="AG13" s="477" t="str">
        <f ca="1">[4]Summary!AG13</f>
        <v>DAMAGE</v>
      </c>
      <c r="AH13" s="708" t="str">
        <f ca="1">[4]Summary!AH13</f>
        <v>&amp; LIABILITIES</v>
      </c>
      <c r="AI13" s="708" t="str">
        <f ca="1">[4]Summary!AI13</f>
        <v>BATTERY STRG</v>
      </c>
      <c r="AJ13" s="708" t="str">
        <f ca="1">[4]Summary!AJ13</f>
        <v>MARKET</v>
      </c>
      <c r="AK13" s="708" t="str">
        <f ca="1">[4]Summary!AK13</f>
        <v>CAPACITY UPGRADE</v>
      </c>
      <c r="AL13" s="708" t="str">
        <f ca="1">[4]Summary!AL13</f>
        <v>CAPACITY UPGRADE</v>
      </c>
      <c r="AM13" s="477" t="str">
        <f ca="1">[4]Summary!AM13</f>
        <v>RIVER</v>
      </c>
      <c r="AN13" s="708" t="str">
        <f ca="1">[4]Summary!AN13</f>
        <v>TREASURY GRANTS</v>
      </c>
      <c r="AO13" s="477" t="str">
        <f ca="1">[4]Summary!AO13</f>
        <v>ADJUSTMENT</v>
      </c>
      <c r="AP13" s="101" t="str">
        <f ca="1">[4]Summary!AP13</f>
        <v>ADJUSTMENTS</v>
      </c>
      <c r="AQ13" s="708" t="str">
        <f ca="1">[4]Summary!AQ13</f>
        <v>RESULTS OF</v>
      </c>
      <c r="AR13" s="708" t="str">
        <f ca="1">[4]Summary!AR13</f>
        <v xml:space="preserve">ACTUAL RESUTLS </v>
      </c>
      <c r="AS13" s="708" t="str">
        <f ca="1">[4]Summary!AS13</f>
        <v>TOTAL</v>
      </c>
      <c r="AT13" s="708" t="str">
        <f ca="1">[4]Summary!AT13</f>
        <v>RESULTS OF</v>
      </c>
      <c r="AU13" s="708" t="str">
        <f ca="1">[4]Summary!AU13</f>
        <v>REQUIREMENT</v>
      </c>
      <c r="AV13" s="708" t="str">
        <f ca="1">[4]Summary!AV13</f>
        <v>RATE</v>
      </c>
    </row>
    <row r="14" spans="1:48">
      <c r="A14" s="684" t="str">
        <f ca="1">[4]Summary!A14</f>
        <v>NO.</v>
      </c>
      <c r="B14" s="21">
        <f ca="1">[4]Summary!B14</f>
        <v>0</v>
      </c>
      <c r="C14" s="21">
        <f ca="1">[4]Summary!C14</f>
        <v>0</v>
      </c>
      <c r="D14" s="708" t="str">
        <f ca="1">[4]Summary!D14</f>
        <v xml:space="preserve">OPERATIONS </v>
      </c>
      <c r="E14" s="160" t="str">
        <f ca="1">[4]Summary!E14</f>
        <v>Common Adj 01</v>
      </c>
      <c r="F14" s="160" t="str">
        <f ca="1">[4]Summary!F14</f>
        <v>Common Adj 02</v>
      </c>
      <c r="G14" s="160" t="str">
        <f ca="1">[4]Summary!G14</f>
        <v>Common Adj 03</v>
      </c>
      <c r="H14" s="160" t="str">
        <f ca="1">[4]Summary!H14</f>
        <v>Common Adj 04</v>
      </c>
      <c r="I14" s="160" t="str">
        <f ca="1">[4]Summary!I14</f>
        <v>Common Adj 05</v>
      </c>
      <c r="J14" s="160" t="str">
        <f ca="1">[4]Summary!J14</f>
        <v>Common Adj 06</v>
      </c>
      <c r="K14" s="160" t="str">
        <f ca="1">[4]Summary!K14</f>
        <v>Common Adj 07</v>
      </c>
      <c r="L14" s="160" t="str">
        <f ca="1">[4]Summary!L14</f>
        <v>Common Adj 08</v>
      </c>
      <c r="M14" s="160" t="str">
        <f ca="1">[4]Summary!M14</f>
        <v>Common Adj 09</v>
      </c>
      <c r="N14" s="160" t="str">
        <f ca="1">[4]Summary!N14</f>
        <v>Common Adj 10</v>
      </c>
      <c r="O14" s="160" t="str">
        <f ca="1">[4]Summary!O14</f>
        <v>Common Adj 11</v>
      </c>
      <c r="P14" s="160" t="str">
        <f ca="1">[4]Summary!P14</f>
        <v>Common Adj 12</v>
      </c>
      <c r="Q14" s="160" t="str">
        <f ca="1">[4]Summary!Q14</f>
        <v>Common Adj 13</v>
      </c>
      <c r="R14" s="160" t="str">
        <f ca="1">[4]Summary!R14</f>
        <v>Common Adj 14</v>
      </c>
      <c r="S14" s="160" t="str">
        <f ca="1">[4]Summary!S14</f>
        <v>Common Adj 15</v>
      </c>
      <c r="T14" s="160" t="str">
        <f ca="1">[4]Summary!T14</f>
        <v>Common Adj 16</v>
      </c>
      <c r="U14" s="160" t="str">
        <f ca="1">[4]Summary!U14</f>
        <v>Common Adj 17</v>
      </c>
      <c r="V14" s="160" t="str">
        <f ca="1">[4]Summary!V14</f>
        <v>Common Adj 18</v>
      </c>
      <c r="W14" s="160" t="str">
        <f ca="1">[4]Summary!W14</f>
        <v>Common Adj 19</v>
      </c>
      <c r="X14" s="160" t="str">
        <f ca="1">[4]Summary!X14</f>
        <v>Common Adj 20</v>
      </c>
      <c r="Y14" s="160" t="str">
        <f ca="1">[4]Summary!Y14</f>
        <v>Common Adj 21</v>
      </c>
      <c r="Z14" s="160" t="str">
        <f ca="1">[4]Summary!Z14</f>
        <v>Common Adj 22</v>
      </c>
      <c r="AA14" s="160" t="str">
        <f ca="1">[4]Summary!AA14</f>
        <v>Common Adj 23</v>
      </c>
      <c r="AB14" s="160" t="str">
        <f ca="1">[4]Summary!AB14</f>
        <v>Common Adj 24</v>
      </c>
      <c r="AC14" s="160" t="str">
        <f ca="1">[4]Summary!AC14</f>
        <v>Electric Adj 01</v>
      </c>
      <c r="AD14" s="160" t="str">
        <f ca="1">[4]Summary!AD14</f>
        <v>Electric Adj 02</v>
      </c>
      <c r="AE14" s="160" t="str">
        <f ca="1">[4]Summary!AE14</f>
        <v>Electric Adj 03</v>
      </c>
      <c r="AF14" s="160" t="str">
        <f ca="1">[4]Summary!AF14</f>
        <v>Electric Adj 04</v>
      </c>
      <c r="AG14" s="160" t="str">
        <f ca="1">[4]Summary!AG14</f>
        <v>Electric Adj 05</v>
      </c>
      <c r="AH14" s="160" t="str">
        <f ca="1">[4]Summary!AH14</f>
        <v>Electric Adj 06</v>
      </c>
      <c r="AI14" s="160" t="str">
        <f ca="1">[4]Summary!AI14</f>
        <v>Electric Adj 07</v>
      </c>
      <c r="AJ14" s="160" t="str">
        <f ca="1">[4]Summary!AJ14</f>
        <v>Electric Adj 08</v>
      </c>
      <c r="AK14" s="160" t="str">
        <f ca="1">[4]Summary!AK14</f>
        <v>Electric Adj 09</v>
      </c>
      <c r="AL14" s="160" t="str">
        <f ca="1">[4]Summary!AL14</f>
        <v>Electric Adj 10</v>
      </c>
      <c r="AM14" s="160" t="str">
        <f ca="1">[4]Summary!AM14</f>
        <v>Electric Adj 11</v>
      </c>
      <c r="AN14" s="160" t="str">
        <f ca="1">[4]Summary!AN14</f>
        <v>Electric Adj 12</v>
      </c>
      <c r="AO14" s="160" t="str">
        <f ca="1">[4]Summary!AO14</f>
        <v>Electric Adj 13</v>
      </c>
      <c r="AP14" s="101">
        <f ca="1">[4]Summary!AP14</f>
        <v>0</v>
      </c>
      <c r="AQ14" s="101" t="str">
        <f ca="1">[4]Summary!AQ14</f>
        <v>OPERATIONS</v>
      </c>
      <c r="AR14" s="101" t="str">
        <f ca="1">[4]Summary!AR14</f>
        <v>OF OPERATIONS</v>
      </c>
      <c r="AS14" s="101" t="str">
        <f ca="1">[4]Summary!AS14</f>
        <v>ADJUSTMENTS</v>
      </c>
      <c r="AT14" s="101" t="str">
        <f ca="1">[4]Summary!AT14</f>
        <v>OPERATIONS</v>
      </c>
      <c r="AU14" s="686" t="str">
        <f ca="1">[4]Summary!AU14</f>
        <v>DEFICIENCY</v>
      </c>
      <c r="AV14" s="101" t="str">
        <f ca="1">[4]Summary!AV14</f>
        <v>INCREASE</v>
      </c>
    </row>
    <row r="15" spans="1:48">
      <c r="A15" s="687" t="str">
        <f ca="1">[4]Summary!A15</f>
        <v>-</v>
      </c>
      <c r="B15" s="73"/>
      <c r="C15" s="73"/>
      <c r="D15" s="9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1:48">
      <c r="A16" s="38">
        <f ca="1">[4]Summary!A16</f>
        <v>1</v>
      </c>
      <c r="B16" s="62" t="str">
        <f ca="1">[4]Summary!B16</f>
        <v>OPERATING REVENUES</v>
      </c>
      <c r="C16" s="62">
        <f ca="1">[4]Summary!C16</f>
        <v>0</v>
      </c>
      <c r="D16" s="688">
        <f ca="1">[4]Summary!D16</f>
        <v>0</v>
      </c>
      <c r="E16" s="689">
        <f ca="1">[4]Summary!E16</f>
        <v>0</v>
      </c>
      <c r="F16" s="689">
        <f ca="1">[4]Summary!F16</f>
        <v>0</v>
      </c>
      <c r="G16" s="689">
        <f ca="1">[4]Summary!G16</f>
        <v>0</v>
      </c>
      <c r="H16" s="689">
        <f ca="1">[4]Summary!H16</f>
        <v>0</v>
      </c>
      <c r="I16" s="689">
        <f ca="1">[4]Summary!I16</f>
        <v>0</v>
      </c>
      <c r="J16" s="689">
        <f ca="1">[4]Summary!J16</f>
        <v>0</v>
      </c>
      <c r="K16" s="22">
        <f ca="1">[4]Summary!K16</f>
        <v>0</v>
      </c>
      <c r="L16" s="690">
        <f ca="1">[4]Summary!L16</f>
        <v>0</v>
      </c>
      <c r="M16" s="689">
        <f ca="1">[4]Summary!M16</f>
        <v>0</v>
      </c>
      <c r="N16" s="689">
        <f ca="1">[4]Summary!N16</f>
        <v>0</v>
      </c>
      <c r="O16" s="689">
        <f ca="1">[4]Summary!O16</f>
        <v>0</v>
      </c>
      <c r="P16" s="22">
        <f ca="1">[4]Summary!P16</f>
        <v>0</v>
      </c>
      <c r="Q16" s="689">
        <f ca="1">[4]Summary!Q16</f>
        <v>0</v>
      </c>
      <c r="R16" s="22">
        <f ca="1">[4]Summary!R16</f>
        <v>0</v>
      </c>
      <c r="S16" s="22">
        <f ca="1">[4]Summary!S16</f>
        <v>0</v>
      </c>
      <c r="T16" s="689">
        <f ca="1">[4]Summary!T16</f>
        <v>0</v>
      </c>
      <c r="U16" s="22">
        <f ca="1">[4]Summary!U16</f>
        <v>0</v>
      </c>
      <c r="V16" s="22">
        <f ca="1">[4]Summary!V16</f>
        <v>0</v>
      </c>
      <c r="W16" s="22">
        <f ca="1">[4]Summary!W16</f>
        <v>0</v>
      </c>
      <c r="X16" s="22">
        <f ca="1">[4]Summary!X16</f>
        <v>0</v>
      </c>
      <c r="Y16" s="22">
        <f ca="1">[4]Summary!Y16</f>
        <v>0</v>
      </c>
      <c r="Z16" s="22">
        <f ca="1">[4]Summary!Z16</f>
        <v>0</v>
      </c>
      <c r="AA16" s="689">
        <f ca="1">[4]Summary!AA16</f>
        <v>0</v>
      </c>
      <c r="AB16" s="689">
        <f ca="1">[4]Summary!AB16</f>
        <v>0</v>
      </c>
      <c r="AC16" s="689">
        <f ca="1">[4]Summary!AC16</f>
        <v>0</v>
      </c>
      <c r="AD16" s="22">
        <f ca="1">[4]Summary!AD16</f>
        <v>0</v>
      </c>
      <c r="AE16" s="22">
        <f ca="1">[4]Summary!AE16</f>
        <v>0</v>
      </c>
      <c r="AF16" s="62">
        <f ca="1">[4]Summary!AF16</f>
        <v>0</v>
      </c>
      <c r="AG16" s="689">
        <f ca="1">[4]Summary!AG16</f>
        <v>0</v>
      </c>
      <c r="AH16" s="689">
        <f ca="1">[4]Summary!AH16</f>
        <v>0</v>
      </c>
      <c r="AI16" s="689">
        <f ca="1">[4]Summary!AI16</f>
        <v>0</v>
      </c>
      <c r="AJ16" s="689">
        <f ca="1">[4]Summary!AJ16</f>
        <v>0</v>
      </c>
      <c r="AK16" s="689">
        <f ca="1">[4]Summary!AK16</f>
        <v>0</v>
      </c>
      <c r="AL16" s="689">
        <f ca="1">[4]Summary!AL16</f>
        <v>0</v>
      </c>
      <c r="AM16" s="689">
        <f ca="1">[4]Summary!AM16</f>
        <v>0</v>
      </c>
      <c r="AN16" s="689">
        <f ca="1">[4]Summary!AN16</f>
        <v>0</v>
      </c>
      <c r="AO16" s="689">
        <f ca="1">[4]Summary!AO16</f>
        <v>0</v>
      </c>
      <c r="AP16" s="22">
        <f ca="1">[4]Summary!AP16</f>
        <v>0</v>
      </c>
      <c r="AQ16" s="689">
        <f ca="1">[4]Summary!AQ16</f>
        <v>0</v>
      </c>
      <c r="AR16" s="22">
        <f ca="1">[4]Summary!AR16</f>
        <v>0</v>
      </c>
      <c r="AS16" s="22">
        <f ca="1">[4]Summary!AS16</f>
        <v>0</v>
      </c>
      <c r="AT16" s="22">
        <f ca="1">[4]Summary!AT16</f>
        <v>0</v>
      </c>
      <c r="AU16" s="22">
        <f ca="1">[4]Summary!AU16</f>
        <v>0</v>
      </c>
      <c r="AV16" s="22">
        <f ca="1">[4]Summary!AV16</f>
        <v>0</v>
      </c>
    </row>
    <row r="17" spans="1:53">
      <c r="A17" s="38">
        <f ca="1">[4]Summary!A17</f>
        <v>2</v>
      </c>
      <c r="B17" s="62" t="str">
        <f ca="1">[4]Summary!B17</f>
        <v>SALES TO CUSTOMERS</v>
      </c>
      <c r="C17" s="62">
        <f ca="1">[4]Summary!C17</f>
        <v>0</v>
      </c>
      <c r="D17" s="217">
        <f ca="1">[4]Summary!D17</f>
        <v>2146048308.1900001</v>
      </c>
      <c r="E17" s="217">
        <f ca="1">[4]Summary!E17</f>
        <v>-18636297.520117842</v>
      </c>
      <c r="F17" s="217">
        <f ca="1">[4]Summary!F17</f>
        <v>28308135</v>
      </c>
      <c r="G17" s="217">
        <f ca="1">[4]Summary!G17</f>
        <v>-192533060.51000002</v>
      </c>
      <c r="H17" s="217">
        <f ca="1">[4]Summary!H17</f>
        <v>0</v>
      </c>
      <c r="I17" s="217">
        <f ca="1">[4]Summary!I17</f>
        <v>0</v>
      </c>
      <c r="J17" s="217">
        <f ca="1">[4]Summary!J17</f>
        <v>0</v>
      </c>
      <c r="K17" s="217">
        <f ca="1">[4]Summary!K17</f>
        <v>0</v>
      </c>
      <c r="L17" s="217">
        <f ca="1">[4]Summary!L17</f>
        <v>0</v>
      </c>
      <c r="M17" s="217">
        <f ca="1">[4]Summary!M17</f>
        <v>0</v>
      </c>
      <c r="N17" s="217">
        <f ca="1">[4]Summary!N17</f>
        <v>0</v>
      </c>
      <c r="O17" s="217">
        <f ca="1">[4]Summary!O17</f>
        <v>0</v>
      </c>
      <c r="P17" s="217">
        <f ca="1">[4]Summary!P17</f>
        <v>0</v>
      </c>
      <c r="Q17" s="217">
        <f ca="1">[4]Summary!Q17</f>
        <v>0</v>
      </c>
      <c r="R17" s="217">
        <f ca="1">[4]Summary!R17</f>
        <v>0</v>
      </c>
      <c r="S17" s="217">
        <f ca="1">[4]Summary!S17</f>
        <v>0</v>
      </c>
      <c r="T17" s="217">
        <f ca="1">[4]Summary!T17</f>
        <v>0</v>
      </c>
      <c r="U17" s="217">
        <f ca="1">[4]Summary!U17</f>
        <v>0</v>
      </c>
      <c r="V17" s="217">
        <f ca="1">[4]Summary!V17</f>
        <v>0</v>
      </c>
      <c r="W17" s="217">
        <f ca="1">[4]Summary!W17</f>
        <v>0</v>
      </c>
      <c r="X17" s="217">
        <f ca="1">[4]Summary!X17</f>
        <v>0</v>
      </c>
      <c r="Y17" s="217">
        <f ca="1">[4]Summary!Y17</f>
        <v>0</v>
      </c>
      <c r="Z17" s="217">
        <f ca="1">[4]Summary!Z17</f>
        <v>0</v>
      </c>
      <c r="AA17" s="217">
        <f ca="1">[4]Summary!AA17</f>
        <v>0</v>
      </c>
      <c r="AB17" s="217">
        <f ca="1">[4]Summary!AB17</f>
        <v>0</v>
      </c>
      <c r="AC17" s="217">
        <f ca="1">[4]Summary!AC17</f>
        <v>0</v>
      </c>
      <c r="AD17" s="217">
        <f ca="1">[4]Summary!AD17</f>
        <v>0</v>
      </c>
      <c r="AE17" s="217">
        <f ca="1">[4]Summary!AE17</f>
        <v>0</v>
      </c>
      <c r="AF17" s="217">
        <f ca="1">[4]Summary!AF17</f>
        <v>0</v>
      </c>
      <c r="AG17" s="217">
        <f ca="1">[4]Summary!AG17</f>
        <v>0</v>
      </c>
      <c r="AH17" s="217">
        <f ca="1">[4]Summary!AH17</f>
        <v>0</v>
      </c>
      <c r="AI17" s="217">
        <f ca="1">[4]Summary!AI17</f>
        <v>0</v>
      </c>
      <c r="AJ17" s="217">
        <f ca="1">[4]Summary!AJ17</f>
        <v>0</v>
      </c>
      <c r="AK17" s="217">
        <f ca="1">[4]Summary!AK17</f>
        <v>0</v>
      </c>
      <c r="AL17" s="217">
        <f ca="1">[4]Summary!AL17</f>
        <v>0</v>
      </c>
      <c r="AM17" s="217">
        <f ca="1">[4]Summary!AM17</f>
        <v>0</v>
      </c>
      <c r="AN17" s="217">
        <f ca="1">[4]Summary!AN17</f>
        <v>0</v>
      </c>
      <c r="AO17" s="217">
        <f ca="1">[4]Summary!AO17</f>
        <v>0</v>
      </c>
      <c r="AP17" s="217">
        <f ca="1">[4]Summary!AP17</f>
        <v>-182861223.03011787</v>
      </c>
      <c r="AQ17" s="217">
        <f ca="1">[4]Summary!AQ17</f>
        <v>1963187085.1598821</v>
      </c>
      <c r="AR17" s="217">
        <f ca="1">[4]Summary!AR17</f>
        <v>2146048308.1900001</v>
      </c>
      <c r="AS17" s="217">
        <f ca="1">[4]Summary!AS17</f>
        <v>-182861223.03011787</v>
      </c>
      <c r="AT17" s="217">
        <f ca="1">[4]Summary!AT17</f>
        <v>1963187085.1598821</v>
      </c>
      <c r="AU17" s="217">
        <f ca="1">[4]Summary!AU17</f>
        <v>33103242.161820356</v>
      </c>
      <c r="AV17" s="217">
        <f ca="1">[4]Summary!AV17</f>
        <v>1996290327.3217025</v>
      </c>
      <c r="AZ17" s="776">
        <f ca="1">+AU21-AZ18</f>
        <v>33103242</v>
      </c>
    </row>
    <row r="18" spans="1:53">
      <c r="A18" s="38">
        <f ca="1">[4]Summary!A18</f>
        <v>3</v>
      </c>
      <c r="B18" s="62" t="str">
        <f ca="1">[4]Summary!B18</f>
        <v>SALES FROM RESALE-FIRM/SPECIAL CONTRACT</v>
      </c>
      <c r="C18" s="62">
        <f ca="1">[4]Summary!C18</f>
        <v>0</v>
      </c>
      <c r="D18" s="218">
        <f ca="1">[4]Summary!D18</f>
        <v>324382.2</v>
      </c>
      <c r="E18" s="218">
        <f ca="1">[4]Summary!E18</f>
        <v>146.57999999999811</v>
      </c>
      <c r="F18" s="218">
        <f ca="1">[4]Summary!F18</f>
        <v>5118</v>
      </c>
      <c r="G18" s="218">
        <f ca="1">[4]Summary!G18</f>
        <v>-13257.679999999998</v>
      </c>
      <c r="H18" s="218">
        <f ca="1">[4]Summary!H18</f>
        <v>0</v>
      </c>
      <c r="I18" s="218">
        <f ca="1">[4]Summary!I18</f>
        <v>0</v>
      </c>
      <c r="J18" s="218">
        <f ca="1">[4]Summary!J18</f>
        <v>0</v>
      </c>
      <c r="K18" s="218">
        <f ca="1">[4]Summary!K18</f>
        <v>0</v>
      </c>
      <c r="L18" s="218">
        <f ca="1">[4]Summary!L18</f>
        <v>0</v>
      </c>
      <c r="M18" s="218">
        <f ca="1">[4]Summary!M18</f>
        <v>0</v>
      </c>
      <c r="N18" s="218">
        <f ca="1">[4]Summary!N18</f>
        <v>0</v>
      </c>
      <c r="O18" s="218">
        <f ca="1">[4]Summary!O18</f>
        <v>0</v>
      </c>
      <c r="P18" s="218">
        <f ca="1">[4]Summary!P18</f>
        <v>0</v>
      </c>
      <c r="Q18" s="218">
        <f ca="1">[4]Summary!Q18</f>
        <v>0</v>
      </c>
      <c r="R18" s="218">
        <f ca="1">[4]Summary!R18</f>
        <v>0</v>
      </c>
      <c r="S18" s="218">
        <f ca="1">[4]Summary!S18</f>
        <v>0</v>
      </c>
      <c r="T18" s="218">
        <f ca="1">[4]Summary!T18</f>
        <v>0</v>
      </c>
      <c r="U18" s="218">
        <f ca="1">[4]Summary!U18</f>
        <v>0</v>
      </c>
      <c r="V18" s="218">
        <f ca="1">[4]Summary!V18</f>
        <v>0</v>
      </c>
      <c r="W18" s="218">
        <f ca="1">[4]Summary!W18</f>
        <v>0</v>
      </c>
      <c r="X18" s="218">
        <f ca="1">[4]Summary!X18</f>
        <v>0</v>
      </c>
      <c r="Y18" s="218">
        <f ca="1">[4]Summary!Y18</f>
        <v>0</v>
      </c>
      <c r="Z18" s="218">
        <f ca="1">[4]Summary!Z18</f>
        <v>0</v>
      </c>
      <c r="AA18" s="218">
        <f ca="1">[4]Summary!AA18</f>
        <v>0</v>
      </c>
      <c r="AB18" s="218">
        <f ca="1">[4]Summary!AB18</f>
        <v>0</v>
      </c>
      <c r="AC18" s="218">
        <f ca="1">[4]Summary!AC18</f>
        <v>0</v>
      </c>
      <c r="AD18" s="218">
        <f ca="1">[4]Summary!AD18</f>
        <v>0</v>
      </c>
      <c r="AE18" s="218">
        <f ca="1">[4]Summary!AE18</f>
        <v>0</v>
      </c>
      <c r="AF18" s="218">
        <f ca="1">[4]Summary!AF18</f>
        <v>0</v>
      </c>
      <c r="AG18" s="218">
        <f ca="1">[4]Summary!AG18</f>
        <v>0</v>
      </c>
      <c r="AH18" s="218">
        <f ca="1">[4]Summary!AH18</f>
        <v>0</v>
      </c>
      <c r="AI18" s="218">
        <f ca="1">[4]Summary!AI18</f>
        <v>0</v>
      </c>
      <c r="AJ18" s="218">
        <f ca="1">[4]Summary!AJ18</f>
        <v>0</v>
      </c>
      <c r="AK18" s="218">
        <f ca="1">[4]Summary!AK18</f>
        <v>0</v>
      </c>
      <c r="AL18" s="218">
        <f ca="1">[4]Summary!AL18</f>
        <v>0</v>
      </c>
      <c r="AM18" s="218">
        <f ca="1">[4]Summary!AM18</f>
        <v>0</v>
      </c>
      <c r="AN18" s="218">
        <f ca="1">[4]Summary!AN18</f>
        <v>0</v>
      </c>
      <c r="AO18" s="218">
        <f ca="1">[4]Summary!AO18</f>
        <v>0</v>
      </c>
      <c r="AP18" s="218">
        <f ca="1">[4]Summary!AP18</f>
        <v>-7993.1</v>
      </c>
      <c r="AQ18" s="218">
        <f ca="1">[4]Summary!AQ18</f>
        <v>316389.10000000003</v>
      </c>
      <c r="AR18" s="691">
        <f ca="1">[4]Summary!AR18</f>
        <v>324382.2</v>
      </c>
      <c r="AS18" s="218">
        <f ca="1">[4]Summary!AS18</f>
        <v>-7993.1</v>
      </c>
      <c r="AT18" s="218">
        <f ca="1">[4]Summary!AT18</f>
        <v>316389.10000000003</v>
      </c>
      <c r="AU18" s="218">
        <f ca="1">[4]Summary!AU18</f>
        <v>368045.83817964466</v>
      </c>
      <c r="AV18" s="691">
        <f ca="1">[4]Summary!AV18</f>
        <v>684434.93817964476</v>
      </c>
      <c r="AZ18">
        <v>368046</v>
      </c>
      <c r="BA18" s="774">
        <f ca="1">+AZ18-AU18</f>
        <v>0.16182035533711314</v>
      </c>
    </row>
    <row r="19" spans="1:53">
      <c r="A19" s="38">
        <f ca="1">[4]Summary!A19</f>
        <v>4</v>
      </c>
      <c r="B19" s="62" t="str">
        <f ca="1">[4]Summary!B19</f>
        <v>SALES TO OTHER UTILITIES</v>
      </c>
      <c r="C19" s="62">
        <f ca="1">[4]Summary!C19</f>
        <v>0</v>
      </c>
      <c r="D19" s="218">
        <f ca="1">[4]Summary!D19</f>
        <v>201125741.739999</v>
      </c>
      <c r="E19" s="218">
        <f ca="1">[4]Summary!E19</f>
        <v>0</v>
      </c>
      <c r="F19" s="22">
        <f ca="1">[4]Summary!F19</f>
        <v>0</v>
      </c>
      <c r="G19" s="218">
        <f ca="1">[4]Summary!G19</f>
        <v>0</v>
      </c>
      <c r="H19" s="218">
        <f ca="1">[4]Summary!H19</f>
        <v>0</v>
      </c>
      <c r="I19" s="218">
        <f ca="1">[4]Summary!I19</f>
        <v>0</v>
      </c>
      <c r="J19" s="218">
        <f ca="1">[4]Summary!J19</f>
        <v>0</v>
      </c>
      <c r="K19" s="218">
        <f ca="1">[4]Summary!K19</f>
        <v>0</v>
      </c>
      <c r="L19" s="218">
        <f ca="1">[4]Summary!L19</f>
        <v>0</v>
      </c>
      <c r="M19" s="218">
        <f ca="1">[4]Summary!M19</f>
        <v>0</v>
      </c>
      <c r="N19" s="218">
        <f ca="1">[4]Summary!N19</f>
        <v>0</v>
      </c>
      <c r="O19" s="218">
        <f ca="1">[4]Summary!O19</f>
        <v>0</v>
      </c>
      <c r="P19" s="218">
        <f ca="1">[4]Summary!P19</f>
        <v>0</v>
      </c>
      <c r="Q19" s="218">
        <f ca="1">[4]Summary!Q19</f>
        <v>0</v>
      </c>
      <c r="R19" s="218">
        <f ca="1">[4]Summary!R19</f>
        <v>0</v>
      </c>
      <c r="S19" s="218">
        <f ca="1">[4]Summary!S19</f>
        <v>0</v>
      </c>
      <c r="T19" s="218">
        <f ca="1">[4]Summary!T19</f>
        <v>0</v>
      </c>
      <c r="U19" s="218">
        <f ca="1">[4]Summary!U19</f>
        <v>0</v>
      </c>
      <c r="V19" s="218">
        <f ca="1">[4]Summary!V19</f>
        <v>0</v>
      </c>
      <c r="W19" s="218">
        <f ca="1">[4]Summary!W19</f>
        <v>0</v>
      </c>
      <c r="X19" s="218">
        <f ca="1">[4]Summary!X19</f>
        <v>0</v>
      </c>
      <c r="Y19" s="218">
        <f ca="1">[4]Summary!Y19</f>
        <v>0</v>
      </c>
      <c r="Z19" s="218">
        <f ca="1">[4]Summary!Z19</f>
        <v>0</v>
      </c>
      <c r="AA19" s="218">
        <f ca="1">[4]Summary!AA19</f>
        <v>0</v>
      </c>
      <c r="AB19" s="218">
        <f ca="1">[4]Summary!AB19</f>
        <v>0</v>
      </c>
      <c r="AC19" s="218">
        <f ca="1">[4]Summary!AC19</f>
        <v>-164896874.90476853</v>
      </c>
      <c r="AD19" s="218">
        <f ca="1">[4]Summary!AD19</f>
        <v>0</v>
      </c>
      <c r="AE19" s="218">
        <f ca="1">[4]Summary!AE19</f>
        <v>0</v>
      </c>
      <c r="AF19" s="218">
        <f ca="1">[4]Summary!AF19</f>
        <v>0</v>
      </c>
      <c r="AG19" s="218">
        <f ca="1">[4]Summary!AG19</f>
        <v>0</v>
      </c>
      <c r="AH19" s="218">
        <f ca="1">[4]Summary!AH19</f>
        <v>0</v>
      </c>
      <c r="AI19" s="218">
        <f ca="1">[4]Summary!AI19</f>
        <v>0</v>
      </c>
      <c r="AJ19" s="218">
        <f ca="1">[4]Summary!AJ19</f>
        <v>0</v>
      </c>
      <c r="AK19" s="218">
        <f ca="1">[4]Summary!AK19</f>
        <v>0</v>
      </c>
      <c r="AL19" s="218">
        <f ca="1">[4]Summary!AL19</f>
        <v>0</v>
      </c>
      <c r="AM19" s="218">
        <f ca="1">[4]Summary!AM19</f>
        <v>0</v>
      </c>
      <c r="AN19" s="218">
        <f ca="1">[4]Summary!AN19</f>
        <v>0</v>
      </c>
      <c r="AO19" s="218">
        <f ca="1">[4]Summary!AO19</f>
        <v>0</v>
      </c>
      <c r="AP19" s="218">
        <f ca="1">[4]Summary!AP19</f>
        <v>-164896874.90476853</v>
      </c>
      <c r="AQ19" s="218">
        <f ca="1">[4]Summary!AQ19</f>
        <v>36228866.83523047</v>
      </c>
      <c r="AR19" s="691">
        <f ca="1">[4]Summary!AR19</f>
        <v>201125741.739999</v>
      </c>
      <c r="AS19" s="218">
        <f ca="1">[4]Summary!AS19</f>
        <v>-164896874.90476853</v>
      </c>
      <c r="AT19" s="218">
        <f ca="1">[4]Summary!AT19</f>
        <v>36228866.83523047</v>
      </c>
      <c r="AU19" s="691">
        <f ca="1">[4]Summary!AU19</f>
        <v>0</v>
      </c>
      <c r="AV19" s="691">
        <f ca="1">[4]Summary!AV19</f>
        <v>36228866.83523047</v>
      </c>
    </row>
    <row r="20" spans="1:53" ht="13.8" thickBot="1">
      <c r="A20" s="38">
        <f ca="1">[4]Summary!A20</f>
        <v>5</v>
      </c>
      <c r="B20" s="62" t="str">
        <f ca="1">[4]Summary!B20</f>
        <v>OTHER OPERATING REVENUES</v>
      </c>
      <c r="C20" s="62">
        <f ca="1">[4]Summary!C20</f>
        <v>0</v>
      </c>
      <c r="D20" s="218">
        <f ca="1">[4]Summary!D20</f>
        <v>47841338.950000003</v>
      </c>
      <c r="E20" s="692">
        <f ca="1">[4]Summary!E20</f>
        <v>-10225162.969999999</v>
      </c>
      <c r="F20" s="217">
        <f ca="1">[4]Summary!F20</f>
        <v>0</v>
      </c>
      <c r="G20" s="692">
        <f ca="1">[4]Summary!G20</f>
        <v>-278052.84999999986</v>
      </c>
      <c r="H20" s="692">
        <f ca="1">[4]Summary!H20</f>
        <v>0</v>
      </c>
      <c r="I20" s="692" t="str">
        <f ca="1">[4]Summary!I20</f>
        <v xml:space="preserve"> </v>
      </c>
      <c r="J20" s="692">
        <f ca="1">[4]Summary!J20</f>
        <v>0</v>
      </c>
      <c r="K20" s="692">
        <f ca="1">[4]Summary!K20</f>
        <v>0</v>
      </c>
      <c r="L20" s="692">
        <f ca="1">[4]Summary!L20</f>
        <v>0</v>
      </c>
      <c r="M20" s="692">
        <f ca="1">[4]Summary!M20</f>
        <v>0</v>
      </c>
      <c r="N20" s="692">
        <f ca="1">[4]Summary!N20</f>
        <v>0</v>
      </c>
      <c r="O20" s="692">
        <f ca="1">[4]Summary!O20</f>
        <v>0</v>
      </c>
      <c r="P20" s="692">
        <f ca="1">[4]Summary!P20</f>
        <v>0</v>
      </c>
      <c r="Q20" s="692">
        <f ca="1">[4]Summary!Q20</f>
        <v>0</v>
      </c>
      <c r="R20" s="692">
        <f ca="1">[4]Summary!R20</f>
        <v>0</v>
      </c>
      <c r="S20" s="692">
        <f ca="1">[4]Summary!S20</f>
        <v>0</v>
      </c>
      <c r="T20" s="692">
        <f ca="1">[4]Summary!T20</f>
        <v>0</v>
      </c>
      <c r="U20" s="692">
        <f ca="1">[4]Summary!U20</f>
        <v>0</v>
      </c>
      <c r="V20" s="692">
        <f ca="1">[4]Summary!V20</f>
        <v>0</v>
      </c>
      <c r="W20" s="692">
        <f ca="1">[4]Summary!W20</f>
        <v>0</v>
      </c>
      <c r="X20" s="692">
        <f ca="1">[4]Summary!X20</f>
        <v>0</v>
      </c>
      <c r="Y20" s="692">
        <f ca="1">[4]Summary!Y20</f>
        <v>0</v>
      </c>
      <c r="Z20" s="692">
        <f ca="1">[4]Summary!Z20</f>
        <v>0</v>
      </c>
      <c r="AA20" s="692">
        <f ca="1">[4]Summary!AA20</f>
        <v>0</v>
      </c>
      <c r="AB20" s="692">
        <f ca="1">[4]Summary!AB20</f>
        <v>0</v>
      </c>
      <c r="AC20" s="692">
        <f ca="1">[4]Summary!AC20</f>
        <v>37658836.019906238</v>
      </c>
      <c r="AD20" s="692">
        <f ca="1">[4]Summary!AD20</f>
        <v>0</v>
      </c>
      <c r="AE20" s="692">
        <f ca="1">[4]Summary!AE20</f>
        <v>0</v>
      </c>
      <c r="AF20" s="692">
        <f ca="1">[4]Summary!AF20</f>
        <v>0</v>
      </c>
      <c r="AG20" s="692">
        <f ca="1">[4]Summary!AG20</f>
        <v>0</v>
      </c>
      <c r="AH20" s="692">
        <f ca="1">[4]Summary!AH20</f>
        <v>0</v>
      </c>
      <c r="AI20" s="692">
        <f ca="1">[4]Summary!AI20</f>
        <v>0</v>
      </c>
      <c r="AJ20" s="692">
        <f ca="1">[4]Summary!AJ20</f>
        <v>0</v>
      </c>
      <c r="AK20" s="692">
        <f ca="1">[4]Summary!AK20</f>
        <v>0</v>
      </c>
      <c r="AL20" s="692">
        <f ca="1">[4]Summary!AL20</f>
        <v>0</v>
      </c>
      <c r="AM20" s="692">
        <f ca="1">[4]Summary!AM20</f>
        <v>0</v>
      </c>
      <c r="AN20" s="692">
        <f ca="1">[4]Summary!AN20</f>
        <v>0</v>
      </c>
      <c r="AO20" s="692">
        <f ca="1">[4]Summary!AO20</f>
        <v>0</v>
      </c>
      <c r="AP20" s="218">
        <f ca="1">[4]Summary!AP20</f>
        <v>27155620.199906237</v>
      </c>
      <c r="AQ20" s="692">
        <f ca="1">[4]Summary!AQ20</f>
        <v>74996959.149906248</v>
      </c>
      <c r="AR20" s="92">
        <f ca="1">[4]Summary!AR20</f>
        <v>47841338.950000003</v>
      </c>
      <c r="AS20" s="692">
        <f ca="1">[4]Summary!AS20</f>
        <v>27155620.199906237</v>
      </c>
      <c r="AT20" s="692">
        <f ca="1">[4]Summary!AT20</f>
        <v>74996959.149906248</v>
      </c>
      <c r="AU20" s="92">
        <f ca="1">[4]Summary!AU20</f>
        <v>0</v>
      </c>
      <c r="AV20" s="92">
        <f ca="1">[4]Summary!AV20</f>
        <v>74996959.149906248</v>
      </c>
    </row>
    <row r="21" spans="1:53" ht="13.8" thickBot="1">
      <c r="A21" s="38">
        <f ca="1">[4]Summary!A21</f>
        <v>6</v>
      </c>
      <c r="B21" s="62" t="str">
        <f ca="1">[4]Summary!B21</f>
        <v>TOTAL OPERATING REVENUES</v>
      </c>
      <c r="C21" s="62">
        <f ca="1">[4]Summary!C21</f>
        <v>0</v>
      </c>
      <c r="D21" s="693">
        <f ca="1">[4]Summary!D21</f>
        <v>2395339771.079999</v>
      </c>
      <c r="E21" s="693">
        <f ca="1">[4]Summary!E21</f>
        <v>-28861313.910117842</v>
      </c>
      <c r="F21" s="693">
        <f ca="1">[4]Summary!F21</f>
        <v>28313253</v>
      </c>
      <c r="G21" s="693">
        <f ca="1">[4]Summary!G21</f>
        <v>-192824371.04000002</v>
      </c>
      <c r="H21" s="693">
        <f ca="1">[4]Summary!H21</f>
        <v>0</v>
      </c>
      <c r="I21" s="693">
        <f ca="1">[4]Summary!I21</f>
        <v>0</v>
      </c>
      <c r="J21" s="693">
        <f ca="1">[4]Summary!J21</f>
        <v>0</v>
      </c>
      <c r="K21" s="693">
        <f ca="1">[4]Summary!K21</f>
        <v>0</v>
      </c>
      <c r="L21" s="693">
        <f ca="1">[4]Summary!L21</f>
        <v>0</v>
      </c>
      <c r="M21" s="693">
        <f ca="1">[4]Summary!M21</f>
        <v>0</v>
      </c>
      <c r="N21" s="693">
        <f ca="1">[4]Summary!N21</f>
        <v>0</v>
      </c>
      <c r="O21" s="693">
        <f ca="1">[4]Summary!O21</f>
        <v>0</v>
      </c>
      <c r="P21" s="693">
        <f ca="1">[4]Summary!P21</f>
        <v>0</v>
      </c>
      <c r="Q21" s="693">
        <f ca="1">[4]Summary!Q21</f>
        <v>0</v>
      </c>
      <c r="R21" s="693">
        <f ca="1">[4]Summary!R21</f>
        <v>0</v>
      </c>
      <c r="S21" s="693">
        <f ca="1">[4]Summary!S21</f>
        <v>0</v>
      </c>
      <c r="T21" s="693">
        <f ca="1">[4]Summary!T21</f>
        <v>0</v>
      </c>
      <c r="U21" s="693">
        <f ca="1">[4]Summary!U21</f>
        <v>0</v>
      </c>
      <c r="V21" s="693">
        <f ca="1">[4]Summary!V21</f>
        <v>0</v>
      </c>
      <c r="W21" s="693">
        <f ca="1">[4]Summary!W21</f>
        <v>0</v>
      </c>
      <c r="X21" s="693">
        <f ca="1">[4]Summary!X21</f>
        <v>0</v>
      </c>
      <c r="Y21" s="693">
        <f ca="1">[4]Summary!Y21</f>
        <v>0</v>
      </c>
      <c r="Z21" s="693">
        <f ca="1">[4]Summary!Z21</f>
        <v>0</v>
      </c>
      <c r="AA21" s="693">
        <f ca="1">[4]Summary!AA21</f>
        <v>0</v>
      </c>
      <c r="AB21" s="693">
        <f ca="1">[4]Summary!AB21</f>
        <v>0</v>
      </c>
      <c r="AC21" s="693">
        <f ca="1">[4]Summary!AC21</f>
        <v>-127238038.88486229</v>
      </c>
      <c r="AD21" s="693">
        <f ca="1">[4]Summary!AD21</f>
        <v>0</v>
      </c>
      <c r="AE21" s="693">
        <f ca="1">[4]Summary!AE21</f>
        <v>0</v>
      </c>
      <c r="AF21" s="693">
        <f ca="1">[4]Summary!AF21</f>
        <v>0</v>
      </c>
      <c r="AG21" s="693">
        <f ca="1">[4]Summary!AG21</f>
        <v>0</v>
      </c>
      <c r="AH21" s="693">
        <f ca="1">[4]Summary!AH21</f>
        <v>0</v>
      </c>
      <c r="AI21" s="693">
        <f ca="1">[4]Summary!AI21</f>
        <v>0</v>
      </c>
      <c r="AJ21" s="693">
        <f ca="1">[4]Summary!AJ21</f>
        <v>0</v>
      </c>
      <c r="AK21" s="693">
        <f ca="1">[4]Summary!AK21</f>
        <v>0</v>
      </c>
      <c r="AL21" s="693">
        <f ca="1">[4]Summary!AL21</f>
        <v>0</v>
      </c>
      <c r="AM21" s="693">
        <f ca="1">[4]Summary!AM21</f>
        <v>0</v>
      </c>
      <c r="AN21" s="693">
        <f ca="1">[4]Summary!AN21</f>
        <v>0</v>
      </c>
      <c r="AO21" s="693">
        <f ca="1">[4]Summary!AO21</f>
        <v>0</v>
      </c>
      <c r="AP21" s="693">
        <f ca="1">[4]Summary!AP21</f>
        <v>-320610470.83498013</v>
      </c>
      <c r="AQ21" s="693">
        <f ca="1">[4]Summary!AQ21</f>
        <v>2074729300.245019</v>
      </c>
      <c r="AR21" s="438">
        <f ca="1">[4]Summary!AR21</f>
        <v>2395339771.079999</v>
      </c>
      <c r="AS21" s="693">
        <f ca="1">[4]Summary!AS21</f>
        <v>-320610470.83498013</v>
      </c>
      <c r="AT21" s="693">
        <f ca="1">[4]Summary!AT21</f>
        <v>2074729300.2450185</v>
      </c>
      <c r="AU21" s="694">
        <f ca="1">[4]Summary!AU21</f>
        <v>33471288</v>
      </c>
      <c r="AV21" s="693">
        <f ca="1">[4]Summary!AV21</f>
        <v>2108200588.245019</v>
      </c>
    </row>
    <row r="22" spans="1:53">
      <c r="A22" s="38">
        <f ca="1">[4]Summary!A22</f>
        <v>7</v>
      </c>
      <c r="B22" s="22">
        <f ca="1">[4]Summary!B22</f>
        <v>0</v>
      </c>
      <c r="C22" s="22">
        <f ca="1">[4]Summary!C22</f>
        <v>0</v>
      </c>
      <c r="D22" s="218">
        <f ca="1">[4]Summary!D22</f>
        <v>0</v>
      </c>
      <c r="E22" s="688" t="str">
        <f ca="1">[4]Summary!E22</f>
        <v xml:space="preserve"> </v>
      </c>
      <c r="F22" s="688" t="str">
        <f ca="1">[4]Summary!F22</f>
        <v xml:space="preserve"> </v>
      </c>
      <c r="G22" s="688">
        <f ca="1">[4]Summary!G22</f>
        <v>0</v>
      </c>
      <c r="H22" s="688" t="str">
        <f ca="1">[4]Summary!H22</f>
        <v xml:space="preserve"> </v>
      </c>
      <c r="I22" s="688" t="str">
        <f ca="1">[4]Summary!I22</f>
        <v xml:space="preserve"> </v>
      </c>
      <c r="J22" s="688">
        <f ca="1">[4]Summary!J22</f>
        <v>0</v>
      </c>
      <c r="K22" s="688">
        <f ca="1">[4]Summary!K22</f>
        <v>0</v>
      </c>
      <c r="L22" s="688" t="str">
        <f ca="1">[4]Summary!L22</f>
        <v xml:space="preserve"> </v>
      </c>
      <c r="M22" s="688">
        <f ca="1">[4]Summary!M22</f>
        <v>0</v>
      </c>
      <c r="N22" s="688" t="str">
        <f ca="1">[4]Summary!N22</f>
        <v xml:space="preserve"> </v>
      </c>
      <c r="O22" s="688" t="str">
        <f ca="1">[4]Summary!O22</f>
        <v xml:space="preserve"> </v>
      </c>
      <c r="P22" s="688">
        <f ca="1">[4]Summary!P22</f>
        <v>0</v>
      </c>
      <c r="Q22" s="688" t="str">
        <f ca="1">[4]Summary!Q22</f>
        <v xml:space="preserve"> </v>
      </c>
      <c r="R22" s="688">
        <f ca="1">[4]Summary!R22</f>
        <v>0</v>
      </c>
      <c r="S22" s="688">
        <f ca="1">[4]Summary!S22</f>
        <v>0</v>
      </c>
      <c r="T22" s="688" t="str">
        <f ca="1">[4]Summary!T22</f>
        <v xml:space="preserve"> </v>
      </c>
      <c r="U22" s="688" t="str">
        <f ca="1">[4]Summary!U22</f>
        <v xml:space="preserve"> </v>
      </c>
      <c r="V22" s="688" t="str">
        <f ca="1">[4]Summary!V22</f>
        <v xml:space="preserve"> </v>
      </c>
      <c r="W22" s="688">
        <f ca="1">[4]Summary!W22</f>
        <v>0</v>
      </c>
      <c r="X22" s="688">
        <f ca="1">[4]Summary!X22</f>
        <v>0</v>
      </c>
      <c r="Y22" s="688">
        <f ca="1">[4]Summary!Y22</f>
        <v>0</v>
      </c>
      <c r="Z22" s="688">
        <f ca="1">[4]Summary!Z22</f>
        <v>0</v>
      </c>
      <c r="AA22" s="688">
        <f ca="1">[4]Summary!AA22</f>
        <v>0</v>
      </c>
      <c r="AB22" s="688">
        <f ca="1">[4]Summary!AB22</f>
        <v>0</v>
      </c>
      <c r="AC22" s="688">
        <f ca="1">[4]Summary!AC22</f>
        <v>0</v>
      </c>
      <c r="AD22" s="688" t="str">
        <f ca="1">[4]Summary!AD22</f>
        <v xml:space="preserve"> </v>
      </c>
      <c r="AE22" s="688">
        <f ca="1">[4]Summary!AE22</f>
        <v>0</v>
      </c>
      <c r="AF22" s="688">
        <f ca="1">[4]Summary!AF22</f>
        <v>0</v>
      </c>
      <c r="AG22" s="688">
        <f ca="1">[4]Summary!AG22</f>
        <v>0</v>
      </c>
      <c r="AH22" s="688">
        <f ca="1">[4]Summary!AH22</f>
        <v>0</v>
      </c>
      <c r="AI22" s="688">
        <f ca="1">[4]Summary!AI22</f>
        <v>0</v>
      </c>
      <c r="AJ22" s="688">
        <f ca="1">[4]Summary!AJ22</f>
        <v>0</v>
      </c>
      <c r="AK22" s="688">
        <f ca="1">[4]Summary!AK22</f>
        <v>0</v>
      </c>
      <c r="AL22" s="688">
        <f ca="1">[4]Summary!AL22</f>
        <v>0</v>
      </c>
      <c r="AM22" s="688">
        <f ca="1">[4]Summary!AM22</f>
        <v>0</v>
      </c>
      <c r="AN22" s="688">
        <f ca="1">[4]Summary!AN22</f>
        <v>0</v>
      </c>
      <c r="AO22" s="688" t="str">
        <f ca="1">[4]Summary!AO22</f>
        <v xml:space="preserve"> </v>
      </c>
      <c r="AP22" s="688">
        <f ca="1">[4]Summary!AP22</f>
        <v>0</v>
      </c>
      <c r="AQ22" s="688">
        <f ca="1">[4]Summary!AQ22</f>
        <v>0</v>
      </c>
      <c r="AR22" s="691">
        <f ca="1">[4]Summary!AR22</f>
        <v>0</v>
      </c>
      <c r="AS22" s="688">
        <f ca="1">[4]Summary!AS22</f>
        <v>0</v>
      </c>
      <c r="AT22" s="688">
        <f ca="1">[4]Summary!AT22</f>
        <v>0</v>
      </c>
      <c r="AU22" s="691">
        <f ca="1">[4]Summary!AU22</f>
        <v>0</v>
      </c>
      <c r="AV22" s="691">
        <f ca="1">[4]Summary!AV22</f>
        <v>0</v>
      </c>
    </row>
    <row r="23" spans="1:53">
      <c r="A23" s="38">
        <f ca="1">[4]Summary!A23</f>
        <v>8</v>
      </c>
      <c r="B23" s="62" t="str">
        <f ca="1">[4]Summary!B23</f>
        <v>OPERATING REVENUE DEDUCTIONS:</v>
      </c>
      <c r="C23" s="62">
        <f ca="1">[4]Summary!C23</f>
        <v>0</v>
      </c>
      <c r="D23" s="218">
        <f ca="1">[4]Summary!D23</f>
        <v>0</v>
      </c>
      <c r="E23" s="688">
        <f ca="1">[4]Summary!E23</f>
        <v>0</v>
      </c>
      <c r="F23" s="688">
        <f ca="1">[4]Summary!F23</f>
        <v>0</v>
      </c>
      <c r="G23" s="688">
        <f ca="1">[4]Summary!G23</f>
        <v>0</v>
      </c>
      <c r="H23" s="688">
        <f ca="1">[4]Summary!H23</f>
        <v>0</v>
      </c>
      <c r="I23" s="688">
        <f ca="1">[4]Summary!I23</f>
        <v>0</v>
      </c>
      <c r="J23" s="688">
        <f ca="1">[4]Summary!J23</f>
        <v>0</v>
      </c>
      <c r="K23" s="688">
        <f ca="1">[4]Summary!K23</f>
        <v>0</v>
      </c>
      <c r="L23" s="688">
        <f ca="1">[4]Summary!L23</f>
        <v>0</v>
      </c>
      <c r="M23" s="688">
        <f ca="1">[4]Summary!M23</f>
        <v>0</v>
      </c>
      <c r="N23" s="688">
        <f ca="1">[4]Summary!N23</f>
        <v>0</v>
      </c>
      <c r="O23" s="688">
        <f ca="1">[4]Summary!O23</f>
        <v>0</v>
      </c>
      <c r="P23" s="688">
        <f ca="1">[4]Summary!P23</f>
        <v>0</v>
      </c>
      <c r="Q23" s="688">
        <f ca="1">[4]Summary!Q23</f>
        <v>0</v>
      </c>
      <c r="R23" s="688">
        <f ca="1">[4]Summary!R23</f>
        <v>0</v>
      </c>
      <c r="S23" s="688">
        <f ca="1">[4]Summary!S23</f>
        <v>0</v>
      </c>
      <c r="T23" s="688">
        <f ca="1">[4]Summary!T23</f>
        <v>0</v>
      </c>
      <c r="U23" s="688">
        <f ca="1">[4]Summary!U23</f>
        <v>0</v>
      </c>
      <c r="V23" s="688">
        <f ca="1">[4]Summary!V23</f>
        <v>0</v>
      </c>
      <c r="W23" s="688">
        <f ca="1">[4]Summary!W23</f>
        <v>0</v>
      </c>
      <c r="X23" s="688">
        <f ca="1">[4]Summary!X23</f>
        <v>0</v>
      </c>
      <c r="Y23" s="688">
        <f ca="1">[4]Summary!Y23</f>
        <v>0</v>
      </c>
      <c r="Z23" s="688">
        <f ca="1">[4]Summary!Z23</f>
        <v>0</v>
      </c>
      <c r="AA23" s="688">
        <f ca="1">[4]Summary!AA23</f>
        <v>0</v>
      </c>
      <c r="AB23" s="688">
        <f ca="1">[4]Summary!AB23</f>
        <v>0</v>
      </c>
      <c r="AC23" s="688">
        <f ca="1">[4]Summary!AC23</f>
        <v>0</v>
      </c>
      <c r="AD23" s="688">
        <f ca="1">[4]Summary!AD23</f>
        <v>0</v>
      </c>
      <c r="AE23" s="688">
        <f ca="1">[4]Summary!AE23</f>
        <v>0</v>
      </c>
      <c r="AF23" s="688">
        <f ca="1">[4]Summary!AF23</f>
        <v>0</v>
      </c>
      <c r="AG23" s="688">
        <f ca="1">[4]Summary!AG23</f>
        <v>0</v>
      </c>
      <c r="AH23" s="688">
        <f ca="1">[4]Summary!AH23</f>
        <v>0</v>
      </c>
      <c r="AI23" s="688">
        <f ca="1">[4]Summary!AI23</f>
        <v>0</v>
      </c>
      <c r="AJ23" s="688">
        <f ca="1">[4]Summary!AJ23</f>
        <v>0</v>
      </c>
      <c r="AK23" s="688">
        <f ca="1">[4]Summary!AK23</f>
        <v>0</v>
      </c>
      <c r="AL23" s="688">
        <f ca="1">[4]Summary!AL23</f>
        <v>0</v>
      </c>
      <c r="AM23" s="688">
        <f ca="1">[4]Summary!AM23</f>
        <v>0</v>
      </c>
      <c r="AN23" s="688">
        <f ca="1">[4]Summary!AN23</f>
        <v>0</v>
      </c>
      <c r="AO23" s="688">
        <f ca="1">[4]Summary!AO23</f>
        <v>0</v>
      </c>
      <c r="AP23" s="688">
        <f ca="1">[4]Summary!AP23</f>
        <v>0</v>
      </c>
      <c r="AQ23" s="688">
        <f ca="1">[4]Summary!AQ23</f>
        <v>0</v>
      </c>
      <c r="AR23" s="691">
        <f ca="1">[4]Summary!AR23</f>
        <v>0</v>
      </c>
      <c r="AS23" s="688">
        <f ca="1">[4]Summary!AS23</f>
        <v>0</v>
      </c>
      <c r="AT23" s="688">
        <f ca="1">[4]Summary!AT23</f>
        <v>0</v>
      </c>
      <c r="AU23" s="691">
        <f ca="1">[4]Summary!AU23</f>
        <v>0</v>
      </c>
      <c r="AV23" s="691">
        <f ca="1">[4]Summary!AV23</f>
        <v>0</v>
      </c>
    </row>
    <row r="24" spans="1:53">
      <c r="A24" s="38">
        <f ca="1">[4]Summary!A24</f>
        <v>9</v>
      </c>
      <c r="B24" s="22">
        <f ca="1">[4]Summary!B24</f>
        <v>0</v>
      </c>
      <c r="C24" s="22">
        <f ca="1">[4]Summary!C24</f>
        <v>0</v>
      </c>
      <c r="D24" s="48">
        <f ca="1">[4]Summary!D24</f>
        <v>0</v>
      </c>
      <c r="E24" s="22">
        <f ca="1">[4]Summary!E24</f>
        <v>0</v>
      </c>
      <c r="F24" s="22">
        <f ca="1">[4]Summary!F24</f>
        <v>0</v>
      </c>
      <c r="G24" s="22">
        <f ca="1">[4]Summary!G24</f>
        <v>0</v>
      </c>
      <c r="H24" s="22">
        <f ca="1">[4]Summary!H24</f>
        <v>0</v>
      </c>
      <c r="I24" s="22">
        <f ca="1">[4]Summary!I24</f>
        <v>0</v>
      </c>
      <c r="J24" s="22">
        <f ca="1">[4]Summary!J24</f>
        <v>0</v>
      </c>
      <c r="K24" s="22">
        <f ca="1">[4]Summary!K24</f>
        <v>0</v>
      </c>
      <c r="L24" s="22">
        <f ca="1">[4]Summary!L24</f>
        <v>0</v>
      </c>
      <c r="M24" s="22">
        <f ca="1">[4]Summary!M24</f>
        <v>0</v>
      </c>
      <c r="N24" s="22">
        <f ca="1">[4]Summary!N24</f>
        <v>0</v>
      </c>
      <c r="O24" s="22">
        <f ca="1">[4]Summary!O24</f>
        <v>0</v>
      </c>
      <c r="P24" s="22">
        <f ca="1">[4]Summary!P24</f>
        <v>0</v>
      </c>
      <c r="Q24" s="22">
        <f ca="1">[4]Summary!Q24</f>
        <v>0</v>
      </c>
      <c r="R24" s="22">
        <f ca="1">[4]Summary!R24</f>
        <v>0</v>
      </c>
      <c r="S24" s="22">
        <f ca="1">[4]Summary!S24</f>
        <v>0</v>
      </c>
      <c r="T24" s="22">
        <f ca="1">[4]Summary!T24</f>
        <v>0</v>
      </c>
      <c r="U24" s="22">
        <f ca="1">[4]Summary!U24</f>
        <v>0</v>
      </c>
      <c r="V24" s="22">
        <f ca="1">[4]Summary!V24</f>
        <v>0</v>
      </c>
      <c r="W24" s="22">
        <f ca="1">[4]Summary!W24</f>
        <v>0</v>
      </c>
      <c r="X24" s="22">
        <f ca="1">[4]Summary!X24</f>
        <v>0</v>
      </c>
      <c r="Y24" s="22">
        <f ca="1">[4]Summary!Y24</f>
        <v>0</v>
      </c>
      <c r="Z24" s="22">
        <f ca="1">[4]Summary!Z24</f>
        <v>0</v>
      </c>
      <c r="AA24" s="22">
        <f ca="1">[4]Summary!AA24</f>
        <v>0</v>
      </c>
      <c r="AB24" s="22">
        <f ca="1">[4]Summary!AB24</f>
        <v>0</v>
      </c>
      <c r="AC24" s="22">
        <f ca="1">[4]Summary!AC24</f>
        <v>0</v>
      </c>
      <c r="AD24" s="22">
        <f ca="1">[4]Summary!AD24</f>
        <v>0</v>
      </c>
      <c r="AE24" s="22">
        <f ca="1">[4]Summary!AE24</f>
        <v>0</v>
      </c>
      <c r="AF24" s="22">
        <f ca="1">[4]Summary!AF24</f>
        <v>0</v>
      </c>
      <c r="AG24" s="22">
        <f ca="1">[4]Summary!AG24</f>
        <v>0</v>
      </c>
      <c r="AH24" s="22">
        <f ca="1">[4]Summary!AH24</f>
        <v>0</v>
      </c>
      <c r="AI24" s="22">
        <f ca="1">[4]Summary!AI24</f>
        <v>0</v>
      </c>
      <c r="AJ24" s="22">
        <f ca="1">[4]Summary!AJ24</f>
        <v>0</v>
      </c>
      <c r="AK24" s="22">
        <f ca="1">[4]Summary!AK24</f>
        <v>0</v>
      </c>
      <c r="AL24" s="22">
        <f ca="1">[4]Summary!AL24</f>
        <v>0</v>
      </c>
      <c r="AM24" s="22">
        <f ca="1">[4]Summary!AM24</f>
        <v>0</v>
      </c>
      <c r="AN24" s="22">
        <f ca="1">[4]Summary!AN24</f>
        <v>0</v>
      </c>
      <c r="AO24" s="22">
        <f ca="1">[4]Summary!AO24</f>
        <v>0</v>
      </c>
      <c r="AP24" s="22">
        <f ca="1">[4]Summary!AP24</f>
        <v>0</v>
      </c>
      <c r="AQ24" s="22">
        <f ca="1">[4]Summary!AQ24</f>
        <v>0</v>
      </c>
      <c r="AR24" s="691">
        <f ca="1">[4]Summary!AR24</f>
        <v>0</v>
      </c>
      <c r="AS24" s="22">
        <f ca="1">[4]Summary!AS24</f>
        <v>0</v>
      </c>
      <c r="AT24" s="22">
        <f ca="1">[4]Summary!AT24</f>
        <v>0</v>
      </c>
      <c r="AU24" s="691">
        <f ca="1">[4]Summary!AU24</f>
        <v>0</v>
      </c>
      <c r="AV24" s="691">
        <f ca="1">[4]Summary!AV24</f>
        <v>0</v>
      </c>
    </row>
    <row r="25" spans="1:53">
      <c r="A25" s="38">
        <f ca="1">[4]Summary!A25</f>
        <v>10</v>
      </c>
      <c r="B25" s="62" t="str">
        <f ca="1">[4]Summary!B25</f>
        <v>POWER COSTS:</v>
      </c>
      <c r="C25" s="62">
        <f ca="1">[4]Summary!C25</f>
        <v>0</v>
      </c>
      <c r="D25" s="218">
        <f ca="1">[4]Summary!D25</f>
        <v>0</v>
      </c>
      <c r="E25" s="688">
        <f ca="1">[4]Summary!E25</f>
        <v>0</v>
      </c>
      <c r="F25" s="688">
        <f ca="1">[4]Summary!F25</f>
        <v>0</v>
      </c>
      <c r="G25" s="688">
        <f ca="1">[4]Summary!G25</f>
        <v>0</v>
      </c>
      <c r="H25" s="688">
        <f ca="1">[4]Summary!H25</f>
        <v>0</v>
      </c>
      <c r="I25" s="688">
        <f ca="1">[4]Summary!I25</f>
        <v>0</v>
      </c>
      <c r="J25" s="688">
        <f ca="1">[4]Summary!J25</f>
        <v>0</v>
      </c>
      <c r="K25" s="688">
        <f ca="1">[4]Summary!K25</f>
        <v>0</v>
      </c>
      <c r="L25" s="688">
        <f ca="1">[4]Summary!L25</f>
        <v>0</v>
      </c>
      <c r="M25" s="688">
        <f ca="1">[4]Summary!M25</f>
        <v>0</v>
      </c>
      <c r="N25" s="688">
        <f ca="1">[4]Summary!N25</f>
        <v>0</v>
      </c>
      <c r="O25" s="688">
        <f ca="1">[4]Summary!O25</f>
        <v>0</v>
      </c>
      <c r="P25" s="688">
        <f ca="1">[4]Summary!P25</f>
        <v>0</v>
      </c>
      <c r="Q25" s="688">
        <f ca="1">[4]Summary!Q25</f>
        <v>0</v>
      </c>
      <c r="R25" s="688">
        <f ca="1">[4]Summary!R25</f>
        <v>0</v>
      </c>
      <c r="S25" s="688">
        <f ca="1">[4]Summary!S25</f>
        <v>0</v>
      </c>
      <c r="T25" s="688">
        <f ca="1">[4]Summary!T25</f>
        <v>0</v>
      </c>
      <c r="U25" s="688">
        <f ca="1">[4]Summary!U25</f>
        <v>0</v>
      </c>
      <c r="V25" s="688">
        <f ca="1">[4]Summary!V25</f>
        <v>0</v>
      </c>
      <c r="W25" s="688">
        <f ca="1">[4]Summary!W25</f>
        <v>0</v>
      </c>
      <c r="X25" s="688">
        <f ca="1">[4]Summary!X25</f>
        <v>0</v>
      </c>
      <c r="Y25" s="688">
        <f ca="1">[4]Summary!Y25</f>
        <v>0</v>
      </c>
      <c r="Z25" s="688">
        <f ca="1">[4]Summary!Z25</f>
        <v>0</v>
      </c>
      <c r="AA25" s="688">
        <f ca="1">[4]Summary!AA25</f>
        <v>0</v>
      </c>
      <c r="AB25" s="688">
        <f ca="1">[4]Summary!AB25</f>
        <v>0</v>
      </c>
      <c r="AC25" s="688">
        <f ca="1">[4]Summary!AC25</f>
        <v>0</v>
      </c>
      <c r="AD25" s="688">
        <f ca="1">[4]Summary!AD25</f>
        <v>0</v>
      </c>
      <c r="AE25" s="688">
        <f ca="1">[4]Summary!AE25</f>
        <v>0</v>
      </c>
      <c r="AF25" s="688">
        <f ca="1">[4]Summary!AF25</f>
        <v>0</v>
      </c>
      <c r="AG25" s="688">
        <f ca="1">[4]Summary!AG25</f>
        <v>0</v>
      </c>
      <c r="AH25" s="688">
        <f ca="1">[4]Summary!AH25</f>
        <v>0</v>
      </c>
      <c r="AI25" s="688">
        <f ca="1">[4]Summary!AI25</f>
        <v>0</v>
      </c>
      <c r="AJ25" s="688">
        <f ca="1">[4]Summary!AJ25</f>
        <v>0</v>
      </c>
      <c r="AK25" s="688">
        <f ca="1">[4]Summary!AK25</f>
        <v>0</v>
      </c>
      <c r="AL25" s="688">
        <f ca="1">[4]Summary!AL25</f>
        <v>0</v>
      </c>
      <c r="AM25" s="688">
        <f ca="1">[4]Summary!AM25</f>
        <v>0</v>
      </c>
      <c r="AN25" s="688">
        <f ca="1">[4]Summary!AN25</f>
        <v>0</v>
      </c>
      <c r="AO25" s="688">
        <f ca="1">[4]Summary!AO25</f>
        <v>0</v>
      </c>
      <c r="AP25" s="688">
        <f ca="1">[4]Summary!AP25</f>
        <v>0</v>
      </c>
      <c r="AQ25" s="688">
        <f ca="1">[4]Summary!AQ25</f>
        <v>0</v>
      </c>
      <c r="AR25" s="691">
        <f ca="1">[4]Summary!AR25</f>
        <v>0</v>
      </c>
      <c r="AS25" s="688">
        <f ca="1">[4]Summary!AS25</f>
        <v>0</v>
      </c>
      <c r="AT25" s="688">
        <f ca="1">[4]Summary!AT25</f>
        <v>0</v>
      </c>
      <c r="AU25" s="691">
        <f ca="1">[4]Summary!AU25</f>
        <v>0</v>
      </c>
      <c r="AV25" s="691">
        <f ca="1">[4]Summary!AV25</f>
        <v>0</v>
      </c>
    </row>
    <row r="26" spans="1:53">
      <c r="A26" s="38">
        <f ca="1">[4]Summary!A26</f>
        <v>11</v>
      </c>
      <c r="B26" s="62" t="str">
        <f ca="1">[4]Summary!B26</f>
        <v xml:space="preserve"> FUEL</v>
      </c>
      <c r="C26" s="62">
        <f ca="1">[4]Summary!C26</f>
        <v>0</v>
      </c>
      <c r="D26" s="218">
        <f ca="1">[4]Summary!D26</f>
        <v>235002886.5</v>
      </c>
      <c r="E26" s="218">
        <f ca="1">[4]Summary!E26</f>
        <v>0</v>
      </c>
      <c r="F26" s="218">
        <f ca="1">[4]Summary!F26</f>
        <v>0</v>
      </c>
      <c r="G26" s="218">
        <f ca="1">[4]Summary!G26</f>
        <v>0</v>
      </c>
      <c r="H26" s="218">
        <f ca="1">[4]Summary!H26</f>
        <v>0</v>
      </c>
      <c r="I26" s="218">
        <f ca="1">[4]Summary!I26</f>
        <v>0</v>
      </c>
      <c r="J26" s="218">
        <f ca="1">[4]Summary!J26</f>
        <v>0</v>
      </c>
      <c r="K26" s="218">
        <f ca="1">[4]Summary!K26</f>
        <v>0</v>
      </c>
      <c r="L26" s="218">
        <f ca="1">[4]Summary!L26</f>
        <v>0</v>
      </c>
      <c r="M26" s="218">
        <f ca="1">[4]Summary!M26</f>
        <v>0</v>
      </c>
      <c r="N26" s="218">
        <f ca="1">[4]Summary!N26</f>
        <v>0</v>
      </c>
      <c r="O26" s="218">
        <f ca="1">[4]Summary!O26</f>
        <v>0</v>
      </c>
      <c r="P26" s="218">
        <f ca="1">[4]Summary!P26</f>
        <v>0</v>
      </c>
      <c r="Q26" s="218">
        <f ca="1">[4]Summary!Q26</f>
        <v>0</v>
      </c>
      <c r="R26" s="218">
        <f ca="1">[4]Summary!R26</f>
        <v>0</v>
      </c>
      <c r="S26" s="218">
        <f ca="1">[4]Summary!S26</f>
        <v>0</v>
      </c>
      <c r="T26" s="218">
        <f ca="1">[4]Summary!T26</f>
        <v>0</v>
      </c>
      <c r="U26" s="218">
        <f ca="1">[4]Summary!U26</f>
        <v>0</v>
      </c>
      <c r="V26" s="218">
        <f ca="1">[4]Summary!V26</f>
        <v>0</v>
      </c>
      <c r="W26" s="218">
        <f ca="1">[4]Summary!W26</f>
        <v>0</v>
      </c>
      <c r="X26" s="218">
        <f ca="1">[4]Summary!X26</f>
        <v>0</v>
      </c>
      <c r="Y26" s="218">
        <f ca="1">[4]Summary!Y26</f>
        <v>0</v>
      </c>
      <c r="Z26" s="218">
        <f ca="1">[4]Summary!Z26</f>
        <v>0</v>
      </c>
      <c r="AA26" s="218">
        <f ca="1">[4]Summary!AA26</f>
        <v>0</v>
      </c>
      <c r="AB26" s="218">
        <f ca="1">[4]Summary!AB26</f>
        <v>0</v>
      </c>
      <c r="AC26" s="218">
        <f ca="1">[4]Summary!AC26</f>
        <v>6075436.8585822731</v>
      </c>
      <c r="AD26" s="218">
        <f ca="1">[4]Summary!AD26</f>
        <v>0</v>
      </c>
      <c r="AE26" s="218">
        <f ca="1">[4]Summary!AE26</f>
        <v>0</v>
      </c>
      <c r="AF26" s="218">
        <f ca="1">[4]Summary!AF26</f>
        <v>0</v>
      </c>
      <c r="AG26" s="218">
        <f ca="1">[4]Summary!AG26</f>
        <v>0</v>
      </c>
      <c r="AH26" s="218">
        <f ca="1">[4]Summary!AH26</f>
        <v>0</v>
      </c>
      <c r="AI26" s="218">
        <f ca="1">[4]Summary!AI26</f>
        <v>0</v>
      </c>
      <c r="AJ26" s="218">
        <f ca="1">[4]Summary!AJ26</f>
        <v>0</v>
      </c>
      <c r="AK26" s="218">
        <f ca="1">[4]Summary!AK26</f>
        <v>0</v>
      </c>
      <c r="AL26" s="218">
        <f ca="1">[4]Summary!AL26</f>
        <v>0</v>
      </c>
      <c r="AM26" s="218">
        <f ca="1">[4]Summary!AM26</f>
        <v>0</v>
      </c>
      <c r="AN26" s="218">
        <f ca="1">[4]Summary!AN26</f>
        <v>0</v>
      </c>
      <c r="AO26" s="218">
        <f ca="1">[4]Summary!AO26</f>
        <v>0</v>
      </c>
      <c r="AP26" s="218">
        <f ca="1">[4]Summary!AP26</f>
        <v>6075436.8585822731</v>
      </c>
      <c r="AQ26" s="218">
        <f ca="1">[4]Summary!AQ26</f>
        <v>241078323.35858226</v>
      </c>
      <c r="AR26" s="691">
        <f ca="1">[4]Summary!AR26</f>
        <v>235002886.5</v>
      </c>
      <c r="AS26" s="218">
        <f ca="1">[4]Summary!AS26</f>
        <v>6075436.8585822731</v>
      </c>
      <c r="AT26" s="218">
        <f ca="1">[4]Summary!AT26</f>
        <v>241078323.35858226</v>
      </c>
      <c r="AU26" s="691">
        <f ca="1">[4]Summary!AU26</f>
        <v>0</v>
      </c>
      <c r="AV26" s="691">
        <f ca="1">[4]Summary!AV26</f>
        <v>241078323.35858226</v>
      </c>
    </row>
    <row r="27" spans="1:53">
      <c r="A27" s="38">
        <f ca="1">[4]Summary!A27</f>
        <v>12</v>
      </c>
      <c r="B27" s="62" t="str">
        <f ca="1">[4]Summary!B27</f>
        <v xml:space="preserve"> PURCHASED AND INTERCHANGED</v>
      </c>
      <c r="C27" s="62">
        <f ca="1">[4]Summary!C27</f>
        <v>0</v>
      </c>
      <c r="D27" s="218">
        <f ca="1">[4]Summary!D27</f>
        <v>532346459.37</v>
      </c>
      <c r="E27" s="218">
        <f ca="1">[4]Summary!E27</f>
        <v>0</v>
      </c>
      <c r="F27" s="218">
        <f ca="1">[4]Summary!F27</f>
        <v>0</v>
      </c>
      <c r="G27" s="218">
        <f ca="1">[4]Summary!G27</f>
        <v>0</v>
      </c>
      <c r="H27" s="218">
        <f ca="1">[4]Summary!H27</f>
        <v>0</v>
      </c>
      <c r="I27" s="218">
        <f ca="1">[4]Summary!I27</f>
        <v>0</v>
      </c>
      <c r="J27" s="218">
        <f ca="1">[4]Summary!J27</f>
        <v>0</v>
      </c>
      <c r="K27" s="218">
        <f ca="1">[4]Summary!K27</f>
        <v>0</v>
      </c>
      <c r="L27" s="218">
        <f ca="1">[4]Summary!L27</f>
        <v>0</v>
      </c>
      <c r="M27" s="218">
        <f ca="1">[4]Summary!M27</f>
        <v>10379.814252257231</v>
      </c>
      <c r="N27" s="218">
        <f ca="1">[4]Summary!N27</f>
        <v>0</v>
      </c>
      <c r="O27" s="218">
        <f ca="1">[4]Summary!O27</f>
        <v>0</v>
      </c>
      <c r="P27" s="218">
        <f ca="1">[4]Summary!P27</f>
        <v>0</v>
      </c>
      <c r="Q27" s="218">
        <f ca="1">[4]Summary!Q27</f>
        <v>0</v>
      </c>
      <c r="R27" s="218">
        <f ca="1">[4]Summary!R27</f>
        <v>0</v>
      </c>
      <c r="S27" s="218">
        <f ca="1">[4]Summary!S27</f>
        <v>0</v>
      </c>
      <c r="T27" s="218">
        <f ca="1">[4]Summary!T27</f>
        <v>130546.64316428918</v>
      </c>
      <c r="U27" s="218">
        <f ca="1">[4]Summary!U27</f>
        <v>0</v>
      </c>
      <c r="V27" s="218">
        <f ca="1">[4]Summary!V27</f>
        <v>0</v>
      </c>
      <c r="W27" s="218">
        <f ca="1">[4]Summary!W27</f>
        <v>0</v>
      </c>
      <c r="X27" s="218">
        <f ca="1">[4]Summary!X27</f>
        <v>0</v>
      </c>
      <c r="Y27" s="218">
        <f ca="1">[4]Summary!Y27</f>
        <v>0</v>
      </c>
      <c r="Z27" s="218">
        <f ca="1">[4]Summary!Z27</f>
        <v>0</v>
      </c>
      <c r="AA27" s="218">
        <f ca="1">[4]Summary!AA27</f>
        <v>0</v>
      </c>
      <c r="AB27" s="218">
        <f ca="1">[4]Summary!AB27</f>
        <v>0</v>
      </c>
      <c r="AC27" s="218">
        <f ca="1">[4]Summary!AC27</f>
        <v>-141816925.81739959</v>
      </c>
      <c r="AD27" s="218">
        <f ca="1">[4]Summary!AD27</f>
        <v>0</v>
      </c>
      <c r="AE27" s="218">
        <f ca="1">[4]Summary!AE27</f>
        <v>0</v>
      </c>
      <c r="AF27" s="218">
        <f ca="1">[4]Summary!AF27</f>
        <v>0</v>
      </c>
      <c r="AG27" s="218">
        <f ca="1">[4]Summary!AG27</f>
        <v>0</v>
      </c>
      <c r="AH27" s="218">
        <f ca="1">[4]Summary!AH27</f>
        <v>0</v>
      </c>
      <c r="AI27" s="218">
        <f ca="1">[4]Summary!AI27</f>
        <v>0</v>
      </c>
      <c r="AJ27" s="218">
        <f ca="1">[4]Summary!AJ27</f>
        <v>0</v>
      </c>
      <c r="AK27" s="218">
        <f ca="1">[4]Summary!AK27</f>
        <v>0</v>
      </c>
      <c r="AL27" s="218">
        <f ca="1">[4]Summary!AL27</f>
        <v>0</v>
      </c>
      <c r="AM27" s="218">
        <f ca="1">[4]Summary!AM27</f>
        <v>0</v>
      </c>
      <c r="AN27" s="218">
        <f ca="1">[4]Summary!AN27</f>
        <v>0</v>
      </c>
      <c r="AO27" s="218">
        <f ca="1">[4]Summary!AO27</f>
        <v>0</v>
      </c>
      <c r="AP27" s="218">
        <f ca="1">[4]Summary!AP27</f>
        <v>-141675999.35998306</v>
      </c>
      <c r="AQ27" s="218">
        <f ca="1">[4]Summary!AQ27</f>
        <v>390670460.01001692</v>
      </c>
      <c r="AR27" s="691">
        <f ca="1">[4]Summary!AR27</f>
        <v>532346459.37</v>
      </c>
      <c r="AS27" s="218">
        <f ca="1">[4]Summary!AS27</f>
        <v>-141675999.35998306</v>
      </c>
      <c r="AT27" s="218">
        <f ca="1">[4]Summary!AT27</f>
        <v>390670460.01001692</v>
      </c>
      <c r="AU27" s="691">
        <f ca="1">[4]Summary!AU27</f>
        <v>0</v>
      </c>
      <c r="AV27" s="691">
        <f ca="1">[4]Summary!AV27</f>
        <v>390670460.01001692</v>
      </c>
    </row>
    <row r="28" spans="1:53">
      <c r="A28" s="38">
        <f ca="1">[4]Summary!A28</f>
        <v>13</v>
      </c>
      <c r="B28" s="62" t="str">
        <f ca="1">[4]Summary!B28</f>
        <v xml:space="preserve"> WHEELING</v>
      </c>
      <c r="C28" s="62">
        <f ca="1">[4]Summary!C28</f>
        <v>0</v>
      </c>
      <c r="D28" s="218">
        <f ca="1">[4]Summary!D28</f>
        <v>113800193.219999</v>
      </c>
      <c r="E28" s="218">
        <f ca="1">[4]Summary!E28</f>
        <v>0</v>
      </c>
      <c r="F28" s="218">
        <f ca="1">[4]Summary!F28</f>
        <v>0</v>
      </c>
      <c r="G28" s="218">
        <f ca="1">[4]Summary!G28</f>
        <v>0</v>
      </c>
      <c r="H28" s="218">
        <f ca="1">[4]Summary!H28</f>
        <v>0</v>
      </c>
      <c r="I28" s="218">
        <f ca="1">[4]Summary!I28</f>
        <v>0</v>
      </c>
      <c r="J28" s="218">
        <f ca="1">[4]Summary!J28</f>
        <v>0</v>
      </c>
      <c r="K28" s="218">
        <f ca="1">[4]Summary!K28</f>
        <v>0</v>
      </c>
      <c r="L28" s="218">
        <f ca="1">[4]Summary!L28</f>
        <v>0</v>
      </c>
      <c r="M28" s="218">
        <f ca="1">[4]Summary!M28</f>
        <v>0</v>
      </c>
      <c r="N28" s="218">
        <f ca="1">[4]Summary!N28</f>
        <v>0</v>
      </c>
      <c r="O28" s="218">
        <f ca="1">[4]Summary!O28</f>
        <v>0</v>
      </c>
      <c r="P28" s="218">
        <f ca="1">[4]Summary!P28</f>
        <v>0</v>
      </c>
      <c r="Q28" s="218">
        <f ca="1">[4]Summary!Q28</f>
        <v>0</v>
      </c>
      <c r="R28" s="218">
        <f ca="1">[4]Summary!R28</f>
        <v>0</v>
      </c>
      <c r="S28" s="218">
        <f ca="1">[4]Summary!S28</f>
        <v>0</v>
      </c>
      <c r="T28" s="218">
        <f ca="1">[4]Summary!T28</f>
        <v>0</v>
      </c>
      <c r="U28" s="218">
        <f ca="1">[4]Summary!U28</f>
        <v>0</v>
      </c>
      <c r="V28" s="218">
        <f ca="1">[4]Summary!V28</f>
        <v>0</v>
      </c>
      <c r="W28" s="218">
        <f ca="1">[4]Summary!W28</f>
        <v>0</v>
      </c>
      <c r="X28" s="218">
        <f ca="1">[4]Summary!X28</f>
        <v>0</v>
      </c>
      <c r="Y28" s="218">
        <f ca="1">[4]Summary!Y28</f>
        <v>0</v>
      </c>
      <c r="Z28" s="218">
        <f ca="1">[4]Summary!Z28</f>
        <v>0</v>
      </c>
      <c r="AA28" s="218">
        <f ca="1">[4]Summary!AA28</f>
        <v>0</v>
      </c>
      <c r="AB28" s="218">
        <f ca="1">[4]Summary!AB28</f>
        <v>0</v>
      </c>
      <c r="AC28" s="218">
        <f ca="1">[4]Summary!AC28</f>
        <v>-5425914.8115267009</v>
      </c>
      <c r="AD28" s="218">
        <f ca="1">[4]Summary!AD28</f>
        <v>0</v>
      </c>
      <c r="AE28" s="218">
        <f ca="1">[4]Summary!AE28</f>
        <v>0</v>
      </c>
      <c r="AF28" s="218">
        <f ca="1">[4]Summary!AF28</f>
        <v>0</v>
      </c>
      <c r="AG28" s="218">
        <f ca="1">[4]Summary!AG28</f>
        <v>0</v>
      </c>
      <c r="AH28" s="218">
        <f ca="1">[4]Summary!AH28</f>
        <v>0</v>
      </c>
      <c r="AI28" s="218">
        <f ca="1">[4]Summary!AI28</f>
        <v>0</v>
      </c>
      <c r="AJ28" s="218">
        <f ca="1">[4]Summary!AJ28</f>
        <v>0</v>
      </c>
      <c r="AK28" s="218">
        <f ca="1">[4]Summary!AK28</f>
        <v>0</v>
      </c>
      <c r="AL28" s="218">
        <f ca="1">[4]Summary!AL28</f>
        <v>0</v>
      </c>
      <c r="AM28" s="218">
        <f ca="1">[4]Summary!AM28</f>
        <v>0</v>
      </c>
      <c r="AN28" s="218">
        <f ca="1">[4]Summary!AN28</f>
        <v>0</v>
      </c>
      <c r="AO28" s="218">
        <f ca="1">[4]Summary!AO28</f>
        <v>0</v>
      </c>
      <c r="AP28" s="218">
        <f ca="1">[4]Summary!AP28</f>
        <v>-5425914.8115267009</v>
      </c>
      <c r="AQ28" s="218">
        <f ca="1">[4]Summary!AQ28</f>
        <v>108374278.4084723</v>
      </c>
      <c r="AR28" s="691">
        <f ca="1">[4]Summary!AR28</f>
        <v>113800193.219999</v>
      </c>
      <c r="AS28" s="218">
        <f ca="1">[4]Summary!AS28</f>
        <v>-5425914.8115267009</v>
      </c>
      <c r="AT28" s="218">
        <f ca="1">[4]Summary!AT28</f>
        <v>108374278.4084723</v>
      </c>
      <c r="AU28" s="691">
        <f ca="1">[4]Summary!AU28</f>
        <v>0</v>
      </c>
      <c r="AV28" s="691">
        <f ca="1">[4]Summary!AV28</f>
        <v>108374278.4084723</v>
      </c>
    </row>
    <row r="29" spans="1:53">
      <c r="A29" s="38">
        <f ca="1">[4]Summary!A29</f>
        <v>14</v>
      </c>
      <c r="B29" s="22" t="str">
        <f ca="1">[4]Summary!B29</f>
        <v xml:space="preserve"> RESIDENTIAL EXCHANGE</v>
      </c>
      <c r="C29" s="22">
        <f ca="1">[4]Summary!C29</f>
        <v>0</v>
      </c>
      <c r="D29" s="219">
        <f ca="1">[4]Summary!D29</f>
        <v>-69268219.669999897</v>
      </c>
      <c r="E29" s="219">
        <f ca="1">[4]Summary!E29</f>
        <v>0</v>
      </c>
      <c r="F29" s="219">
        <f ca="1">[4]Summary!F29</f>
        <v>0</v>
      </c>
      <c r="G29" s="219">
        <f ca="1">[4]Summary!G29</f>
        <v>69268219.670000002</v>
      </c>
      <c r="H29" s="219">
        <f ca="1">[4]Summary!H29</f>
        <v>0</v>
      </c>
      <c r="I29" s="219">
        <f ca="1">[4]Summary!I29</f>
        <v>0</v>
      </c>
      <c r="J29" s="219">
        <f ca="1">[4]Summary!J29</f>
        <v>0</v>
      </c>
      <c r="K29" s="219">
        <f ca="1">[4]Summary!K29</f>
        <v>0</v>
      </c>
      <c r="L29" s="219">
        <f ca="1">[4]Summary!L29</f>
        <v>0</v>
      </c>
      <c r="M29" s="219">
        <f ca="1">[4]Summary!M29</f>
        <v>0</v>
      </c>
      <c r="N29" s="219">
        <f ca="1">[4]Summary!N29</f>
        <v>0</v>
      </c>
      <c r="O29" s="219">
        <f ca="1">[4]Summary!O29</f>
        <v>0</v>
      </c>
      <c r="P29" s="219">
        <f ca="1">[4]Summary!P29</f>
        <v>0</v>
      </c>
      <c r="Q29" s="219">
        <f ca="1">[4]Summary!Q29</f>
        <v>0</v>
      </c>
      <c r="R29" s="219">
        <f ca="1">[4]Summary!R29</f>
        <v>0</v>
      </c>
      <c r="S29" s="219">
        <f ca="1">[4]Summary!S29</f>
        <v>0</v>
      </c>
      <c r="T29" s="219">
        <f ca="1">[4]Summary!T29</f>
        <v>0</v>
      </c>
      <c r="U29" s="219">
        <f ca="1">[4]Summary!U29</f>
        <v>0</v>
      </c>
      <c r="V29" s="219">
        <f ca="1">[4]Summary!V29</f>
        <v>0</v>
      </c>
      <c r="W29" s="219">
        <f ca="1">[4]Summary!W29</f>
        <v>0</v>
      </c>
      <c r="X29" s="219">
        <f ca="1">[4]Summary!X29</f>
        <v>0</v>
      </c>
      <c r="Y29" s="219">
        <f ca="1">[4]Summary!Y29</f>
        <v>0</v>
      </c>
      <c r="Z29" s="219">
        <f ca="1">[4]Summary!Z29</f>
        <v>0</v>
      </c>
      <c r="AA29" s="219">
        <f ca="1">[4]Summary!AA29</f>
        <v>0</v>
      </c>
      <c r="AB29" s="692">
        <f ca="1">[4]Summary!AB29</f>
        <v>0</v>
      </c>
      <c r="AC29" s="219">
        <f ca="1">[4]Summary!AC29</f>
        <v>0</v>
      </c>
      <c r="AD29" s="219">
        <f ca="1">[4]Summary!AD29</f>
        <v>0</v>
      </c>
      <c r="AE29" s="219">
        <f ca="1">[4]Summary!AE29</f>
        <v>0</v>
      </c>
      <c r="AF29" s="219">
        <f ca="1">[4]Summary!AF29</f>
        <v>0</v>
      </c>
      <c r="AG29" s="219">
        <f ca="1">[4]Summary!AG29</f>
        <v>0</v>
      </c>
      <c r="AH29" s="219">
        <f ca="1">[4]Summary!AH29</f>
        <v>0</v>
      </c>
      <c r="AI29" s="219">
        <f ca="1">[4]Summary!AI29</f>
        <v>0</v>
      </c>
      <c r="AJ29" s="219">
        <f ca="1">[4]Summary!AJ29</f>
        <v>0</v>
      </c>
      <c r="AK29" s="219">
        <f ca="1">[4]Summary!AK29</f>
        <v>0</v>
      </c>
      <c r="AL29" s="219">
        <f ca="1">[4]Summary!AL29</f>
        <v>0</v>
      </c>
      <c r="AM29" s="219">
        <f ca="1">[4]Summary!AM29</f>
        <v>0</v>
      </c>
      <c r="AN29" s="219">
        <f ca="1">[4]Summary!AN29</f>
        <v>0</v>
      </c>
      <c r="AO29" s="219">
        <f ca="1">[4]Summary!AO29</f>
        <v>0</v>
      </c>
      <c r="AP29" s="218">
        <f ca="1">[4]Summary!AP29</f>
        <v>69268219.670000002</v>
      </c>
      <c r="AQ29" s="219">
        <f ca="1">[4]Summary!AQ29</f>
        <v>0</v>
      </c>
      <c r="AR29" s="163">
        <f ca="1">[4]Summary!AR29</f>
        <v>-69268219.669999897</v>
      </c>
      <c r="AS29" s="219">
        <f ca="1">[4]Summary!AS29</f>
        <v>69268219.670000002</v>
      </c>
      <c r="AT29" s="219">
        <f ca="1">[4]Summary!AT29</f>
        <v>0</v>
      </c>
      <c r="AU29" s="163">
        <f ca="1">[4]Summary!AU29</f>
        <v>0</v>
      </c>
      <c r="AV29" s="163">
        <f ca="1">[4]Summary!AV29</f>
        <v>0</v>
      </c>
    </row>
    <row r="30" spans="1:53">
      <c r="A30" s="38">
        <f ca="1">[4]Summary!A30</f>
        <v>15</v>
      </c>
      <c r="B30" s="62" t="str">
        <f ca="1">[4]Summary!B30</f>
        <v>TOTAL PRODUCTION EXPENSES</v>
      </c>
      <c r="C30" s="62">
        <f ca="1">[4]Summary!C30</f>
        <v>0</v>
      </c>
      <c r="D30" s="693">
        <f ca="1">[4]Summary!D30</f>
        <v>811881319.41999912</v>
      </c>
      <c r="E30" s="693">
        <f ca="1">[4]Summary!E30</f>
        <v>0</v>
      </c>
      <c r="F30" s="693">
        <f ca="1">[4]Summary!F30</f>
        <v>0</v>
      </c>
      <c r="G30" s="693">
        <f ca="1">[4]Summary!G30</f>
        <v>69268219.670000002</v>
      </c>
      <c r="H30" s="693">
        <f ca="1">[4]Summary!H30</f>
        <v>0</v>
      </c>
      <c r="I30" s="693">
        <f ca="1">[4]Summary!I30</f>
        <v>0</v>
      </c>
      <c r="J30" s="693">
        <f ca="1">[4]Summary!J30</f>
        <v>0</v>
      </c>
      <c r="K30" s="693">
        <f ca="1">[4]Summary!K30</f>
        <v>0</v>
      </c>
      <c r="L30" s="693">
        <f ca="1">[4]Summary!L30</f>
        <v>0</v>
      </c>
      <c r="M30" s="693">
        <f ca="1">[4]Summary!M30</f>
        <v>10379.814252257231</v>
      </c>
      <c r="N30" s="693">
        <f ca="1">[4]Summary!N30</f>
        <v>0</v>
      </c>
      <c r="O30" s="693">
        <f ca="1">[4]Summary!O30</f>
        <v>0</v>
      </c>
      <c r="P30" s="693">
        <f ca="1">[4]Summary!P30</f>
        <v>0</v>
      </c>
      <c r="Q30" s="693">
        <f ca="1">[4]Summary!Q30</f>
        <v>0</v>
      </c>
      <c r="R30" s="693">
        <f ca="1">[4]Summary!R30</f>
        <v>0</v>
      </c>
      <c r="S30" s="693">
        <f ca="1">[4]Summary!S30</f>
        <v>0</v>
      </c>
      <c r="T30" s="693">
        <f ca="1">[4]Summary!T30</f>
        <v>130546.64316428918</v>
      </c>
      <c r="U30" s="693">
        <f ca="1">[4]Summary!U30</f>
        <v>0</v>
      </c>
      <c r="V30" s="693">
        <f ca="1">[4]Summary!V30</f>
        <v>0</v>
      </c>
      <c r="W30" s="693">
        <f ca="1">[4]Summary!W30</f>
        <v>0</v>
      </c>
      <c r="X30" s="693">
        <f ca="1">[4]Summary!X30</f>
        <v>0</v>
      </c>
      <c r="Y30" s="693">
        <f ca="1">[4]Summary!Y30</f>
        <v>0</v>
      </c>
      <c r="Z30" s="693">
        <f ca="1">[4]Summary!Z30</f>
        <v>0</v>
      </c>
      <c r="AA30" s="693">
        <f ca="1">[4]Summary!AA30</f>
        <v>0</v>
      </c>
      <c r="AB30" s="693">
        <f ca="1">[4]Summary!AB30</f>
        <v>0</v>
      </c>
      <c r="AC30" s="693">
        <f ca="1">[4]Summary!AC30</f>
        <v>-141167403.77034402</v>
      </c>
      <c r="AD30" s="693">
        <f ca="1">[4]Summary!AD30</f>
        <v>0</v>
      </c>
      <c r="AE30" s="693">
        <f ca="1">[4]Summary!AE30</f>
        <v>0</v>
      </c>
      <c r="AF30" s="693">
        <f ca="1">[4]Summary!AF30</f>
        <v>0</v>
      </c>
      <c r="AG30" s="693">
        <f ca="1">[4]Summary!AG30</f>
        <v>0</v>
      </c>
      <c r="AH30" s="693">
        <f ca="1">[4]Summary!AH30</f>
        <v>0</v>
      </c>
      <c r="AI30" s="693">
        <f ca="1">[4]Summary!AI30</f>
        <v>0</v>
      </c>
      <c r="AJ30" s="693">
        <f ca="1">[4]Summary!AJ30</f>
        <v>0</v>
      </c>
      <c r="AK30" s="693">
        <f ca="1">[4]Summary!AK30</f>
        <v>0</v>
      </c>
      <c r="AL30" s="693">
        <f ca="1">[4]Summary!AL30</f>
        <v>0</v>
      </c>
      <c r="AM30" s="693">
        <f ca="1">[4]Summary!AM30</f>
        <v>0</v>
      </c>
      <c r="AN30" s="693">
        <f ca="1">[4]Summary!AN30</f>
        <v>0</v>
      </c>
      <c r="AO30" s="693">
        <f ca="1">[4]Summary!AO30</f>
        <v>0</v>
      </c>
      <c r="AP30" s="693">
        <f ca="1">[4]Summary!AP30</f>
        <v>-71758257.642927483</v>
      </c>
      <c r="AQ30" s="693">
        <f ca="1">[4]Summary!AQ30</f>
        <v>740123061.7770716</v>
      </c>
      <c r="AR30" s="438">
        <f ca="1">[4]Summary!AR30</f>
        <v>811881319.41999912</v>
      </c>
      <c r="AS30" s="693">
        <f ca="1">[4]Summary!AS30</f>
        <v>-71758257.642927483</v>
      </c>
      <c r="AT30" s="693">
        <f ca="1">[4]Summary!AT30</f>
        <v>740123061.77707148</v>
      </c>
      <c r="AU30" s="438">
        <f ca="1">[4]Summary!AU30</f>
        <v>0</v>
      </c>
      <c r="AV30" s="693">
        <f ca="1">[4]Summary!AV30</f>
        <v>740123061.77707148</v>
      </c>
    </row>
    <row r="31" spans="1:53">
      <c r="A31" s="38">
        <f ca="1">[4]Summary!A31</f>
        <v>16</v>
      </c>
      <c r="B31" s="62">
        <f ca="1">[4]Summary!B31</f>
        <v>0</v>
      </c>
      <c r="C31" s="62">
        <f ca="1">[4]Summary!C31</f>
        <v>0</v>
      </c>
      <c r="D31" s="689">
        <f ca="1">[4]Summary!D31</f>
        <v>0</v>
      </c>
      <c r="E31" s="689">
        <f ca="1">[4]Summary!E31</f>
        <v>0</v>
      </c>
      <c r="F31" s="689">
        <f ca="1">[4]Summary!F31</f>
        <v>0</v>
      </c>
      <c r="G31" s="689">
        <f ca="1">[4]Summary!G31</f>
        <v>0</v>
      </c>
      <c r="H31" s="689">
        <f ca="1">[4]Summary!H31</f>
        <v>0</v>
      </c>
      <c r="I31" s="689">
        <f ca="1">[4]Summary!I31</f>
        <v>0</v>
      </c>
      <c r="J31" s="689">
        <f ca="1">[4]Summary!J31</f>
        <v>0</v>
      </c>
      <c r="K31" s="689">
        <f ca="1">[4]Summary!K31</f>
        <v>0</v>
      </c>
      <c r="L31" s="689">
        <f ca="1">[4]Summary!L31</f>
        <v>0</v>
      </c>
      <c r="M31" s="689">
        <f ca="1">[4]Summary!M31</f>
        <v>0</v>
      </c>
      <c r="N31" s="689">
        <f ca="1">[4]Summary!N31</f>
        <v>0</v>
      </c>
      <c r="O31" s="689">
        <f ca="1">[4]Summary!O31</f>
        <v>0</v>
      </c>
      <c r="P31" s="689">
        <f ca="1">[4]Summary!P31</f>
        <v>0</v>
      </c>
      <c r="Q31" s="689">
        <f ca="1">[4]Summary!Q31</f>
        <v>0</v>
      </c>
      <c r="R31" s="689">
        <f ca="1">[4]Summary!R31</f>
        <v>0</v>
      </c>
      <c r="S31" s="689">
        <f ca="1">[4]Summary!S31</f>
        <v>0</v>
      </c>
      <c r="T31" s="689">
        <f ca="1">[4]Summary!T31</f>
        <v>0</v>
      </c>
      <c r="U31" s="689">
        <f ca="1">[4]Summary!U31</f>
        <v>0</v>
      </c>
      <c r="V31" s="689">
        <f ca="1">[4]Summary!V31</f>
        <v>0</v>
      </c>
      <c r="W31" s="689">
        <f ca="1">[4]Summary!W31</f>
        <v>0</v>
      </c>
      <c r="X31" s="689">
        <f ca="1">[4]Summary!X31</f>
        <v>0</v>
      </c>
      <c r="Y31" s="689">
        <f ca="1">[4]Summary!Y31</f>
        <v>0</v>
      </c>
      <c r="Z31" s="689">
        <f ca="1">[4]Summary!Z31</f>
        <v>0</v>
      </c>
      <c r="AA31" s="689">
        <f ca="1">[4]Summary!AA31</f>
        <v>0</v>
      </c>
      <c r="AB31" s="689">
        <f ca="1">[4]Summary!AB31</f>
        <v>0</v>
      </c>
      <c r="AC31" s="689">
        <f ca="1">[4]Summary!AC31</f>
        <v>0</v>
      </c>
      <c r="AD31" s="689">
        <f ca="1">[4]Summary!AD31</f>
        <v>0</v>
      </c>
      <c r="AE31" s="689">
        <f ca="1">[4]Summary!AE31</f>
        <v>0</v>
      </c>
      <c r="AF31" s="689">
        <f ca="1">[4]Summary!AF31</f>
        <v>0</v>
      </c>
      <c r="AG31" s="689">
        <f ca="1">[4]Summary!AG31</f>
        <v>0</v>
      </c>
      <c r="AH31" s="689">
        <f ca="1">[4]Summary!AH31</f>
        <v>0</v>
      </c>
      <c r="AI31" s="689">
        <f ca="1">[4]Summary!AI31</f>
        <v>0</v>
      </c>
      <c r="AJ31" s="689">
        <f ca="1">[4]Summary!AJ31</f>
        <v>0</v>
      </c>
      <c r="AK31" s="689">
        <f ca="1">[4]Summary!AK31</f>
        <v>0</v>
      </c>
      <c r="AL31" s="689">
        <f ca="1">[4]Summary!AL31</f>
        <v>0</v>
      </c>
      <c r="AM31" s="689">
        <f ca="1">[4]Summary!AM31</f>
        <v>0</v>
      </c>
      <c r="AN31" s="689">
        <f ca="1">[4]Summary!AN31</f>
        <v>0</v>
      </c>
      <c r="AO31" s="689">
        <f ca="1">[4]Summary!AO31</f>
        <v>0</v>
      </c>
      <c r="AP31" s="689">
        <f ca="1">[4]Summary!AP31</f>
        <v>0</v>
      </c>
      <c r="AQ31" s="689">
        <f ca="1">[4]Summary!AQ31</f>
        <v>0</v>
      </c>
      <c r="AR31" s="691">
        <f ca="1">[4]Summary!AR31</f>
        <v>0</v>
      </c>
      <c r="AS31" s="689">
        <f ca="1">[4]Summary!AS31</f>
        <v>0</v>
      </c>
      <c r="AT31" s="689">
        <f ca="1">[4]Summary!AT31</f>
        <v>0</v>
      </c>
      <c r="AU31" s="691">
        <f ca="1">[4]Summary!AU31</f>
        <v>0</v>
      </c>
      <c r="AV31" s="691">
        <f ca="1">[4]Summary!AV31</f>
        <v>0</v>
      </c>
    </row>
    <row r="32" spans="1:53">
      <c r="A32" s="38">
        <f ca="1">[4]Summary!A32</f>
        <v>17</v>
      </c>
      <c r="B32" s="136" t="str">
        <f ca="1">[4]Summary!B32</f>
        <v>OTHER POWER SUPPLY EXPENSES</v>
      </c>
      <c r="C32" s="136">
        <f ca="1">[4]Summary!C32</f>
        <v>0</v>
      </c>
      <c r="D32" s="218">
        <f ca="1">[4]Summary!D32</f>
        <v>125897437.02</v>
      </c>
      <c r="E32" s="218">
        <f ca="1">[4]Summary!E32</f>
        <v>0</v>
      </c>
      <c r="F32" s="218">
        <f ca="1">[4]Summary!F32</f>
        <v>0</v>
      </c>
      <c r="G32" s="218">
        <f ca="1">[4]Summary!G32</f>
        <v>0</v>
      </c>
      <c r="H32" s="218">
        <f ca="1">[4]Summary!H32</f>
        <v>0</v>
      </c>
      <c r="I32" s="218">
        <f ca="1">[4]Summary!I32</f>
        <v>0</v>
      </c>
      <c r="J32" s="218">
        <f ca="1">[4]Summary!J32</f>
        <v>0</v>
      </c>
      <c r="K32" s="218">
        <f ca="1">[4]Summary!K32</f>
        <v>0</v>
      </c>
      <c r="L32" s="218">
        <f ca="1">[4]Summary!L32</f>
        <v>0</v>
      </c>
      <c r="M32" s="218">
        <f ca="1">[4]Summary!M32</f>
        <v>25958.659866420552</v>
      </c>
      <c r="N32" s="218">
        <f ca="1">[4]Summary!N32</f>
        <v>0</v>
      </c>
      <c r="O32" s="218">
        <f ca="1">[4]Summary!O32</f>
        <v>0</v>
      </c>
      <c r="P32" s="218">
        <f ca="1">[4]Summary!P32</f>
        <v>0</v>
      </c>
      <c r="Q32" s="218">
        <f ca="1">[4]Summary!Q32</f>
        <v>0</v>
      </c>
      <c r="R32" s="218">
        <f ca="1">[4]Summary!R32</f>
        <v>0</v>
      </c>
      <c r="S32" s="218">
        <f ca="1">[4]Summary!S32</f>
        <v>0</v>
      </c>
      <c r="T32" s="218">
        <f ca="1">[4]Summary!T32</f>
        <v>311867.36638930067</v>
      </c>
      <c r="U32" s="218">
        <f ca="1">[4]Summary!U32</f>
        <v>0</v>
      </c>
      <c r="V32" s="218">
        <f ca="1">[4]Summary!V32</f>
        <v>0</v>
      </c>
      <c r="W32" s="218">
        <f ca="1">[4]Summary!W32</f>
        <v>0</v>
      </c>
      <c r="X32" s="218">
        <f ca="1">[4]Summary!X32</f>
        <v>0</v>
      </c>
      <c r="Y32" s="218">
        <f ca="1">[4]Summary!Y32</f>
        <v>0</v>
      </c>
      <c r="Z32" s="218">
        <f ca="1">[4]Summary!Z32</f>
        <v>0</v>
      </c>
      <c r="AA32" s="218">
        <f ca="1">[4]Summary!AA32</f>
        <v>0</v>
      </c>
      <c r="AB32" s="218">
        <f ca="1">[4]Summary!AB32</f>
        <v>0</v>
      </c>
      <c r="AC32" s="218">
        <f ca="1">[4]Summary!AC32</f>
        <v>11973885.605561137</v>
      </c>
      <c r="AD32" s="218">
        <f ca="1">[4]Summary!AD32</f>
        <v>0</v>
      </c>
      <c r="AE32" s="218">
        <f ca="1">[4]Summary!AE32</f>
        <v>0</v>
      </c>
      <c r="AF32" s="218">
        <f ca="1">[4]Summary!AF32</f>
        <v>0</v>
      </c>
      <c r="AG32" s="218">
        <f ca="1">[4]Summary!AG32</f>
        <v>0</v>
      </c>
      <c r="AH32" s="218">
        <f ca="1">[4]Summary!AH32</f>
        <v>0</v>
      </c>
      <c r="AI32" s="218">
        <f ca="1">[4]Summary!AI32</f>
        <v>0</v>
      </c>
      <c r="AJ32" s="218">
        <f ca="1">[4]Summary!AJ32</f>
        <v>0</v>
      </c>
      <c r="AK32" s="218">
        <f ca="1">[4]Summary!AK32</f>
        <v>0</v>
      </c>
      <c r="AL32" s="218">
        <f ca="1">[4]Summary!AL32</f>
        <v>0</v>
      </c>
      <c r="AM32" s="218">
        <f ca="1">[4]Summary!AM32</f>
        <v>0</v>
      </c>
      <c r="AN32" s="218">
        <f ca="1">[4]Summary!AN32</f>
        <v>0</v>
      </c>
      <c r="AO32" s="218">
        <f ca="1">[4]Summary!AO32</f>
        <v>0</v>
      </c>
      <c r="AP32" s="218">
        <f ca="1">[4]Summary!AP32</f>
        <v>12311711.631816858</v>
      </c>
      <c r="AQ32" s="218">
        <f ca="1">[4]Summary!AQ32</f>
        <v>138209148.65181684</v>
      </c>
      <c r="AR32" s="691">
        <f ca="1">[4]Summary!AR32</f>
        <v>125897437.02</v>
      </c>
      <c r="AS32" s="218">
        <f ca="1">[4]Summary!AS32</f>
        <v>12311711.631816858</v>
      </c>
      <c r="AT32" s="218">
        <f ca="1">[4]Summary!AT32</f>
        <v>138209148.65181684</v>
      </c>
      <c r="AU32" s="691">
        <f ca="1">[4]Summary!AU32</f>
        <v>0</v>
      </c>
      <c r="AV32" s="691">
        <f ca="1">[4]Summary!AV32</f>
        <v>138209148.65181684</v>
      </c>
    </row>
    <row r="33" spans="1:48">
      <c r="A33" s="38">
        <f ca="1">[4]Summary!A33</f>
        <v>18</v>
      </c>
      <c r="B33" s="62" t="str">
        <f ca="1">[4]Summary!B33</f>
        <v>TRANSMISSION EXPENSE</v>
      </c>
      <c r="C33" s="62">
        <f ca="1">[4]Summary!C33</f>
        <v>0</v>
      </c>
      <c r="D33" s="218">
        <f ca="1">[4]Summary!D33</f>
        <v>20270050.379999898</v>
      </c>
      <c r="E33" s="218">
        <f ca="1">[4]Summary!E33</f>
        <v>0</v>
      </c>
      <c r="F33" s="218">
        <f ca="1">[4]Summary!F33</f>
        <v>0</v>
      </c>
      <c r="G33" s="218">
        <f ca="1">[4]Summary!G33</f>
        <v>0</v>
      </c>
      <c r="H33" s="218">
        <f ca="1">[4]Summary!H33</f>
        <v>0</v>
      </c>
      <c r="I33" s="218">
        <f ca="1">[4]Summary!I33</f>
        <v>0</v>
      </c>
      <c r="J33" s="218">
        <f ca="1">[4]Summary!J33</f>
        <v>0</v>
      </c>
      <c r="K33" s="218">
        <f ca="1">[4]Summary!K33</f>
        <v>0</v>
      </c>
      <c r="L33" s="218">
        <f ca="1">[4]Summary!L33</f>
        <v>0</v>
      </c>
      <c r="M33" s="218">
        <f ca="1">[4]Summary!M33</f>
        <v>17172.273207784747</v>
      </c>
      <c r="N33" s="218">
        <f ca="1">[4]Summary!N33</f>
        <v>0</v>
      </c>
      <c r="O33" s="218">
        <f ca="1">[4]Summary!O33</f>
        <v>0</v>
      </c>
      <c r="P33" s="218">
        <f ca="1">[4]Summary!P33</f>
        <v>0</v>
      </c>
      <c r="Q33" s="218">
        <f ca="1">[4]Summary!Q33</f>
        <v>0</v>
      </c>
      <c r="R33" s="218">
        <f ca="1">[4]Summary!R33</f>
        <v>0</v>
      </c>
      <c r="S33" s="218">
        <f ca="1">[4]Summary!S33</f>
        <v>0</v>
      </c>
      <c r="T33" s="218">
        <f ca="1">[4]Summary!T33</f>
        <v>213679.20856288634</v>
      </c>
      <c r="U33" s="218">
        <f ca="1">[4]Summary!U33</f>
        <v>0</v>
      </c>
      <c r="V33" s="218">
        <f ca="1">[4]Summary!V33</f>
        <v>0</v>
      </c>
      <c r="W33" s="218">
        <f ca="1">[4]Summary!W33</f>
        <v>0</v>
      </c>
      <c r="X33" s="218">
        <f ca="1">[4]Summary!X33</f>
        <v>0</v>
      </c>
      <c r="Y33" s="218">
        <f ca="1">[4]Summary!Y33</f>
        <v>0</v>
      </c>
      <c r="Z33" s="218">
        <f ca="1">[4]Summary!Z33</f>
        <v>0</v>
      </c>
      <c r="AA33" s="218">
        <f ca="1">[4]Summary!AA33</f>
        <v>0</v>
      </c>
      <c r="AB33" s="218">
        <f ca="1">[4]Summary!AB33</f>
        <v>0</v>
      </c>
      <c r="AC33" s="218">
        <f ca="1">[4]Summary!AC33</f>
        <v>0</v>
      </c>
      <c r="AD33" s="218">
        <f ca="1">[4]Summary!AD33</f>
        <v>0</v>
      </c>
      <c r="AE33" s="218">
        <f ca="1">[4]Summary!AE33</f>
        <v>0</v>
      </c>
      <c r="AF33" s="218">
        <f ca="1">[4]Summary!AF33</f>
        <v>0</v>
      </c>
      <c r="AG33" s="56">
        <f ca="1">[4]Summary!AG33</f>
        <v>-131868.25166666671</v>
      </c>
      <c r="AH33" s="218">
        <f ca="1">[4]Summary!AH33</f>
        <v>0</v>
      </c>
      <c r="AI33" s="56">
        <f ca="1">[4]Summary!AI33</f>
        <v>0</v>
      </c>
      <c r="AJ33" s="56">
        <f ca="1">[4]Summary!AJ33</f>
        <v>0</v>
      </c>
      <c r="AK33" s="56">
        <f ca="1">[4]Summary!AK33</f>
        <v>0</v>
      </c>
      <c r="AL33" s="56">
        <f ca="1">[4]Summary!AL33</f>
        <v>0</v>
      </c>
      <c r="AM33" s="56">
        <f ca="1">[4]Summary!AM33</f>
        <v>0</v>
      </c>
      <c r="AN33" s="56">
        <f ca="1">[4]Summary!AN33</f>
        <v>0</v>
      </c>
      <c r="AO33" s="218">
        <f ca="1">[4]Summary!AO33</f>
        <v>0</v>
      </c>
      <c r="AP33" s="218">
        <f ca="1">[4]Summary!AP33</f>
        <v>98983.230104004382</v>
      </c>
      <c r="AQ33" s="218">
        <f ca="1">[4]Summary!AQ33</f>
        <v>20369033.610103901</v>
      </c>
      <c r="AR33" s="691">
        <f ca="1">[4]Summary!AR33</f>
        <v>20270050.379999898</v>
      </c>
      <c r="AS33" s="692">
        <f ca="1">[4]Summary!AS33</f>
        <v>98983.230104004382</v>
      </c>
      <c r="AT33" s="692">
        <f ca="1">[4]Summary!AT33</f>
        <v>20369033.610103901</v>
      </c>
      <c r="AU33" s="691">
        <f ca="1">[4]Summary!AU33</f>
        <v>0</v>
      </c>
      <c r="AV33" s="692">
        <f ca="1">[4]Summary!AV33</f>
        <v>20369033.610103901</v>
      </c>
    </row>
    <row r="34" spans="1:48">
      <c r="A34" s="38">
        <f ca="1">[4]Summary!A34</f>
        <v>19</v>
      </c>
      <c r="B34" s="62" t="str">
        <f ca="1">[4]Summary!B34</f>
        <v>DISTRIBUTION EXPENSE</v>
      </c>
      <c r="C34" s="62">
        <f ca="1">[4]Summary!C34</f>
        <v>0</v>
      </c>
      <c r="D34" s="218">
        <f ca="1">[4]Summary!D34</f>
        <v>83356029.179999903</v>
      </c>
      <c r="E34" s="218">
        <f ca="1">[4]Summary!E34</f>
        <v>0</v>
      </c>
      <c r="F34" s="218">
        <f ca="1">[4]Summary!F34</f>
        <v>0</v>
      </c>
      <c r="G34" s="218">
        <f ca="1">[4]Summary!G34</f>
        <v>0</v>
      </c>
      <c r="H34" s="218">
        <f ca="1">[4]Summary!H34</f>
        <v>0</v>
      </c>
      <c r="I34" s="218">
        <f ca="1">[4]Summary!I34</f>
        <v>0</v>
      </c>
      <c r="J34" s="218">
        <f ca="1">[4]Summary!J34</f>
        <v>0</v>
      </c>
      <c r="K34" s="218">
        <f ca="1">[4]Summary!K34</f>
        <v>0</v>
      </c>
      <c r="L34" s="218">
        <f ca="1">[4]Summary!L34</f>
        <v>0</v>
      </c>
      <c r="M34" s="218">
        <f ca="1">[4]Summary!M34</f>
        <v>28486.544004048221</v>
      </c>
      <c r="N34" s="218">
        <f ca="1">[4]Summary!N34</f>
        <v>0</v>
      </c>
      <c r="O34" s="218">
        <f ca="1">[4]Summary!O34</f>
        <v>0</v>
      </c>
      <c r="P34" s="218">
        <f ca="1">[4]Summary!P34</f>
        <v>0</v>
      </c>
      <c r="Q34" s="218">
        <f ca="1">[4]Summary!Q34</f>
        <v>0</v>
      </c>
      <c r="R34" s="218">
        <f ca="1">[4]Summary!R34</f>
        <v>0</v>
      </c>
      <c r="S34" s="218">
        <f ca="1">[4]Summary!S34</f>
        <v>0</v>
      </c>
      <c r="T34" s="218">
        <f ca="1">[4]Summary!T34</f>
        <v>340008.31331337243</v>
      </c>
      <c r="U34" s="218">
        <f ca="1">[4]Summary!U34</f>
        <v>0</v>
      </c>
      <c r="V34" s="218">
        <f ca="1">[4]Summary!V34</f>
        <v>0</v>
      </c>
      <c r="W34" s="218">
        <f ca="1">[4]Summary!W34</f>
        <v>0</v>
      </c>
      <c r="X34" s="218">
        <f ca="1">[4]Summary!X34</f>
        <v>0</v>
      </c>
      <c r="Y34" s="218">
        <f ca="1">[4]Summary!Y34</f>
        <v>0</v>
      </c>
      <c r="Z34" s="218">
        <f ca="1">[4]Summary!Z34</f>
        <v>0</v>
      </c>
      <c r="AA34" s="218">
        <f ca="1">[4]Summary!AA34</f>
        <v>0</v>
      </c>
      <c r="AB34" s="218">
        <f ca="1">[4]Summary!AB34</f>
        <v>0</v>
      </c>
      <c r="AC34" s="218">
        <f ca="1">[4]Summary!AC34</f>
        <v>0</v>
      </c>
      <c r="AD34" s="218">
        <f ca="1">[4]Summary!AD34</f>
        <v>0</v>
      </c>
      <c r="AE34" s="218">
        <f ca="1">[4]Summary!AE34</f>
        <v>0</v>
      </c>
      <c r="AF34" s="218">
        <f ca="1">[4]Summary!AF34</f>
        <v>0</v>
      </c>
      <c r="AG34" s="218">
        <f ca="1">[4]Summary!AG34</f>
        <v>-271443.23000000231</v>
      </c>
      <c r="AH34" s="218">
        <f ca="1">[4]Summary!AH34</f>
        <v>0</v>
      </c>
      <c r="AI34" s="218">
        <f ca="1">[4]Summary!AI34</f>
        <v>0</v>
      </c>
      <c r="AJ34" s="218">
        <f ca="1">[4]Summary!AJ34</f>
        <v>0</v>
      </c>
      <c r="AK34" s="218">
        <f ca="1">[4]Summary!AK34</f>
        <v>0</v>
      </c>
      <c r="AL34" s="218">
        <f ca="1">[4]Summary!AL34</f>
        <v>0</v>
      </c>
      <c r="AM34" s="218">
        <f ca="1">[4]Summary!AM34</f>
        <v>0</v>
      </c>
      <c r="AN34" s="218">
        <f ca="1">[4]Summary!AN34</f>
        <v>0</v>
      </c>
      <c r="AO34" s="218">
        <f ca="1">[4]Summary!AO34</f>
        <v>0</v>
      </c>
      <c r="AP34" s="218">
        <f ca="1">[4]Summary!AP34</f>
        <v>97051.627317418344</v>
      </c>
      <c r="AQ34" s="218">
        <f ca="1">[4]Summary!AQ34</f>
        <v>83453080.807317317</v>
      </c>
      <c r="AR34" s="691">
        <f ca="1">[4]Summary!AR34</f>
        <v>83356029.179999903</v>
      </c>
      <c r="AS34" s="692">
        <f ca="1">[4]Summary!AS34</f>
        <v>97051.627317418344</v>
      </c>
      <c r="AT34" s="692">
        <f ca="1">[4]Summary!AT34</f>
        <v>83453080.807317317</v>
      </c>
      <c r="AU34" s="691">
        <f ca="1">[4]Summary!AU34</f>
        <v>0</v>
      </c>
      <c r="AV34" s="692">
        <f ca="1">[4]Summary!AV34</f>
        <v>83453080.807317317</v>
      </c>
    </row>
    <row r="35" spans="1:48">
      <c r="A35" s="38">
        <f ca="1">[4]Summary!A35</f>
        <v>20</v>
      </c>
      <c r="B35" s="62" t="str">
        <f ca="1">[4]Summary!B35</f>
        <v>CUSTOMER ACCTS EXPENSES</v>
      </c>
      <c r="C35" s="62">
        <f ca="1">[4]Summary!C35</f>
        <v>0</v>
      </c>
      <c r="D35" s="218">
        <f ca="1">[4]Summary!D35</f>
        <v>47600166.421824999</v>
      </c>
      <c r="E35" s="218">
        <f ca="1">[4]Summary!E35</f>
        <v>-206560.42365471341</v>
      </c>
      <c r="F35" s="217">
        <f ca="1">[4]Summary!F35</f>
        <v>202638</v>
      </c>
      <c r="G35" s="218">
        <f ca="1">[4]Summary!G35</f>
        <v>-1378053.9992858302</v>
      </c>
      <c r="H35" s="218">
        <f ca="1">[4]Summary!H35</f>
        <v>0</v>
      </c>
      <c r="I35" s="218">
        <f ca="1">[4]Summary!I35</f>
        <v>0</v>
      </c>
      <c r="J35" s="218">
        <f ca="1">[4]Summary!J35</f>
        <v>0</v>
      </c>
      <c r="K35" s="218">
        <f ca="1">[4]Summary!K35</f>
        <v>0</v>
      </c>
      <c r="L35" s="218">
        <f ca="1">[4]Summary!L35</f>
        <v>-1047792</v>
      </c>
      <c r="M35" s="218">
        <f ca="1">[4]Summary!M35</f>
        <v>10494.29780534911</v>
      </c>
      <c r="N35" s="218">
        <f ca="1">[4]Summary!N35</f>
        <v>0</v>
      </c>
      <c r="O35" s="218">
        <f ca="1">[4]Summary!O35</f>
        <v>176605.63064400846</v>
      </c>
      <c r="P35" s="218">
        <f ca="1">[4]Summary!P35</f>
        <v>0</v>
      </c>
      <c r="Q35" s="218">
        <f ca="1">[4]Summary!Q35</f>
        <v>0</v>
      </c>
      <c r="R35" s="218">
        <f ca="1">[4]Summary!R35</f>
        <v>0</v>
      </c>
      <c r="S35" s="218">
        <f ca="1">[4]Summary!S35</f>
        <v>0</v>
      </c>
      <c r="T35" s="218">
        <f ca="1">[4]Summary!T35</f>
        <v>122230.25261568837</v>
      </c>
      <c r="U35" s="218">
        <f ca="1">[4]Summary!U35</f>
        <v>0</v>
      </c>
      <c r="V35" s="218">
        <f ca="1">[4]Summary!V35</f>
        <v>0</v>
      </c>
      <c r="W35" s="218">
        <f ca="1">[4]Summary!W35</f>
        <v>0</v>
      </c>
      <c r="X35" s="218">
        <f ca="1">[4]Summary!X35</f>
        <v>3092647.9339365205</v>
      </c>
      <c r="Y35" s="218">
        <f ca="1">[4]Summary!Y35</f>
        <v>0</v>
      </c>
      <c r="Z35" s="218">
        <f ca="1">[4]Summary!Z35</f>
        <v>0</v>
      </c>
      <c r="AA35" s="218">
        <f ca="1">[4]Summary!AA35</f>
        <v>0</v>
      </c>
      <c r="AB35" s="218">
        <f ca="1">[4]Summary!AB35</f>
        <v>0</v>
      </c>
      <c r="AC35" s="218">
        <f ca="1">[4]Summary!AC35</f>
        <v>0</v>
      </c>
      <c r="AD35" s="218">
        <f ca="1">[4]Summary!AD35</f>
        <v>0</v>
      </c>
      <c r="AE35" s="218">
        <f ca="1">[4]Summary!AE35</f>
        <v>0</v>
      </c>
      <c r="AF35" s="218">
        <f ca="1">[4]Summary!AF35</f>
        <v>0</v>
      </c>
      <c r="AG35" s="218">
        <f ca="1">[4]Summary!AG35</f>
        <v>0</v>
      </c>
      <c r="AH35" s="218">
        <f ca="1">[4]Summary!AH35</f>
        <v>0</v>
      </c>
      <c r="AI35" s="218">
        <f ca="1">[4]Summary!AI35</f>
        <v>0</v>
      </c>
      <c r="AJ35" s="218">
        <f ca="1">[4]Summary!AJ35</f>
        <v>0</v>
      </c>
      <c r="AK35" s="218">
        <f ca="1">[4]Summary!AK35</f>
        <v>0</v>
      </c>
      <c r="AL35" s="218">
        <f ca="1">[4]Summary!AL35</f>
        <v>0</v>
      </c>
      <c r="AM35" s="218">
        <f ca="1">[4]Summary!AM35</f>
        <v>0</v>
      </c>
      <c r="AN35" s="218">
        <f ca="1">[4]Summary!AN35</f>
        <v>0</v>
      </c>
      <c r="AO35" s="218">
        <f ca="1">[4]Summary!AO35</f>
        <v>0</v>
      </c>
      <c r="AP35" s="218">
        <f ca="1">[4]Summary!AP35</f>
        <v>972209.69206102286</v>
      </c>
      <c r="AQ35" s="218">
        <f ca="1">[4]Summary!AQ35</f>
        <v>48572376.113886021</v>
      </c>
      <c r="AR35" s="691">
        <f ca="1">[4]Summary!AR35</f>
        <v>47600166.421824999</v>
      </c>
      <c r="AS35" s="692">
        <f ca="1">[4]Summary!AS35</f>
        <v>972209.69206102286</v>
      </c>
      <c r="AT35" s="692">
        <f ca="1">[4]Summary!AT35</f>
        <v>48572376.113886021</v>
      </c>
      <c r="AU35" s="691">
        <f ca="1">[4]Summary!AU35</f>
        <v>239554.00821600002</v>
      </c>
      <c r="AV35" s="692">
        <f ca="1">[4]Summary!AV35</f>
        <v>48811930.122102022</v>
      </c>
    </row>
    <row r="36" spans="1:48">
      <c r="A36" s="38">
        <f ca="1">[4]Summary!A36</f>
        <v>21</v>
      </c>
      <c r="B36" s="62" t="str">
        <f ca="1">[4]Summary!B36</f>
        <v>CUSTOMER SERVICE EXPENSES</v>
      </c>
      <c r="C36" s="62">
        <f ca="1">[4]Summary!C36</f>
        <v>0</v>
      </c>
      <c r="D36" s="218">
        <f ca="1">[4]Summary!D36</f>
        <v>19829127.240927998</v>
      </c>
      <c r="E36" s="218">
        <f ca="1">[4]Summary!E36</f>
        <v>0</v>
      </c>
      <c r="F36" s="218">
        <f ca="1">[4]Summary!F36</f>
        <v>0</v>
      </c>
      <c r="G36" s="218">
        <f ca="1">[4]Summary!G36</f>
        <v>-17275568.259999998</v>
      </c>
      <c r="H36" s="218">
        <f ca="1">[4]Summary!H36</f>
        <v>0</v>
      </c>
      <c r="I36" s="218">
        <f ca="1">[4]Summary!I36</f>
        <v>0</v>
      </c>
      <c r="J36" s="218">
        <f ca="1">[4]Summary!J36</f>
        <v>0</v>
      </c>
      <c r="K36" s="218">
        <f ca="1">[4]Summary!K36</f>
        <v>0</v>
      </c>
      <c r="L36" s="218">
        <f ca="1">[4]Summary!L36</f>
        <v>0</v>
      </c>
      <c r="M36" s="218">
        <f ca="1">[4]Summary!M36</f>
        <v>3372.6260396867092</v>
      </c>
      <c r="N36" s="218">
        <f ca="1">[4]Summary!N36</f>
        <v>0</v>
      </c>
      <c r="O36" s="218">
        <f ca="1">[4]Summary!O36</f>
        <v>0</v>
      </c>
      <c r="P36" s="218">
        <f ca="1">[4]Summary!P36</f>
        <v>0</v>
      </c>
      <c r="Q36" s="218">
        <f ca="1">[4]Summary!Q36</f>
        <v>0</v>
      </c>
      <c r="R36" s="218">
        <f ca="1">[4]Summary!R36</f>
        <v>0</v>
      </c>
      <c r="S36" s="218">
        <f ca="1">[4]Summary!S36</f>
        <v>0</v>
      </c>
      <c r="T36" s="218">
        <f ca="1">[4]Summary!T36</f>
        <v>41683.28304620026</v>
      </c>
      <c r="U36" s="218">
        <f ca="1">[4]Summary!U36</f>
        <v>0</v>
      </c>
      <c r="V36" s="218">
        <f ca="1">[4]Summary!V36</f>
        <v>0</v>
      </c>
      <c r="W36" s="218">
        <f ca="1">[4]Summary!W36</f>
        <v>0</v>
      </c>
      <c r="X36" s="218">
        <f ca="1">[4]Summary!X36</f>
        <v>0</v>
      </c>
      <c r="Y36" s="218">
        <f ca="1">[4]Summary!Y36</f>
        <v>0</v>
      </c>
      <c r="Z36" s="218">
        <f ca="1">[4]Summary!Z36</f>
        <v>0</v>
      </c>
      <c r="AA36" s="218">
        <f ca="1">[4]Summary!AA36</f>
        <v>0</v>
      </c>
      <c r="AB36" s="218">
        <f ca="1">[4]Summary!AB36</f>
        <v>0</v>
      </c>
      <c r="AC36" s="218">
        <f ca="1">[4]Summary!AC36</f>
        <v>0</v>
      </c>
      <c r="AD36" s="218">
        <f ca="1">[4]Summary!AD36</f>
        <v>0</v>
      </c>
      <c r="AE36" s="218">
        <f ca="1">[4]Summary!AE36</f>
        <v>0</v>
      </c>
      <c r="AF36" s="218">
        <f ca="1">[4]Summary!AF36</f>
        <v>0</v>
      </c>
      <c r="AG36" s="218">
        <f ca="1">[4]Summary!AG36</f>
        <v>0</v>
      </c>
      <c r="AH36" s="218">
        <f ca="1">[4]Summary!AH36</f>
        <v>0</v>
      </c>
      <c r="AI36" s="218">
        <f ca="1">[4]Summary!AI36</f>
        <v>0</v>
      </c>
      <c r="AJ36" s="218">
        <f ca="1">[4]Summary!AJ36</f>
        <v>0</v>
      </c>
      <c r="AK36" s="218">
        <f ca="1">[4]Summary!AK36</f>
        <v>0</v>
      </c>
      <c r="AL36" s="218">
        <f ca="1">[4]Summary!AL36</f>
        <v>0</v>
      </c>
      <c r="AM36" s="218">
        <f ca="1">[4]Summary!AM36</f>
        <v>0</v>
      </c>
      <c r="AN36" s="218">
        <f ca="1">[4]Summary!AN36</f>
        <v>0</v>
      </c>
      <c r="AO36" s="218">
        <f ca="1">[4]Summary!AO36</f>
        <v>0</v>
      </c>
      <c r="AP36" s="218">
        <f ca="1">[4]Summary!AP36</f>
        <v>-17230512.350914109</v>
      </c>
      <c r="AQ36" s="218">
        <f ca="1">[4]Summary!AQ36</f>
        <v>2598614.8900138885</v>
      </c>
      <c r="AR36" s="691">
        <f ca="1">[4]Summary!AR36</f>
        <v>19829127.240927998</v>
      </c>
      <c r="AS36" s="692">
        <f ca="1">[4]Summary!AS36</f>
        <v>-17230512.350914109</v>
      </c>
      <c r="AT36" s="692">
        <f ca="1">[4]Summary!AT36</f>
        <v>2598614.8900138885</v>
      </c>
      <c r="AU36" s="691">
        <f ca="1">[4]Summary!AU36</f>
        <v>0</v>
      </c>
      <c r="AV36" s="692">
        <f ca="1">[4]Summary!AV36</f>
        <v>2598614.8900138885</v>
      </c>
    </row>
    <row r="37" spans="1:48">
      <c r="A37" s="38">
        <f ca="1">[4]Summary!A37</f>
        <v>22</v>
      </c>
      <c r="B37" s="62" t="str">
        <f ca="1">[4]Summary!B37</f>
        <v>CONSERVATION AMORTIZATION</v>
      </c>
      <c r="C37" s="62">
        <f ca="1">[4]Summary!C37</f>
        <v>0</v>
      </c>
      <c r="D37" s="218">
        <f ca="1">[4]Summary!D37</f>
        <v>97566974.959999993</v>
      </c>
      <c r="E37" s="218">
        <f ca="1">[4]Summary!E37</f>
        <v>0</v>
      </c>
      <c r="F37" s="218">
        <f ca="1">[4]Summary!F37</f>
        <v>0</v>
      </c>
      <c r="G37" s="218">
        <f ca="1">[4]Summary!G37</f>
        <v>-97540765.159999996</v>
      </c>
      <c r="H37" s="218">
        <f ca="1">[4]Summary!H37</f>
        <v>0</v>
      </c>
      <c r="I37" s="218">
        <f ca="1">[4]Summary!I37</f>
        <v>0</v>
      </c>
      <c r="J37" s="218">
        <f ca="1">[4]Summary!J37</f>
        <v>0</v>
      </c>
      <c r="K37" s="218">
        <f ca="1">[4]Summary!K37</f>
        <v>0</v>
      </c>
      <c r="L37" s="218">
        <f ca="1">[4]Summary!L37</f>
        <v>0</v>
      </c>
      <c r="M37" s="218">
        <f ca="1">[4]Summary!M37</f>
        <v>0</v>
      </c>
      <c r="N37" s="218">
        <f ca="1">[4]Summary!N37</f>
        <v>0</v>
      </c>
      <c r="O37" s="218">
        <f ca="1">[4]Summary!O37</f>
        <v>0</v>
      </c>
      <c r="P37" s="218">
        <f ca="1">[4]Summary!P37</f>
        <v>0</v>
      </c>
      <c r="Q37" s="218">
        <f ca="1">[4]Summary!Q37</f>
        <v>0</v>
      </c>
      <c r="R37" s="218">
        <f ca="1">[4]Summary!R37</f>
        <v>0</v>
      </c>
      <c r="S37" s="218">
        <f ca="1">[4]Summary!S37</f>
        <v>0</v>
      </c>
      <c r="T37" s="218">
        <f ca="1">[4]Summary!T37</f>
        <v>0</v>
      </c>
      <c r="U37" s="218">
        <f ca="1">[4]Summary!U37</f>
        <v>0</v>
      </c>
      <c r="V37" s="218">
        <f ca="1">[4]Summary!V37</f>
        <v>0</v>
      </c>
      <c r="W37" s="218">
        <f ca="1">[4]Summary!W37</f>
        <v>0</v>
      </c>
      <c r="X37" s="218">
        <f ca="1">[4]Summary!X37</f>
        <v>0</v>
      </c>
      <c r="Y37" s="218">
        <f ca="1">[4]Summary!Y37</f>
        <v>0</v>
      </c>
      <c r="Z37" s="218">
        <f ca="1">[4]Summary!Z37</f>
        <v>0</v>
      </c>
      <c r="AA37" s="218">
        <f ca="1">[4]Summary!AA37</f>
        <v>0</v>
      </c>
      <c r="AB37" s="218">
        <f ca="1">[4]Summary!AB37</f>
        <v>0</v>
      </c>
      <c r="AC37" s="218">
        <f ca="1">[4]Summary!AC37</f>
        <v>0</v>
      </c>
      <c r="AD37" s="218">
        <f ca="1">[4]Summary!AD37</f>
        <v>0</v>
      </c>
      <c r="AE37" s="218">
        <f ca="1">[4]Summary!AE37</f>
        <v>0</v>
      </c>
      <c r="AF37" s="218">
        <f ca="1">[4]Summary!AF37</f>
        <v>0</v>
      </c>
      <c r="AG37" s="218">
        <f ca="1">[4]Summary!AG37</f>
        <v>0</v>
      </c>
      <c r="AH37" s="218">
        <f ca="1">[4]Summary!AH37</f>
        <v>0</v>
      </c>
      <c r="AI37" s="218">
        <f ca="1">[4]Summary!AI37</f>
        <v>0</v>
      </c>
      <c r="AJ37" s="218">
        <f ca="1">[4]Summary!AJ37</f>
        <v>0</v>
      </c>
      <c r="AK37" s="218">
        <f ca="1">[4]Summary!AK37</f>
        <v>0</v>
      </c>
      <c r="AL37" s="218">
        <f ca="1">[4]Summary!AL37</f>
        <v>0</v>
      </c>
      <c r="AM37" s="218">
        <f ca="1">[4]Summary!AM37</f>
        <v>0</v>
      </c>
      <c r="AN37" s="218">
        <f ca="1">[4]Summary!AN37</f>
        <v>0</v>
      </c>
      <c r="AO37" s="218">
        <f ca="1">[4]Summary!AO37</f>
        <v>0</v>
      </c>
      <c r="AP37" s="218">
        <f ca="1">[4]Summary!AP37</f>
        <v>-97540765.159999996</v>
      </c>
      <c r="AQ37" s="218">
        <f ca="1">[4]Summary!AQ37</f>
        <v>26209.79999999702</v>
      </c>
      <c r="AR37" s="691">
        <f ca="1">[4]Summary!AR37</f>
        <v>97566974.959999993</v>
      </c>
      <c r="AS37" s="692">
        <f ca="1">[4]Summary!AS37</f>
        <v>-97540765.159999996</v>
      </c>
      <c r="AT37" s="692">
        <f ca="1">[4]Summary!AT37</f>
        <v>26209.79999999702</v>
      </c>
      <c r="AU37" s="691">
        <f ca="1">[4]Summary!AU37</f>
        <v>0</v>
      </c>
      <c r="AV37" s="691">
        <f ca="1">[4]Summary!AV37</f>
        <v>26209.79999999702</v>
      </c>
    </row>
    <row r="38" spans="1:48">
      <c r="A38" s="38">
        <f ca="1">[4]Summary!A38</f>
        <v>23</v>
      </c>
      <c r="B38" s="62" t="str">
        <f ca="1">[4]Summary!B38</f>
        <v>ADMIN &amp; GENERAL EXPENSE</v>
      </c>
      <c r="C38" s="62">
        <f ca="1">[4]Summary!C38</f>
        <v>0</v>
      </c>
      <c r="D38" s="218">
        <f ca="1">[4]Summary!D38</f>
        <v>114599758.581515</v>
      </c>
      <c r="E38" s="218">
        <f ca="1">[4]Summary!E38</f>
        <v>-57722.627820235684</v>
      </c>
      <c r="F38" s="218">
        <f ca="1">[4]Summary!F38</f>
        <v>56627</v>
      </c>
      <c r="G38" s="218">
        <f ca="1">[4]Summary!G38</f>
        <v>-426522.21638000006</v>
      </c>
      <c r="H38" s="218">
        <f ca="1">[4]Summary!H38</f>
        <v>0</v>
      </c>
      <c r="I38" s="218">
        <f ca="1">[4]Summary!I38</f>
        <v>0</v>
      </c>
      <c r="J38" s="218" t="str">
        <f ca="1">[4]Summary!J38</f>
        <v xml:space="preserve"> </v>
      </c>
      <c r="K38" s="218">
        <f ca="1">[4]Summary!K38</f>
        <v>-106750.2786706667</v>
      </c>
      <c r="L38" s="218">
        <f ca="1">[4]Summary!L38</f>
        <v>0</v>
      </c>
      <c r="M38" s="218">
        <f ca="1">[4]Summary!M38</f>
        <v>63226.904854136286</v>
      </c>
      <c r="N38" s="218">
        <f ca="1">[4]Summary!N38</f>
        <v>-24832.496714436435</v>
      </c>
      <c r="O38" s="218">
        <f ca="1">[4]Summary!O38</f>
        <v>0</v>
      </c>
      <c r="P38" s="709">
        <f ca="1">[4]Summary!P38</f>
        <v>407545.487356</v>
      </c>
      <c r="Q38" s="218">
        <f ca="1">[4]Summary!Q38</f>
        <v>0</v>
      </c>
      <c r="R38" s="709">
        <f ca="1">[4]Summary!R38</f>
        <v>-101765.01975586335</v>
      </c>
      <c r="S38" s="709">
        <f ca="1">[4]Summary!S38</f>
        <v>1822992.9925739774</v>
      </c>
      <c r="T38" s="218">
        <f ca="1">[4]Summary!T38</f>
        <v>795244.97081179544</v>
      </c>
      <c r="U38" s="218">
        <f ca="1">[4]Summary!U38</f>
        <v>148775.67639789265</v>
      </c>
      <c r="V38" s="218">
        <f ca="1">[4]Summary!V38</f>
        <v>187308.92923393101</v>
      </c>
      <c r="W38" s="218">
        <f ca="1">[4]Summary!W38</f>
        <v>0</v>
      </c>
      <c r="X38" s="218">
        <f ca="1">[4]Summary!X38</f>
        <v>0</v>
      </c>
      <c r="Y38" s="218">
        <f ca="1">[4]Summary!Y38</f>
        <v>-363750.12810969783</v>
      </c>
      <c r="Z38" s="218">
        <f ca="1">[4]Summary!Z38</f>
        <v>-51913.275359999388</v>
      </c>
      <c r="AA38" s="218">
        <f ca="1">[4]Summary!AA38</f>
        <v>0</v>
      </c>
      <c r="AB38" s="218">
        <f ca="1">[4]Summary!AB38</f>
        <v>-952386</v>
      </c>
      <c r="AC38" s="218">
        <f ca="1">[4]Summary!AC38</f>
        <v>0</v>
      </c>
      <c r="AD38" s="218">
        <f ca="1">[4]Summary!AD38</f>
        <v>0</v>
      </c>
      <c r="AE38" s="218">
        <f ca="1">[4]Summary!AE38</f>
        <v>0</v>
      </c>
      <c r="AF38" s="218">
        <f ca="1">[4]Summary!AF38</f>
        <v>0</v>
      </c>
      <c r="AG38" s="218">
        <f ca="1">[4]Summary!AG38</f>
        <v>0</v>
      </c>
      <c r="AH38" s="218">
        <f ca="1">[4]Summary!AH38</f>
        <v>0</v>
      </c>
      <c r="AI38" s="218">
        <f ca="1">[4]Summary!AI38</f>
        <v>0</v>
      </c>
      <c r="AJ38" s="218">
        <f ca="1">[4]Summary!AJ38</f>
        <v>0</v>
      </c>
      <c r="AK38" s="218">
        <f ca="1">[4]Summary!AK38</f>
        <v>0</v>
      </c>
      <c r="AL38" s="218">
        <f ca="1">[4]Summary!AL38</f>
        <v>0</v>
      </c>
      <c r="AM38" s="218">
        <f ca="1">[4]Summary!AM38</f>
        <v>0</v>
      </c>
      <c r="AN38" s="218">
        <f ca="1">[4]Summary!AN38</f>
        <v>0</v>
      </c>
      <c r="AO38" s="218">
        <f ca="1">[4]Summary!AO38</f>
        <v>0</v>
      </c>
      <c r="AP38" s="218">
        <f ca="1">[4]Summary!AP38</f>
        <v>1396079.9184168335</v>
      </c>
      <c r="AQ38" s="218">
        <f ca="1">[4]Summary!AQ38</f>
        <v>115995838.49993183</v>
      </c>
      <c r="AR38" s="691">
        <f ca="1">[4]Summary!AR38</f>
        <v>114599758.581515</v>
      </c>
      <c r="AS38" s="692">
        <f ca="1">[4]Summary!AS38</f>
        <v>1396079.9184168335</v>
      </c>
      <c r="AT38" s="692">
        <f ca="1">[4]Summary!AT38</f>
        <v>115995838.49993183</v>
      </c>
      <c r="AU38" s="691">
        <f ca="1">[4]Summary!AU38</f>
        <v>66942.576000000001</v>
      </c>
      <c r="AV38" s="692">
        <f ca="1">[4]Summary!AV38</f>
        <v>116062781.07593183</v>
      </c>
    </row>
    <row r="39" spans="1:48">
      <c r="A39" s="38">
        <f ca="1">[4]Summary!A39</f>
        <v>24</v>
      </c>
      <c r="B39" s="62" t="str">
        <f ca="1">[4]Summary!B39</f>
        <v>DEPRECIATION</v>
      </c>
      <c r="C39" s="62">
        <f ca="1">[4]Summary!C39</f>
        <v>0</v>
      </c>
      <c r="D39" s="218">
        <f ca="1">[4]Summary!D39</f>
        <v>268356984.80397999</v>
      </c>
      <c r="E39" s="218">
        <f ca="1">[4]Summary!E39</f>
        <v>0</v>
      </c>
      <c r="F39" s="218">
        <f ca="1">[4]Summary!F39</f>
        <v>0</v>
      </c>
      <c r="G39" s="218">
        <f ca="1">[4]Summary!G39</f>
        <v>0</v>
      </c>
      <c r="H39" s="218">
        <f ca="1">[4]Summary!H39</f>
        <v>0</v>
      </c>
      <c r="I39" s="218">
        <f ca="1">[4]Summary!I39</f>
        <v>0</v>
      </c>
      <c r="J39" s="218">
        <f ca="1">[4]Summary!J39</f>
        <v>53297938.258921705</v>
      </c>
      <c r="K39" s="218">
        <f ca="1">[4]Summary!K39</f>
        <v>0</v>
      </c>
      <c r="L39" s="218">
        <f ca="1">[4]Summary!L39</f>
        <v>0</v>
      </c>
      <c r="M39" s="218">
        <f ca="1">[4]Summary!M39</f>
        <v>0</v>
      </c>
      <c r="N39" s="218">
        <f ca="1">[4]Summary!N39</f>
        <v>0</v>
      </c>
      <c r="O39" s="218">
        <f ca="1">[4]Summary!O39</f>
        <v>0</v>
      </c>
      <c r="P39" s="218">
        <f ca="1">[4]Summary!P39</f>
        <v>0</v>
      </c>
      <c r="Q39" s="218">
        <f ca="1">[4]Summary!Q39</f>
        <v>0</v>
      </c>
      <c r="R39" s="218">
        <f ca="1">[4]Summary!R39</f>
        <v>0</v>
      </c>
      <c r="S39" s="218">
        <f ca="1">[4]Summary!S39</f>
        <v>0</v>
      </c>
      <c r="T39" s="218">
        <f ca="1">[4]Summary!T39</f>
        <v>0</v>
      </c>
      <c r="U39" s="218">
        <f ca="1">[4]Summary!U39</f>
        <v>0</v>
      </c>
      <c r="V39" s="218">
        <f ca="1">[4]Summary!V39</f>
        <v>0</v>
      </c>
      <c r="W39" s="218">
        <f ca="1">[4]Summary!W39</f>
        <v>0</v>
      </c>
      <c r="X39" s="218">
        <f ca="1">[4]Summary!X39</f>
        <v>0</v>
      </c>
      <c r="Y39" s="218">
        <f ca="1">[4]Summary!Y39</f>
        <v>-304013.62553715741</v>
      </c>
      <c r="Z39" s="218">
        <f ca="1">[4]Summary!Z39</f>
        <v>0</v>
      </c>
      <c r="AA39" s="218">
        <f ca="1">[4]Summary!AA39</f>
        <v>0</v>
      </c>
      <c r="AB39" s="218">
        <f ca="1">[4]Summary!AB39</f>
        <v>0</v>
      </c>
      <c r="AC39" s="218">
        <f ca="1">[4]Summary!AC39</f>
        <v>0</v>
      </c>
      <c r="AD39" s="218">
        <f ca="1">[4]Summary!AD39</f>
        <v>0</v>
      </c>
      <c r="AE39" s="218">
        <f ca="1">[4]Summary!AE39</f>
        <v>-212138.37865459672</v>
      </c>
      <c r="AF39" s="218">
        <f ca="1">[4]Summary!AF39</f>
        <v>0</v>
      </c>
      <c r="AG39" s="218">
        <f ca="1">[4]Summary!AG39</f>
        <v>0</v>
      </c>
      <c r="AH39" s="218">
        <f ca="1">[4]Summary!AH39</f>
        <v>0</v>
      </c>
      <c r="AI39" s="218">
        <f ca="1">[4]Summary!AI39</f>
        <v>223831.26558229775</v>
      </c>
      <c r="AJ39" s="22">
        <f ca="1">[4]Summary!AJ39</f>
        <v>0</v>
      </c>
      <c r="AK39" s="218">
        <f ca="1">[4]Summary!AK39</f>
        <v>-3317.0689883994637</v>
      </c>
      <c r="AL39" s="218">
        <f ca="1">[4]Summary!AL39</f>
        <v>0</v>
      </c>
      <c r="AM39" s="218">
        <f ca="1">[4]Summary!AM39</f>
        <v>0</v>
      </c>
      <c r="AN39" s="218">
        <f ca="1">[4]Summary!AN39</f>
        <v>0</v>
      </c>
      <c r="AO39" s="218">
        <f ca="1">[4]Summary!AO39</f>
        <v>0</v>
      </c>
      <c r="AP39" s="218">
        <f ca="1">[4]Summary!AP39</f>
        <v>53002300.451323852</v>
      </c>
      <c r="AQ39" s="218">
        <f ca="1">[4]Summary!AQ39</f>
        <v>321359285.25530386</v>
      </c>
      <c r="AR39" s="691">
        <f ca="1">[4]Summary!AR39</f>
        <v>268356984.80397999</v>
      </c>
      <c r="AS39" s="692">
        <f ca="1">[4]Summary!AS39</f>
        <v>53002300.451323852</v>
      </c>
      <c r="AT39" s="692">
        <f ca="1">[4]Summary!AT39</f>
        <v>321359285.25530386</v>
      </c>
      <c r="AU39" s="691">
        <f ca="1">[4]Summary!AU39</f>
        <v>0</v>
      </c>
      <c r="AV39" s="692">
        <f ca="1">[4]Summary!AV39</f>
        <v>321359285.25530386</v>
      </c>
    </row>
    <row r="40" spans="1:48">
      <c r="A40" s="38">
        <f ca="1">[4]Summary!A40</f>
        <v>25</v>
      </c>
      <c r="B40" s="62" t="str">
        <f ca="1">[4]Summary!B40</f>
        <v>AMORTIZATION</v>
      </c>
      <c r="C40" s="62">
        <f ca="1">[4]Summary!C40</f>
        <v>0</v>
      </c>
      <c r="D40" s="218">
        <f ca="1">[4]Summary!D40</f>
        <v>45684974.945897996</v>
      </c>
      <c r="E40" s="218">
        <f ca="1">[4]Summary!E40</f>
        <v>0</v>
      </c>
      <c r="F40" s="218">
        <f ca="1">[4]Summary!F40</f>
        <v>0</v>
      </c>
      <c r="G40" s="218">
        <f ca="1">[4]Summary!G40</f>
        <v>0</v>
      </c>
      <c r="H40" s="218">
        <f ca="1">[4]Summary!H40</f>
        <v>0</v>
      </c>
      <c r="I40" s="218">
        <f ca="1">[4]Summary!I40</f>
        <v>0</v>
      </c>
      <c r="J40" s="218">
        <f ca="1">[4]Summary!J40</f>
        <v>-510572.75273223594</v>
      </c>
      <c r="K40" s="218">
        <f ca="1">[4]Summary!K40</f>
        <v>0</v>
      </c>
      <c r="L40" s="218">
        <f ca="1">[4]Summary!L40</f>
        <v>0</v>
      </c>
      <c r="M40" s="218">
        <f ca="1">[4]Summary!M40</f>
        <v>0</v>
      </c>
      <c r="N40" s="218">
        <f ca="1">[4]Summary!N40</f>
        <v>0</v>
      </c>
      <c r="O40" s="218">
        <f ca="1">[4]Summary!O40</f>
        <v>0</v>
      </c>
      <c r="P40" s="218">
        <f ca="1">[4]Summary!P40</f>
        <v>0</v>
      </c>
      <c r="Q40" s="218">
        <f ca="1">[4]Summary!Q40</f>
        <v>0</v>
      </c>
      <c r="R40" s="218">
        <f ca="1">[4]Summary!R40</f>
        <v>0</v>
      </c>
      <c r="S40" s="218">
        <f ca="1">[4]Summary!S40</f>
        <v>0</v>
      </c>
      <c r="T40" s="218">
        <f ca="1">[4]Summary!T40</f>
        <v>0</v>
      </c>
      <c r="U40" s="218">
        <f ca="1">[4]Summary!U40</f>
        <v>0</v>
      </c>
      <c r="V40" s="218">
        <f ca="1">[4]Summary!V40</f>
        <v>0</v>
      </c>
      <c r="W40" s="218">
        <f ca="1">[4]Summary!W40</f>
        <v>0</v>
      </c>
      <c r="X40" s="218">
        <f ca="1">[4]Summary!X40</f>
        <v>0</v>
      </c>
      <c r="Y40" s="218">
        <f ca="1">[4]Summary!Y40</f>
        <v>0</v>
      </c>
      <c r="Z40" s="218">
        <f ca="1">[4]Summary!Z40</f>
        <v>0</v>
      </c>
      <c r="AA40" s="218">
        <f ca="1">[4]Summary!AA40</f>
        <v>0</v>
      </c>
      <c r="AB40" s="218">
        <f ca="1">[4]Summary!AB40</f>
        <v>0</v>
      </c>
      <c r="AC40" s="218">
        <f ca="1">[4]Summary!AC40</f>
        <v>0</v>
      </c>
      <c r="AD40" s="218">
        <f ca="1">[4]Summary!AD40</f>
        <v>0</v>
      </c>
      <c r="AE40" s="218">
        <f ca="1">[4]Summary!AE40</f>
        <v>0</v>
      </c>
      <c r="AF40" s="218">
        <f ca="1">[4]Summary!AF40</f>
        <v>0</v>
      </c>
      <c r="AG40" s="22">
        <f ca="1">[4]Summary!AG40</f>
        <v>0</v>
      </c>
      <c r="AH40" s="218">
        <f ca="1">[4]Summary!AH40</f>
        <v>0</v>
      </c>
      <c r="AI40" s="22">
        <f ca="1">[4]Summary!AI40</f>
        <v>0</v>
      </c>
      <c r="AJ40" s="218">
        <f ca="1">[4]Summary!AJ40</f>
        <v>0</v>
      </c>
      <c r="AK40" s="22">
        <f ca="1">[4]Summary!AK40</f>
        <v>0</v>
      </c>
      <c r="AL40" s="22">
        <f ca="1">[4]Summary!AL40</f>
        <v>0</v>
      </c>
      <c r="AM40" s="22">
        <f ca="1">[4]Summary!AM40</f>
        <v>0</v>
      </c>
      <c r="AN40" s="42">
        <f ca="1">[4]Summary!AN40</f>
        <v>3279780</v>
      </c>
      <c r="AO40" s="218">
        <f ca="1">[4]Summary!AO40</f>
        <v>0</v>
      </c>
      <c r="AP40" s="218">
        <f ca="1">[4]Summary!AP40</f>
        <v>2769207.2472677641</v>
      </c>
      <c r="AQ40" s="218">
        <f ca="1">[4]Summary!AQ40</f>
        <v>48454182.193165764</v>
      </c>
      <c r="AR40" s="691">
        <f ca="1">[4]Summary!AR40</f>
        <v>45684974.945897996</v>
      </c>
      <c r="AS40" s="692">
        <f ca="1">[4]Summary!AS40</f>
        <v>2769207.2472677641</v>
      </c>
      <c r="AT40" s="692">
        <f ca="1">[4]Summary!AT40</f>
        <v>48454182.193165764</v>
      </c>
      <c r="AU40" s="691">
        <f ca="1">[4]Summary!AU40</f>
        <v>0</v>
      </c>
      <c r="AV40" s="692">
        <f ca="1">[4]Summary!AV40</f>
        <v>48454182.193165764</v>
      </c>
    </row>
    <row r="41" spans="1:48">
      <c r="A41" s="38">
        <f ca="1">[4]Summary!A41</f>
        <v>26</v>
      </c>
      <c r="B41" s="136" t="str">
        <f ca="1">[4]Summary!B41</f>
        <v>AMORTIZ OF PROPERTY GAIN/LOSS</v>
      </c>
      <c r="C41" s="136">
        <f ca="1">[4]Summary!C41</f>
        <v>0</v>
      </c>
      <c r="D41" s="218">
        <f ca="1">[4]Summary!D41</f>
        <v>20604866.16</v>
      </c>
      <c r="E41" s="218">
        <f ca="1">[4]Summary!E41</f>
        <v>0</v>
      </c>
      <c r="F41" s="218">
        <f ca="1">[4]Summary!F41</f>
        <v>0</v>
      </c>
      <c r="G41" s="218">
        <f ca="1">[4]Summary!G41</f>
        <v>0</v>
      </c>
      <c r="H41" s="218">
        <f ca="1">[4]Summary!H41</f>
        <v>0</v>
      </c>
      <c r="I41" s="218">
        <f ca="1">[4]Summary!I41</f>
        <v>0</v>
      </c>
      <c r="J41" s="218">
        <f ca="1">[4]Summary!J41</f>
        <v>0</v>
      </c>
      <c r="K41" s="218">
        <f ca="1">[4]Summary!K41</f>
        <v>0</v>
      </c>
      <c r="L41" s="218">
        <f ca="1">[4]Summary!L41</f>
        <v>0</v>
      </c>
      <c r="M41" s="218">
        <f ca="1">[4]Summary!M41</f>
        <v>0</v>
      </c>
      <c r="N41" s="218">
        <f ca="1">[4]Summary!N41</f>
        <v>0</v>
      </c>
      <c r="O41" s="218">
        <f ca="1">[4]Summary!O41</f>
        <v>0</v>
      </c>
      <c r="P41" s="218">
        <f ca="1">[4]Summary!P41</f>
        <v>0</v>
      </c>
      <c r="Q41" s="218" t="str">
        <f ca="1">[4]Summary!Q41</f>
        <v xml:space="preserve"> </v>
      </c>
      <c r="R41" s="218">
        <f ca="1">[4]Summary!R41</f>
        <v>0</v>
      </c>
      <c r="S41" s="218">
        <f ca="1">[4]Summary!S41</f>
        <v>0</v>
      </c>
      <c r="T41" s="218">
        <f ca="1">[4]Summary!T41</f>
        <v>0</v>
      </c>
      <c r="U41" s="218">
        <f ca="1">[4]Summary!U41</f>
        <v>0</v>
      </c>
      <c r="V41" s="218">
        <f ca="1">[4]Summary!V41</f>
        <v>0</v>
      </c>
      <c r="W41" s="218">
        <f ca="1">[4]Summary!W41</f>
        <v>0</v>
      </c>
      <c r="X41" s="218">
        <f ca="1">[4]Summary!X41</f>
        <v>0</v>
      </c>
      <c r="Y41" s="218">
        <f ca="1">[4]Summary!Y41</f>
        <v>0</v>
      </c>
      <c r="Z41" s="218">
        <f ca="1">[4]Summary!Z41</f>
        <v>0</v>
      </c>
      <c r="AA41" s="218">
        <f ca="1">[4]Summary!AA41</f>
        <v>0</v>
      </c>
      <c r="AB41" s="218">
        <f ca="1">[4]Summary!AB41</f>
        <v>0</v>
      </c>
      <c r="AC41" s="218">
        <f ca="1">[4]Summary!AC41</f>
        <v>0</v>
      </c>
      <c r="AD41" s="218">
        <f ca="1">[4]Summary!AD41</f>
        <v>0</v>
      </c>
      <c r="AE41" s="218">
        <f ca="1">[4]Summary!AE41</f>
        <v>0</v>
      </c>
      <c r="AF41" s="218">
        <f ca="1">[4]Summary!AF41</f>
        <v>0</v>
      </c>
      <c r="AG41" s="218">
        <f ca="1">[4]Summary!AG41</f>
        <v>9845524.0599999987</v>
      </c>
      <c r="AH41" s="218">
        <f ca="1">[4]Summary!AH41</f>
        <v>-241268.10200000007</v>
      </c>
      <c r="AI41" s="218">
        <f ca="1">[4]Summary!AI41</f>
        <v>0</v>
      </c>
      <c r="AJ41" s="218">
        <f ca="1">[4]Summary!AJ41</f>
        <v>0</v>
      </c>
      <c r="AK41" s="218">
        <f ca="1">[4]Summary!AK41</f>
        <v>0</v>
      </c>
      <c r="AL41" s="218">
        <f ca="1">[4]Summary!AL41</f>
        <v>0</v>
      </c>
      <c r="AM41" s="48">
        <f ca="1">[4]Summary!AM41</f>
        <v>5058938.8277102718</v>
      </c>
      <c r="AN41" s="22">
        <f ca="1">[4]Summary!AN41</f>
        <v>0</v>
      </c>
      <c r="AO41" s="218">
        <f ca="1">[4]Summary!AO41</f>
        <v>0</v>
      </c>
      <c r="AP41" s="218">
        <f ca="1">[4]Summary!AP41</f>
        <v>14663194.785710271</v>
      </c>
      <c r="AQ41" s="218">
        <f ca="1">[4]Summary!AQ41</f>
        <v>35268060.945710272</v>
      </c>
      <c r="AR41" s="691">
        <f ca="1">[4]Summary!AR41</f>
        <v>20604866.16</v>
      </c>
      <c r="AS41" s="692">
        <f ca="1">[4]Summary!AS41</f>
        <v>14663194.785710271</v>
      </c>
      <c r="AT41" s="692">
        <f ca="1">[4]Summary!AT41</f>
        <v>35268060.945710272</v>
      </c>
      <c r="AU41" s="691">
        <f ca="1">[4]Summary!AU41</f>
        <v>0</v>
      </c>
      <c r="AV41" s="692">
        <f ca="1">[4]Summary!AV41</f>
        <v>35268060.945710272</v>
      </c>
    </row>
    <row r="42" spans="1:48">
      <c r="A42" s="38">
        <f ca="1">[4]Summary!A42</f>
        <v>27</v>
      </c>
      <c r="B42" s="62" t="str">
        <f ca="1">[4]Summary!B42</f>
        <v>OTHER OPERATING EXPENSES</v>
      </c>
      <c r="C42" s="62">
        <f ca="1">[4]Summary!C42</f>
        <v>0</v>
      </c>
      <c r="D42" s="218">
        <f ca="1">[4]Summary!D42</f>
        <v>-9997193.5551139992</v>
      </c>
      <c r="E42" s="218">
        <f ca="1">[4]Summary!E42</f>
        <v>17342294.120000005</v>
      </c>
      <c r="F42" s="218">
        <f ca="1">[4]Summary!F42</f>
        <v>0</v>
      </c>
      <c r="G42" s="218">
        <f ca="1">[4]Summary!G42</f>
        <v>365334.82</v>
      </c>
      <c r="H42" s="218">
        <f ca="1">[4]Summary!H42</f>
        <v>0</v>
      </c>
      <c r="I42" s="218">
        <f ca="1">[4]Summary!I42</f>
        <v>0</v>
      </c>
      <c r="J42" s="218">
        <f ca="1">[4]Summary!J42</f>
        <v>0</v>
      </c>
      <c r="K42" s="218">
        <f ca="1">[4]Summary!K42</f>
        <v>0</v>
      </c>
      <c r="L42" s="218">
        <f ca="1">[4]Summary!L42</f>
        <v>0</v>
      </c>
      <c r="M42" s="218">
        <f ca="1">[4]Summary!M42</f>
        <v>0</v>
      </c>
      <c r="N42" s="218">
        <f ca="1">[4]Summary!N42</f>
        <v>0</v>
      </c>
      <c r="O42" s="218">
        <f ca="1">[4]Summary!O42</f>
        <v>0</v>
      </c>
      <c r="P42" s="218">
        <f ca="1">[4]Summary!P42</f>
        <v>0</v>
      </c>
      <c r="Q42" s="218">
        <f ca="1">[4]Summary!Q42</f>
        <v>-263384.27666666743</v>
      </c>
      <c r="R42" s="218">
        <f ca="1">[4]Summary!R42</f>
        <v>0</v>
      </c>
      <c r="S42" s="218">
        <f ca="1">[4]Summary!S42</f>
        <v>0</v>
      </c>
      <c r="T42" s="218">
        <f ca="1">[4]Summary!T42</f>
        <v>0</v>
      </c>
      <c r="U42" s="218">
        <f ca="1">[4]Summary!U42</f>
        <v>0</v>
      </c>
      <c r="V42" s="218">
        <f ca="1">[4]Summary!V42</f>
        <v>0</v>
      </c>
      <c r="W42" s="218">
        <f ca="1">[4]Summary!W42</f>
        <v>1423784.9881113945</v>
      </c>
      <c r="X42" s="218">
        <f ca="1">[4]Summary!X42</f>
        <v>0</v>
      </c>
      <c r="Y42" s="218">
        <f ca="1">[4]Summary!Y42</f>
        <v>0</v>
      </c>
      <c r="Z42" s="218">
        <f ca="1">[4]Summary!Z42</f>
        <v>0</v>
      </c>
      <c r="AA42" s="218">
        <f ca="1">[4]Summary!AA42</f>
        <v>0</v>
      </c>
      <c r="AB42" s="218">
        <f ca="1">[4]Summary!AB42</f>
        <v>0</v>
      </c>
      <c r="AC42" s="218">
        <f ca="1">[4]Summary!AC42</f>
        <v>0</v>
      </c>
      <c r="AD42" s="218">
        <f ca="1">[4]Summary!AD42</f>
        <v>0</v>
      </c>
      <c r="AE42" s="218">
        <f ca="1">[4]Summary!AE42</f>
        <v>0</v>
      </c>
      <c r="AF42" s="218">
        <f ca="1">[4]Summary!AF42</f>
        <v>0</v>
      </c>
      <c r="AG42" s="218">
        <f ca="1">[4]Summary!AG42</f>
        <v>0</v>
      </c>
      <c r="AH42" s="218">
        <f ca="1">[4]Summary!AH42</f>
        <v>-2429827.2079230589</v>
      </c>
      <c r="AI42" s="218">
        <f ca="1">[4]Summary!AI42</f>
        <v>0</v>
      </c>
      <c r="AJ42" s="218">
        <f ca="1">[4]Summary!AJ42</f>
        <v>0</v>
      </c>
      <c r="AK42" s="218">
        <f ca="1">[4]Summary!AK42</f>
        <v>0</v>
      </c>
      <c r="AL42" s="218">
        <f ca="1">[4]Summary!AL42</f>
        <v>0</v>
      </c>
      <c r="AM42" s="218">
        <f ca="1">[4]Summary!AM42</f>
        <v>0</v>
      </c>
      <c r="AN42" s="22">
        <f ca="1">[4]Summary!AN42</f>
        <v>0</v>
      </c>
      <c r="AO42" s="218">
        <f ca="1">[4]Summary!AO42</f>
        <v>0</v>
      </c>
      <c r="AP42" s="218">
        <f ca="1">[4]Summary!AP42</f>
        <v>16438202.443521675</v>
      </c>
      <c r="AQ42" s="218">
        <f ca="1">[4]Summary!AQ42</f>
        <v>6441008.8884076755</v>
      </c>
      <c r="AR42" s="691">
        <f ca="1">[4]Summary!AR42</f>
        <v>-9997193.5551139992</v>
      </c>
      <c r="AS42" s="692">
        <f ca="1">[4]Summary!AS42</f>
        <v>16438202.443521675</v>
      </c>
      <c r="AT42" s="692">
        <f ca="1">[4]Summary!AT42</f>
        <v>6441008.8884076755</v>
      </c>
      <c r="AU42" s="691">
        <f ca="1">[4]Summary!AU42</f>
        <v>0</v>
      </c>
      <c r="AV42" s="692">
        <f ca="1">[4]Summary!AV42</f>
        <v>6441008.8884076755</v>
      </c>
    </row>
    <row r="43" spans="1:48">
      <c r="A43" s="38">
        <f ca="1">[4]Summary!A43</f>
        <v>28</v>
      </c>
      <c r="B43" s="22" t="str">
        <f ca="1">[4]Summary!B43</f>
        <v>ASC 815</v>
      </c>
      <c r="C43" s="22">
        <f ca="1">[4]Summary!C43</f>
        <v>0</v>
      </c>
      <c r="D43" s="218">
        <f ca="1">[4]Summary!D43</f>
        <v>-64111667.629999898</v>
      </c>
      <c r="E43" s="22">
        <f ca="1">[4]Summary!E43</f>
        <v>0</v>
      </c>
      <c r="F43" s="22">
        <f ca="1">[4]Summary!F43</f>
        <v>0</v>
      </c>
      <c r="G43" s="22">
        <f ca="1">[4]Summary!G43</f>
        <v>0</v>
      </c>
      <c r="H43" s="22">
        <f ca="1">[4]Summary!H43</f>
        <v>0</v>
      </c>
      <c r="I43" s="22">
        <f ca="1">[4]Summary!I43</f>
        <v>0</v>
      </c>
      <c r="J43" s="22">
        <f ca="1">[4]Summary!J43</f>
        <v>0</v>
      </c>
      <c r="K43" s="22">
        <f ca="1">[4]Summary!K43</f>
        <v>0</v>
      </c>
      <c r="L43" s="22">
        <f ca="1">[4]Summary!L43</f>
        <v>0</v>
      </c>
      <c r="M43" s="22">
        <f ca="1">[4]Summary!M43</f>
        <v>0</v>
      </c>
      <c r="N43" s="22">
        <f ca="1">[4]Summary!N43</f>
        <v>0</v>
      </c>
      <c r="O43" s="22">
        <f ca="1">[4]Summary!O43</f>
        <v>0</v>
      </c>
      <c r="P43" s="22">
        <f ca="1">[4]Summary!P43</f>
        <v>0</v>
      </c>
      <c r="Q43" s="22">
        <f ca="1">[4]Summary!Q43</f>
        <v>0</v>
      </c>
      <c r="R43" s="22">
        <f ca="1">[4]Summary!R43</f>
        <v>0</v>
      </c>
      <c r="S43" s="22">
        <f ca="1">[4]Summary!S43</f>
        <v>0</v>
      </c>
      <c r="T43" s="22">
        <f ca="1">[4]Summary!T43</f>
        <v>0</v>
      </c>
      <c r="U43" s="22">
        <f ca="1">[4]Summary!U43</f>
        <v>0</v>
      </c>
      <c r="V43" s="22">
        <f ca="1">[4]Summary!V43</f>
        <v>0</v>
      </c>
      <c r="W43" s="22">
        <f ca="1">[4]Summary!W43</f>
        <v>0</v>
      </c>
      <c r="X43" s="22">
        <f ca="1">[4]Summary!X43</f>
        <v>0</v>
      </c>
      <c r="Y43" s="22">
        <f ca="1">[4]Summary!Y43</f>
        <v>0</v>
      </c>
      <c r="Z43" s="48">
        <f ca="1">[4]Summary!Z43</f>
        <v>0</v>
      </c>
      <c r="AA43" s="22">
        <f ca="1">[4]Summary!AA43</f>
        <v>0</v>
      </c>
      <c r="AB43" s="22">
        <f ca="1">[4]Summary!AB43</f>
        <v>0</v>
      </c>
      <c r="AC43" s="22">
        <f ca="1">[4]Summary!AC43</f>
        <v>0</v>
      </c>
      <c r="AD43" s="22">
        <f ca="1">[4]Summary!AD43</f>
        <v>0</v>
      </c>
      <c r="AE43" s="22">
        <f ca="1">[4]Summary!AE43</f>
        <v>0</v>
      </c>
      <c r="AF43" s="42">
        <f ca="1">[4]Summary!AF43</f>
        <v>64111667.629999898</v>
      </c>
      <c r="AG43" s="22">
        <f ca="1">[4]Summary!AG43</f>
        <v>0</v>
      </c>
      <c r="AH43" s="22">
        <f ca="1">[4]Summary!AH43</f>
        <v>0</v>
      </c>
      <c r="AI43" s="22">
        <f ca="1">[4]Summary!AI43</f>
        <v>0</v>
      </c>
      <c r="AJ43" s="22">
        <f ca="1">[4]Summary!AJ43</f>
        <v>0</v>
      </c>
      <c r="AK43" s="22">
        <f ca="1">[4]Summary!AK43</f>
        <v>0</v>
      </c>
      <c r="AL43" s="22">
        <f ca="1">[4]Summary!AL43</f>
        <v>0</v>
      </c>
      <c r="AM43" s="22">
        <f ca="1">[4]Summary!AM43</f>
        <v>0</v>
      </c>
      <c r="AN43" s="22">
        <f ca="1">[4]Summary!AN43</f>
        <v>0</v>
      </c>
      <c r="AO43" s="22">
        <f ca="1">[4]Summary!AO43</f>
        <v>0</v>
      </c>
      <c r="AP43" s="218">
        <f ca="1">[4]Summary!AP43</f>
        <v>64111667.629999898</v>
      </c>
      <c r="AQ43" s="218">
        <f ca="1">[4]Summary!AQ43</f>
        <v>0</v>
      </c>
      <c r="AR43" s="691">
        <f ca="1">[4]Summary!AR43</f>
        <v>-64111667.629999898</v>
      </c>
      <c r="AS43" s="692">
        <f ca="1">[4]Summary!AS43</f>
        <v>64111667.629999898</v>
      </c>
      <c r="AT43" s="692">
        <f ca="1">[4]Summary!AT43</f>
        <v>0</v>
      </c>
      <c r="AU43" s="691">
        <f ca="1">[4]Summary!AU43</f>
        <v>0</v>
      </c>
      <c r="AV43" s="692">
        <f ca="1">[4]Summary!AV43</f>
        <v>0</v>
      </c>
    </row>
    <row r="44" spans="1:48">
      <c r="A44" s="38">
        <f ca="1">[4]Summary!A44</f>
        <v>29</v>
      </c>
      <c r="B44" s="62" t="str">
        <f ca="1">[4]Summary!B44</f>
        <v>TAXES OTHER THAN INCOME TAXES</v>
      </c>
      <c r="C44" s="62">
        <f ca="1">[4]Summary!C44</f>
        <v>0</v>
      </c>
      <c r="D44" s="218">
        <f ca="1">[4]Summary!D44</f>
        <v>230800256.78218898</v>
      </c>
      <c r="E44" s="218">
        <f ca="1">[4]Summary!E44</f>
        <v>-1109919.5490414018</v>
      </c>
      <c r="F44" s="218">
        <f ca="1">[4]Summary!F44</f>
        <v>1088843</v>
      </c>
      <c r="G44" s="691">
        <f ca="1">[4]Summary!G44</f>
        <v>-144297723.10863283</v>
      </c>
      <c r="H44" s="218">
        <f ca="1">[4]Summary!H44</f>
        <v>0</v>
      </c>
      <c r="I44" s="218">
        <f ca="1">[4]Summary!I44</f>
        <v>0</v>
      </c>
      <c r="J44" s="218">
        <f ca="1">[4]Summary!J44</f>
        <v>0</v>
      </c>
      <c r="K44" s="218">
        <f ca="1">[4]Summary!K44</f>
        <v>0</v>
      </c>
      <c r="L44" s="218">
        <f ca="1">[4]Summary!L44</f>
        <v>0</v>
      </c>
      <c r="M44" s="691">
        <f ca="1">[4]Summary!M44</f>
        <v>9990.7095914349775</v>
      </c>
      <c r="N44" s="218">
        <f ca="1">[4]Summary!N44</f>
        <v>0</v>
      </c>
      <c r="O44" s="218">
        <f ca="1">[4]Summary!O44</f>
        <v>0</v>
      </c>
      <c r="P44" s="218">
        <f ca="1">[4]Summary!P44</f>
        <v>0</v>
      </c>
      <c r="Q44" s="218">
        <f ca="1">[4]Summary!Q44</f>
        <v>0</v>
      </c>
      <c r="R44" s="218">
        <f ca="1">[4]Summary!R44</f>
        <v>0</v>
      </c>
      <c r="S44" s="218">
        <f ca="1">[4]Summary!S44</f>
        <v>0</v>
      </c>
      <c r="T44" s="218">
        <f ca="1">[4]Summary!T44</f>
        <v>133533.17603166337</v>
      </c>
      <c r="U44" s="218">
        <f ca="1">[4]Summary!U44</f>
        <v>0</v>
      </c>
      <c r="V44" s="218">
        <f ca="1">[4]Summary!V44</f>
        <v>0</v>
      </c>
      <c r="W44" s="218">
        <f ca="1">[4]Summary!W44</f>
        <v>0</v>
      </c>
      <c r="X44" s="218">
        <f ca="1">[4]Summary!X44</f>
        <v>0</v>
      </c>
      <c r="Y44" s="218">
        <f ca="1">[4]Summary!Y44</f>
        <v>0</v>
      </c>
      <c r="Z44" s="48">
        <f ca="1">[4]Summary!Z44</f>
        <v>36124.958262011409</v>
      </c>
      <c r="AA44" s="691">
        <f ca="1">[4]Summary!AA44</f>
        <v>0</v>
      </c>
      <c r="AB44" s="691">
        <f ca="1">[4]Summary!AB44</f>
        <v>0</v>
      </c>
      <c r="AC44" s="218">
        <f ca="1">[4]Summary!AC44</f>
        <v>132132.70451070482</v>
      </c>
      <c r="AD44" s="218">
        <f ca="1">[4]Summary!AD44</f>
        <v>-227715.50184247154</v>
      </c>
      <c r="AE44" s="218">
        <f ca="1">[4]Summary!AE44</f>
        <v>0</v>
      </c>
      <c r="AF44" s="218">
        <f ca="1">[4]Summary!AF44</f>
        <v>0</v>
      </c>
      <c r="AG44" s="218">
        <f ca="1">[4]Summary!AG44</f>
        <v>0</v>
      </c>
      <c r="AH44" s="691">
        <f ca="1">[4]Summary!AH44</f>
        <v>0</v>
      </c>
      <c r="AI44" s="218">
        <f ca="1">[4]Summary!AI44</f>
        <v>0</v>
      </c>
      <c r="AJ44" s="218">
        <f ca="1">[4]Summary!AJ44</f>
        <v>0</v>
      </c>
      <c r="AK44" s="218">
        <f ca="1">[4]Summary!AK44</f>
        <v>0</v>
      </c>
      <c r="AL44" s="218">
        <f ca="1">[4]Summary!AL44</f>
        <v>0</v>
      </c>
      <c r="AM44" s="218">
        <f ca="1">[4]Summary!AM44</f>
        <v>0</v>
      </c>
      <c r="AN44" s="218">
        <f ca="1">[4]Summary!AN44</f>
        <v>0</v>
      </c>
      <c r="AO44" s="691">
        <f ca="1">[4]Summary!AO44</f>
        <v>0</v>
      </c>
      <c r="AP44" s="218">
        <f ca="1">[4]Summary!AP44</f>
        <v>-144234733.61112088</v>
      </c>
      <c r="AQ44" s="218">
        <f ca="1">[4]Summary!AQ44</f>
        <v>86565523.171068102</v>
      </c>
      <c r="AR44" s="691">
        <f ca="1">[4]Summary!AR44</f>
        <v>230800256.78218898</v>
      </c>
      <c r="AS44" s="692">
        <f ca="1">[4]Summary!AS44</f>
        <v>-144234733.61112088</v>
      </c>
      <c r="AT44" s="692">
        <f ca="1">[4]Summary!AT44</f>
        <v>86565523.171068102</v>
      </c>
      <c r="AU44" s="691">
        <f ca="1">[4]Summary!AU44</f>
        <v>1287205.322616</v>
      </c>
      <c r="AV44" s="692">
        <f ca="1">[4]Summary!AV44</f>
        <v>87852728.493684098</v>
      </c>
    </row>
    <row r="45" spans="1:48">
      <c r="A45" s="38">
        <f ca="1">[4]Summary!A45</f>
        <v>30</v>
      </c>
      <c r="B45" s="62" t="str">
        <f ca="1">[4]Summary!B45</f>
        <v>INCOME TAXES</v>
      </c>
      <c r="C45" s="62">
        <f ca="1">[4]Summary!C45</f>
        <v>0</v>
      </c>
      <c r="D45" s="218">
        <f ca="1">[4]Summary!D45</f>
        <v>800</v>
      </c>
      <c r="E45" s="218">
        <f ca="1">[4]Summary!E45</f>
        <v>-9414175.1402163133</v>
      </c>
      <c r="F45" s="218">
        <f ca="1">[4]Summary!F45</f>
        <v>5662680</v>
      </c>
      <c r="G45" s="218">
        <f ca="1">[4]Summary!G45</f>
        <v>-323251.48499727395</v>
      </c>
      <c r="H45" s="218">
        <f ca="1">[4]Summary!H45</f>
        <v>86901729.526499987</v>
      </c>
      <c r="I45" s="218">
        <f ca="1">[4]Summary!I45</f>
        <v>-32440668.693488576</v>
      </c>
      <c r="J45" s="218">
        <f ca="1">[4]Summary!J45</f>
        <v>-11085346.756299788</v>
      </c>
      <c r="K45" s="218">
        <f ca="1">[4]Summary!K45</f>
        <v>22418</v>
      </c>
      <c r="L45" s="218">
        <f ca="1">[4]Summary!L45</f>
        <v>220036</v>
      </c>
      <c r="M45" s="218">
        <f ca="1">[4]Summary!M45</f>
        <v>-35507.184220434821</v>
      </c>
      <c r="N45" s="218">
        <f ca="1">[4]Summary!N45</f>
        <v>5214.8243100316513</v>
      </c>
      <c r="O45" s="218">
        <f ca="1">[4]Summary!O45</f>
        <v>0</v>
      </c>
      <c r="P45" s="217">
        <f ca="1">[4]Summary!P45</f>
        <v>-85584.552344759999</v>
      </c>
      <c r="Q45" s="218">
        <f ca="1">[4]Summary!Q45</f>
        <v>55310.698100000162</v>
      </c>
      <c r="R45" s="218">
        <f ca="1">[4]Summary!R45</f>
        <v>21370.654148731304</v>
      </c>
      <c r="S45" s="218">
        <f ca="1">[4]Summary!S45</f>
        <v>-382828.52844053524</v>
      </c>
      <c r="T45" s="218">
        <f ca="1">[4]Summary!T45</f>
        <v>-438646.57492639113</v>
      </c>
      <c r="U45" s="218">
        <f ca="1">[4]Summary!U45</f>
        <v>-31243</v>
      </c>
      <c r="V45" s="218">
        <f ca="1">[4]Summary!V45</f>
        <v>-39335</v>
      </c>
      <c r="W45" s="218">
        <f ca="1">[4]Summary!W45</f>
        <v>-298995</v>
      </c>
      <c r="X45" s="218">
        <f ca="1">[4]Summary!X45</f>
        <v>-649456.06612666929</v>
      </c>
      <c r="Y45" s="218">
        <f ca="1">[4]Summary!Y45</f>
        <v>140230.3882658396</v>
      </c>
      <c r="Z45" s="218">
        <f ca="1">[4]Summary!Z45</f>
        <v>3316</v>
      </c>
      <c r="AA45" s="218">
        <f ca="1">[4]Summary!AA45</f>
        <v>0</v>
      </c>
      <c r="AB45" s="218">
        <f ca="1">[4]Summary!AB45</f>
        <v>200001.06</v>
      </c>
      <c r="AC45" s="218">
        <f ca="1">[4]Summary!AC45</f>
        <v>382902.78083607589</v>
      </c>
      <c r="AD45" s="218">
        <f ca="1">[4]Summary!AD45</f>
        <v>47820</v>
      </c>
      <c r="AE45" s="218">
        <f ca="1">[4]Summary!AE45</f>
        <v>44549</v>
      </c>
      <c r="AF45" s="218">
        <f ca="1">[4]Summary!AF45</f>
        <v>0</v>
      </c>
      <c r="AG45" s="218">
        <f ca="1">[4]Summary!AG45</f>
        <v>-1982864.6414499986</v>
      </c>
      <c r="AH45" s="218">
        <f ca="1">[4]Summary!AH45</f>
        <v>560930.01508384233</v>
      </c>
      <c r="AI45" s="218">
        <f ca="1">[4]Summary!AI45</f>
        <v>-47004.565772282527</v>
      </c>
      <c r="AJ45" s="218">
        <f ca="1">[4]Summary!AJ45</f>
        <v>0</v>
      </c>
      <c r="AK45" s="218">
        <f ca="1">[4]Summary!AK45</f>
        <v>696.58448756388736</v>
      </c>
      <c r="AL45" s="218">
        <f ca="1">[4]Summary!AL45</f>
        <v>0</v>
      </c>
      <c r="AM45" s="218">
        <f ca="1">[4]Summary!AM45</f>
        <v>-1062377.153819157</v>
      </c>
      <c r="AN45" s="218">
        <f ca="1">[4]Summary!AN45</f>
        <v>-688753.79999999993</v>
      </c>
      <c r="AO45" s="218">
        <f ca="1">[4]Summary!AO45</f>
        <v>-39827.300151840151</v>
      </c>
      <c r="AP45" s="218">
        <f ca="1">[4]Summary!AP45</f>
        <v>35223340.089478061</v>
      </c>
      <c r="AQ45" s="218">
        <f ca="1">[4]Summary!AQ45</f>
        <v>35224140.089478061</v>
      </c>
      <c r="AR45" s="691">
        <f ca="1">[4]Summary!AR45</f>
        <v>800</v>
      </c>
      <c r="AS45" s="692">
        <f ca="1">[4]Summary!AS45</f>
        <v>35223340.089478061</v>
      </c>
      <c r="AT45" s="692">
        <f ca="1">[4]Summary!AT45</f>
        <v>35224140.089478061</v>
      </c>
      <c r="AU45" s="691">
        <f ca="1">[4]Summary!AU45</f>
        <v>6694291.0712880008</v>
      </c>
      <c r="AV45" s="692">
        <f ca="1">[4]Summary!AV45</f>
        <v>41918431.160766065</v>
      </c>
    </row>
    <row r="46" spans="1:48">
      <c r="A46" s="38">
        <f ca="1">[4]Summary!A46</f>
        <v>31</v>
      </c>
      <c r="B46" s="22" t="str">
        <f ca="1">[4]Summary!B46</f>
        <v>DEFERRED INCOME TAXES</v>
      </c>
      <c r="C46" s="22">
        <f ca="1">[4]Summary!C46</f>
        <v>0</v>
      </c>
      <c r="D46" s="219">
        <f ca="1">[4]Summary!D46</f>
        <v>181996914.66999999</v>
      </c>
      <c r="E46" s="219">
        <f ca="1">[4]Summary!E46</f>
        <v>0</v>
      </c>
      <c r="F46" s="219">
        <f ca="1">[4]Summary!F46</f>
        <v>0</v>
      </c>
      <c r="G46" s="692">
        <f ca="1">[4]Summary!G46</f>
        <v>0</v>
      </c>
      <c r="H46" s="218">
        <f ca="1">[4]Summary!H46</f>
        <v>-143937039.17709988</v>
      </c>
      <c r="I46" s="218">
        <f ca="1">[4]Summary!I46</f>
        <v>0</v>
      </c>
      <c r="J46" s="219">
        <f ca="1">[4]Summary!J46</f>
        <v>0</v>
      </c>
      <c r="K46" s="692">
        <f ca="1">[4]Summary!K46</f>
        <v>0</v>
      </c>
      <c r="L46" s="219">
        <f ca="1">[4]Summary!L46</f>
        <v>0</v>
      </c>
      <c r="M46" s="692">
        <f ca="1">[4]Summary!M46</f>
        <v>0</v>
      </c>
      <c r="N46" s="219">
        <f ca="1">[4]Summary!N46</f>
        <v>0</v>
      </c>
      <c r="O46" s="219">
        <f ca="1">[4]Summary!O46</f>
        <v>0</v>
      </c>
      <c r="P46" s="219">
        <f ca="1">[4]Summary!P46</f>
        <v>0</v>
      </c>
      <c r="Q46" s="219">
        <f ca="1">[4]Summary!Q46</f>
        <v>0</v>
      </c>
      <c r="R46" s="219">
        <f ca="1">[4]Summary!R46</f>
        <v>0</v>
      </c>
      <c r="S46" s="219">
        <f ca="1">[4]Summary!S46</f>
        <v>0</v>
      </c>
      <c r="T46" s="219">
        <f ca="1">[4]Summary!T46</f>
        <v>0</v>
      </c>
      <c r="U46" s="219">
        <f ca="1">[4]Summary!U46</f>
        <v>0</v>
      </c>
      <c r="V46" s="219">
        <f ca="1">[4]Summary!V46</f>
        <v>0</v>
      </c>
      <c r="W46" s="219">
        <f ca="1">[4]Summary!W46</f>
        <v>0</v>
      </c>
      <c r="X46" s="219">
        <f ca="1">[4]Summary!X46</f>
        <v>0</v>
      </c>
      <c r="Y46" s="219">
        <f ca="1">[4]Summary!Y46</f>
        <v>0</v>
      </c>
      <c r="Z46" s="219">
        <f ca="1">[4]Summary!Z46</f>
        <v>0</v>
      </c>
      <c r="AA46" s="692">
        <f ca="1">[4]Summary!AA46</f>
        <v>0</v>
      </c>
      <c r="AB46" s="692">
        <f ca="1">[4]Summary!AB46</f>
        <v>0</v>
      </c>
      <c r="AC46" s="219">
        <f ca="1">[4]Summary!AC46</f>
        <v>0</v>
      </c>
      <c r="AD46" s="219">
        <f ca="1">[4]Summary!AD46</f>
        <v>0</v>
      </c>
      <c r="AE46" s="692">
        <f ca="1">[4]Summary!AE46</f>
        <v>0</v>
      </c>
      <c r="AF46" s="218">
        <f ca="1">[4]Summary!AF46</f>
        <v>-13463450.202299979</v>
      </c>
      <c r="AG46" s="219">
        <f ca="1">[4]Summary!AG46</f>
        <v>0</v>
      </c>
      <c r="AH46" s="692">
        <f ca="1">[4]Summary!AH46</f>
        <v>0</v>
      </c>
      <c r="AI46" s="219">
        <f ca="1">[4]Summary!AI46</f>
        <v>0</v>
      </c>
      <c r="AJ46" s="219">
        <f ca="1">[4]Summary!AJ46</f>
        <v>0</v>
      </c>
      <c r="AK46" s="219">
        <f ca="1">[4]Summary!AK46</f>
        <v>0</v>
      </c>
      <c r="AL46" s="219">
        <f ca="1">[4]Summary!AL46</f>
        <v>0</v>
      </c>
      <c r="AM46" s="219">
        <f ca="1">[4]Summary!AM46</f>
        <v>0</v>
      </c>
      <c r="AN46" s="692">
        <f ca="1">[4]Summary!AN46</f>
        <v>0</v>
      </c>
      <c r="AO46" s="692">
        <f ca="1">[4]Summary!AO46</f>
        <v>0</v>
      </c>
      <c r="AP46" s="218">
        <f ca="1">[4]Summary!AP46</f>
        <v>-157400489.37939987</v>
      </c>
      <c r="AQ46" s="218">
        <f ca="1">[4]Summary!AQ46</f>
        <v>24596425.290600121</v>
      </c>
      <c r="AR46" s="691">
        <f ca="1">[4]Summary!AR46</f>
        <v>181996914.66999999</v>
      </c>
      <c r="AS46" s="219">
        <f ca="1">[4]Summary!AS46</f>
        <v>-157400489.37939987</v>
      </c>
      <c r="AT46" s="219">
        <f ca="1">[4]Summary!AT46</f>
        <v>24596425.290600121</v>
      </c>
      <c r="AU46" s="691">
        <f ca="1">[4]Summary!AU46</f>
        <v>0</v>
      </c>
      <c r="AV46" s="219">
        <f ca="1">[4]Summary!AV46</f>
        <v>24596425.290600121</v>
      </c>
    </row>
    <row r="47" spans="1:48">
      <c r="A47" s="38">
        <f ca="1">[4]Summary!A47</f>
        <v>32</v>
      </c>
      <c r="B47" s="62" t="str">
        <f ca="1">[4]Summary!B47</f>
        <v>TOTAL OPERATING REV. DEDUCT.</v>
      </c>
      <c r="C47" s="62">
        <f ca="1">[4]Summary!C47</f>
        <v>0</v>
      </c>
      <c r="D47" s="693">
        <f ca="1">[4]Summary!D47</f>
        <v>1994336799.3812201</v>
      </c>
      <c r="E47" s="693">
        <f ca="1">[4]Summary!E47</f>
        <v>6553916.3792673424</v>
      </c>
      <c r="F47" s="693">
        <f ca="1">[4]Summary!F47</f>
        <v>7010788</v>
      </c>
      <c r="G47" s="693">
        <f ca="1">[4]Summary!G47</f>
        <v>-191608329.73929593</v>
      </c>
      <c r="H47" s="693">
        <f ca="1">[4]Summary!H47</f>
        <v>-57035309.650599897</v>
      </c>
      <c r="I47" s="693">
        <f ca="1">[4]Summary!I47</f>
        <v>-32440668.693488576</v>
      </c>
      <c r="J47" s="693">
        <f ca="1">[4]Summary!J47</f>
        <v>41702018.749889679</v>
      </c>
      <c r="K47" s="693">
        <f ca="1">[4]Summary!K47</f>
        <v>-84332.278670666696</v>
      </c>
      <c r="L47" s="693">
        <f ca="1">[4]Summary!L47</f>
        <v>-827756</v>
      </c>
      <c r="M47" s="693">
        <f ca="1">[4]Summary!M47</f>
        <v>133574.64540068305</v>
      </c>
      <c r="N47" s="693">
        <f ca="1">[4]Summary!N47</f>
        <v>-19617.672404404784</v>
      </c>
      <c r="O47" s="693">
        <f ca="1">[4]Summary!O47</f>
        <v>176605.63064400846</v>
      </c>
      <c r="P47" s="693">
        <f ca="1">[4]Summary!P47</f>
        <v>321960.93501124001</v>
      </c>
      <c r="Q47" s="693">
        <f ca="1">[4]Summary!Q47</f>
        <v>-208073.57856666727</v>
      </c>
      <c r="R47" s="693">
        <f ca="1">[4]Summary!R47</f>
        <v>-80394.365607132044</v>
      </c>
      <c r="S47" s="693">
        <f ca="1">[4]Summary!S47</f>
        <v>1440164.4641334421</v>
      </c>
      <c r="T47" s="693">
        <f ca="1">[4]Summary!T47</f>
        <v>1650146.6390088047</v>
      </c>
      <c r="U47" s="693">
        <f ca="1">[4]Summary!U47</f>
        <v>117532.67639789265</v>
      </c>
      <c r="V47" s="693">
        <f ca="1">[4]Summary!V47</f>
        <v>147973.92923393101</v>
      </c>
      <c r="W47" s="693">
        <f ca="1">[4]Summary!W47</f>
        <v>1124789.9881113945</v>
      </c>
      <c r="X47" s="693">
        <f ca="1">[4]Summary!X47</f>
        <v>2443191.8678098512</v>
      </c>
      <c r="Y47" s="693">
        <f ca="1">[4]Summary!Y47</f>
        <v>-527533.3653810157</v>
      </c>
      <c r="Z47" s="693">
        <f ca="1">[4]Summary!Z47</f>
        <v>-12472.31709798798</v>
      </c>
      <c r="AA47" s="693">
        <f ca="1">[4]Summary!AA47</f>
        <v>0</v>
      </c>
      <c r="AB47" s="693">
        <f ca="1">[4]Summary!AB47</f>
        <v>-752384.94</v>
      </c>
      <c r="AC47" s="693">
        <f ca="1">[4]Summary!AC47</f>
        <v>-128678482.6794361</v>
      </c>
      <c r="AD47" s="693">
        <f ca="1">[4]Summary!AD47</f>
        <v>-179895.50184247154</v>
      </c>
      <c r="AE47" s="693">
        <f ca="1">[4]Summary!AE47</f>
        <v>-167589.37865459672</v>
      </c>
      <c r="AF47" s="693">
        <f ca="1">[4]Summary!AF47</f>
        <v>50648217.427699924</v>
      </c>
      <c r="AG47" s="693">
        <f ca="1">[4]Summary!AG47</f>
        <v>7459347.9368833303</v>
      </c>
      <c r="AH47" s="693">
        <f ca="1">[4]Summary!AH47</f>
        <v>-2110165.2948392164</v>
      </c>
      <c r="AI47" s="693">
        <f ca="1">[4]Summary!AI47</f>
        <v>176826.69981001521</v>
      </c>
      <c r="AJ47" s="693">
        <f ca="1">[4]Summary!AJ47</f>
        <v>0</v>
      </c>
      <c r="AK47" s="693">
        <f ca="1">[4]Summary!AK47</f>
        <v>-2620.4845008355765</v>
      </c>
      <c r="AL47" s="693">
        <f ca="1">[4]Summary!AL47</f>
        <v>0</v>
      </c>
      <c r="AM47" s="693">
        <f ca="1">[4]Summary!AM47</f>
        <v>3996561.673891115</v>
      </c>
      <c r="AN47" s="693">
        <f ca="1">[4]Summary!AN47</f>
        <v>2591026.2000000002</v>
      </c>
      <c r="AO47" s="693">
        <f ca="1">[4]Summary!AO47</f>
        <v>-39827.300151840151</v>
      </c>
      <c r="AP47" s="693">
        <f ca="1">[4]Summary!AP47</f>
        <v>-287080809.39734465</v>
      </c>
      <c r="AQ47" s="693">
        <f ca="1">[4]Summary!AQ47</f>
        <v>1707255989.9838753</v>
      </c>
      <c r="AR47" s="438">
        <f ca="1">[4]Summary!AR47</f>
        <v>1994336799.3812201</v>
      </c>
      <c r="AS47" s="693">
        <f ca="1">[4]Summary!AS47</f>
        <v>-287080809.39734465</v>
      </c>
      <c r="AT47" s="693">
        <f ca="1">[4]Summary!AT47</f>
        <v>1707255989.983875</v>
      </c>
      <c r="AU47" s="438">
        <f ca="1">[4]Summary!AU47</f>
        <v>8287992.978120001</v>
      </c>
      <c r="AV47" s="693">
        <f ca="1">[4]Summary!AV47</f>
        <v>1715543982.9619949</v>
      </c>
    </row>
    <row r="48" spans="1:48">
      <c r="A48" s="38">
        <f ca="1">[4]Summary!A48</f>
        <v>33</v>
      </c>
      <c r="B48" s="22">
        <f ca="1">[4]Summary!B48</f>
        <v>0</v>
      </c>
      <c r="C48" s="22">
        <f ca="1">[4]Summary!C48</f>
        <v>0</v>
      </c>
      <c r="D48" s="42">
        <f ca="1">[4]Summary!D48</f>
        <v>0</v>
      </c>
      <c r="E48" s="42" t="str">
        <f ca="1">[4]Summary!E48</f>
        <v xml:space="preserve"> </v>
      </c>
      <c r="F48" s="42" t="str">
        <f ca="1">[4]Summary!F48</f>
        <v xml:space="preserve"> </v>
      </c>
      <c r="G48" s="42">
        <f ca="1">[4]Summary!G48</f>
        <v>0</v>
      </c>
      <c r="H48" s="42" t="str">
        <f ca="1">[4]Summary!H48</f>
        <v xml:space="preserve"> </v>
      </c>
      <c r="I48" s="42" t="str">
        <f ca="1">[4]Summary!I48</f>
        <v xml:space="preserve"> </v>
      </c>
      <c r="J48" s="42">
        <f ca="1">[4]Summary!J48</f>
        <v>0</v>
      </c>
      <c r="K48" s="42">
        <f ca="1">[4]Summary!K48</f>
        <v>0</v>
      </c>
      <c r="L48" s="42" t="str">
        <f ca="1">[4]Summary!L48</f>
        <v xml:space="preserve"> </v>
      </c>
      <c r="M48" s="42">
        <f ca="1">[4]Summary!M48</f>
        <v>0</v>
      </c>
      <c r="N48" s="42" t="str">
        <f ca="1">[4]Summary!N48</f>
        <v xml:space="preserve"> </v>
      </c>
      <c r="O48" s="42" t="str">
        <f ca="1">[4]Summary!O48</f>
        <v xml:space="preserve"> </v>
      </c>
      <c r="P48" s="42" t="str">
        <f ca="1">[4]Summary!P48</f>
        <v xml:space="preserve"> </v>
      </c>
      <c r="Q48" s="42" t="str">
        <f ca="1">[4]Summary!Q48</f>
        <v xml:space="preserve"> </v>
      </c>
      <c r="R48" s="42">
        <f ca="1">[4]Summary!R48</f>
        <v>0</v>
      </c>
      <c r="S48" s="42">
        <f ca="1">[4]Summary!S48</f>
        <v>0</v>
      </c>
      <c r="T48" s="42" t="str">
        <f ca="1">[4]Summary!T48</f>
        <v xml:space="preserve"> </v>
      </c>
      <c r="U48" s="42" t="str">
        <f ca="1">[4]Summary!U48</f>
        <v xml:space="preserve"> </v>
      </c>
      <c r="V48" s="42" t="str">
        <f ca="1">[4]Summary!V48</f>
        <v xml:space="preserve"> </v>
      </c>
      <c r="W48" s="42" t="str">
        <f ca="1">[4]Summary!W48</f>
        <v xml:space="preserve"> </v>
      </c>
      <c r="X48" s="42">
        <f ca="1">[4]Summary!X48</f>
        <v>0</v>
      </c>
      <c r="Y48" s="42">
        <f ca="1">[4]Summary!Y48</f>
        <v>0</v>
      </c>
      <c r="Z48" s="42">
        <f ca="1">[4]Summary!Z48</f>
        <v>0</v>
      </c>
      <c r="AA48" s="42">
        <f ca="1">[4]Summary!AA48</f>
        <v>0</v>
      </c>
      <c r="AB48" s="42">
        <f ca="1">[4]Summary!AB48</f>
        <v>0</v>
      </c>
      <c r="AC48" s="42" t="str">
        <f ca="1">[4]Summary!AC48</f>
        <v xml:space="preserve"> </v>
      </c>
      <c r="AD48" s="42" t="str">
        <f ca="1">[4]Summary!AD48</f>
        <v xml:space="preserve"> </v>
      </c>
      <c r="AE48" s="42">
        <f ca="1">[4]Summary!AE48</f>
        <v>0</v>
      </c>
      <c r="AF48" s="42">
        <f ca="1">[4]Summary!AF48</f>
        <v>0</v>
      </c>
      <c r="AG48" s="42" t="str">
        <f ca="1">[4]Summary!AG48</f>
        <v xml:space="preserve"> </v>
      </c>
      <c r="AH48" s="42">
        <f ca="1">[4]Summary!AH48</f>
        <v>0</v>
      </c>
      <c r="AI48" s="42">
        <f ca="1">[4]Summary!AI48</f>
        <v>0</v>
      </c>
      <c r="AJ48" s="42">
        <f ca="1">[4]Summary!AJ48</f>
        <v>0</v>
      </c>
      <c r="AK48" s="42">
        <f ca="1">[4]Summary!AK48</f>
        <v>0</v>
      </c>
      <c r="AL48" s="42">
        <f ca="1">[4]Summary!AL48</f>
        <v>0</v>
      </c>
      <c r="AM48" s="42">
        <f ca="1">[4]Summary!AM48</f>
        <v>0</v>
      </c>
      <c r="AN48" s="42">
        <f ca="1">[4]Summary!AN48</f>
        <v>0</v>
      </c>
      <c r="AO48" s="42">
        <f ca="1">[4]Summary!AO48</f>
        <v>0</v>
      </c>
      <c r="AP48" s="42">
        <f ca="1">[4]Summary!AP48</f>
        <v>0</v>
      </c>
      <c r="AQ48" s="42">
        <f ca="1">[4]Summary!AQ48</f>
        <v>0</v>
      </c>
      <c r="AR48" s="691">
        <f ca="1">[4]Summary!AR48</f>
        <v>0</v>
      </c>
      <c r="AS48" s="42">
        <f ca="1">[4]Summary!AS48</f>
        <v>0</v>
      </c>
      <c r="AT48" s="42">
        <f ca="1">[4]Summary!AT48</f>
        <v>0</v>
      </c>
      <c r="AU48" s="691">
        <f ca="1">[4]Summary!AU48</f>
        <v>0</v>
      </c>
      <c r="AV48" s="42">
        <f ca="1">[4]Summary!AV48</f>
        <v>0</v>
      </c>
    </row>
    <row r="49" spans="1:48">
      <c r="A49" s="708">
        <f ca="1">[4]Summary!A49</f>
        <v>34</v>
      </c>
      <c r="B49" s="479" t="str">
        <f ca="1">[4]Summary!B49</f>
        <v>NET OPERATING INCOME</v>
      </c>
      <c r="C49" s="479">
        <f ca="1">[4]Summary!C49</f>
        <v>0</v>
      </c>
      <c r="D49" s="700">
        <f ca="1">[4]Summary!D49</f>
        <v>401002971.69877887</v>
      </c>
      <c r="E49" s="696">
        <f ca="1">[4]Summary!E49</f>
        <v>-35415230.289385185</v>
      </c>
      <c r="F49" s="696">
        <f ca="1">[4]Summary!F49</f>
        <v>21302465</v>
      </c>
      <c r="G49" s="696">
        <f ca="1">[4]Summary!G49</f>
        <v>-1216041.3007040918</v>
      </c>
      <c r="H49" s="696">
        <f ca="1">[4]Summary!H49</f>
        <v>57035309.650599897</v>
      </c>
      <c r="I49" s="696">
        <f ca="1">[4]Summary!I49</f>
        <v>32440668.693488576</v>
      </c>
      <c r="J49" s="696">
        <f ca="1">[4]Summary!J49</f>
        <v>-41702018.749889679</v>
      </c>
      <c r="K49" s="696">
        <f ca="1">[4]Summary!K49</f>
        <v>84332.278670666696</v>
      </c>
      <c r="L49" s="696">
        <f ca="1">[4]Summary!L49</f>
        <v>827756</v>
      </c>
      <c r="M49" s="696">
        <f ca="1">[4]Summary!M49</f>
        <v>-133574.64540068305</v>
      </c>
      <c r="N49" s="696">
        <f ca="1">[4]Summary!N49</f>
        <v>19617.672404404784</v>
      </c>
      <c r="O49" s="696">
        <f ca="1">[4]Summary!O49</f>
        <v>-176605.63064400846</v>
      </c>
      <c r="P49" s="696">
        <f ca="1">[4]Summary!P49</f>
        <v>-321960.93501124001</v>
      </c>
      <c r="Q49" s="696">
        <f ca="1">[4]Summary!Q49</f>
        <v>208073.57856666727</v>
      </c>
      <c r="R49" s="696">
        <f ca="1">[4]Summary!R49</f>
        <v>80394.365607132044</v>
      </c>
      <c r="S49" s="696">
        <f ca="1">[4]Summary!S49</f>
        <v>-1440164.4641334421</v>
      </c>
      <c r="T49" s="696">
        <f ca="1">[4]Summary!T49</f>
        <v>-1650146.6390088047</v>
      </c>
      <c r="U49" s="696">
        <f ca="1">[4]Summary!U49</f>
        <v>-117532.67639789265</v>
      </c>
      <c r="V49" s="696">
        <f ca="1">[4]Summary!V49</f>
        <v>-147973.92923393101</v>
      </c>
      <c r="W49" s="696">
        <f ca="1">[4]Summary!W49</f>
        <v>-1124789.9881113945</v>
      </c>
      <c r="X49" s="696">
        <f ca="1">[4]Summary!X49</f>
        <v>-2443191.8678098512</v>
      </c>
      <c r="Y49" s="696">
        <f ca="1">[4]Summary!Y49</f>
        <v>527533.3653810157</v>
      </c>
      <c r="Z49" s="696">
        <f ca="1">[4]Summary!Z49</f>
        <v>12472.31709798798</v>
      </c>
      <c r="AA49" s="696">
        <f ca="1">[4]Summary!AA49</f>
        <v>0</v>
      </c>
      <c r="AB49" s="696">
        <f ca="1">[4]Summary!AB49</f>
        <v>752384.94</v>
      </c>
      <c r="AC49" s="696">
        <f ca="1">[4]Summary!AC49</f>
        <v>1440443.7945738137</v>
      </c>
      <c r="AD49" s="696">
        <f ca="1">[4]Summary!AD49</f>
        <v>179895.50184247154</v>
      </c>
      <c r="AE49" s="696">
        <f ca="1">[4]Summary!AE49</f>
        <v>167589.37865459672</v>
      </c>
      <c r="AF49" s="696">
        <f ca="1">[4]Summary!AF49</f>
        <v>-50648217.427699924</v>
      </c>
      <c r="AG49" s="696">
        <f ca="1">[4]Summary!AG49</f>
        <v>-7459347.9368833303</v>
      </c>
      <c r="AH49" s="696">
        <f ca="1">[4]Summary!AH49</f>
        <v>2110165.2948392164</v>
      </c>
      <c r="AI49" s="696">
        <f ca="1">[4]Summary!AI49</f>
        <v>-176826.69981001521</v>
      </c>
      <c r="AJ49" s="696">
        <f ca="1">[4]Summary!AJ49</f>
        <v>0</v>
      </c>
      <c r="AK49" s="696">
        <f ca="1">[4]Summary!AK49</f>
        <v>2620.4845008355765</v>
      </c>
      <c r="AL49" s="696">
        <f ca="1">[4]Summary!AL49</f>
        <v>0</v>
      </c>
      <c r="AM49" s="696">
        <f ca="1">[4]Summary!AM49</f>
        <v>-3996561.673891115</v>
      </c>
      <c r="AN49" s="696">
        <f ca="1">[4]Summary!AN49</f>
        <v>-2591026.2000000002</v>
      </c>
      <c r="AO49" s="696">
        <f ca="1">[4]Summary!AO49</f>
        <v>39827.300151840151</v>
      </c>
      <c r="AP49" s="696">
        <f ca="1">[4]Summary!AP49</f>
        <v>-33529661.437635481</v>
      </c>
      <c r="AQ49" s="696">
        <f ca="1">[4]Summary!AQ49</f>
        <v>367473310.26114368</v>
      </c>
      <c r="AR49" s="696">
        <f ca="1">[4]Summary!AR49</f>
        <v>401002971.69877887</v>
      </c>
      <c r="AS49" s="696">
        <f ca="1">[4]Summary!AS49</f>
        <v>-33529661.437635481</v>
      </c>
      <c r="AT49" s="696">
        <f ca="1">[4]Summary!AT49</f>
        <v>367473310.26114345</v>
      </c>
      <c r="AU49" s="696">
        <f ca="1">[4]Summary!AU49</f>
        <v>25183295.021880001</v>
      </c>
      <c r="AV49" s="696">
        <f ca="1">[4]Summary!AV49</f>
        <v>392656605.28302407</v>
      </c>
    </row>
    <row r="50" spans="1:48">
      <c r="A50" s="38">
        <f ca="1">[4]Summary!A50</f>
        <v>35</v>
      </c>
      <c r="B50" s="22">
        <f ca="1">[4]Summary!B50</f>
        <v>0</v>
      </c>
      <c r="C50" s="22">
        <f ca="1">[4]Summary!C50</f>
        <v>0</v>
      </c>
      <c r="D50" s="483">
        <f ca="1">[4]Summary!D50</f>
        <v>0</v>
      </c>
      <c r="E50" s="483">
        <f ca="1">[4]Summary!E50</f>
        <v>0</v>
      </c>
      <c r="F50" s="483">
        <f ca="1">[4]Summary!F50</f>
        <v>0</v>
      </c>
      <c r="G50" s="483">
        <f ca="1">[4]Summary!G50</f>
        <v>0</v>
      </c>
      <c r="H50" s="483">
        <f ca="1">[4]Summary!H50</f>
        <v>0</v>
      </c>
      <c r="I50" s="483">
        <f ca="1">[4]Summary!I50</f>
        <v>0</v>
      </c>
      <c r="J50" s="483">
        <f ca="1">[4]Summary!J50</f>
        <v>0</v>
      </c>
      <c r="K50" s="483">
        <f ca="1">[4]Summary!K50</f>
        <v>0</v>
      </c>
      <c r="L50" s="483">
        <f ca="1">[4]Summary!L50</f>
        <v>0</v>
      </c>
      <c r="M50" s="483">
        <f ca="1">[4]Summary!M50</f>
        <v>0</v>
      </c>
      <c r="N50" s="483">
        <f ca="1">[4]Summary!N50</f>
        <v>0</v>
      </c>
      <c r="O50" s="483">
        <f ca="1">[4]Summary!O50</f>
        <v>0</v>
      </c>
      <c r="P50" s="483">
        <f ca="1">[4]Summary!P50</f>
        <v>0</v>
      </c>
      <c r="Q50" s="483">
        <f ca="1">[4]Summary!Q50</f>
        <v>0</v>
      </c>
      <c r="R50" s="483">
        <f ca="1">[4]Summary!R50</f>
        <v>0</v>
      </c>
      <c r="S50" s="483">
        <f ca="1">[4]Summary!S50</f>
        <v>0</v>
      </c>
      <c r="T50" s="483">
        <f ca="1">[4]Summary!T50</f>
        <v>0</v>
      </c>
      <c r="U50" s="483">
        <f ca="1">[4]Summary!U50</f>
        <v>0</v>
      </c>
      <c r="V50" s="483">
        <f ca="1">[4]Summary!V50</f>
        <v>0</v>
      </c>
      <c r="W50" s="483">
        <f ca="1">[4]Summary!W50</f>
        <v>0</v>
      </c>
      <c r="X50" s="483">
        <f ca="1">[4]Summary!X50</f>
        <v>0</v>
      </c>
      <c r="Y50" s="483">
        <f ca="1">[4]Summary!Y50</f>
        <v>0</v>
      </c>
      <c r="Z50" s="483">
        <f ca="1">[4]Summary!Z50</f>
        <v>0</v>
      </c>
      <c r="AA50" s="483">
        <f ca="1">[4]Summary!AA50</f>
        <v>0</v>
      </c>
      <c r="AB50" s="483">
        <f ca="1">[4]Summary!AB50</f>
        <v>0</v>
      </c>
      <c r="AC50" s="483">
        <f ca="1">[4]Summary!AC50</f>
        <v>0</v>
      </c>
      <c r="AD50" s="483">
        <f ca="1">[4]Summary!AD50</f>
        <v>0</v>
      </c>
      <c r="AE50" s="483">
        <f ca="1">[4]Summary!AE50</f>
        <v>0</v>
      </c>
      <c r="AF50" s="483">
        <f ca="1">[4]Summary!AF50</f>
        <v>0</v>
      </c>
      <c r="AG50" s="483">
        <f ca="1">[4]Summary!AG50</f>
        <v>0</v>
      </c>
      <c r="AH50" s="483">
        <f ca="1">[4]Summary!AH50</f>
        <v>0</v>
      </c>
      <c r="AI50" s="483">
        <f ca="1">[4]Summary!AI50</f>
        <v>0</v>
      </c>
      <c r="AJ50" s="483">
        <f ca="1">[4]Summary!AJ50</f>
        <v>0</v>
      </c>
      <c r="AK50" s="483">
        <f ca="1">[4]Summary!AK50</f>
        <v>0</v>
      </c>
      <c r="AL50" s="483">
        <f ca="1">[4]Summary!AL50</f>
        <v>0</v>
      </c>
      <c r="AM50" s="483">
        <f ca="1">[4]Summary!AM50</f>
        <v>0</v>
      </c>
      <c r="AN50" s="483">
        <f ca="1">[4]Summary!AN50</f>
        <v>0</v>
      </c>
      <c r="AO50" s="483">
        <f ca="1">[4]Summary!AO50</f>
        <v>0</v>
      </c>
      <c r="AP50" s="483">
        <f ca="1">[4]Summary!AP50</f>
        <v>0</v>
      </c>
      <c r="AQ50" s="483">
        <f ca="1">[4]Summary!AQ50</f>
        <v>0</v>
      </c>
      <c r="AR50" s="483">
        <f ca="1">[4]Summary!AR50</f>
        <v>0</v>
      </c>
      <c r="AS50" s="483">
        <f ca="1">[4]Summary!AS50</f>
        <v>0</v>
      </c>
      <c r="AT50" s="483">
        <f ca="1">[4]Summary!AT50</f>
        <v>0</v>
      </c>
      <c r="AU50" s="483">
        <f ca="1">[4]Summary!AU50</f>
        <v>0</v>
      </c>
      <c r="AV50" s="483">
        <f ca="1">[4]Summary!AV50</f>
        <v>0</v>
      </c>
    </row>
    <row r="51" spans="1:48">
      <c r="A51" s="708">
        <f ca="1">[4]Summary!A51</f>
        <v>36</v>
      </c>
      <c r="B51" s="479" t="str">
        <f ca="1">[4]Summary!B51</f>
        <v xml:space="preserve">RATE BASE </v>
      </c>
      <c r="C51" s="479">
        <f ca="1">[4]Summary!C51</f>
        <v>0</v>
      </c>
      <c r="D51" s="700">
        <f ca="1">[4]Summary!D51</f>
        <v>5153204461.5858841</v>
      </c>
      <c r="E51" s="696">
        <f ca="1">[4]Summary!E51</f>
        <v>0</v>
      </c>
      <c r="F51" s="698">
        <f ca="1">[4]Summary!F51</f>
        <v>0</v>
      </c>
      <c r="G51" s="698">
        <f ca="1">[4]Summary!G51</f>
        <v>0</v>
      </c>
      <c r="H51" s="698">
        <f ca="1">[4]Summary!H51</f>
        <v>0</v>
      </c>
      <c r="I51" s="698">
        <f ca="1">[4]Summary!I51</f>
        <v>0</v>
      </c>
      <c r="J51" s="696">
        <f ca="1">[4]Summary!J51</f>
        <v>-17155893.789511569</v>
      </c>
      <c r="K51" s="696">
        <f ca="1">[4]Summary!K51</f>
        <v>0</v>
      </c>
      <c r="L51" s="696">
        <f ca="1">[4]Summary!L51</f>
        <v>0</v>
      </c>
      <c r="M51" s="696">
        <f ca="1">[4]Summary!M51</f>
        <v>0</v>
      </c>
      <c r="N51" s="696">
        <f ca="1">[4]Summary!N51</f>
        <v>0</v>
      </c>
      <c r="O51" s="696">
        <f ca="1">[4]Summary!O51</f>
        <v>0</v>
      </c>
      <c r="P51" s="696">
        <f ca="1">[4]Summary!P51</f>
        <v>0</v>
      </c>
      <c r="Q51" s="696">
        <f ca="1">[4]Summary!Q51</f>
        <v>0</v>
      </c>
      <c r="R51" s="696">
        <f ca="1">[4]Summary!R51</f>
        <v>0</v>
      </c>
      <c r="S51" s="696">
        <f ca="1">[4]Summary!S51</f>
        <v>0</v>
      </c>
      <c r="T51" s="696">
        <f ca="1">[4]Summary!T51</f>
        <v>0</v>
      </c>
      <c r="U51" s="696">
        <f ca="1">[4]Summary!U51</f>
        <v>0</v>
      </c>
      <c r="V51" s="696">
        <f ca="1">[4]Summary!V51</f>
        <v>0</v>
      </c>
      <c r="W51" s="696">
        <f ca="1">[4]Summary!W51</f>
        <v>0</v>
      </c>
      <c r="X51" s="696">
        <f ca="1">[4]Summary!X51</f>
        <v>0</v>
      </c>
      <c r="Y51" s="696">
        <f ca="1">[4]Summary!Y51</f>
        <v>15915060.097866783</v>
      </c>
      <c r="Z51" s="696">
        <f ca="1">[4]Summary!Z51</f>
        <v>0</v>
      </c>
      <c r="AA51" s="696">
        <f ca="1">[4]Summary!AA51</f>
        <v>19006089.689173639</v>
      </c>
      <c r="AB51" s="696">
        <f ca="1">[4]Summary!AB51</f>
        <v>0</v>
      </c>
      <c r="AC51" s="696">
        <f ca="1">[4]Summary!AC51</f>
        <v>0</v>
      </c>
      <c r="AD51" s="696">
        <f ca="1">[4]Summary!AD51</f>
        <v>0</v>
      </c>
      <c r="AE51" s="696">
        <f ca="1">[4]Summary!AE51</f>
        <v>-1969341.3363122558</v>
      </c>
      <c r="AF51" s="696">
        <f ca="1">[4]Summary!AF51</f>
        <v>0</v>
      </c>
      <c r="AG51" s="696">
        <f ca="1">[4]Summary!AG51</f>
        <v>0</v>
      </c>
      <c r="AH51" s="696">
        <f ca="1">[4]Summary!AH51</f>
        <v>-44085326.485419184</v>
      </c>
      <c r="AI51" s="696">
        <f ca="1">[4]Summary!AI51</f>
        <v>2842787.0613208562</v>
      </c>
      <c r="AJ51" s="696">
        <f ca="1">[4]Summary!AJ51</f>
        <v>0</v>
      </c>
      <c r="AK51" s="696">
        <f ca="1">[4]Summary!AK51</f>
        <v>18140954.4063752</v>
      </c>
      <c r="AL51" s="696">
        <f ca="1">[4]Summary!AL51</f>
        <v>19004590.008907948</v>
      </c>
      <c r="AM51" s="696">
        <f ca="1">[4]Summary!AM51</f>
        <v>-4108724.3018971421</v>
      </c>
      <c r="AN51" s="696">
        <f ca="1">[4]Summary!AN51</f>
        <v>5739614.9999999851</v>
      </c>
      <c r="AO51" s="696">
        <f ca="1">[4]Summary!AO51</f>
        <v>0</v>
      </c>
      <c r="AP51" s="696">
        <f ca="1">[4]Summary!AP51</f>
        <v>13329810.350504257</v>
      </c>
      <c r="AQ51" s="696">
        <f ca="1">[4]Summary!AQ51</f>
        <v>5166534271.936388</v>
      </c>
      <c r="AR51" s="697">
        <f ca="1">[4]Summary!AR51</f>
        <v>5153204461.5858841</v>
      </c>
      <c r="AS51" s="698">
        <f ca="1">[4]Summary!AS51</f>
        <v>13329810.350504257</v>
      </c>
      <c r="AT51" s="698">
        <f ca="1">[4]Summary!AT51</f>
        <v>5166534271.936388</v>
      </c>
      <c r="AU51" s="697">
        <f ca="1">[4]Summary!AU51</f>
        <v>0</v>
      </c>
      <c r="AV51" s="697">
        <f ca="1">[4]Summary!AV51</f>
        <v>5166534271.936388</v>
      </c>
    </row>
    <row r="52" spans="1:48">
      <c r="A52" s="38">
        <f ca="1">[4]Summary!A52</f>
        <v>37</v>
      </c>
      <c r="B52" s="22">
        <f ca="1">[4]Summary!B52</f>
        <v>0</v>
      </c>
      <c r="C52" s="22">
        <f ca="1">[4]Summary!C52</f>
        <v>0</v>
      </c>
      <c r="D52" s="217">
        <f ca="1">[4]Summary!D52</f>
        <v>0</v>
      </c>
      <c r="E52" s="217">
        <f ca="1">[4]Summary!E52</f>
        <v>0</v>
      </c>
      <c r="F52" s="217">
        <f ca="1">[4]Summary!F52</f>
        <v>0</v>
      </c>
      <c r="G52" s="217">
        <f ca="1">[4]Summary!G52</f>
        <v>0</v>
      </c>
      <c r="H52" s="217">
        <f ca="1">[4]Summary!H52</f>
        <v>0</v>
      </c>
      <c r="I52" s="217">
        <f ca="1">[4]Summary!I52</f>
        <v>0</v>
      </c>
      <c r="J52" s="217">
        <f ca="1">[4]Summary!J52</f>
        <v>0</v>
      </c>
      <c r="K52" s="217">
        <f ca="1">[4]Summary!K52</f>
        <v>0</v>
      </c>
      <c r="L52" s="217">
        <f ca="1">[4]Summary!L52</f>
        <v>0</v>
      </c>
      <c r="M52" s="217">
        <f ca="1">[4]Summary!M52</f>
        <v>0</v>
      </c>
      <c r="N52" s="217">
        <f ca="1">[4]Summary!N52</f>
        <v>0</v>
      </c>
      <c r="O52" s="217">
        <f ca="1">[4]Summary!O52</f>
        <v>0</v>
      </c>
      <c r="P52" s="217">
        <f ca="1">[4]Summary!P52</f>
        <v>0</v>
      </c>
      <c r="Q52" s="217">
        <f ca="1">[4]Summary!Q52</f>
        <v>0</v>
      </c>
      <c r="R52" s="217">
        <f ca="1">[4]Summary!R52</f>
        <v>0</v>
      </c>
      <c r="S52" s="217">
        <f ca="1">[4]Summary!S52</f>
        <v>0</v>
      </c>
      <c r="T52" s="217">
        <f ca="1">[4]Summary!T52</f>
        <v>0</v>
      </c>
      <c r="U52" s="217">
        <f ca="1">[4]Summary!U52</f>
        <v>0</v>
      </c>
      <c r="V52" s="217">
        <f ca="1">[4]Summary!V52</f>
        <v>0</v>
      </c>
      <c r="W52" s="217">
        <f ca="1">[4]Summary!W52</f>
        <v>0</v>
      </c>
      <c r="X52" s="217">
        <f ca="1">[4]Summary!X52</f>
        <v>0</v>
      </c>
      <c r="Y52" s="217">
        <f ca="1">[4]Summary!Y52</f>
        <v>0</v>
      </c>
      <c r="Z52" s="217">
        <f ca="1">[4]Summary!Z52</f>
        <v>0</v>
      </c>
      <c r="AA52" s="217">
        <f ca="1">[4]Summary!AA52</f>
        <v>0</v>
      </c>
      <c r="AB52" s="217">
        <f ca="1">[4]Summary!AB52</f>
        <v>0</v>
      </c>
      <c r="AC52" s="217">
        <f ca="1">[4]Summary!AC52</f>
        <v>0</v>
      </c>
      <c r="AD52" s="217">
        <f ca="1">[4]Summary!AD52</f>
        <v>0</v>
      </c>
      <c r="AE52" s="217">
        <f ca="1">[4]Summary!AE52</f>
        <v>0</v>
      </c>
      <c r="AF52" s="217">
        <f ca="1">[4]Summary!AF52</f>
        <v>0</v>
      </c>
      <c r="AG52" s="217">
        <f ca="1">[4]Summary!AG52</f>
        <v>0</v>
      </c>
      <c r="AH52" s="217">
        <f ca="1">[4]Summary!AH52</f>
        <v>0</v>
      </c>
      <c r="AI52" s="217">
        <f ca="1">[4]Summary!AI52</f>
        <v>0</v>
      </c>
      <c r="AJ52" s="217">
        <f ca="1">[4]Summary!AJ52</f>
        <v>0</v>
      </c>
      <c r="AK52" s="217">
        <f ca="1">[4]Summary!AK52</f>
        <v>0</v>
      </c>
      <c r="AL52" s="217">
        <f ca="1">[4]Summary!AL52</f>
        <v>0</v>
      </c>
      <c r="AM52" s="217">
        <f ca="1">[4]Summary!AM52</f>
        <v>0</v>
      </c>
      <c r="AN52" s="217">
        <f ca="1">[4]Summary!AN52</f>
        <v>0</v>
      </c>
      <c r="AO52" s="217">
        <f ca="1">[4]Summary!AO52</f>
        <v>0</v>
      </c>
      <c r="AP52" s="217">
        <f ca="1">[4]Summary!AP52</f>
        <v>0</v>
      </c>
      <c r="AQ52" s="217">
        <f ca="1">[4]Summary!AQ52</f>
        <v>0</v>
      </c>
      <c r="AR52" s="217">
        <f ca="1">[4]Summary!AR52</f>
        <v>0</v>
      </c>
      <c r="AS52" s="217">
        <f ca="1">[4]Summary!AS52</f>
        <v>0</v>
      </c>
      <c r="AT52" s="217">
        <f ca="1">[4]Summary!AT52</f>
        <v>0</v>
      </c>
      <c r="AU52" s="217">
        <f ca="1">[4]Summary!AU52</f>
        <v>0</v>
      </c>
      <c r="AV52" s="217">
        <f ca="1">[4]Summary!AV52</f>
        <v>0</v>
      </c>
    </row>
    <row r="53" spans="1:48">
      <c r="A53" s="38">
        <f ca="1">[4]Summary!A53</f>
        <v>38</v>
      </c>
      <c r="B53" s="62" t="str">
        <f ca="1">[4]Summary!B53</f>
        <v>RATE OF RETURN</v>
      </c>
      <c r="C53" s="62">
        <f ca="1">[4]Summary!C53</f>
        <v>0</v>
      </c>
      <c r="D53" s="220">
        <f ca="1">[4]Summary!D53</f>
        <v>7.7816235448839796E-2</v>
      </c>
      <c r="E53" s="218">
        <f ca="1">[4]Summary!E53</f>
        <v>0</v>
      </c>
      <c r="F53" s="218">
        <f ca="1">[4]Summary!F53</f>
        <v>0</v>
      </c>
      <c r="G53" s="218">
        <f ca="1">[4]Summary!G53</f>
        <v>0</v>
      </c>
      <c r="H53" s="218">
        <f ca="1">[4]Summary!H53</f>
        <v>0</v>
      </c>
      <c r="I53" s="218">
        <f ca="1">[4]Summary!I53</f>
        <v>0</v>
      </c>
      <c r="J53" s="218">
        <f ca="1">[4]Summary!J53</f>
        <v>0</v>
      </c>
      <c r="K53" s="218">
        <f ca="1">[4]Summary!K53</f>
        <v>0</v>
      </c>
      <c r="L53" s="218">
        <f ca="1">[4]Summary!L53</f>
        <v>0</v>
      </c>
      <c r="M53" s="218">
        <f ca="1">[4]Summary!M53</f>
        <v>0</v>
      </c>
      <c r="N53" s="218">
        <f ca="1">[4]Summary!N53</f>
        <v>0</v>
      </c>
      <c r="O53" s="218">
        <f ca="1">[4]Summary!O53</f>
        <v>0</v>
      </c>
      <c r="P53" s="218">
        <f ca="1">[4]Summary!P53</f>
        <v>0</v>
      </c>
      <c r="Q53" s="218">
        <f ca="1">[4]Summary!Q53</f>
        <v>0</v>
      </c>
      <c r="R53" s="218">
        <f ca="1">[4]Summary!R53</f>
        <v>0</v>
      </c>
      <c r="S53" s="218">
        <f ca="1">[4]Summary!S53</f>
        <v>0</v>
      </c>
      <c r="T53" s="218">
        <f ca="1">[4]Summary!T53</f>
        <v>0</v>
      </c>
      <c r="U53" s="218">
        <f ca="1">[4]Summary!U53</f>
        <v>0</v>
      </c>
      <c r="V53" s="218">
        <f ca="1">[4]Summary!V53</f>
        <v>0</v>
      </c>
      <c r="W53" s="218">
        <f ca="1">[4]Summary!W53</f>
        <v>0</v>
      </c>
      <c r="X53" s="218">
        <f ca="1">[4]Summary!X53</f>
        <v>0</v>
      </c>
      <c r="Y53" s="218">
        <f ca="1">[4]Summary!Y53</f>
        <v>0</v>
      </c>
      <c r="Z53" s="218">
        <f ca="1">[4]Summary!Z53</f>
        <v>0</v>
      </c>
      <c r="AA53" s="218">
        <f ca="1">[4]Summary!AA53</f>
        <v>0</v>
      </c>
      <c r="AB53" s="218">
        <f ca="1">[4]Summary!AB53</f>
        <v>0</v>
      </c>
      <c r="AC53" s="218">
        <f ca="1">[4]Summary!AC53</f>
        <v>0</v>
      </c>
      <c r="AD53" s="218">
        <f ca="1">[4]Summary!AD53</f>
        <v>0</v>
      </c>
      <c r="AE53" s="218">
        <f ca="1">[4]Summary!AE53</f>
        <v>0</v>
      </c>
      <c r="AF53" s="218">
        <f ca="1">[4]Summary!AF53</f>
        <v>0</v>
      </c>
      <c r="AG53" s="218">
        <f ca="1">[4]Summary!AG53</f>
        <v>0</v>
      </c>
      <c r="AH53" s="218">
        <f ca="1">[4]Summary!AH53</f>
        <v>0</v>
      </c>
      <c r="AI53" s="218">
        <f ca="1">[4]Summary!AI53</f>
        <v>0</v>
      </c>
      <c r="AJ53" s="218">
        <f ca="1">[4]Summary!AJ53</f>
        <v>0</v>
      </c>
      <c r="AK53" s="218">
        <f ca="1">[4]Summary!AK53</f>
        <v>0</v>
      </c>
      <c r="AL53" s="218">
        <f ca="1">[4]Summary!AL53</f>
        <v>0</v>
      </c>
      <c r="AM53" s="218">
        <f ca="1">[4]Summary!AM53</f>
        <v>0</v>
      </c>
      <c r="AN53" s="218">
        <f ca="1">[4]Summary!AN53</f>
        <v>0</v>
      </c>
      <c r="AO53" s="218">
        <f ca="1">[4]Summary!AO53</f>
        <v>0</v>
      </c>
      <c r="AP53" s="218">
        <f ca="1">[4]Summary!AP53</f>
        <v>0</v>
      </c>
      <c r="AQ53" s="220">
        <f ca="1">[4]Summary!AQ53</f>
        <v>7.1125689082754642E-2</v>
      </c>
      <c r="AR53" s="220">
        <f ca="1">[4]Summary!AR53</f>
        <v>7.7816235448839796E-2</v>
      </c>
      <c r="AS53" s="218">
        <f ca="1">[4]Summary!AS53</f>
        <v>0</v>
      </c>
      <c r="AT53" s="220">
        <f ca="1">[4]Summary!AT53</f>
        <v>7.1125689082754601E-2</v>
      </c>
      <c r="AU53" s="218">
        <f ca="1">[4]Summary!AU53</f>
        <v>0</v>
      </c>
      <c r="AV53" s="220">
        <f ca="1">[4]Summary!AV53</f>
        <v>7.6000000119201494E-2</v>
      </c>
    </row>
    <row r="54" spans="1:48">
      <c r="A54" s="38">
        <f ca="1">[4]Summary!A54</f>
        <v>39</v>
      </c>
      <c r="B54" s="22">
        <f ca="1">[4]Summary!B54</f>
        <v>0</v>
      </c>
      <c r="C54" s="22">
        <f ca="1">[4]Summary!C54</f>
        <v>0</v>
      </c>
      <c r="D54" s="217">
        <f ca="1">[4]Summary!D54</f>
        <v>0</v>
      </c>
      <c r="E54" s="217">
        <f ca="1">[4]Summary!E54</f>
        <v>0</v>
      </c>
      <c r="F54" s="217">
        <f ca="1">[4]Summary!F54</f>
        <v>0</v>
      </c>
      <c r="G54" s="217">
        <f ca="1">[4]Summary!G54</f>
        <v>0</v>
      </c>
      <c r="H54" s="217">
        <f ca="1">[4]Summary!H54</f>
        <v>0</v>
      </c>
      <c r="I54" s="217">
        <f ca="1">[4]Summary!I54</f>
        <v>0</v>
      </c>
      <c r="J54" s="217">
        <f ca="1">[4]Summary!J54</f>
        <v>0</v>
      </c>
      <c r="K54" s="217">
        <f ca="1">[4]Summary!K54</f>
        <v>0</v>
      </c>
      <c r="L54" s="217">
        <f ca="1">[4]Summary!L54</f>
        <v>0</v>
      </c>
      <c r="M54" s="217">
        <f ca="1">[4]Summary!M54</f>
        <v>0</v>
      </c>
      <c r="N54" s="217">
        <f ca="1">[4]Summary!N54</f>
        <v>0</v>
      </c>
      <c r="O54" s="217">
        <f ca="1">[4]Summary!O54</f>
        <v>0</v>
      </c>
      <c r="P54" s="217">
        <f ca="1">[4]Summary!P54</f>
        <v>0</v>
      </c>
      <c r="Q54" s="217">
        <f ca="1">[4]Summary!Q54</f>
        <v>0</v>
      </c>
      <c r="R54" s="217">
        <f ca="1">[4]Summary!R54</f>
        <v>0</v>
      </c>
      <c r="S54" s="217">
        <f ca="1">[4]Summary!S54</f>
        <v>0</v>
      </c>
      <c r="T54" s="217">
        <f ca="1">[4]Summary!T54</f>
        <v>0</v>
      </c>
      <c r="U54" s="217">
        <f ca="1">[4]Summary!U54</f>
        <v>0</v>
      </c>
      <c r="V54" s="217">
        <f ca="1">[4]Summary!V54</f>
        <v>0</v>
      </c>
      <c r="W54" s="217">
        <f ca="1">[4]Summary!W54</f>
        <v>0</v>
      </c>
      <c r="X54" s="217">
        <f ca="1">[4]Summary!X54</f>
        <v>0</v>
      </c>
      <c r="Y54" s="217">
        <f ca="1">[4]Summary!Y54</f>
        <v>0</v>
      </c>
      <c r="Z54" s="217">
        <f ca="1">[4]Summary!Z54</f>
        <v>0</v>
      </c>
      <c r="AA54" s="217">
        <f ca="1">[4]Summary!AA54</f>
        <v>0</v>
      </c>
      <c r="AB54" s="217">
        <f ca="1">[4]Summary!AB54</f>
        <v>0</v>
      </c>
      <c r="AC54" s="217">
        <f ca="1">[4]Summary!AC54</f>
        <v>0</v>
      </c>
      <c r="AD54" s="217">
        <f ca="1">[4]Summary!AD54</f>
        <v>0</v>
      </c>
      <c r="AE54" s="217">
        <f ca="1">[4]Summary!AE54</f>
        <v>0</v>
      </c>
      <c r="AF54" s="217">
        <f ca="1">[4]Summary!AF54</f>
        <v>0</v>
      </c>
      <c r="AG54" s="217">
        <f ca="1">[4]Summary!AG54</f>
        <v>0</v>
      </c>
      <c r="AH54" s="217">
        <f ca="1">[4]Summary!AH54</f>
        <v>0</v>
      </c>
      <c r="AI54" s="217">
        <f ca="1">[4]Summary!AI54</f>
        <v>0</v>
      </c>
      <c r="AJ54" s="217">
        <f ca="1">[4]Summary!AJ54</f>
        <v>0</v>
      </c>
      <c r="AK54" s="217">
        <f ca="1">[4]Summary!AK54</f>
        <v>0</v>
      </c>
      <c r="AL54" s="217">
        <f ca="1">[4]Summary!AL54</f>
        <v>0</v>
      </c>
      <c r="AM54" s="217">
        <f ca="1">[4]Summary!AM54</f>
        <v>0</v>
      </c>
      <c r="AN54" s="217">
        <f ca="1">[4]Summary!AN54</f>
        <v>0</v>
      </c>
      <c r="AO54" s="217">
        <f ca="1">[4]Summary!AO54</f>
        <v>0</v>
      </c>
      <c r="AP54" s="217">
        <f ca="1">[4]Summary!AP54</f>
        <v>0</v>
      </c>
      <c r="AQ54" s="217">
        <f ca="1">[4]Summary!AQ54</f>
        <v>0</v>
      </c>
      <c r="AR54" s="217">
        <f ca="1">[4]Summary!AR54</f>
        <v>0</v>
      </c>
      <c r="AS54" s="217">
        <f ca="1">[4]Summary!AS54</f>
        <v>0</v>
      </c>
      <c r="AT54" s="217">
        <f ca="1">[4]Summary!AT54</f>
        <v>0</v>
      </c>
      <c r="AU54" s="217" t="str">
        <f ca="1">[4]Summary!AU54</f>
        <v xml:space="preserve"> </v>
      </c>
      <c r="AV54" s="217">
        <f ca="1">[4]Summary!AV54</f>
        <v>0</v>
      </c>
    </row>
    <row r="55" spans="1:48">
      <c r="A55" s="38">
        <f ca="1">[4]Summary!A55</f>
        <v>40</v>
      </c>
      <c r="B55" s="22" t="str">
        <f ca="1">[4]Summary!B55</f>
        <v>RATE BASE:</v>
      </c>
      <c r="C55" s="22">
        <f ca="1">[4]Summary!C55</f>
        <v>0</v>
      </c>
      <c r="D55" s="217">
        <f ca="1">[4]Summary!D55</f>
        <v>0</v>
      </c>
      <c r="E55" s="217">
        <f ca="1">[4]Summary!E55</f>
        <v>0</v>
      </c>
      <c r="F55" s="217">
        <f ca="1">[4]Summary!F55</f>
        <v>0</v>
      </c>
      <c r="G55" s="217">
        <f ca="1">[4]Summary!G55</f>
        <v>0</v>
      </c>
      <c r="H55" s="217">
        <f ca="1">[4]Summary!H55</f>
        <v>0</v>
      </c>
      <c r="I55" s="217">
        <f ca="1">[4]Summary!I55</f>
        <v>0</v>
      </c>
      <c r="J55" s="217">
        <f ca="1">[4]Summary!J55</f>
        <v>0</v>
      </c>
      <c r="K55" s="217">
        <f ca="1">[4]Summary!K55</f>
        <v>0</v>
      </c>
      <c r="L55" s="217">
        <f ca="1">[4]Summary!L55</f>
        <v>0</v>
      </c>
      <c r="M55" s="217">
        <f ca="1">[4]Summary!M55</f>
        <v>0</v>
      </c>
      <c r="N55" s="217">
        <f ca="1">[4]Summary!N55</f>
        <v>0</v>
      </c>
      <c r="O55" s="217">
        <f ca="1">[4]Summary!O55</f>
        <v>0</v>
      </c>
      <c r="P55" s="217">
        <f ca="1">[4]Summary!P55</f>
        <v>0</v>
      </c>
      <c r="Q55" s="217">
        <f ca="1">[4]Summary!Q55</f>
        <v>0</v>
      </c>
      <c r="R55" s="217">
        <f ca="1">[4]Summary!R55</f>
        <v>0</v>
      </c>
      <c r="S55" s="217">
        <f ca="1">[4]Summary!S55</f>
        <v>0</v>
      </c>
      <c r="T55" s="217">
        <f ca="1">[4]Summary!T55</f>
        <v>0</v>
      </c>
      <c r="U55" s="217">
        <f ca="1">[4]Summary!U55</f>
        <v>0</v>
      </c>
      <c r="V55" s="217">
        <f ca="1">[4]Summary!V55</f>
        <v>0</v>
      </c>
      <c r="W55" s="217">
        <f ca="1">[4]Summary!W55</f>
        <v>0</v>
      </c>
      <c r="X55" s="217">
        <f ca="1">[4]Summary!X55</f>
        <v>0</v>
      </c>
      <c r="Y55" s="217">
        <f ca="1">[4]Summary!Y55</f>
        <v>0</v>
      </c>
      <c r="Z55" s="217">
        <f ca="1">[4]Summary!Z55</f>
        <v>0</v>
      </c>
      <c r="AA55" s="217">
        <f ca="1">[4]Summary!AA55</f>
        <v>0</v>
      </c>
      <c r="AB55" s="217">
        <f ca="1">[4]Summary!AB55</f>
        <v>0</v>
      </c>
      <c r="AC55" s="217">
        <f ca="1">[4]Summary!AC55</f>
        <v>0</v>
      </c>
      <c r="AD55" s="217">
        <f ca="1">[4]Summary!AD55</f>
        <v>0</v>
      </c>
      <c r="AE55" s="217">
        <f ca="1">[4]Summary!AE55</f>
        <v>0</v>
      </c>
      <c r="AF55" s="217">
        <f ca="1">[4]Summary!AF55</f>
        <v>0</v>
      </c>
      <c r="AG55" s="217">
        <f ca="1">[4]Summary!AG55</f>
        <v>0</v>
      </c>
      <c r="AH55" s="217">
        <f ca="1">[4]Summary!AH55</f>
        <v>0</v>
      </c>
      <c r="AI55" s="217">
        <f ca="1">[4]Summary!AI55</f>
        <v>0</v>
      </c>
      <c r="AJ55" s="217">
        <f ca="1">[4]Summary!AJ55</f>
        <v>0</v>
      </c>
      <c r="AK55" s="217">
        <f ca="1">[4]Summary!AK55</f>
        <v>0</v>
      </c>
      <c r="AL55" s="217">
        <f ca="1">[4]Summary!AL55</f>
        <v>0</v>
      </c>
      <c r="AM55" s="217">
        <f ca="1">[4]Summary!AM55</f>
        <v>0</v>
      </c>
      <c r="AN55" s="217">
        <f ca="1">[4]Summary!AN55</f>
        <v>0</v>
      </c>
      <c r="AO55" s="217">
        <f ca="1">[4]Summary!AO55</f>
        <v>0</v>
      </c>
      <c r="AP55" s="217">
        <f ca="1">[4]Summary!AP55</f>
        <v>0</v>
      </c>
      <c r="AQ55" s="217">
        <f ca="1">[4]Summary!AQ55</f>
        <v>0</v>
      </c>
      <c r="AR55" s="217">
        <f ca="1">[4]Summary!AR55</f>
        <v>0</v>
      </c>
      <c r="AS55" s="217">
        <f ca="1">[4]Summary!AS55</f>
        <v>0</v>
      </c>
      <c r="AT55" s="217">
        <f ca="1">[4]Summary!AT55</f>
        <v>0</v>
      </c>
      <c r="AU55" s="217" t="str">
        <f ca="1">[4]Summary!AU55</f>
        <v xml:space="preserve"> </v>
      </c>
      <c r="AV55" s="217">
        <f ca="1">[4]Summary!AV55</f>
        <v>0</v>
      </c>
    </row>
    <row r="56" spans="1:48">
      <c r="A56" s="38">
        <f ca="1">[4]Summary!A56</f>
        <v>41</v>
      </c>
      <c r="B56" s="699" t="str">
        <f ca="1">[4]Summary!B56</f>
        <v>GROSS UTILITY PLANT IN SERVICE</v>
      </c>
      <c r="C56" s="699">
        <f ca="1">[4]Summary!C56</f>
        <v>0</v>
      </c>
      <c r="D56" s="700">
        <f ca="1">[4]Summary!D56</f>
        <v>9760401506.5440865</v>
      </c>
      <c r="E56" s="700">
        <f ca="1">[4]Summary!E56</f>
        <v>0</v>
      </c>
      <c r="F56" s="218">
        <f ca="1">[4]Summary!F56</f>
        <v>0</v>
      </c>
      <c r="G56" s="218">
        <f ca="1">[4]Summary!G56</f>
        <v>0</v>
      </c>
      <c r="H56" s="218">
        <f ca="1">[4]Summary!H56</f>
        <v>0</v>
      </c>
      <c r="I56" s="218">
        <f ca="1">[4]Summary!I56</f>
        <v>0</v>
      </c>
      <c r="J56" s="700">
        <f ca="1">[4]Summary!J56</f>
        <v>0</v>
      </c>
      <c r="K56" s="700">
        <f ca="1">[4]Summary!K56</f>
        <v>0</v>
      </c>
      <c r="L56" s="700">
        <f ca="1">[4]Summary!L56</f>
        <v>0</v>
      </c>
      <c r="M56" s="700">
        <f ca="1">[4]Summary!M56</f>
        <v>0</v>
      </c>
      <c r="N56" s="700">
        <f ca="1">[4]Summary!N56</f>
        <v>0</v>
      </c>
      <c r="O56" s="700">
        <f ca="1">[4]Summary!O56</f>
        <v>0</v>
      </c>
      <c r="P56" s="700">
        <f ca="1">[4]Summary!P56</f>
        <v>0</v>
      </c>
      <c r="Q56" s="700">
        <f ca="1">[4]Summary!Q56</f>
        <v>0</v>
      </c>
      <c r="R56" s="700">
        <f ca="1">[4]Summary!R56</f>
        <v>0</v>
      </c>
      <c r="S56" s="700">
        <f ca="1">[4]Summary!S56</f>
        <v>0</v>
      </c>
      <c r="T56" s="700">
        <f ca="1">[4]Summary!T56</f>
        <v>0</v>
      </c>
      <c r="U56" s="700">
        <f ca="1">[4]Summary!U56</f>
        <v>0</v>
      </c>
      <c r="V56" s="700">
        <f ca="1">[4]Summary!V56</f>
        <v>0</v>
      </c>
      <c r="W56" s="700">
        <f ca="1">[4]Summary!W56</f>
        <v>0</v>
      </c>
      <c r="X56" s="700">
        <f ca="1">[4]Summary!X56</f>
        <v>0</v>
      </c>
      <c r="Y56" s="700">
        <f ca="1">[4]Summary!Y56</f>
        <v>15741420.734608332</v>
      </c>
      <c r="Z56" s="700">
        <f ca="1">[4]Summary!Z56</f>
        <v>0</v>
      </c>
      <c r="AA56" s="700">
        <f ca="1">[4]Summary!AA56</f>
        <v>0</v>
      </c>
      <c r="AB56" s="700">
        <f ca="1">[4]Summary!AB56</f>
        <v>0</v>
      </c>
      <c r="AC56" s="700">
        <f ca="1">[4]Summary!AC56</f>
        <v>0</v>
      </c>
      <c r="AD56" s="700">
        <f ca="1">[4]Summary!AD56</f>
        <v>0</v>
      </c>
      <c r="AE56" s="700">
        <f ca="1">[4]Summary!AE56</f>
        <v>-4539303</v>
      </c>
      <c r="AF56" s="700">
        <f ca="1">[4]Summary!AF56</f>
        <v>0</v>
      </c>
      <c r="AG56" s="700">
        <f ca="1">[4]Summary!AG56</f>
        <v>0</v>
      </c>
      <c r="AH56" s="700">
        <f ca="1">[4]Summary!AH56</f>
        <v>0</v>
      </c>
      <c r="AI56" s="700">
        <f ca="1">[4]Summary!AI56</f>
        <v>5283142.6882666685</v>
      </c>
      <c r="AJ56" s="700">
        <f ca="1">[4]Summary!AJ56</f>
        <v>0</v>
      </c>
      <c r="AK56" s="700">
        <f ca="1">[4]Summary!AK56</f>
        <v>-46656.627500012517</v>
      </c>
      <c r="AL56" s="700">
        <f ca="1">[4]Summary!AL56</f>
        <v>24765516.030000001</v>
      </c>
      <c r="AM56" s="700">
        <f ca="1">[4]Summary!AM56</f>
        <v>45432.020000000004</v>
      </c>
      <c r="AN56" s="700">
        <f ca="1">[4]Summary!AN56</f>
        <v>0</v>
      </c>
      <c r="AO56" s="700">
        <f ca="1">[4]Summary!AO56</f>
        <v>0</v>
      </c>
      <c r="AP56" s="700">
        <f ca="1">[4]Summary!AP56</f>
        <v>41249551.845374994</v>
      </c>
      <c r="AQ56" s="218">
        <f ca="1">[4]Summary!AQ56</f>
        <v>9801651058.3894615</v>
      </c>
      <c r="AR56" s="691">
        <f ca="1">[4]Summary!AR56</f>
        <v>9760401506.5440865</v>
      </c>
      <c r="AS56" s="218">
        <f ca="1">[4]Summary!AS56</f>
        <v>41249551.845374994</v>
      </c>
      <c r="AT56" s="218">
        <f ca="1">[4]Summary!AT56</f>
        <v>9801651058.3894615</v>
      </c>
      <c r="AU56" s="691">
        <f ca="1">[4]Summary!AU56</f>
        <v>0</v>
      </c>
      <c r="AV56" s="691">
        <f ca="1">[4]Summary!AV56</f>
        <v>9801651058.3894615</v>
      </c>
    </row>
    <row r="57" spans="1:48">
      <c r="A57" s="38">
        <f ca="1">[4]Summary!A57</f>
        <v>42</v>
      </c>
      <c r="B57" s="699" t="str">
        <f ca="1">[4]Summary!B57</f>
        <v>ACCUM DEPR AND AMORT</v>
      </c>
      <c r="C57" s="699">
        <f ca="1">[4]Summary!C57</f>
        <v>0</v>
      </c>
      <c r="D57" s="692">
        <f ca="1">[4]Summary!D57</f>
        <v>-3743804806.4787149</v>
      </c>
      <c r="E57" s="218">
        <f ca="1">[4]Summary!E57</f>
        <v>0</v>
      </c>
      <c r="F57" s="218">
        <f ca="1">[4]Summary!F57</f>
        <v>0</v>
      </c>
      <c r="G57" s="218">
        <f ca="1">[4]Summary!G57</f>
        <v>0</v>
      </c>
      <c r="H57" s="218">
        <f ca="1">[4]Summary!H57</f>
        <v>0</v>
      </c>
      <c r="I57" s="218">
        <f ca="1">[4]Summary!I57</f>
        <v>0</v>
      </c>
      <c r="J57" s="218">
        <f ca="1">[4]Summary!J57</f>
        <v>-26393682.753094736</v>
      </c>
      <c r="K57" s="218">
        <f ca="1">[4]Summary!K57</f>
        <v>0</v>
      </c>
      <c r="L57" s="218">
        <f ca="1">[4]Summary!L57</f>
        <v>0</v>
      </c>
      <c r="M57" s="218">
        <f ca="1">[4]Summary!M57</f>
        <v>0</v>
      </c>
      <c r="N57" s="218">
        <f ca="1">[4]Summary!N57</f>
        <v>0</v>
      </c>
      <c r="O57" s="218">
        <f ca="1">[4]Summary!O57</f>
        <v>0</v>
      </c>
      <c r="P57" s="218">
        <f ca="1">[4]Summary!P57</f>
        <v>0</v>
      </c>
      <c r="Q57" s="218">
        <f ca="1">[4]Summary!Q57</f>
        <v>0</v>
      </c>
      <c r="R57" s="218">
        <f ca="1">[4]Summary!R57</f>
        <v>0</v>
      </c>
      <c r="S57" s="218">
        <f ca="1">[4]Summary!S57</f>
        <v>0</v>
      </c>
      <c r="T57" s="218">
        <f ca="1">[4]Summary!T57</f>
        <v>0</v>
      </c>
      <c r="U57" s="218">
        <f ca="1">[4]Summary!U57</f>
        <v>0</v>
      </c>
      <c r="V57" s="218">
        <f ca="1">[4]Summary!V57</f>
        <v>0</v>
      </c>
      <c r="W57" s="218">
        <f ca="1">[4]Summary!W57</f>
        <v>0</v>
      </c>
      <c r="X57" s="218">
        <f ca="1">[4]Summary!X57</f>
        <v>0</v>
      </c>
      <c r="Y57" s="218">
        <f ca="1">[4]Summary!Y57</f>
        <v>-101363.37640134411</v>
      </c>
      <c r="Z57" s="218">
        <f ca="1">[4]Summary!Z57</f>
        <v>0</v>
      </c>
      <c r="AA57" s="218">
        <f ca="1">[4]Summary!AA57</f>
        <v>0</v>
      </c>
      <c r="AB57" s="218">
        <f ca="1">[4]Summary!AB57</f>
        <v>0</v>
      </c>
      <c r="AC57" s="218">
        <f ca="1">[4]Summary!AC57</f>
        <v>0</v>
      </c>
      <c r="AD57" s="218">
        <f ca="1">[4]Summary!AD57</f>
        <v>0</v>
      </c>
      <c r="AE57" s="218">
        <f ca="1">[4]Summary!AE57</f>
        <v>1590015.6893272984</v>
      </c>
      <c r="AF57" s="218">
        <f ca="1">[4]Summary!AF57</f>
        <v>0</v>
      </c>
      <c r="AG57" s="218">
        <f ca="1">[4]Summary!AG57</f>
        <v>0</v>
      </c>
      <c r="AH57" s="218">
        <f ca="1">[4]Summary!AH57</f>
        <v>0</v>
      </c>
      <c r="AI57" s="218">
        <f ca="1">[4]Summary!AI57</f>
        <v>-723725.33830972295</v>
      </c>
      <c r="AJ57" s="218">
        <f ca="1">[4]Summary!AJ57</f>
        <v>0</v>
      </c>
      <c r="AK57" s="218">
        <f ca="1">[4]Summary!AK57</f>
        <v>21111912.982080221</v>
      </c>
      <c r="AL57" s="218">
        <f ca="1">[4]Summary!AL57</f>
        <v>-1572187.2608600797</v>
      </c>
      <c r="AM57" s="218">
        <f ca="1">[4]Summary!AM57</f>
        <v>0</v>
      </c>
      <c r="AN57" s="218">
        <f ca="1">[4]Summary!AN57</f>
        <v>-95819883.979849756</v>
      </c>
      <c r="AO57" s="218">
        <f ca="1">[4]Summary!AO57</f>
        <v>0</v>
      </c>
      <c r="AP57" s="701">
        <f ca="1">[4]Summary!AP57</f>
        <v>-101908914.03710812</v>
      </c>
      <c r="AQ57" s="218">
        <f ca="1">[4]Summary!AQ57</f>
        <v>-3845713720.5158229</v>
      </c>
      <c r="AR57" s="218">
        <f ca="1">[4]Summary!AR57</f>
        <v>-3743804806.4787149</v>
      </c>
      <c r="AS57" s="218">
        <f ca="1">[4]Summary!AS57</f>
        <v>-101908914.03710812</v>
      </c>
      <c r="AT57" s="218">
        <f ca="1">[4]Summary!AT57</f>
        <v>-3845713720.5158229</v>
      </c>
      <c r="AU57" s="218">
        <f ca="1">[4]Summary!AU57</f>
        <v>0</v>
      </c>
      <c r="AV57" s="218">
        <f ca="1">[4]Summary!AV57</f>
        <v>-3845713720.5158229</v>
      </c>
    </row>
    <row r="58" spans="1:48">
      <c r="A58" s="38">
        <f ca="1">[4]Summary!A58</f>
        <v>43</v>
      </c>
      <c r="B58" s="22" t="str">
        <f ca="1">[4]Summary!B58</f>
        <v xml:space="preserve">  DEFERRED DEBITS AND CREDITS</v>
      </c>
      <c r="C58" s="22">
        <f ca="1">[4]Summary!C58</f>
        <v>0</v>
      </c>
      <c r="D58" s="692">
        <f ca="1">[4]Summary!D58</f>
        <v>253258620.21125004</v>
      </c>
      <c r="E58" s="218">
        <f ca="1">[4]Summary!E58</f>
        <v>0</v>
      </c>
      <c r="F58" s="218">
        <f ca="1">[4]Summary!F58</f>
        <v>0</v>
      </c>
      <c r="G58" s="218">
        <f ca="1">[4]Summary!G58</f>
        <v>0</v>
      </c>
      <c r="H58" s="218">
        <f ca="1">[4]Summary!H58</f>
        <v>0</v>
      </c>
      <c r="I58" s="218">
        <f ca="1">[4]Summary!I58</f>
        <v>0</v>
      </c>
      <c r="J58" s="218">
        <f ca="1">[4]Summary!J58</f>
        <v>0</v>
      </c>
      <c r="K58" s="218">
        <f ca="1">[4]Summary!K58</f>
        <v>0</v>
      </c>
      <c r="L58" s="218">
        <f ca="1">[4]Summary!L58</f>
        <v>0</v>
      </c>
      <c r="M58" s="218">
        <f ca="1">[4]Summary!M58</f>
        <v>0</v>
      </c>
      <c r="N58" s="218">
        <f ca="1">[4]Summary!N58</f>
        <v>0</v>
      </c>
      <c r="O58" s="218">
        <f ca="1">[4]Summary!O58</f>
        <v>0</v>
      </c>
      <c r="P58" s="218">
        <f ca="1">[4]Summary!P58</f>
        <v>0</v>
      </c>
      <c r="Q58" s="218">
        <f ca="1">[4]Summary!Q58</f>
        <v>0</v>
      </c>
      <c r="R58" s="218">
        <f ca="1">[4]Summary!R58</f>
        <v>0</v>
      </c>
      <c r="S58" s="218">
        <f ca="1">[4]Summary!S58</f>
        <v>0</v>
      </c>
      <c r="T58" s="218">
        <f ca="1">[4]Summary!T58</f>
        <v>0</v>
      </c>
      <c r="U58" s="218">
        <f ca="1">[4]Summary!U58</f>
        <v>0</v>
      </c>
      <c r="V58" s="218">
        <f ca="1">[4]Summary!V58</f>
        <v>0</v>
      </c>
      <c r="W58" s="218">
        <f ca="1">[4]Summary!W58</f>
        <v>0</v>
      </c>
      <c r="X58" s="218">
        <f ca="1">[4]Summary!X58</f>
        <v>0</v>
      </c>
      <c r="Y58" s="218">
        <f ca="1">[4]Summary!Y58</f>
        <v>0</v>
      </c>
      <c r="Z58" s="218">
        <f ca="1">[4]Summary!Z58</f>
        <v>0</v>
      </c>
      <c r="AA58" s="698">
        <f ca="1">[4]Summary!AA58</f>
        <v>0</v>
      </c>
      <c r="AB58" s="698">
        <f ca="1">[4]Summary!AB58</f>
        <v>0</v>
      </c>
      <c r="AC58" s="218">
        <f ca="1">[4]Summary!AC58</f>
        <v>0</v>
      </c>
      <c r="AD58" s="218">
        <f ca="1">[4]Summary!AD58</f>
        <v>0</v>
      </c>
      <c r="AE58" s="218">
        <f ca="1">[4]Summary!AE58</f>
        <v>0</v>
      </c>
      <c r="AF58" s="218">
        <f ca="1">[4]Summary!AF58</f>
        <v>0</v>
      </c>
      <c r="AG58" s="218">
        <f ca="1">[4]Summary!AG58</f>
        <v>0</v>
      </c>
      <c r="AH58" s="218">
        <f ca="1">[4]Summary!AH58</f>
        <v>-58945766.064063393</v>
      </c>
      <c r="AI58" s="218">
        <f ca="1">[4]Summary!AI58</f>
        <v>0</v>
      </c>
      <c r="AJ58" s="218">
        <f ca="1">[4]Summary!AJ58</f>
        <v>0</v>
      </c>
      <c r="AK58" s="218">
        <f ca="1">[4]Summary!AK58</f>
        <v>0</v>
      </c>
      <c r="AL58" s="218">
        <f ca="1">[4]Summary!AL58</f>
        <v>0</v>
      </c>
      <c r="AM58" s="698">
        <f ca="1">[4]Summary!AM58</f>
        <v>-6391009.9764316082</v>
      </c>
      <c r="AN58" s="218">
        <f ca="1">[4]Summary!AN58</f>
        <v>101559498.97984974</v>
      </c>
      <c r="AO58" s="698">
        <f ca="1">[4]Summary!AO58</f>
        <v>0</v>
      </c>
      <c r="AP58" s="701">
        <f ca="1">[4]Summary!AP58</f>
        <v>36222722.93935474</v>
      </c>
      <c r="AQ58" s="218">
        <f ca="1">[4]Summary!AQ58</f>
        <v>289481343.15060478</v>
      </c>
      <c r="AR58" s="218">
        <f ca="1">[4]Summary!AR58</f>
        <v>253258620.21125004</v>
      </c>
      <c r="AS58" s="218">
        <f ca="1">[4]Summary!AS58</f>
        <v>36222722.93935474</v>
      </c>
      <c r="AT58" s="218">
        <f ca="1">[4]Summary!AT58</f>
        <v>289481343.15060478</v>
      </c>
      <c r="AU58" s="218">
        <f ca="1">[4]Summary!AU58</f>
        <v>0</v>
      </c>
      <c r="AV58" s="218">
        <f ca="1">[4]Summary!AV58</f>
        <v>289481343.15060478</v>
      </c>
    </row>
    <row r="59" spans="1:48">
      <c r="A59" s="38">
        <f ca="1">[4]Summary!A59</f>
        <v>44</v>
      </c>
      <c r="B59" s="22" t="str">
        <f ca="1">[4]Summary!B59</f>
        <v xml:space="preserve">  DEFERRED TAXES</v>
      </c>
      <c r="C59" s="22">
        <f ca="1">[4]Summary!C59</f>
        <v>0</v>
      </c>
      <c r="D59" s="692">
        <f ca="1">[4]Summary!D59</f>
        <v>-1263932467.6059232</v>
      </c>
      <c r="E59" s="218">
        <f ca="1">[4]Summary!E59</f>
        <v>0</v>
      </c>
      <c r="F59" s="218">
        <f ca="1">[4]Summary!F59</f>
        <v>0</v>
      </c>
      <c r="G59" s="218">
        <f ca="1">[4]Summary!G59</f>
        <v>0</v>
      </c>
      <c r="H59" s="218">
        <f ca="1">[4]Summary!H59</f>
        <v>0</v>
      </c>
      <c r="I59" s="218">
        <f ca="1">[4]Summary!I59</f>
        <v>0</v>
      </c>
      <c r="J59" s="218">
        <f ca="1">[4]Summary!J59</f>
        <v>9237788.9635831658</v>
      </c>
      <c r="K59" s="218">
        <f ca="1">[4]Summary!K59</f>
        <v>0</v>
      </c>
      <c r="L59" s="218">
        <f ca="1">[4]Summary!L59</f>
        <v>0</v>
      </c>
      <c r="M59" s="218">
        <f ca="1">[4]Summary!M59</f>
        <v>0</v>
      </c>
      <c r="N59" s="218">
        <f ca="1">[4]Summary!N59</f>
        <v>0</v>
      </c>
      <c r="O59" s="218">
        <f ca="1">[4]Summary!O59</f>
        <v>0</v>
      </c>
      <c r="P59" s="218">
        <f ca="1">[4]Summary!P59</f>
        <v>0</v>
      </c>
      <c r="Q59" s="218">
        <f ca="1">[4]Summary!Q59</f>
        <v>0</v>
      </c>
      <c r="R59" s="218">
        <f ca="1">[4]Summary!R59</f>
        <v>0</v>
      </c>
      <c r="S59" s="218">
        <f ca="1">[4]Summary!S59</f>
        <v>0</v>
      </c>
      <c r="T59" s="218">
        <f ca="1">[4]Summary!T59</f>
        <v>0</v>
      </c>
      <c r="U59" s="218">
        <f ca="1">[4]Summary!U59</f>
        <v>0</v>
      </c>
      <c r="V59" s="218">
        <f ca="1">[4]Summary!V59</f>
        <v>0</v>
      </c>
      <c r="W59" s="218">
        <f ca="1">[4]Summary!W59</f>
        <v>0</v>
      </c>
      <c r="X59" s="218">
        <f ca="1">[4]Summary!X59</f>
        <v>0</v>
      </c>
      <c r="Y59" s="218">
        <f ca="1">[4]Summary!Y59</f>
        <v>275002.73965979565</v>
      </c>
      <c r="Z59" s="218">
        <f ca="1">[4]Summary!Z59</f>
        <v>0</v>
      </c>
      <c r="AA59" s="218">
        <f ca="1">[4]Summary!AA59</f>
        <v>0</v>
      </c>
      <c r="AB59" s="218">
        <f ca="1">[4]Summary!AB59</f>
        <v>0</v>
      </c>
      <c r="AC59" s="218">
        <f ca="1">[4]Summary!AC59</f>
        <v>0</v>
      </c>
      <c r="AD59" s="218">
        <f ca="1">[4]Summary!AD59</f>
        <v>0</v>
      </c>
      <c r="AE59" s="218">
        <f ca="1">[4]Summary!AE59</f>
        <v>979945.97436044563</v>
      </c>
      <c r="AF59" s="218">
        <f ca="1">[4]Summary!AF59</f>
        <v>0</v>
      </c>
      <c r="AG59" s="218">
        <f ca="1">[4]Summary!AG59</f>
        <v>0</v>
      </c>
      <c r="AH59" s="218">
        <f ca="1">[4]Summary!AH59</f>
        <v>14860439.578644209</v>
      </c>
      <c r="AI59" s="218">
        <f ca="1">[4]Summary!AI59</f>
        <v>-1716630.2886360891</v>
      </c>
      <c r="AJ59" s="218">
        <f ca="1">[4]Summary!AJ59</f>
        <v>0</v>
      </c>
      <c r="AK59" s="218">
        <f ca="1">[4]Summary!AK59</f>
        <v>-2924301.9482050105</v>
      </c>
      <c r="AL59" s="218">
        <f ca="1">[4]Summary!AL59</f>
        <v>-4188738.7602319769</v>
      </c>
      <c r="AM59" s="698">
        <f ca="1">[4]Summary!AM59</f>
        <v>2236853.6545344666</v>
      </c>
      <c r="AN59" s="218">
        <f ca="1">[4]Summary!AN59</f>
        <v>0</v>
      </c>
      <c r="AO59" s="218">
        <f ca="1">[4]Summary!AO59</f>
        <v>0</v>
      </c>
      <c r="AP59" s="701">
        <f ca="1">[4]Summary!AP59</f>
        <v>18760359.913709007</v>
      </c>
      <c r="AQ59" s="218">
        <f ca="1">[4]Summary!AQ59</f>
        <v>-1245172107.6922143</v>
      </c>
      <c r="AR59" s="218">
        <f ca="1">[4]Summary!AR59</f>
        <v>-1263932467.6059232</v>
      </c>
      <c r="AS59" s="218">
        <f ca="1">[4]Summary!AS59</f>
        <v>18760359.913709007</v>
      </c>
      <c r="AT59" s="218">
        <f ca="1">[4]Summary!AT59</f>
        <v>-1245172107.6922143</v>
      </c>
      <c r="AU59" s="218">
        <f ca="1">[4]Summary!AU59</f>
        <v>0</v>
      </c>
      <c r="AV59" s="218">
        <f ca="1">[4]Summary!AV59</f>
        <v>-1245172107.6922143</v>
      </c>
    </row>
    <row r="60" spans="1:48">
      <c r="A60" s="38">
        <f ca="1">[4]Summary!A60</f>
        <v>45</v>
      </c>
      <c r="B60" s="22" t="str">
        <f ca="1">[4]Summary!B60</f>
        <v xml:space="preserve">  ALLOWANCE FOR WORKING CAPITAL</v>
      </c>
      <c r="C60" s="22">
        <f ca="1">[4]Summary!C60</f>
        <v>0</v>
      </c>
      <c r="D60" s="692">
        <f ca="1">[4]Summary!D60</f>
        <v>227005241.70228952</v>
      </c>
      <c r="E60" s="218">
        <f ca="1">[4]Summary!E60</f>
        <v>0</v>
      </c>
      <c r="F60" s="218">
        <f ca="1">[4]Summary!F60</f>
        <v>0</v>
      </c>
      <c r="G60" s="218">
        <f ca="1">[4]Summary!G60</f>
        <v>0</v>
      </c>
      <c r="H60" s="218">
        <f ca="1">[4]Summary!H60</f>
        <v>0</v>
      </c>
      <c r="I60" s="218">
        <f ca="1">[4]Summary!I60</f>
        <v>0</v>
      </c>
      <c r="J60" s="218">
        <f ca="1">[4]Summary!J60</f>
        <v>0</v>
      </c>
      <c r="K60" s="218">
        <f ca="1">[4]Summary!K60</f>
        <v>0</v>
      </c>
      <c r="L60" s="218">
        <f ca="1">[4]Summary!L60</f>
        <v>0</v>
      </c>
      <c r="M60" s="218">
        <f ca="1">[4]Summary!M60</f>
        <v>0</v>
      </c>
      <c r="N60" s="218">
        <f ca="1">[4]Summary!N60</f>
        <v>0</v>
      </c>
      <c r="O60" s="218">
        <f ca="1">[4]Summary!O60</f>
        <v>0</v>
      </c>
      <c r="P60" s="218">
        <f ca="1">[4]Summary!P60</f>
        <v>0</v>
      </c>
      <c r="Q60" s="218">
        <f ca="1">[4]Summary!Q60</f>
        <v>0</v>
      </c>
      <c r="R60" s="218">
        <f ca="1">[4]Summary!R60</f>
        <v>0</v>
      </c>
      <c r="S60" s="218">
        <f ca="1">[4]Summary!S60</f>
        <v>0</v>
      </c>
      <c r="T60" s="218">
        <f ca="1">[4]Summary!T60</f>
        <v>0</v>
      </c>
      <c r="U60" s="218">
        <f ca="1">[4]Summary!U60</f>
        <v>0</v>
      </c>
      <c r="V60" s="218">
        <f ca="1">[4]Summary!V60</f>
        <v>0</v>
      </c>
      <c r="W60" s="218">
        <f ca="1">[4]Summary!W60</f>
        <v>0</v>
      </c>
      <c r="X60" s="218">
        <f ca="1">[4]Summary!X60</f>
        <v>0</v>
      </c>
      <c r="Y60" s="218">
        <f ca="1">[4]Summary!Y60</f>
        <v>0</v>
      </c>
      <c r="Z60" s="218">
        <f ca="1">[4]Summary!Z60</f>
        <v>0</v>
      </c>
      <c r="AA60" s="218">
        <f ca="1">[4]Summary!AA60</f>
        <v>19006089.689173639</v>
      </c>
      <c r="AB60" s="218">
        <f ca="1">[4]Summary!AB60</f>
        <v>0</v>
      </c>
      <c r="AC60" s="218">
        <f ca="1">[4]Summary!AC60</f>
        <v>0</v>
      </c>
      <c r="AD60" s="218">
        <f ca="1">[4]Summary!AD60</f>
        <v>0</v>
      </c>
      <c r="AE60" s="218">
        <f ca="1">[4]Summary!AE60</f>
        <v>0</v>
      </c>
      <c r="AF60" s="218">
        <f ca="1">[4]Summary!AF60</f>
        <v>0</v>
      </c>
      <c r="AG60" s="218">
        <f ca="1">[4]Summary!AG60</f>
        <v>0</v>
      </c>
      <c r="AH60" s="218">
        <f ca="1">[4]Summary!AH60</f>
        <v>0</v>
      </c>
      <c r="AI60" s="218">
        <f ca="1">[4]Summary!AI60</f>
        <v>0</v>
      </c>
      <c r="AJ60" s="218">
        <f ca="1">[4]Summary!AJ60</f>
        <v>0</v>
      </c>
      <c r="AK60" s="218">
        <f ca="1">[4]Summary!AK60</f>
        <v>0</v>
      </c>
      <c r="AL60" s="218">
        <f ca="1">[4]Summary!AL60</f>
        <v>0</v>
      </c>
      <c r="AM60" s="218">
        <f ca="1">[4]Summary!AM60</f>
        <v>0</v>
      </c>
      <c r="AN60" s="218">
        <f ca="1">[4]Summary!AN60</f>
        <v>0</v>
      </c>
      <c r="AO60" s="218">
        <f ca="1">[4]Summary!AO60</f>
        <v>0</v>
      </c>
      <c r="AP60" s="701">
        <f ca="1">[4]Summary!AP60</f>
        <v>19006089.689173639</v>
      </c>
      <c r="AQ60" s="218">
        <f ca="1">[4]Summary!AQ60</f>
        <v>246011331.39146316</v>
      </c>
      <c r="AR60" s="218">
        <f ca="1">[4]Summary!AR60</f>
        <v>227005241.70228952</v>
      </c>
      <c r="AS60" s="218">
        <f ca="1">[4]Summary!AS60</f>
        <v>19006089.689173639</v>
      </c>
      <c r="AT60" s="218">
        <f ca="1">[4]Summary!AT60</f>
        <v>246011331.39146316</v>
      </c>
      <c r="AU60" s="218">
        <f ca="1">[4]Summary!AU60</f>
        <v>0</v>
      </c>
      <c r="AV60" s="218">
        <f ca="1">[4]Summary!AV60</f>
        <v>246011331.39146316</v>
      </c>
    </row>
    <row r="61" spans="1:48">
      <c r="A61" s="38">
        <f ca="1">[4]Summary!A61</f>
        <v>46</v>
      </c>
      <c r="B61" s="22" t="str">
        <f ca="1">[4]Summary!B61</f>
        <v xml:space="preserve">  OTHER</v>
      </c>
      <c r="C61" s="22">
        <f ca="1">[4]Summary!C61</f>
        <v>0</v>
      </c>
      <c r="D61" s="692">
        <f ca="1">[4]Summary!D61</f>
        <v>-79723632.787103415</v>
      </c>
      <c r="E61" s="218">
        <f ca="1">[4]Summary!E61</f>
        <v>0</v>
      </c>
      <c r="F61" s="218">
        <f ca="1">[4]Summary!F61</f>
        <v>0</v>
      </c>
      <c r="G61" s="218">
        <f ca="1">[4]Summary!G61</f>
        <v>0</v>
      </c>
      <c r="H61" s="218">
        <f ca="1">[4]Summary!H61</f>
        <v>0</v>
      </c>
      <c r="I61" s="218">
        <f ca="1">[4]Summary!I61</f>
        <v>0</v>
      </c>
      <c r="J61" s="218">
        <f ca="1">[4]Summary!J61</f>
        <v>0</v>
      </c>
      <c r="K61" s="218">
        <f ca="1">[4]Summary!K61</f>
        <v>0</v>
      </c>
      <c r="L61" s="218">
        <f ca="1">[4]Summary!L61</f>
        <v>0</v>
      </c>
      <c r="M61" s="218">
        <f ca="1">[4]Summary!M61</f>
        <v>0</v>
      </c>
      <c r="N61" s="218">
        <f ca="1">[4]Summary!N61</f>
        <v>0</v>
      </c>
      <c r="O61" s="218">
        <f ca="1">[4]Summary!O61</f>
        <v>0</v>
      </c>
      <c r="P61" s="218">
        <f ca="1">[4]Summary!P61</f>
        <v>0</v>
      </c>
      <c r="Q61" s="218">
        <f ca="1">[4]Summary!Q61</f>
        <v>0</v>
      </c>
      <c r="R61" s="218">
        <f ca="1">[4]Summary!R61</f>
        <v>0</v>
      </c>
      <c r="S61" s="218">
        <f ca="1">[4]Summary!S61</f>
        <v>0</v>
      </c>
      <c r="T61" s="218">
        <f ca="1">[4]Summary!T61</f>
        <v>0</v>
      </c>
      <c r="U61" s="218">
        <f ca="1">[4]Summary!U61</f>
        <v>0</v>
      </c>
      <c r="V61" s="218">
        <f ca="1">[4]Summary!V61</f>
        <v>0</v>
      </c>
      <c r="W61" s="218">
        <f ca="1">[4]Summary!W61</f>
        <v>0</v>
      </c>
      <c r="X61" s="218">
        <f ca="1">[4]Summary!X61</f>
        <v>0</v>
      </c>
      <c r="Y61" s="218">
        <f ca="1">[4]Summary!Y61</f>
        <v>0</v>
      </c>
      <c r="Z61" s="218">
        <f ca="1">[4]Summary!Z61</f>
        <v>0</v>
      </c>
      <c r="AA61" s="218">
        <f ca="1">[4]Summary!AA61</f>
        <v>0</v>
      </c>
      <c r="AB61" s="218">
        <f ca="1">[4]Summary!AB61</f>
        <v>0</v>
      </c>
      <c r="AC61" s="218">
        <f ca="1">[4]Summary!AC61</f>
        <v>0</v>
      </c>
      <c r="AD61" s="218">
        <f ca="1">[4]Summary!AD61</f>
        <v>0</v>
      </c>
      <c r="AE61" s="218">
        <f ca="1">[4]Summary!AE61</f>
        <v>0</v>
      </c>
      <c r="AF61" s="218">
        <f ca="1">[4]Summary!AF61</f>
        <v>0</v>
      </c>
      <c r="AG61" s="218">
        <f ca="1">[4]Summary!AG61</f>
        <v>0</v>
      </c>
      <c r="AH61" s="218">
        <f ca="1">[4]Summary!AH61</f>
        <v>0</v>
      </c>
      <c r="AI61" s="218">
        <f ca="1">[4]Summary!AI61</f>
        <v>0</v>
      </c>
      <c r="AJ61" s="218">
        <f ca="1">[4]Summary!AJ61</f>
        <v>0</v>
      </c>
      <c r="AK61" s="218">
        <f ca="1">[4]Summary!AK61</f>
        <v>0</v>
      </c>
      <c r="AL61" s="218">
        <f ca="1">[4]Summary!AL61</f>
        <v>0</v>
      </c>
      <c r="AM61" s="218">
        <f ca="1">[4]Summary!AM61</f>
        <v>0</v>
      </c>
      <c r="AN61" s="218">
        <f ca="1">[4]Summary!AN61</f>
        <v>0</v>
      </c>
      <c r="AO61" s="218">
        <f ca="1">[4]Summary!AO61</f>
        <v>0</v>
      </c>
      <c r="AP61" s="701">
        <f ca="1">[4]Summary!AP61</f>
        <v>0</v>
      </c>
      <c r="AQ61" s="218">
        <f ca="1">[4]Summary!AQ61</f>
        <v>-79723632.787103415</v>
      </c>
      <c r="AR61" s="218">
        <f ca="1">[4]Summary!AR61</f>
        <v>-79723632.787103415</v>
      </c>
      <c r="AS61" s="218">
        <f ca="1">[4]Summary!AS61</f>
        <v>0</v>
      </c>
      <c r="AT61" s="218">
        <f ca="1">[4]Summary!AT61</f>
        <v>-79723632.787103415</v>
      </c>
      <c r="AU61" s="218">
        <f ca="1">[4]Summary!AU61</f>
        <v>0</v>
      </c>
      <c r="AV61" s="218">
        <f ca="1">[4]Summary!AV61</f>
        <v>-79723632.787103415</v>
      </c>
    </row>
    <row r="62" spans="1:48" ht="13.8" thickBot="1">
      <c r="A62" s="38">
        <f ca="1">[4]Summary!A62</f>
        <v>47</v>
      </c>
      <c r="B62" s="22" t="str">
        <f ca="1">[4]Summary!B62</f>
        <v>TOTAL RATE BASE</v>
      </c>
      <c r="C62" s="22">
        <f ca="1">[4]Summary!C62</f>
        <v>0</v>
      </c>
      <c r="D62" s="702">
        <f ca="1">[4]Summary!D62</f>
        <v>5153204461.5858841</v>
      </c>
      <c r="E62" s="702">
        <f ca="1">[4]Summary!E62</f>
        <v>0</v>
      </c>
      <c r="F62" s="702">
        <f ca="1">[4]Summary!F62</f>
        <v>0</v>
      </c>
      <c r="G62" s="702">
        <f ca="1">[4]Summary!G62</f>
        <v>0</v>
      </c>
      <c r="H62" s="702">
        <f ca="1">[4]Summary!H62</f>
        <v>0</v>
      </c>
      <c r="I62" s="702">
        <f ca="1">[4]Summary!I62</f>
        <v>0</v>
      </c>
      <c r="J62" s="702">
        <f ca="1">[4]Summary!J62</f>
        <v>-17155893.789511569</v>
      </c>
      <c r="K62" s="702">
        <f ca="1">[4]Summary!K62</f>
        <v>0</v>
      </c>
      <c r="L62" s="702">
        <f ca="1">[4]Summary!L62</f>
        <v>0</v>
      </c>
      <c r="M62" s="702">
        <f ca="1">[4]Summary!M62</f>
        <v>0</v>
      </c>
      <c r="N62" s="702">
        <f ca="1">[4]Summary!N62</f>
        <v>0</v>
      </c>
      <c r="O62" s="702">
        <f ca="1">[4]Summary!O62</f>
        <v>0</v>
      </c>
      <c r="P62" s="702">
        <f ca="1">[4]Summary!P62</f>
        <v>0</v>
      </c>
      <c r="Q62" s="702">
        <f ca="1">[4]Summary!Q62</f>
        <v>0</v>
      </c>
      <c r="R62" s="702">
        <f ca="1">[4]Summary!R62</f>
        <v>0</v>
      </c>
      <c r="S62" s="702">
        <f ca="1">[4]Summary!S62</f>
        <v>0</v>
      </c>
      <c r="T62" s="702">
        <f ca="1">[4]Summary!T62</f>
        <v>0</v>
      </c>
      <c r="U62" s="702">
        <f ca="1">[4]Summary!U62</f>
        <v>0</v>
      </c>
      <c r="V62" s="702">
        <f ca="1">[4]Summary!V62</f>
        <v>0</v>
      </c>
      <c r="W62" s="702">
        <f ca="1">[4]Summary!W62</f>
        <v>0</v>
      </c>
      <c r="X62" s="702">
        <f ca="1">[4]Summary!X62</f>
        <v>0</v>
      </c>
      <c r="Y62" s="702">
        <f ca="1">[4]Summary!Y62</f>
        <v>15915060.097866783</v>
      </c>
      <c r="Z62" s="702">
        <f ca="1">[4]Summary!Z62</f>
        <v>0</v>
      </c>
      <c r="AA62" s="703">
        <f ca="1">[4]Summary!AA62</f>
        <v>19006089.689173639</v>
      </c>
      <c r="AB62" s="703">
        <f ca="1">[4]Summary!AB62</f>
        <v>0</v>
      </c>
      <c r="AC62" s="702">
        <f ca="1">[4]Summary!AC62</f>
        <v>0</v>
      </c>
      <c r="AD62" s="702">
        <f ca="1">[4]Summary!AD62</f>
        <v>0</v>
      </c>
      <c r="AE62" s="702">
        <f ca="1">[4]Summary!AE62</f>
        <v>-1969341.3363122558</v>
      </c>
      <c r="AF62" s="702">
        <f ca="1">[4]Summary!AF62</f>
        <v>0</v>
      </c>
      <c r="AG62" s="702">
        <f ca="1">[4]Summary!AG62</f>
        <v>0</v>
      </c>
      <c r="AH62" s="702">
        <f ca="1">[4]Summary!AH62</f>
        <v>-44085326.485419184</v>
      </c>
      <c r="AI62" s="702">
        <f ca="1">[4]Summary!AI62</f>
        <v>2842787.0613208562</v>
      </c>
      <c r="AJ62" s="702">
        <f ca="1">[4]Summary!AJ62</f>
        <v>0</v>
      </c>
      <c r="AK62" s="702">
        <f ca="1">[4]Summary!AK62</f>
        <v>18140954.4063752</v>
      </c>
      <c r="AL62" s="702">
        <f ca="1">[4]Summary!AL62</f>
        <v>19004590.008907948</v>
      </c>
      <c r="AM62" s="703">
        <f ca="1">[4]Summary!AM62</f>
        <v>-4108724.3018971421</v>
      </c>
      <c r="AN62" s="702">
        <f ca="1">[4]Summary!AN62</f>
        <v>5739614.9999999851</v>
      </c>
      <c r="AO62" s="703">
        <f ca="1">[4]Summary!AO62</f>
        <v>0</v>
      </c>
      <c r="AP62" s="702">
        <f ca="1">[4]Summary!AP62</f>
        <v>13329810.350504257</v>
      </c>
      <c r="AQ62" s="703">
        <f ca="1">[4]Summary!AQ62</f>
        <v>5166534271.936389</v>
      </c>
      <c r="AR62" s="702">
        <f ca="1">[4]Summary!AR62</f>
        <v>5153204461.5858841</v>
      </c>
      <c r="AS62" s="703">
        <f ca="1">[4]Summary!AS62</f>
        <v>13329810.350504257</v>
      </c>
      <c r="AT62" s="703">
        <f ca="1">[4]Summary!AT62</f>
        <v>5166534271.936389</v>
      </c>
      <c r="AU62" s="704">
        <f ca="1">[4]Summary!AU62</f>
        <v>0</v>
      </c>
      <c r="AV62" s="703">
        <f ca="1">[4]Summary!AV62</f>
        <v>5166534271.936389</v>
      </c>
    </row>
    <row r="63" spans="1:48" ht="13.8" thickTop="1">
      <c r="A63" s="38">
        <f ca="1">[4]Summary!A63</f>
        <v>48</v>
      </c>
      <c r="B63" s="21">
        <f ca="1">[4]Summary!B63</f>
        <v>0</v>
      </c>
      <c r="C63" s="705">
        <f ca="1">[4]Summary!C63</f>
        <v>0</v>
      </c>
      <c r="D63" s="695">
        <f ca="1">[4]Summary!D63</f>
        <v>0</v>
      </c>
      <c r="E63" s="695">
        <f ca="1">[4]Summary!E63</f>
        <v>0</v>
      </c>
      <c r="F63" s="695">
        <f ca="1">[4]Summary!F63</f>
        <v>0</v>
      </c>
      <c r="G63" s="695">
        <f ca="1">[4]Summary!G63</f>
        <v>0</v>
      </c>
      <c r="H63" s="695">
        <f ca="1">[4]Summary!H63</f>
        <v>0</v>
      </c>
      <c r="I63" s="695">
        <f ca="1">[4]Summary!I63</f>
        <v>0</v>
      </c>
      <c r="J63" s="695">
        <f ca="1">[4]Summary!J63</f>
        <v>0</v>
      </c>
      <c r="K63" s="695">
        <f ca="1">[4]Summary!K63</f>
        <v>0</v>
      </c>
      <c r="L63" s="695">
        <f ca="1">[4]Summary!L63</f>
        <v>0</v>
      </c>
      <c r="M63" s="695">
        <f ca="1">[4]Summary!M63</f>
        <v>0</v>
      </c>
      <c r="N63" s="695">
        <f ca="1">[4]Summary!N63</f>
        <v>0</v>
      </c>
      <c r="O63" s="695">
        <f ca="1">[4]Summary!O63</f>
        <v>0</v>
      </c>
      <c r="P63" s="695">
        <f ca="1">[4]Summary!P63</f>
        <v>0</v>
      </c>
      <c r="Q63" s="695">
        <f ca="1">[4]Summary!Q63</f>
        <v>0</v>
      </c>
      <c r="R63" s="695">
        <f ca="1">[4]Summary!R63</f>
        <v>0</v>
      </c>
      <c r="S63" s="695">
        <f ca="1">[4]Summary!S63</f>
        <v>0</v>
      </c>
      <c r="T63" s="695">
        <f ca="1">[4]Summary!T63</f>
        <v>0</v>
      </c>
      <c r="U63" s="695">
        <f ca="1">[4]Summary!U63</f>
        <v>0</v>
      </c>
      <c r="V63" s="695">
        <f ca="1">[4]Summary!V63</f>
        <v>0</v>
      </c>
      <c r="W63" s="695">
        <f ca="1">[4]Summary!W63</f>
        <v>0</v>
      </c>
      <c r="X63" s="695">
        <f ca="1">[4]Summary!X63</f>
        <v>0</v>
      </c>
      <c r="Y63" s="695">
        <f ca="1">[4]Summary!Y63</f>
        <v>0</v>
      </c>
      <c r="Z63" s="695">
        <f ca="1">[4]Summary!Z63</f>
        <v>0</v>
      </c>
      <c r="AA63" s="695">
        <f ca="1">[4]Summary!AA63</f>
        <v>0</v>
      </c>
      <c r="AB63" s="695">
        <f ca="1">[4]Summary!AB63</f>
        <v>0</v>
      </c>
      <c r="AC63" s="696">
        <f ca="1">[4]Summary!AC63</f>
        <v>0</v>
      </c>
      <c r="AD63" s="696">
        <f ca="1">[4]Summary!AD63</f>
        <v>0</v>
      </c>
      <c r="AE63" s="696">
        <f ca="1">[4]Summary!AE63</f>
        <v>0</v>
      </c>
      <c r="AF63" s="696">
        <f ca="1">[4]Summary!AF63</f>
        <v>0</v>
      </c>
      <c r="AG63" s="696">
        <f ca="1">[4]Summary!AG63</f>
        <v>0</v>
      </c>
      <c r="AH63" s="696">
        <f ca="1">[4]Summary!AH63</f>
        <v>0</v>
      </c>
      <c r="AI63" s="696">
        <f ca="1">[4]Summary!AI63</f>
        <v>0</v>
      </c>
      <c r="AJ63" s="696">
        <f ca="1">[4]Summary!AJ63</f>
        <v>0</v>
      </c>
      <c r="AK63" s="695">
        <f ca="1">[4]Summary!AK63</f>
        <v>0</v>
      </c>
      <c r="AL63" s="695">
        <f ca="1">[4]Summary!AL63</f>
        <v>0</v>
      </c>
      <c r="AM63" s="695">
        <f ca="1">[4]Summary!AM63</f>
        <v>0</v>
      </c>
      <c r="AN63" s="695">
        <f ca="1">[4]Summary!AN63</f>
        <v>0</v>
      </c>
      <c r="AO63" s="695">
        <f ca="1">[4]Summary!AO63</f>
        <v>0</v>
      </c>
      <c r="AP63" s="695">
        <f ca="1">[4]Summary!AP63</f>
        <v>0</v>
      </c>
      <c r="AQ63" s="695">
        <f ca="1">[4]Summary!AQ63</f>
        <v>0</v>
      </c>
      <c r="AR63" s="695">
        <f ca="1">[4]Summary!AR63</f>
        <v>0</v>
      </c>
      <c r="AS63" s="695">
        <f ca="1">[4]Summary!AS63</f>
        <v>0</v>
      </c>
      <c r="AT63" s="695">
        <f ca="1">[4]Summary!AT63</f>
        <v>0</v>
      </c>
      <c r="AU63" s="695">
        <f ca="1">[4]Summary!AU63</f>
        <v>0</v>
      </c>
      <c r="AV63" s="695">
        <f ca="1">[4]Summary!AV63</f>
        <v>0</v>
      </c>
    </row>
    <row r="64" spans="1:48">
      <c r="A64" s="38">
        <f ca="1">[4]Summary!A64</f>
        <v>49</v>
      </c>
      <c r="B64" s="21">
        <f ca="1">[4]Summary!B64</f>
        <v>0</v>
      </c>
      <c r="C64" s="22">
        <f ca="1">[4]Summary!C64</f>
        <v>0</v>
      </c>
      <c r="D64" s="42" t="str">
        <f ca="1">[4]Summary!D64</f>
        <v>OK</v>
      </c>
      <c r="E64" s="42" t="str">
        <f ca="1">[4]Summary!E64</f>
        <v>OK</v>
      </c>
      <c r="F64" s="42" t="str">
        <f ca="1">[4]Summary!F64</f>
        <v>OK</v>
      </c>
      <c r="G64" s="42" t="str">
        <f ca="1">[4]Summary!G64</f>
        <v>OK</v>
      </c>
      <c r="H64" s="42" t="str">
        <f ca="1">[4]Summary!H64</f>
        <v>OK</v>
      </c>
      <c r="I64" s="42" t="str">
        <f ca="1">[4]Summary!I64</f>
        <v>OK</v>
      </c>
      <c r="J64" s="42" t="str">
        <f ca="1">[4]Summary!J64</f>
        <v>OK</v>
      </c>
      <c r="K64" s="42" t="str">
        <f ca="1">[4]Summary!K64</f>
        <v>OK</v>
      </c>
      <c r="L64" s="42" t="str">
        <f ca="1">[4]Summary!L64</f>
        <v>OK</v>
      </c>
      <c r="M64" s="42" t="str">
        <f ca="1">[4]Summary!M64</f>
        <v>OK</v>
      </c>
      <c r="N64" s="42" t="str">
        <f ca="1">[4]Summary!N64</f>
        <v>OK</v>
      </c>
      <c r="O64" s="42" t="str">
        <f ca="1">[4]Summary!O64</f>
        <v>OK</v>
      </c>
      <c r="P64" s="42" t="str">
        <f ca="1">[4]Summary!P64</f>
        <v>OK</v>
      </c>
      <c r="Q64" s="42" t="str">
        <f ca="1">[4]Summary!Q64</f>
        <v>OK</v>
      </c>
      <c r="R64" s="42" t="str">
        <f ca="1">[4]Summary!R64</f>
        <v>OK</v>
      </c>
      <c r="S64" s="42" t="str">
        <f ca="1">[4]Summary!S64</f>
        <v>OK</v>
      </c>
      <c r="T64" s="42" t="str">
        <f ca="1">[4]Summary!T64</f>
        <v>OK</v>
      </c>
      <c r="U64" s="42" t="str">
        <f ca="1">[4]Summary!U64</f>
        <v>OK</v>
      </c>
      <c r="V64" s="42" t="str">
        <f ca="1">[4]Summary!V64</f>
        <v>OK</v>
      </c>
      <c r="W64" s="42" t="str">
        <f ca="1">[4]Summary!W64</f>
        <v>OK</v>
      </c>
      <c r="X64" s="42" t="str">
        <f ca="1">[4]Summary!X64</f>
        <v>OK</v>
      </c>
      <c r="Y64" s="42" t="str">
        <f ca="1">[4]Summary!Y64</f>
        <v>OK</v>
      </c>
      <c r="Z64" s="42" t="str">
        <f ca="1">[4]Summary!Z64</f>
        <v>OK</v>
      </c>
      <c r="AA64" s="42" t="str">
        <f ca="1">[4]Summary!AA64</f>
        <v>OK</v>
      </c>
      <c r="AB64" s="42" t="str">
        <f ca="1">[4]Summary!AB64</f>
        <v>OK</v>
      </c>
      <c r="AC64" s="42" t="str">
        <f ca="1">[4]Summary!AC64</f>
        <v>OK</v>
      </c>
      <c r="AD64" s="42" t="str">
        <f ca="1">[4]Summary!AD64</f>
        <v>OK</v>
      </c>
      <c r="AE64" s="42" t="str">
        <f ca="1">[4]Summary!AE64</f>
        <v>OK</v>
      </c>
      <c r="AF64" s="42" t="str">
        <f ca="1">[4]Summary!AF64</f>
        <v>OK</v>
      </c>
      <c r="AG64" s="42" t="str">
        <f ca="1">[4]Summary!AG64</f>
        <v>OK</v>
      </c>
      <c r="AH64" s="42" t="str">
        <f ca="1">[4]Summary!AH64</f>
        <v>OK</v>
      </c>
      <c r="AI64" s="42" t="str">
        <f ca="1">[4]Summary!AI64</f>
        <v>OK</v>
      </c>
      <c r="AJ64" s="42" t="str">
        <f ca="1">[4]Summary!AJ64</f>
        <v>OK</v>
      </c>
      <c r="AK64" s="42" t="str">
        <f ca="1">[4]Summary!AK64</f>
        <v>OK</v>
      </c>
      <c r="AL64" s="42" t="str">
        <f ca="1">[4]Summary!AL64</f>
        <v>OK</v>
      </c>
      <c r="AM64" s="42" t="str">
        <f ca="1">[4]Summary!AM64</f>
        <v>OK</v>
      </c>
      <c r="AN64" s="42" t="str">
        <f ca="1">[4]Summary!AN64</f>
        <v>OK</v>
      </c>
      <c r="AO64" s="42" t="str">
        <f ca="1">[4]Summary!AO64</f>
        <v>OK</v>
      </c>
      <c r="AP64" s="42" t="str">
        <f ca="1">[4]Summary!AP64</f>
        <v>OK</v>
      </c>
      <c r="AQ64" s="42" t="str">
        <f ca="1">[4]Summary!AQ64</f>
        <v>OK</v>
      </c>
      <c r="AR64" s="42" t="str">
        <f ca="1">[4]Summary!AR64</f>
        <v>OK</v>
      </c>
      <c r="AS64" s="42" t="str">
        <f ca="1">[4]Summary!AS64</f>
        <v>OK</v>
      </c>
      <c r="AT64" s="42" t="str">
        <f ca="1">[4]Summary!AT64</f>
        <v>OK</v>
      </c>
      <c r="AU64" s="22">
        <f ca="1">[4]Summary!AU64</f>
        <v>0</v>
      </c>
      <c r="AV64" s="706">
        <f ca="1">[4]Summary!AV64</f>
        <v>0</v>
      </c>
    </row>
    <row r="65" spans="1:48">
      <c r="A65" s="38">
        <f ca="1">[4]Summary!A65</f>
        <v>50</v>
      </c>
      <c r="B65" s="21">
        <f ca="1">[4]Summary!B65</f>
        <v>0</v>
      </c>
      <c r="C65" s="22">
        <f ca="1">[4]Summary!C65</f>
        <v>0</v>
      </c>
      <c r="D65" s="42">
        <f ca="1">[4]Summary!D65</f>
        <v>0</v>
      </c>
      <c r="E65" s="42">
        <f ca="1">[4]Summary!E65</f>
        <v>0</v>
      </c>
      <c r="F65" s="42">
        <f ca="1">[4]Summary!F65</f>
        <v>0</v>
      </c>
      <c r="G65" s="42">
        <f ca="1">[4]Summary!G65</f>
        <v>0</v>
      </c>
      <c r="H65" s="42">
        <f ca="1">[4]Summary!H65</f>
        <v>0</v>
      </c>
      <c r="I65" s="42">
        <f ca="1">[4]Summary!I65</f>
        <v>0</v>
      </c>
      <c r="J65" s="42">
        <f ca="1">[4]Summary!J65</f>
        <v>0</v>
      </c>
      <c r="K65" s="42">
        <f ca="1">[4]Summary!K65</f>
        <v>0</v>
      </c>
      <c r="L65" s="42">
        <f ca="1">[4]Summary!L65</f>
        <v>0</v>
      </c>
      <c r="M65" s="42">
        <f ca="1">[4]Summary!M65</f>
        <v>0</v>
      </c>
      <c r="N65" s="42">
        <f ca="1">[4]Summary!N65</f>
        <v>0</v>
      </c>
      <c r="O65" s="42">
        <f ca="1">[4]Summary!O65</f>
        <v>0</v>
      </c>
      <c r="P65" s="42">
        <f ca="1">[4]Summary!P65</f>
        <v>0</v>
      </c>
      <c r="Q65" s="42">
        <f ca="1">[4]Summary!Q65</f>
        <v>0</v>
      </c>
      <c r="R65" s="42">
        <f ca="1">[4]Summary!R65</f>
        <v>0</v>
      </c>
      <c r="S65" s="42">
        <f ca="1">[4]Summary!S65</f>
        <v>0</v>
      </c>
      <c r="T65" s="42">
        <f ca="1">[4]Summary!T65</f>
        <v>0</v>
      </c>
      <c r="U65" s="42">
        <f ca="1">[4]Summary!U65</f>
        <v>0</v>
      </c>
      <c r="V65" s="42">
        <f ca="1">[4]Summary!V65</f>
        <v>0</v>
      </c>
      <c r="W65" s="42">
        <f ca="1">[4]Summary!W65</f>
        <v>0</v>
      </c>
      <c r="X65" s="42">
        <f ca="1">[4]Summary!X65</f>
        <v>0</v>
      </c>
      <c r="Y65" s="42">
        <f ca="1">[4]Summary!Y65</f>
        <v>0</v>
      </c>
      <c r="Z65" s="42">
        <f ca="1">[4]Summary!Z65</f>
        <v>0</v>
      </c>
      <c r="AA65" s="42">
        <f ca="1">[4]Summary!AA65</f>
        <v>0</v>
      </c>
      <c r="AB65" s="42">
        <f ca="1">[4]Summary!AB65</f>
        <v>0</v>
      </c>
      <c r="AC65" s="42">
        <f ca="1">[4]Summary!AC65</f>
        <v>0</v>
      </c>
      <c r="AD65" s="42">
        <f ca="1">[4]Summary!AD65</f>
        <v>0</v>
      </c>
      <c r="AE65" s="42">
        <f ca="1">[4]Summary!AE65</f>
        <v>0</v>
      </c>
      <c r="AF65" s="42">
        <f ca="1">[4]Summary!AF65</f>
        <v>0</v>
      </c>
      <c r="AG65" s="42">
        <f ca="1">[4]Summary!AG65</f>
        <v>0</v>
      </c>
      <c r="AH65" s="42">
        <f ca="1">[4]Summary!AH65</f>
        <v>0</v>
      </c>
      <c r="AI65" s="42">
        <f ca="1">[4]Summary!AI65</f>
        <v>0</v>
      </c>
      <c r="AJ65" s="42">
        <f ca="1">[4]Summary!AJ65</f>
        <v>0</v>
      </c>
      <c r="AK65" s="42">
        <f ca="1">[4]Summary!AK65</f>
        <v>0</v>
      </c>
      <c r="AL65" s="42">
        <f ca="1">[4]Summary!AL65</f>
        <v>0</v>
      </c>
      <c r="AM65" s="42">
        <f ca="1">[4]Summary!AM65</f>
        <v>0</v>
      </c>
      <c r="AN65" s="42">
        <f ca="1">[4]Summary!AN65</f>
        <v>0</v>
      </c>
      <c r="AO65" s="42">
        <f ca="1">[4]Summary!AO65</f>
        <v>0</v>
      </c>
      <c r="AP65" s="42">
        <f ca="1">[4]Summary!AP65</f>
        <v>0</v>
      </c>
      <c r="AQ65" s="42">
        <f ca="1">[4]Summary!AQ65</f>
        <v>0</v>
      </c>
      <c r="AR65" s="42">
        <f ca="1">[4]Summary!AR65</f>
        <v>0</v>
      </c>
      <c r="AS65" s="42">
        <f ca="1">[4]Summary!AS65</f>
        <v>0</v>
      </c>
      <c r="AT65" s="42">
        <f ca="1">[4]Summary!AT65</f>
        <v>0</v>
      </c>
      <c r="AU65" s="22">
        <f ca="1">[4]Summary!AU65</f>
        <v>0</v>
      </c>
      <c r="AV65" s="706">
        <f ca="1">[4]Summary!AV65</f>
        <v>0</v>
      </c>
    </row>
  </sheetData>
  <mergeCells count="16">
    <mergeCell ref="K7:R7"/>
    <mergeCell ref="S7:Z7"/>
    <mergeCell ref="AC7:AJ7"/>
    <mergeCell ref="AK7:AQ7"/>
    <mergeCell ref="K8:R8"/>
    <mergeCell ref="S8:Z8"/>
    <mergeCell ref="AC8:AJ8"/>
    <mergeCell ref="AK8:AQ8"/>
    <mergeCell ref="K5:R5"/>
    <mergeCell ref="S5:Z5"/>
    <mergeCell ref="AC5:AJ5"/>
    <mergeCell ref="AK5:AQ5"/>
    <mergeCell ref="K6:R6"/>
    <mergeCell ref="S6:Z6"/>
    <mergeCell ref="AC6:AJ6"/>
    <mergeCell ref="AK6:AQ6"/>
  </mergeCells>
  <conditionalFormatting sqref="AK64:AK65 AM64:AS65 D64:AH65">
    <cfRule type="cellIs" dxfId="9" priority="9" stopIfTrue="1" operator="equal">
      <formula>"OK"</formula>
    </cfRule>
    <cfRule type="cellIs" dxfId="8" priority="10" stopIfTrue="1" operator="equal">
      <formula>"ERROR"</formula>
    </cfRule>
  </conditionalFormatting>
  <conditionalFormatting sqref="AL64:AL65">
    <cfRule type="cellIs" dxfId="7" priority="7" stopIfTrue="1" operator="equal">
      <formula>"OK"</formula>
    </cfRule>
    <cfRule type="cellIs" dxfId="6" priority="8" stopIfTrue="1" operator="equal">
      <formula>"ERROR"</formula>
    </cfRule>
  </conditionalFormatting>
  <conditionalFormatting sqref="AI64:AI65">
    <cfRule type="cellIs" dxfId="5" priority="5" stopIfTrue="1" operator="equal">
      <formula>"OK"</formula>
    </cfRule>
    <cfRule type="cellIs" dxfId="4" priority="6" stopIfTrue="1" operator="equal">
      <formula>"ERROR"</formula>
    </cfRule>
  </conditionalFormatting>
  <conditionalFormatting sqref="AJ64:AJ65">
    <cfRule type="cellIs" dxfId="3" priority="3" stopIfTrue="1" operator="equal">
      <formula>"OK"</formula>
    </cfRule>
    <cfRule type="cellIs" dxfId="2" priority="4" stopIfTrue="1" operator="equal">
      <formula>"ERROR"</formula>
    </cfRule>
  </conditionalFormatting>
  <conditionalFormatting sqref="AT64:AT65">
    <cfRule type="cellIs" dxfId="1" priority="1" stopIfTrue="1" operator="equal">
      <formula>"OK"</formula>
    </cfRule>
    <cfRule type="cellIs" dxfId="0" priority="2" stopIfTrue="1" operator="equal">
      <formula>"ERROR"</formula>
    </cfRule>
  </conditionalFormatting>
  <pageMargins left="0.7" right="0.7" top="0.75" bottom="0.75" header="0.3" footer="0.3"/>
  <pageSetup scale="6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AR172"/>
  <sheetViews>
    <sheetView zoomScaleNormal="100" workbookViewId="0">
      <pane xSplit="4" ySplit="5" topLeftCell="E109" activePane="bottomRight" state="frozen"/>
      <selection activeCell="C4" sqref="C4"/>
      <selection pane="topRight" activeCell="C4" sqref="C4"/>
      <selection pane="bottomLeft" activeCell="C4" sqref="C4"/>
      <selection pane="bottomRight" activeCell="E118" sqref="E118"/>
    </sheetView>
  </sheetViews>
  <sheetFormatPr defaultColWidth="9.109375" defaultRowHeight="13.2"/>
  <cols>
    <col min="1" max="1" width="4.44140625" style="2" bestFit="1" customWidth="1"/>
    <col min="2" max="2" width="8.5546875" style="2" bestFit="1" customWidth="1"/>
    <col min="3" max="3" width="35.21875" style="2" bestFit="1" customWidth="1"/>
    <col min="4" max="4" width="15.109375" style="4" bestFit="1" customWidth="1"/>
    <col min="5" max="5" width="13.21875" style="4" bestFit="1" customWidth="1"/>
    <col min="6" max="6" width="15.44140625" style="2" bestFit="1" customWidth="1"/>
    <col min="7" max="7" width="15.77734375" style="2" bestFit="1" customWidth="1"/>
    <col min="8" max="8" width="14.21875" style="2" bestFit="1" customWidth="1"/>
    <col min="9" max="9" width="14.77734375" style="2" bestFit="1" customWidth="1"/>
    <col min="10" max="10" width="13.77734375" style="2" bestFit="1" customWidth="1"/>
    <col min="11" max="11" width="15.109375" style="2" bestFit="1" customWidth="1"/>
    <col min="12" max="12" width="15.21875" style="2" bestFit="1" customWidth="1"/>
    <col min="13" max="13" width="11.88671875" style="2" bestFit="1" customWidth="1"/>
    <col min="14" max="14" width="15.44140625" style="2" bestFit="1" customWidth="1"/>
    <col min="15" max="15" width="11.44140625" style="2" bestFit="1" customWidth="1"/>
    <col min="16" max="16" width="15.5546875" style="2" bestFit="1" customWidth="1"/>
    <col min="17" max="17" width="11.77734375" style="2" bestFit="1" customWidth="1"/>
    <col min="18" max="18" width="15" style="2" bestFit="1" customWidth="1"/>
    <col min="19" max="19" width="13.109375" style="2" bestFit="1" customWidth="1"/>
    <col min="20" max="20" width="14.88671875" style="2" bestFit="1" customWidth="1"/>
    <col min="21" max="21" width="10.5546875" style="2" bestFit="1" customWidth="1"/>
    <col min="22" max="22" width="12.88671875" style="2" bestFit="1" customWidth="1"/>
    <col min="23" max="23" width="11.44140625" style="2" bestFit="1" customWidth="1"/>
    <col min="24" max="24" width="15.21875" style="2" bestFit="1" customWidth="1"/>
    <col min="25" max="25" width="14" style="2" bestFit="1" customWidth="1"/>
    <col min="26" max="27" width="14" style="2" customWidth="1"/>
    <col min="28" max="28" width="15.21875" style="2" bestFit="1" customWidth="1"/>
    <col min="29" max="29" width="13.5546875" style="2" bestFit="1" customWidth="1"/>
    <col min="30" max="30" width="13.21875" style="2" bestFit="1" customWidth="1"/>
    <col min="31" max="31" width="15.6640625" style="2" bestFit="1" customWidth="1"/>
    <col min="32" max="32" width="13.21875" style="2" bestFit="1" customWidth="1"/>
    <col min="33" max="33" width="12.109375" style="2" bestFit="1" customWidth="1"/>
    <col min="34" max="34" width="14.88671875" style="2" bestFit="1" customWidth="1"/>
    <col min="35" max="35" width="14.5546875" style="2" bestFit="1" customWidth="1"/>
    <col min="36" max="36" width="12.44140625" style="2" bestFit="1" customWidth="1"/>
    <col min="37" max="39" width="14" style="2" bestFit="1" customWidth="1"/>
    <col min="40" max="40" width="13.44140625" style="2" bestFit="1" customWidth="1"/>
    <col min="41" max="41" width="14.21875" style="2" bestFit="1" customWidth="1"/>
    <col min="42" max="42" width="15.77734375" style="2" bestFit="1" customWidth="1"/>
    <col min="43" max="43" width="15.109375" style="2" bestFit="1" customWidth="1"/>
    <col min="44" max="44" width="12.109375" style="2" bestFit="1" customWidth="1"/>
    <col min="45" max="16384" width="9.109375" style="2"/>
  </cols>
  <sheetData>
    <row r="1" spans="1:42">
      <c r="A1" s="334" t="s">
        <v>165</v>
      </c>
      <c r="B1" s="334"/>
      <c r="C1" s="334"/>
      <c r="D1" s="2"/>
      <c r="E1" s="2"/>
    </row>
    <row r="2" spans="1:42">
      <c r="A2" s="334" t="s">
        <v>1942</v>
      </c>
      <c r="B2" s="334"/>
      <c r="C2" s="334"/>
      <c r="D2" s="2"/>
      <c r="E2" s="2"/>
    </row>
    <row r="3" spans="1:42">
      <c r="A3" s="334" t="str">
        <f>+'Revenue Input'!A3</f>
        <v>Historic Test Year Twelve Months ended September 2016</v>
      </c>
      <c r="B3" s="334"/>
      <c r="C3" s="334"/>
      <c r="D3" s="2"/>
      <c r="E3" s="2"/>
    </row>
    <row r="4" spans="1:42" s="213" customFormat="1">
      <c r="D4" s="213" t="str">
        <f ca="1">IF(ROUND(D154,0)=0,"done","")</f>
        <v>done</v>
      </c>
      <c r="E4" s="213" t="str">
        <f ca="1">IF(ROUND(E154,0)=0,"done","")</f>
        <v>done</v>
      </c>
      <c r="F4" s="213" t="str">
        <f t="shared" ref="F4:AP4" ca="1" si="0">IF(ROUND(F154,0)=0,"done","")</f>
        <v>done</v>
      </c>
      <c r="G4" s="213" t="str">
        <f t="shared" ca="1" si="0"/>
        <v>done</v>
      </c>
      <c r="H4" s="213" t="str">
        <f t="shared" ca="1" si="0"/>
        <v>done</v>
      </c>
      <c r="I4" s="213" t="str">
        <f t="shared" ca="1" si="0"/>
        <v>done</v>
      </c>
      <c r="J4" s="213" t="str">
        <f t="shared" ca="1" si="0"/>
        <v/>
      </c>
      <c r="K4" s="213" t="str">
        <f t="shared" ca="1" si="0"/>
        <v>done</v>
      </c>
      <c r="L4" s="213" t="str">
        <f t="shared" ca="1" si="0"/>
        <v>done</v>
      </c>
      <c r="M4" s="213" t="str">
        <f t="shared" ca="1" si="0"/>
        <v>done</v>
      </c>
      <c r="N4" s="213" t="str">
        <f t="shared" ca="1" si="0"/>
        <v>done</v>
      </c>
      <c r="O4" s="213" t="str">
        <f t="shared" ca="1" si="0"/>
        <v>done</v>
      </c>
      <c r="P4" s="213" t="str">
        <f t="shared" ca="1" si="0"/>
        <v>done</v>
      </c>
      <c r="Q4" s="213" t="str">
        <f t="shared" ca="1" si="0"/>
        <v>done</v>
      </c>
      <c r="R4" s="213" t="str">
        <f t="shared" ca="1" si="0"/>
        <v>done</v>
      </c>
      <c r="S4" s="213" t="str">
        <f t="shared" ca="1" si="0"/>
        <v>done</v>
      </c>
      <c r="T4" s="213" t="str">
        <f t="shared" ca="1" si="0"/>
        <v>done</v>
      </c>
      <c r="U4" s="213" t="str">
        <f t="shared" ca="1" si="0"/>
        <v>done</v>
      </c>
      <c r="V4" s="213" t="str">
        <f t="shared" ca="1" si="0"/>
        <v>done</v>
      </c>
      <c r="W4" s="213" t="str">
        <f t="shared" ca="1" si="0"/>
        <v>done</v>
      </c>
      <c r="X4" s="213" t="str">
        <f t="shared" ca="1" si="0"/>
        <v>done</v>
      </c>
      <c r="Y4" s="213" t="str">
        <f t="shared" ca="1" si="0"/>
        <v>done</v>
      </c>
      <c r="Z4" s="213" t="str">
        <f t="shared" ca="1" si="0"/>
        <v>done</v>
      </c>
      <c r="AA4" s="213" t="str">
        <f t="shared" ref="AA4" ca="1" si="1">IF(ROUND(AA154,0)=0,"done","")</f>
        <v>done</v>
      </c>
      <c r="AB4" s="213" t="str">
        <f t="shared" ca="1" si="0"/>
        <v/>
      </c>
      <c r="AC4" s="213" t="str">
        <f t="shared" ca="1" si="0"/>
        <v>done</v>
      </c>
      <c r="AD4" s="213" t="str">
        <f t="shared" ca="1" si="0"/>
        <v>done</v>
      </c>
      <c r="AE4" s="213" t="str">
        <f t="shared" ca="1" si="0"/>
        <v>done</v>
      </c>
      <c r="AF4" s="213" t="str">
        <f t="shared" ca="1" si="0"/>
        <v>done</v>
      </c>
      <c r="AG4" s="213" t="str">
        <f t="shared" ca="1" si="0"/>
        <v>done</v>
      </c>
      <c r="AH4" s="213" t="str">
        <f t="shared" ca="1" si="0"/>
        <v>done</v>
      </c>
      <c r="AI4" s="213" t="str">
        <f t="shared" ca="1" si="0"/>
        <v>done</v>
      </c>
      <c r="AJ4" s="213" t="str">
        <f t="shared" ca="1" si="0"/>
        <v>done</v>
      </c>
      <c r="AK4" s="213" t="str">
        <f t="shared" ca="1" si="0"/>
        <v>done</v>
      </c>
      <c r="AL4" s="213" t="str">
        <f t="shared" ca="1" si="0"/>
        <v>done</v>
      </c>
      <c r="AM4" s="213" t="str">
        <f t="shared" ca="1" si="0"/>
        <v>done</v>
      </c>
      <c r="AN4" s="213" t="str">
        <f t="shared" ca="1" si="0"/>
        <v/>
      </c>
      <c r="AO4" s="213" t="str">
        <f t="shared" ca="1" si="0"/>
        <v>done</v>
      </c>
      <c r="AP4" s="213" t="str">
        <f t="shared" ca="1" si="0"/>
        <v/>
      </c>
    </row>
    <row r="5" spans="1:42" s="1" customFormat="1" ht="79.2">
      <c r="A5" s="335" t="s">
        <v>166</v>
      </c>
      <c r="B5" s="335" t="s">
        <v>167</v>
      </c>
      <c r="C5" s="335" t="s">
        <v>168</v>
      </c>
      <c r="D5" s="420" t="s">
        <v>176</v>
      </c>
      <c r="E5" s="336" t="s">
        <v>1869</v>
      </c>
      <c r="F5" s="336" t="s">
        <v>1870</v>
      </c>
      <c r="G5" s="336" t="s">
        <v>1871</v>
      </c>
      <c r="H5" s="336" t="s">
        <v>1872</v>
      </c>
      <c r="I5" s="336" t="s">
        <v>1873</v>
      </c>
      <c r="J5" s="336" t="s">
        <v>1874</v>
      </c>
      <c r="K5" s="336" t="s">
        <v>1875</v>
      </c>
      <c r="L5" s="336" t="s">
        <v>1876</v>
      </c>
      <c r="M5" s="336" t="s">
        <v>1877</v>
      </c>
      <c r="N5" s="336" t="s">
        <v>1878</v>
      </c>
      <c r="O5" s="336" t="s">
        <v>1879</v>
      </c>
      <c r="P5" s="336" t="s">
        <v>1880</v>
      </c>
      <c r="Q5" s="336" t="s">
        <v>1881</v>
      </c>
      <c r="R5" s="336" t="s">
        <v>1882</v>
      </c>
      <c r="S5" s="336" t="s">
        <v>1883</v>
      </c>
      <c r="T5" s="336" t="s">
        <v>1884</v>
      </c>
      <c r="U5" s="336" t="s">
        <v>1885</v>
      </c>
      <c r="V5" s="336" t="s">
        <v>1886</v>
      </c>
      <c r="W5" s="336" t="s">
        <v>1887</v>
      </c>
      <c r="X5" s="336" t="s">
        <v>1899</v>
      </c>
      <c r="Y5" s="336" t="s">
        <v>1900</v>
      </c>
      <c r="Z5" s="336" t="s">
        <v>1901</v>
      </c>
      <c r="AA5" s="336" t="s">
        <v>1908</v>
      </c>
      <c r="AB5" s="336" t="s">
        <v>1888</v>
      </c>
      <c r="AC5" s="336" t="s">
        <v>1889</v>
      </c>
      <c r="AD5" s="336" t="s">
        <v>1890</v>
      </c>
      <c r="AE5" s="336" t="s">
        <v>1891</v>
      </c>
      <c r="AF5" s="336" t="s">
        <v>1892</v>
      </c>
      <c r="AG5" s="336" t="s">
        <v>1893</v>
      </c>
      <c r="AH5" s="336" t="s">
        <v>1894</v>
      </c>
      <c r="AI5" s="336" t="s">
        <v>1902</v>
      </c>
      <c r="AJ5" s="336" t="s">
        <v>1895</v>
      </c>
      <c r="AK5" s="336" t="s">
        <v>1896</v>
      </c>
      <c r="AL5" s="336" t="s">
        <v>1897</v>
      </c>
      <c r="AM5" s="336" t="s">
        <v>1903</v>
      </c>
      <c r="AN5" s="336" t="s">
        <v>1898</v>
      </c>
      <c r="AO5" s="335" t="s">
        <v>170</v>
      </c>
      <c r="AP5" s="335" t="s">
        <v>171</v>
      </c>
    </row>
    <row r="6" spans="1:42">
      <c r="A6" s="1">
        <f ca="1">CELL("row",A6)</f>
        <v>6</v>
      </c>
    </row>
    <row r="7" spans="1:42">
      <c r="A7" s="1">
        <f t="shared" ref="A7:A64" ca="1" si="2">CELL("row",A7)</f>
        <v>7</v>
      </c>
      <c r="B7" s="2" t="s">
        <v>201</v>
      </c>
      <c r="C7" s="5" t="s">
        <v>424</v>
      </c>
      <c r="D7" s="4">
        <f>+'9-2016 Income Statement'!G38</f>
        <v>85246014.709999993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f>+'2017 Settle IS Adjustments'!Z39</f>
        <v>-15283065.253547475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>
        <f>SUM(E7:AN7)</f>
        <v>-15283065.253547475</v>
      </c>
      <c r="AP7" s="4">
        <f>ROUND(SUM(AO7,D7),0)</f>
        <v>69962949</v>
      </c>
    </row>
    <row r="8" spans="1:42">
      <c r="A8" s="1">
        <f t="shared" ca="1" si="2"/>
        <v>8</v>
      </c>
      <c r="B8" s="5" t="s">
        <v>202</v>
      </c>
      <c r="C8" s="5" t="s">
        <v>203</v>
      </c>
      <c r="D8" s="4">
        <f>+'9-2016 Income Statement'!G39</f>
        <v>149756871.78999999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>
        <f>+'2017 Settle IS Adjustments'!Z40</f>
        <v>21358502.112129748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>
        <f>SUM(E8:AN8)</f>
        <v>21358502.112129748</v>
      </c>
      <c r="AP8" s="4">
        <f>ROUND(SUM(AO8,D8),0)</f>
        <v>171115374</v>
      </c>
    </row>
    <row r="9" spans="1:42">
      <c r="A9" s="1">
        <f t="shared" ca="1" si="2"/>
        <v>9</v>
      </c>
      <c r="B9" s="3" t="s">
        <v>425</v>
      </c>
      <c r="C9" s="3" t="s">
        <v>426</v>
      </c>
      <c r="D9" s="339">
        <f t="shared" ref="D9:AP9" si="3">SUM(D7:D8)</f>
        <v>235002886.5</v>
      </c>
      <c r="E9" s="339">
        <f t="shared" si="3"/>
        <v>0</v>
      </c>
      <c r="F9" s="339">
        <f t="shared" si="3"/>
        <v>0</v>
      </c>
      <c r="G9" s="339">
        <f t="shared" si="3"/>
        <v>0</v>
      </c>
      <c r="H9" s="339">
        <f t="shared" si="3"/>
        <v>0</v>
      </c>
      <c r="I9" s="339">
        <f t="shared" si="3"/>
        <v>0</v>
      </c>
      <c r="J9" s="339">
        <f t="shared" si="3"/>
        <v>0</v>
      </c>
      <c r="K9" s="339">
        <f t="shared" si="3"/>
        <v>0</v>
      </c>
      <c r="L9" s="339">
        <f t="shared" si="3"/>
        <v>0</v>
      </c>
      <c r="M9" s="339">
        <f t="shared" si="3"/>
        <v>0</v>
      </c>
      <c r="N9" s="339">
        <f t="shared" ref="N9" si="4">SUM(N7:N8)</f>
        <v>0</v>
      </c>
      <c r="O9" s="339">
        <f t="shared" si="3"/>
        <v>0</v>
      </c>
      <c r="P9" s="339">
        <f t="shared" ref="P9:Z9" si="5">SUM(P7:P8)</f>
        <v>0</v>
      </c>
      <c r="Q9" s="339">
        <f t="shared" si="5"/>
        <v>0</v>
      </c>
      <c r="R9" s="339">
        <f t="shared" si="5"/>
        <v>0</v>
      </c>
      <c r="S9" s="339">
        <f t="shared" si="5"/>
        <v>0</v>
      </c>
      <c r="T9" s="339">
        <f t="shared" si="5"/>
        <v>0</v>
      </c>
      <c r="U9" s="339">
        <f t="shared" si="5"/>
        <v>0</v>
      </c>
      <c r="V9" s="339">
        <f t="shared" si="5"/>
        <v>0</v>
      </c>
      <c r="W9" s="339">
        <f t="shared" si="5"/>
        <v>0</v>
      </c>
      <c r="X9" s="339">
        <f t="shared" si="5"/>
        <v>0</v>
      </c>
      <c r="Y9" s="339">
        <f t="shared" si="5"/>
        <v>0</v>
      </c>
      <c r="Z9" s="339">
        <f t="shared" si="5"/>
        <v>0</v>
      </c>
      <c r="AA9" s="339">
        <f t="shared" ref="AA9" si="6">SUM(AA7:AA8)</f>
        <v>0</v>
      </c>
      <c r="AB9" s="339">
        <f t="shared" si="3"/>
        <v>6075436.8585822731</v>
      </c>
      <c r="AC9" s="339">
        <f t="shared" si="3"/>
        <v>0</v>
      </c>
      <c r="AD9" s="339">
        <f t="shared" si="3"/>
        <v>0</v>
      </c>
      <c r="AE9" s="339">
        <f t="shared" si="3"/>
        <v>0</v>
      </c>
      <c r="AF9" s="339">
        <f t="shared" si="3"/>
        <v>0</v>
      </c>
      <c r="AG9" s="339">
        <f t="shared" si="3"/>
        <v>0</v>
      </c>
      <c r="AH9" s="339">
        <f t="shared" si="3"/>
        <v>0</v>
      </c>
      <c r="AI9" s="339">
        <f t="shared" si="3"/>
        <v>0</v>
      </c>
      <c r="AJ9" s="339">
        <f t="shared" ref="AJ9" si="7">SUM(AJ7:AJ8)</f>
        <v>0</v>
      </c>
      <c r="AK9" s="339">
        <f t="shared" ref="AK9:AL9" si="8">SUM(AK7:AK8)</f>
        <v>0</v>
      </c>
      <c r="AL9" s="339">
        <f t="shared" si="8"/>
        <v>0</v>
      </c>
      <c r="AM9" s="339">
        <f t="shared" ref="AM9:AN9" si="9">SUM(AM7:AM8)</f>
        <v>0</v>
      </c>
      <c r="AN9" s="339">
        <f t="shared" si="9"/>
        <v>0</v>
      </c>
      <c r="AO9" s="339">
        <f t="shared" si="3"/>
        <v>6075436.8585822731</v>
      </c>
      <c r="AP9" s="339">
        <f t="shared" si="3"/>
        <v>241078323</v>
      </c>
    </row>
    <row r="10" spans="1:42">
      <c r="A10" s="1">
        <f t="shared" ca="1" si="2"/>
        <v>10</v>
      </c>
      <c r="B10" s="5"/>
      <c r="C10" s="42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>
      <c r="A11" s="1">
        <f t="shared" ca="1" si="2"/>
        <v>11</v>
      </c>
      <c r="B11" s="5" t="s">
        <v>204</v>
      </c>
      <c r="C11" s="5" t="s">
        <v>205</v>
      </c>
      <c r="D11" s="4">
        <f>+'9-2016 Income Statement'!G42</f>
        <v>523037995.80999899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>+'2017 Settle IS Adjustments'!Z43-1</f>
        <v>-141816926.81739959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>
        <f>SUM(E11:AN11)</f>
        <v>-141816926.81739959</v>
      </c>
      <c r="AP11" s="4">
        <f>ROUND(SUM(AO11,D11),0)</f>
        <v>381221069</v>
      </c>
    </row>
    <row r="12" spans="1:42">
      <c r="A12" s="1">
        <f t="shared" ca="1" si="2"/>
        <v>12</v>
      </c>
      <c r="B12" s="5" t="s">
        <v>206</v>
      </c>
      <c r="C12" s="5" t="s">
        <v>373</v>
      </c>
      <c r="D12" s="4">
        <f>+'9-2016 Income Statement'!G54</f>
        <v>-69268219.669999897</v>
      </c>
      <c r="F12" s="4"/>
      <c r="G12" s="4">
        <f>+'2017 Settle IS Adjustments'!E55</f>
        <v>69268219.670000002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>
        <f>SUM(E12:AN12)</f>
        <v>69268219.670000002</v>
      </c>
      <c r="AP12" s="4">
        <f>ROUND(SUM(AO12,D12),0)</f>
        <v>0</v>
      </c>
    </row>
    <row r="13" spans="1:42">
      <c r="A13" s="1">
        <f t="shared" ca="1" si="2"/>
        <v>13</v>
      </c>
      <c r="B13" s="3" t="s">
        <v>427</v>
      </c>
      <c r="C13" s="3" t="s">
        <v>428</v>
      </c>
      <c r="D13" s="4"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>
        <f>SUM(E13:AN13)</f>
        <v>0</v>
      </c>
      <c r="AP13" s="4">
        <f>ROUND(SUM(AO13,D13),0)</f>
        <v>0</v>
      </c>
    </row>
    <row r="14" spans="1:42">
      <c r="A14" s="1">
        <f t="shared" ca="1" si="2"/>
        <v>14</v>
      </c>
      <c r="B14" s="2" t="s">
        <v>207</v>
      </c>
      <c r="C14" s="422" t="s">
        <v>208</v>
      </c>
      <c r="D14" s="4">
        <f>+'9-2016 Income Statement'!G43</f>
        <v>9308463.5599999893</v>
      </c>
      <c r="F14" s="4"/>
      <c r="G14" s="4"/>
      <c r="H14" s="4"/>
      <c r="I14" s="4"/>
      <c r="J14" s="4"/>
      <c r="K14" s="4"/>
      <c r="L14" s="4"/>
      <c r="M14" s="4">
        <f>+'2017 Settle IS Adjustments'!K44</f>
        <v>10379.814252257231</v>
      </c>
      <c r="N14" s="4"/>
      <c r="O14" s="4"/>
      <c r="P14" s="4"/>
      <c r="Q14" s="4"/>
      <c r="R14" s="4"/>
      <c r="S14" s="4"/>
      <c r="T14" s="4">
        <f>+'2017 Settle IS Adjustments'!R44</f>
        <v>130546.64316428918</v>
      </c>
      <c r="U14" s="4"/>
      <c r="V14" s="4"/>
      <c r="W14" s="4"/>
      <c r="X14" s="4"/>
      <c r="Y14" s="4"/>
      <c r="Z14" s="4"/>
      <c r="AA14" s="4"/>
      <c r="AB14" s="4">
        <f>+'2017 Settle IS Adjustments'!Z44</f>
        <v>0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>
        <f>+'2017 Settle IS Adjustments'!AL44+1</f>
        <v>1</v>
      </c>
      <c r="AO14" s="4">
        <f>SUM(E14:AN14)</f>
        <v>140927.45741654641</v>
      </c>
      <c r="AP14" s="4">
        <f>ROUND(SUM(AO14,D14),0)</f>
        <v>9449391</v>
      </c>
    </row>
    <row r="15" spans="1:42">
      <c r="A15" s="1">
        <f t="shared" ca="1" si="2"/>
        <v>15</v>
      </c>
      <c r="B15" s="2" t="s">
        <v>429</v>
      </c>
      <c r="C15" s="3" t="s">
        <v>430</v>
      </c>
      <c r="D15" s="339">
        <f t="shared" ref="D15:AP15" si="10">SUM(D11:D14)</f>
        <v>463078239.69999909</v>
      </c>
      <c r="E15" s="339">
        <f t="shared" si="10"/>
        <v>0</v>
      </c>
      <c r="F15" s="339">
        <f t="shared" si="10"/>
        <v>0</v>
      </c>
      <c r="G15" s="339">
        <f t="shared" si="10"/>
        <v>69268219.670000002</v>
      </c>
      <c r="H15" s="339">
        <f t="shared" si="10"/>
        <v>0</v>
      </c>
      <c r="I15" s="339">
        <f t="shared" si="10"/>
        <v>0</v>
      </c>
      <c r="J15" s="339">
        <f t="shared" si="10"/>
        <v>0</v>
      </c>
      <c r="K15" s="339">
        <f t="shared" si="10"/>
        <v>0</v>
      </c>
      <c r="L15" s="339">
        <f t="shared" si="10"/>
        <v>0</v>
      </c>
      <c r="M15" s="339">
        <f t="shared" si="10"/>
        <v>10379.814252257231</v>
      </c>
      <c r="N15" s="339">
        <f t="shared" ref="N15" si="11">SUM(N11:N14)</f>
        <v>0</v>
      </c>
      <c r="O15" s="339">
        <f t="shared" si="10"/>
        <v>0</v>
      </c>
      <c r="P15" s="339">
        <f t="shared" ref="P15:Z15" si="12">SUM(P11:P14)</f>
        <v>0</v>
      </c>
      <c r="Q15" s="339">
        <f t="shared" si="12"/>
        <v>0</v>
      </c>
      <c r="R15" s="339">
        <f t="shared" si="12"/>
        <v>0</v>
      </c>
      <c r="S15" s="339">
        <f t="shared" si="12"/>
        <v>0</v>
      </c>
      <c r="T15" s="339">
        <f t="shared" si="12"/>
        <v>130546.64316428918</v>
      </c>
      <c r="U15" s="339">
        <f t="shared" si="12"/>
        <v>0</v>
      </c>
      <c r="V15" s="339">
        <f t="shared" si="12"/>
        <v>0</v>
      </c>
      <c r="W15" s="339">
        <f t="shared" si="12"/>
        <v>0</v>
      </c>
      <c r="X15" s="339">
        <f t="shared" si="12"/>
        <v>0</v>
      </c>
      <c r="Y15" s="339">
        <f t="shared" si="12"/>
        <v>0</v>
      </c>
      <c r="Z15" s="339">
        <f t="shared" si="12"/>
        <v>0</v>
      </c>
      <c r="AA15" s="339">
        <f t="shared" ref="AA15" si="13">SUM(AA11:AA14)</f>
        <v>0</v>
      </c>
      <c r="AB15" s="339">
        <f t="shared" ref="AB15" si="14">SUM(AB11:AB14)</f>
        <v>-141816926.81739959</v>
      </c>
      <c r="AC15" s="339">
        <f t="shared" si="10"/>
        <v>0</v>
      </c>
      <c r="AD15" s="339">
        <f t="shared" si="10"/>
        <v>0</v>
      </c>
      <c r="AE15" s="339">
        <f t="shared" si="10"/>
        <v>0</v>
      </c>
      <c r="AF15" s="339">
        <f t="shared" si="10"/>
        <v>0</v>
      </c>
      <c r="AG15" s="339">
        <f t="shared" si="10"/>
        <v>0</v>
      </c>
      <c r="AH15" s="339">
        <f t="shared" si="10"/>
        <v>0</v>
      </c>
      <c r="AI15" s="339">
        <f t="shared" si="10"/>
        <v>0</v>
      </c>
      <c r="AJ15" s="339">
        <f t="shared" ref="AJ15" si="15">SUM(AJ11:AJ14)</f>
        <v>0</v>
      </c>
      <c r="AK15" s="339">
        <f t="shared" ref="AK15:AL15" si="16">SUM(AK11:AK14)</f>
        <v>0</v>
      </c>
      <c r="AL15" s="339">
        <f t="shared" si="16"/>
        <v>0</v>
      </c>
      <c r="AM15" s="339">
        <f t="shared" ref="AM15:AN15" si="17">SUM(AM11:AM14)</f>
        <v>0</v>
      </c>
      <c r="AN15" s="339">
        <f t="shared" si="17"/>
        <v>1</v>
      </c>
      <c r="AO15" s="339">
        <f t="shared" si="10"/>
        <v>-72407779.68998304</v>
      </c>
      <c r="AP15" s="339">
        <f t="shared" si="10"/>
        <v>390670460</v>
      </c>
    </row>
    <row r="16" spans="1:42">
      <c r="A16" s="1">
        <f t="shared" ca="1" si="2"/>
        <v>16</v>
      </c>
      <c r="C16" s="42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4">
      <c r="A17" s="1">
        <f t="shared" ca="1" si="2"/>
        <v>17</v>
      </c>
      <c r="B17" s="5" t="s">
        <v>209</v>
      </c>
      <c r="C17" s="2" t="s">
        <v>431</v>
      </c>
      <c r="D17" s="4">
        <f>+'9-2016 Income Statement'!G51</f>
        <v>113800193.219999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>+'2017 Settle IS Adjustments'!Z52</f>
        <v>-5425914.8115267009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>
        <f>SUM(E17:AN17)</f>
        <v>-5425914.8115267009</v>
      </c>
      <c r="AP17" s="4">
        <f>ROUND(SUM(AO17,D17),0)</f>
        <v>108374278</v>
      </c>
    </row>
    <row r="18" spans="1:44">
      <c r="A18" s="1">
        <f t="shared" ca="1" si="2"/>
        <v>18</v>
      </c>
      <c r="C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4">
      <c r="A19" s="1">
        <f t="shared" ca="1" si="2"/>
        <v>19</v>
      </c>
      <c r="C19" s="5" t="s">
        <v>1058</v>
      </c>
      <c r="D19" s="339">
        <f t="shared" ref="D19:AP19" si="18">SUM(D17,D15,D9)</f>
        <v>811881319.41999805</v>
      </c>
      <c r="E19" s="339">
        <f t="shared" si="18"/>
        <v>0</v>
      </c>
      <c r="F19" s="339">
        <f t="shared" si="18"/>
        <v>0</v>
      </c>
      <c r="G19" s="339">
        <f t="shared" si="18"/>
        <v>69268219.670000002</v>
      </c>
      <c r="H19" s="339">
        <f t="shared" si="18"/>
        <v>0</v>
      </c>
      <c r="I19" s="339">
        <f t="shared" si="18"/>
        <v>0</v>
      </c>
      <c r="J19" s="339">
        <f t="shared" si="18"/>
        <v>0</v>
      </c>
      <c r="K19" s="339">
        <f t="shared" si="18"/>
        <v>0</v>
      </c>
      <c r="L19" s="339">
        <f t="shared" si="18"/>
        <v>0</v>
      </c>
      <c r="M19" s="339">
        <f t="shared" si="18"/>
        <v>10379.814252257231</v>
      </c>
      <c r="N19" s="339">
        <f t="shared" ref="N19" si="19">SUM(N17,N15,N9)</f>
        <v>0</v>
      </c>
      <c r="O19" s="339">
        <f t="shared" si="18"/>
        <v>0</v>
      </c>
      <c r="P19" s="339">
        <f t="shared" ref="P19:Z19" si="20">SUM(P17,P15,P9)</f>
        <v>0</v>
      </c>
      <c r="Q19" s="339">
        <f t="shared" si="20"/>
        <v>0</v>
      </c>
      <c r="R19" s="339">
        <f t="shared" si="20"/>
        <v>0</v>
      </c>
      <c r="S19" s="339">
        <f t="shared" si="20"/>
        <v>0</v>
      </c>
      <c r="T19" s="339">
        <f t="shared" si="20"/>
        <v>130546.64316428918</v>
      </c>
      <c r="U19" s="339">
        <f t="shared" si="20"/>
        <v>0</v>
      </c>
      <c r="V19" s="339">
        <f t="shared" si="20"/>
        <v>0</v>
      </c>
      <c r="W19" s="339">
        <f t="shared" si="20"/>
        <v>0</v>
      </c>
      <c r="X19" s="339">
        <f t="shared" si="20"/>
        <v>0</v>
      </c>
      <c r="Y19" s="339">
        <f t="shared" si="20"/>
        <v>0</v>
      </c>
      <c r="Z19" s="339">
        <f t="shared" si="20"/>
        <v>0</v>
      </c>
      <c r="AA19" s="339">
        <f t="shared" ref="AA19" si="21">SUM(AA17,AA15,AA9)</f>
        <v>0</v>
      </c>
      <c r="AB19" s="339">
        <f t="shared" ref="AB19" si="22">SUM(AB17,AB15,AB9)</f>
        <v>-141167404.77034402</v>
      </c>
      <c r="AC19" s="339">
        <f t="shared" si="18"/>
        <v>0</v>
      </c>
      <c r="AD19" s="339">
        <f t="shared" si="18"/>
        <v>0</v>
      </c>
      <c r="AE19" s="339">
        <f t="shared" si="18"/>
        <v>0</v>
      </c>
      <c r="AF19" s="339">
        <f t="shared" si="18"/>
        <v>0</v>
      </c>
      <c r="AG19" s="339">
        <f t="shared" si="18"/>
        <v>0</v>
      </c>
      <c r="AH19" s="339">
        <f t="shared" si="18"/>
        <v>0</v>
      </c>
      <c r="AI19" s="339">
        <f t="shared" si="18"/>
        <v>0</v>
      </c>
      <c r="AJ19" s="339">
        <f t="shared" ref="AJ19" si="23">SUM(AJ17,AJ15,AJ9)</f>
        <v>0</v>
      </c>
      <c r="AK19" s="339">
        <f t="shared" ref="AK19:AL19" si="24">SUM(AK17,AK15,AK9)</f>
        <v>0</v>
      </c>
      <c r="AL19" s="339">
        <f t="shared" si="24"/>
        <v>0</v>
      </c>
      <c r="AM19" s="339">
        <f t="shared" ref="AM19:AN19" si="25">SUM(AM17,AM15,AM9)</f>
        <v>0</v>
      </c>
      <c r="AN19" s="339">
        <f t="shared" si="25"/>
        <v>1</v>
      </c>
      <c r="AO19" s="339">
        <f t="shared" si="18"/>
        <v>-71758257.642927468</v>
      </c>
      <c r="AP19" s="339">
        <f t="shared" si="18"/>
        <v>740123061</v>
      </c>
    </row>
    <row r="20" spans="1:44">
      <c r="A20" s="1">
        <f t="shared" ca="1" si="2"/>
        <v>20</v>
      </c>
      <c r="C20" s="5" t="s">
        <v>1535</v>
      </c>
      <c r="D20" s="339">
        <f ca="1">+'Revenue Input'!D60-'Expense Inputs'!D19</f>
        <v>1583458451.6600008</v>
      </c>
      <c r="E20" s="339">
        <f ca="1">+'Revenue Input'!E60-'Expense Inputs'!E19</f>
        <v>-28861313.567476008</v>
      </c>
      <c r="F20" s="339">
        <f ca="1">+'Revenue Input'!F60-'Expense Inputs'!F19</f>
        <v>28313253</v>
      </c>
      <c r="G20" s="339">
        <f ca="1">+'Revenue Input'!G60-'Expense Inputs'!G19</f>
        <v>-262092590.70999998</v>
      </c>
      <c r="H20" s="339">
        <f>-'Expense Inputs'!H19</f>
        <v>0</v>
      </c>
      <c r="I20" s="339">
        <f>-'Expense Inputs'!I19</f>
        <v>0</v>
      </c>
      <c r="J20" s="339">
        <f>-'Expense Inputs'!J19</f>
        <v>0</v>
      </c>
      <c r="K20" s="339">
        <f>-'Expense Inputs'!K19</f>
        <v>0</v>
      </c>
      <c r="L20" s="339">
        <f>-'Expense Inputs'!L19</f>
        <v>0</v>
      </c>
      <c r="M20" s="339">
        <f>-'Expense Inputs'!M19</f>
        <v>-10379.814252257231</v>
      </c>
      <c r="N20" s="339">
        <f>-'Expense Inputs'!N19</f>
        <v>0</v>
      </c>
      <c r="O20" s="339">
        <f>-'Expense Inputs'!O19</f>
        <v>0</v>
      </c>
      <c r="P20" s="339">
        <f>-'Expense Inputs'!P19</f>
        <v>0</v>
      </c>
      <c r="Q20" s="339">
        <f>-'Expense Inputs'!Q19</f>
        <v>0</v>
      </c>
      <c r="R20" s="339">
        <f>-'Expense Inputs'!R19</f>
        <v>0</v>
      </c>
      <c r="S20" s="339">
        <f>-'Expense Inputs'!S19</f>
        <v>0</v>
      </c>
      <c r="T20" s="339">
        <f>-'Expense Inputs'!T19</f>
        <v>-130546.64316428918</v>
      </c>
      <c r="U20" s="339">
        <f>-'Expense Inputs'!U19</f>
        <v>0</v>
      </c>
      <c r="V20" s="339">
        <f>-'Expense Inputs'!V19</f>
        <v>0</v>
      </c>
      <c r="W20" s="339">
        <f>-'Expense Inputs'!W19</f>
        <v>0</v>
      </c>
      <c r="X20" s="339">
        <f>-'Expense Inputs'!X19</f>
        <v>0</v>
      </c>
      <c r="Y20" s="339">
        <f>-'Expense Inputs'!Y19</f>
        <v>0</v>
      </c>
      <c r="Z20" s="339">
        <f>-'Expense Inputs'!Z19</f>
        <v>0</v>
      </c>
      <c r="AA20" s="339">
        <f>-'Expense Inputs'!AA19</f>
        <v>0</v>
      </c>
      <c r="AB20" s="339">
        <f ca="1">+'Revenue Input'!H60-'Expense Inputs'!AB19</f>
        <v>13929365.88548173</v>
      </c>
      <c r="AC20" s="339">
        <f>-'Expense Inputs'!AC19</f>
        <v>0</v>
      </c>
      <c r="AD20" s="339">
        <f>-'Expense Inputs'!AD19</f>
        <v>0</v>
      </c>
      <c r="AE20" s="339">
        <f>-'Expense Inputs'!AE19</f>
        <v>0</v>
      </c>
      <c r="AF20" s="339">
        <f>-'Expense Inputs'!AF19</f>
        <v>0</v>
      </c>
      <c r="AG20" s="339">
        <f>-'Expense Inputs'!AG19</f>
        <v>0</v>
      </c>
      <c r="AH20" s="339">
        <f>-'Expense Inputs'!AH19</f>
        <v>0</v>
      </c>
      <c r="AI20" s="339">
        <f>-'Expense Inputs'!AI19</f>
        <v>0</v>
      </c>
      <c r="AJ20" s="339">
        <f>-'Expense Inputs'!AJ19</f>
        <v>0</v>
      </c>
      <c r="AK20" s="339">
        <f>-'Expense Inputs'!AK19</f>
        <v>0</v>
      </c>
      <c r="AL20" s="339">
        <f>-'Expense Inputs'!AL19</f>
        <v>0</v>
      </c>
      <c r="AM20" s="339">
        <f>-'Expense Inputs'!AM19</f>
        <v>0</v>
      </c>
      <c r="AN20" s="339">
        <f>-'Expense Inputs'!AN19</f>
        <v>-1</v>
      </c>
      <c r="AO20" s="339">
        <f ca="1">+'Revenue Input'!I60-'Expense Inputs'!AO19</f>
        <v>-248852212.84941083</v>
      </c>
      <c r="AP20" s="339">
        <f ca="1">+'Revenue Input'!J60-'Expense Inputs'!AP19</f>
        <v>1334606239.5876608</v>
      </c>
    </row>
    <row r="21" spans="1:44">
      <c r="A21" s="1">
        <f t="shared" ca="1" si="2"/>
        <v>21</v>
      </c>
      <c r="C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4">
      <c r="A22" s="1">
        <f t="shared" ca="1" si="2"/>
        <v>22</v>
      </c>
      <c r="B22" s="2" t="s">
        <v>210</v>
      </c>
      <c r="C22" s="2" t="s">
        <v>211</v>
      </c>
      <c r="D22" s="4">
        <f>SUM('9-2016 Income Statement'!G63:G72)</f>
        <v>51803850.979999952</v>
      </c>
      <c r="F22" s="4"/>
      <c r="G22" s="4"/>
      <c r="H22" s="4"/>
      <c r="I22" s="4"/>
      <c r="J22" s="4"/>
      <c r="K22" s="4"/>
      <c r="L22" s="4"/>
      <c r="M22" s="4">
        <f>SUM('2017 Settle IS Adjustments'!K64:K73)</f>
        <v>1483.3979758200701</v>
      </c>
      <c r="N22" s="4"/>
      <c r="O22" s="4"/>
      <c r="P22" s="4"/>
      <c r="Q22" s="4"/>
      <c r="R22" s="4"/>
      <c r="S22" s="4"/>
      <c r="T22" s="4">
        <f>SUM('2017 Settle IS Adjustments'!R64:R73)</f>
        <v>17821.544810357176</v>
      </c>
      <c r="U22" s="4"/>
      <c r="V22" s="4"/>
      <c r="W22" s="4"/>
      <c r="X22" s="4"/>
      <c r="Y22" s="4"/>
      <c r="Z22" s="4"/>
      <c r="AA22" s="4"/>
      <c r="AB22" s="4">
        <f>SUM('2017 Settle IS Adjustments'!Z67,'2017 Settle IS Adjustments'!Z73)</f>
        <v>8839348.6925719269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>
        <f>SUM('2017 Settle IS Adjustments'!AL64:AL73)</f>
        <v>0</v>
      </c>
      <c r="AO22" s="4">
        <f>SUM(E22:AN22)</f>
        <v>8858653.6353581045</v>
      </c>
      <c r="AP22" s="4">
        <f>ROUND(SUM(AO22,D22),0)</f>
        <v>60662505</v>
      </c>
    </row>
    <row r="23" spans="1:44">
      <c r="A23" s="1">
        <f t="shared" ca="1" si="2"/>
        <v>23</v>
      </c>
      <c r="B23" s="2" t="s">
        <v>212</v>
      </c>
      <c r="C23" s="2" t="s">
        <v>213</v>
      </c>
      <c r="D23" s="4">
        <f>SUM('9-2016 Income Statement'!G73:G83)</f>
        <v>15312966.629999978</v>
      </c>
      <c r="F23" s="4"/>
      <c r="G23" s="4"/>
      <c r="H23" s="4"/>
      <c r="I23" s="4"/>
      <c r="J23" s="4"/>
      <c r="K23" s="4"/>
      <c r="L23" s="4"/>
      <c r="M23" s="4">
        <f>SUM('2017 Settle IS Adjustments'!K74:K84)</f>
        <v>10297.120397195307</v>
      </c>
      <c r="N23" s="4"/>
      <c r="O23" s="4"/>
      <c r="P23" s="4"/>
      <c r="Q23" s="4"/>
      <c r="R23" s="4"/>
      <c r="S23" s="4"/>
      <c r="T23" s="4">
        <f>SUM('2017 Settle IS Adjustments'!R74:R84)</f>
        <v>123709.61506456723</v>
      </c>
      <c r="U23" s="4"/>
      <c r="V23" s="4"/>
      <c r="W23" s="4"/>
      <c r="X23" s="4"/>
      <c r="Y23" s="4"/>
      <c r="Z23" s="4"/>
      <c r="AA23" s="4"/>
      <c r="AB23" s="4">
        <f>SUM('2017 Settle IS Adjustments'!Z76,'2017 Settle IS Adjustments'!Z83)</f>
        <v>-10335.440000000028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>
        <f>SUM('2017 Settle IS Adjustments'!AL74:AL84)</f>
        <v>0</v>
      </c>
      <c r="AO23" s="4">
        <f>SUM(E23:AN23)</f>
        <v>123671.29546176249</v>
      </c>
      <c r="AP23" s="4">
        <f>ROUND(SUM(AO23,D23),0)</f>
        <v>15436638</v>
      </c>
    </row>
    <row r="24" spans="1:44">
      <c r="A24" s="1">
        <f t="shared" ca="1" si="2"/>
        <v>24</v>
      </c>
      <c r="B24" s="5" t="s">
        <v>214</v>
      </c>
      <c r="C24" s="2" t="s">
        <v>215</v>
      </c>
      <c r="D24" s="4">
        <f>SUM('9-2016 Income Statement'!G84:G91)</f>
        <v>58723487.299999967</v>
      </c>
      <c r="F24" s="4"/>
      <c r="G24" s="4"/>
      <c r="H24" s="4"/>
      <c r="I24" s="4"/>
      <c r="J24" s="4"/>
      <c r="K24" s="4"/>
      <c r="L24" s="4"/>
      <c r="M24" s="4">
        <f>SUM('2017 Settle IS Adjustments'!K85:K92)</f>
        <v>14146.813528446646</v>
      </c>
      <c r="N24" s="4"/>
      <c r="O24" s="4"/>
      <c r="P24" s="4"/>
      <c r="Q24" s="4"/>
      <c r="R24" s="4"/>
      <c r="S24" s="4"/>
      <c r="T24" s="4">
        <f>SUM('2017 Settle IS Adjustments'!R85:R92)</f>
        <v>169959.83231108304</v>
      </c>
      <c r="U24" s="4"/>
      <c r="V24" s="4"/>
      <c r="W24" s="4"/>
      <c r="X24" s="4"/>
      <c r="Y24" s="4"/>
      <c r="Z24" s="4"/>
      <c r="AA24" s="4"/>
      <c r="AB24" s="4">
        <f>SUM('2017 Settle IS Adjustments'!Z87,'2017 Settle IS Adjustments'!Z92)</f>
        <v>3144872.352989208</v>
      </c>
      <c r="AC24" s="4"/>
      <c r="AD24" s="4"/>
      <c r="AE24" s="4"/>
      <c r="AF24" s="4"/>
      <c r="AG24" s="4"/>
      <c r="AH24" s="4"/>
      <c r="AI24" s="4">
        <f>+'2017 Settle IS Adjustments'!$AG$91</f>
        <v>0</v>
      </c>
      <c r="AJ24" s="4"/>
      <c r="AK24" s="4"/>
      <c r="AL24" s="4"/>
      <c r="AM24" s="4"/>
      <c r="AN24" s="4">
        <f>SUM('2017 Settle IS Adjustments'!AL85:AL92)</f>
        <v>0</v>
      </c>
      <c r="AO24" s="4">
        <f>SUM(E24:AN24)</f>
        <v>3328978.9988287375</v>
      </c>
      <c r="AP24" s="4">
        <f>ROUND(SUM(AO24,D24),0)</f>
        <v>62052466</v>
      </c>
    </row>
    <row r="25" spans="1:44">
      <c r="A25" s="1">
        <f t="shared" ca="1" si="2"/>
        <v>25</v>
      </c>
      <c r="B25" s="5" t="s">
        <v>381</v>
      </c>
      <c r="C25" s="5" t="s">
        <v>382</v>
      </c>
      <c r="D25" s="4">
        <f>SUM('9-2016 Income Statement'!G92:G92)</f>
        <v>57132.109999999899</v>
      </c>
      <c r="F25" s="4"/>
      <c r="G25" s="4"/>
      <c r="H25" s="4"/>
      <c r="I25" s="4"/>
      <c r="J25" s="4"/>
      <c r="K25" s="4"/>
      <c r="L25" s="4"/>
      <c r="M25" s="4">
        <f>SUM('2017 Settle IS Adjustments'!K93:K93)</f>
        <v>31.32796495852751</v>
      </c>
      <c r="N25" s="4"/>
      <c r="O25" s="4"/>
      <c r="P25" s="4"/>
      <c r="Q25" s="4"/>
      <c r="R25" s="4"/>
      <c r="S25" s="4"/>
      <c r="T25" s="4">
        <f>SUM('2017 Settle IS Adjustments'!R93:R93)</f>
        <v>376.37420329972088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>
        <f>SUM('2017 Settle IS Adjustments'!AL93:AL93)</f>
        <v>0</v>
      </c>
      <c r="AO25" s="4">
        <f>SUM(E25:AN25)</f>
        <v>407.70216825824838</v>
      </c>
      <c r="AP25" s="4">
        <f>ROUND(SUM(AO25,D25),0)</f>
        <v>57540</v>
      </c>
    </row>
    <row r="26" spans="1:44">
      <c r="A26" s="1">
        <f t="shared" ca="1" si="2"/>
        <v>26</v>
      </c>
      <c r="C26" s="5" t="s">
        <v>216</v>
      </c>
      <c r="D26" s="339">
        <f t="shared" ref="D26:AP26" si="26">SUM(D22:D25)</f>
        <v>125897437.01999989</v>
      </c>
      <c r="E26" s="339">
        <f t="shared" si="26"/>
        <v>0</v>
      </c>
      <c r="F26" s="339">
        <f t="shared" si="26"/>
        <v>0</v>
      </c>
      <c r="G26" s="339">
        <f t="shared" si="26"/>
        <v>0</v>
      </c>
      <c r="H26" s="339">
        <f t="shared" si="26"/>
        <v>0</v>
      </c>
      <c r="I26" s="339">
        <f t="shared" si="26"/>
        <v>0</v>
      </c>
      <c r="J26" s="339">
        <f t="shared" si="26"/>
        <v>0</v>
      </c>
      <c r="K26" s="339">
        <f t="shared" si="26"/>
        <v>0</v>
      </c>
      <c r="L26" s="339">
        <f t="shared" si="26"/>
        <v>0</v>
      </c>
      <c r="M26" s="339">
        <f t="shared" si="26"/>
        <v>25958.659866420548</v>
      </c>
      <c r="N26" s="339">
        <f t="shared" ref="N26" si="27">SUM(N22:N25)</f>
        <v>0</v>
      </c>
      <c r="O26" s="339">
        <f t="shared" si="26"/>
        <v>0</v>
      </c>
      <c r="P26" s="339">
        <f t="shared" ref="P26:Z26" si="28">SUM(P22:P25)</f>
        <v>0</v>
      </c>
      <c r="Q26" s="339">
        <f t="shared" si="28"/>
        <v>0</v>
      </c>
      <c r="R26" s="339">
        <f t="shared" si="28"/>
        <v>0</v>
      </c>
      <c r="S26" s="339">
        <f t="shared" si="28"/>
        <v>0</v>
      </c>
      <c r="T26" s="339">
        <f t="shared" si="28"/>
        <v>311867.36638930714</v>
      </c>
      <c r="U26" s="339">
        <f t="shared" si="28"/>
        <v>0</v>
      </c>
      <c r="V26" s="339">
        <f t="shared" si="28"/>
        <v>0</v>
      </c>
      <c r="W26" s="339">
        <f t="shared" si="28"/>
        <v>0</v>
      </c>
      <c r="X26" s="339">
        <f t="shared" si="28"/>
        <v>0</v>
      </c>
      <c r="Y26" s="339">
        <f t="shared" si="28"/>
        <v>0</v>
      </c>
      <c r="Z26" s="339">
        <f t="shared" si="28"/>
        <v>0</v>
      </c>
      <c r="AA26" s="339">
        <f t="shared" ref="AA26" si="29">SUM(AA22:AA25)</f>
        <v>0</v>
      </c>
      <c r="AB26" s="339">
        <f t="shared" ref="AB26" si="30">SUM(AB22:AB25)</f>
        <v>11973885.605561135</v>
      </c>
      <c r="AC26" s="339">
        <f t="shared" si="26"/>
        <v>0</v>
      </c>
      <c r="AD26" s="339">
        <f t="shared" si="26"/>
        <v>0</v>
      </c>
      <c r="AE26" s="339">
        <f t="shared" si="26"/>
        <v>0</v>
      </c>
      <c r="AF26" s="339">
        <f t="shared" si="26"/>
        <v>0</v>
      </c>
      <c r="AG26" s="339">
        <f t="shared" si="26"/>
        <v>0</v>
      </c>
      <c r="AH26" s="339">
        <f t="shared" si="26"/>
        <v>0</v>
      </c>
      <c r="AI26" s="339">
        <f t="shared" si="26"/>
        <v>0</v>
      </c>
      <c r="AJ26" s="339">
        <f t="shared" ref="AJ26" si="31">SUM(AJ22:AJ25)</f>
        <v>0</v>
      </c>
      <c r="AK26" s="339">
        <f t="shared" ref="AK26:AL26" si="32">SUM(AK22:AK25)</f>
        <v>0</v>
      </c>
      <c r="AL26" s="339">
        <f t="shared" si="32"/>
        <v>0</v>
      </c>
      <c r="AM26" s="339">
        <f t="shared" ref="AM26" si="33">SUM(AM22:AM25)</f>
        <v>0</v>
      </c>
      <c r="AN26" s="339">
        <f t="shared" ref="AN26" si="34">SUM(AN22:AN25)</f>
        <v>0</v>
      </c>
      <c r="AO26" s="339">
        <f t="shared" si="26"/>
        <v>12311711.631816862</v>
      </c>
      <c r="AP26" s="339">
        <f t="shared" si="26"/>
        <v>138209149</v>
      </c>
      <c r="AQ26" s="339">
        <f>+'2017 Settle IS Adjustments'!AN130</f>
        <v>138209148.65181676</v>
      </c>
      <c r="AR26" s="339">
        <f>+AP26-AQ26</f>
        <v>0.34818324446678162</v>
      </c>
    </row>
    <row r="27" spans="1:44">
      <c r="A27" s="1">
        <f t="shared" ca="1" si="2"/>
        <v>27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4">
      <c r="A28" s="1">
        <f t="shared" ca="1" si="2"/>
        <v>28</v>
      </c>
      <c r="B28" s="5" t="s">
        <v>217</v>
      </c>
      <c r="C28" s="5" t="s">
        <v>432</v>
      </c>
      <c r="D28" s="4">
        <f>SUM('9-2016 Income Statement'!G158)</f>
        <v>20270050.379999898</v>
      </c>
      <c r="F28" s="4"/>
      <c r="G28" s="4"/>
      <c r="H28" s="4"/>
      <c r="I28" s="4"/>
      <c r="J28" s="4"/>
      <c r="K28" s="4"/>
      <c r="L28" s="4"/>
      <c r="M28" s="4">
        <f>SUM('2017 Settle IS Adjustments'!K159)</f>
        <v>17172.273207784747</v>
      </c>
      <c r="N28" s="4"/>
      <c r="O28" s="4"/>
      <c r="P28" s="4"/>
      <c r="Q28" s="4"/>
      <c r="R28" s="4"/>
      <c r="S28" s="4"/>
      <c r="T28" s="4">
        <f>SUM('2017 Settle IS Adjustments'!R159)</f>
        <v>213679.20856288413</v>
      </c>
      <c r="U28" s="4"/>
      <c r="V28" s="4"/>
      <c r="W28" s="4"/>
      <c r="X28" s="4"/>
      <c r="Y28" s="4"/>
      <c r="Z28" s="4"/>
      <c r="AA28" s="4"/>
      <c r="AB28" s="4">
        <f>+'2017 Settle IS Adjustments'!Z150</f>
        <v>0</v>
      </c>
      <c r="AC28" s="4"/>
      <c r="AD28" s="4"/>
      <c r="AE28" s="4"/>
      <c r="AF28" s="4">
        <f>+'2017 Settle IS Adjustments'!AD151</f>
        <v>-131868.25166666671</v>
      </c>
      <c r="AG28" s="4"/>
      <c r="AH28" s="4"/>
      <c r="AI28" s="4"/>
      <c r="AJ28" s="4"/>
      <c r="AK28" s="4"/>
      <c r="AL28" s="4"/>
      <c r="AM28" s="4"/>
      <c r="AN28" s="4"/>
      <c r="AO28" s="4">
        <f>SUM(E28:AN28)</f>
        <v>98983.23010400217</v>
      </c>
      <c r="AP28" s="4">
        <f>ROUND(SUM(AO28,D28),0)</f>
        <v>20369034</v>
      </c>
    </row>
    <row r="29" spans="1:44">
      <c r="A29" s="1">
        <f t="shared" ca="1" si="2"/>
        <v>29</v>
      </c>
      <c r="B29" s="3" t="s">
        <v>433</v>
      </c>
      <c r="C29" s="3" t="s">
        <v>374</v>
      </c>
      <c r="D29" s="339">
        <f t="shared" ref="D29:AP29" si="35">SUM(D28:D28)</f>
        <v>20270050.379999898</v>
      </c>
      <c r="E29" s="339">
        <f t="shared" si="35"/>
        <v>0</v>
      </c>
      <c r="F29" s="339">
        <f t="shared" si="35"/>
        <v>0</v>
      </c>
      <c r="G29" s="339">
        <f t="shared" si="35"/>
        <v>0</v>
      </c>
      <c r="H29" s="339">
        <f t="shared" si="35"/>
        <v>0</v>
      </c>
      <c r="I29" s="339">
        <f t="shared" si="35"/>
        <v>0</v>
      </c>
      <c r="J29" s="339">
        <f t="shared" si="35"/>
        <v>0</v>
      </c>
      <c r="K29" s="339">
        <f t="shared" si="35"/>
        <v>0</v>
      </c>
      <c r="L29" s="339">
        <f t="shared" si="35"/>
        <v>0</v>
      </c>
      <c r="M29" s="339">
        <f t="shared" si="35"/>
        <v>17172.273207784747</v>
      </c>
      <c r="N29" s="339">
        <f t="shared" ref="N29" si="36">SUM(N28:N28)</f>
        <v>0</v>
      </c>
      <c r="O29" s="339">
        <f t="shared" si="35"/>
        <v>0</v>
      </c>
      <c r="P29" s="339">
        <f t="shared" ref="P29:Z29" si="37">SUM(P28:P28)</f>
        <v>0</v>
      </c>
      <c r="Q29" s="339">
        <f t="shared" si="37"/>
        <v>0</v>
      </c>
      <c r="R29" s="339">
        <f t="shared" si="37"/>
        <v>0</v>
      </c>
      <c r="S29" s="339">
        <f t="shared" si="37"/>
        <v>0</v>
      </c>
      <c r="T29" s="339">
        <f t="shared" si="37"/>
        <v>213679.20856288413</v>
      </c>
      <c r="U29" s="339">
        <f t="shared" si="37"/>
        <v>0</v>
      </c>
      <c r="V29" s="339">
        <f t="shared" si="37"/>
        <v>0</v>
      </c>
      <c r="W29" s="339">
        <f t="shared" si="37"/>
        <v>0</v>
      </c>
      <c r="X29" s="339">
        <f t="shared" si="37"/>
        <v>0</v>
      </c>
      <c r="Y29" s="339">
        <f t="shared" si="37"/>
        <v>0</v>
      </c>
      <c r="Z29" s="339">
        <f t="shared" si="37"/>
        <v>0</v>
      </c>
      <c r="AA29" s="339">
        <f t="shared" ref="AA29" si="38">SUM(AA28:AA28)</f>
        <v>0</v>
      </c>
      <c r="AB29" s="339">
        <f t="shared" ref="AB29" si="39">SUM(AB28:AB28)</f>
        <v>0</v>
      </c>
      <c r="AC29" s="339">
        <f t="shared" si="35"/>
        <v>0</v>
      </c>
      <c r="AD29" s="339">
        <f t="shared" si="35"/>
        <v>0</v>
      </c>
      <c r="AE29" s="339">
        <f t="shared" si="35"/>
        <v>0</v>
      </c>
      <c r="AF29" s="339">
        <f t="shared" si="35"/>
        <v>-131868.25166666671</v>
      </c>
      <c r="AG29" s="339">
        <f t="shared" si="35"/>
        <v>0</v>
      </c>
      <c r="AH29" s="339">
        <f t="shared" si="35"/>
        <v>0</v>
      </c>
      <c r="AI29" s="339">
        <f t="shared" si="35"/>
        <v>0</v>
      </c>
      <c r="AJ29" s="339">
        <f t="shared" ref="AJ29" si="40">SUM(AJ28:AJ28)</f>
        <v>0</v>
      </c>
      <c r="AK29" s="339">
        <f t="shared" ref="AK29:AL29" si="41">SUM(AK28:AK28)</f>
        <v>0</v>
      </c>
      <c r="AL29" s="339">
        <f t="shared" si="41"/>
        <v>0</v>
      </c>
      <c r="AM29" s="339">
        <f t="shared" ref="AM29:AN29" si="42">SUM(AM28:AM28)</f>
        <v>0</v>
      </c>
      <c r="AN29" s="339">
        <f t="shared" si="42"/>
        <v>0</v>
      </c>
      <c r="AO29" s="339">
        <f t="shared" si="35"/>
        <v>98983.23010400217</v>
      </c>
      <c r="AP29" s="339">
        <f t="shared" si="35"/>
        <v>20369034</v>
      </c>
      <c r="AQ29" s="339">
        <f>+'2017 Settle IS Adjustments'!AN159</f>
        <v>20369033.61010398</v>
      </c>
      <c r="AR29" s="339">
        <f>+AP29-AQ29</f>
        <v>0.38989602029323578</v>
      </c>
    </row>
    <row r="30" spans="1:44">
      <c r="A30" s="1">
        <f t="shared" ca="1" si="2"/>
        <v>30</v>
      </c>
      <c r="B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4">
      <c r="A31" s="1">
        <f t="shared" ca="1" si="2"/>
        <v>31</v>
      </c>
      <c r="B31" s="2" t="s">
        <v>220</v>
      </c>
      <c r="C31" s="5" t="s">
        <v>221</v>
      </c>
      <c r="D31" s="4">
        <f>SUM('9-2016 Income Statement'!G161)</f>
        <v>3002392.26</v>
      </c>
      <c r="F31" s="4"/>
      <c r="G31" s="4"/>
      <c r="H31" s="4"/>
      <c r="I31" s="4"/>
      <c r="J31" s="4"/>
      <c r="K31" s="4"/>
      <c r="L31" s="4"/>
      <c r="M31" s="4">
        <f>+'2017 Settle IS Adjustments'!K162</f>
        <v>2548.0786812577676</v>
      </c>
      <c r="N31" s="4"/>
      <c r="O31" s="4"/>
      <c r="P31" s="4"/>
      <c r="Q31" s="4"/>
      <c r="R31" s="4"/>
      <c r="S31" s="4"/>
      <c r="T31" s="4">
        <f>+'2017 Settle IS Adjustments'!R162</f>
        <v>30413.234209143633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>
        <f t="shared" ref="AO31:AO40" si="43">SUM(E31:AN31)</f>
        <v>32961.312890401401</v>
      </c>
      <c r="AP31" s="4">
        <f t="shared" ref="AP31:AP40" si="44">ROUND(SUM(AO31,D31),0)</f>
        <v>3035354</v>
      </c>
    </row>
    <row r="32" spans="1:44">
      <c r="A32" s="1">
        <f t="shared" ca="1" si="2"/>
        <v>32</v>
      </c>
      <c r="B32" s="2" t="s">
        <v>222</v>
      </c>
      <c r="C32" s="5" t="s">
        <v>223</v>
      </c>
      <c r="D32" s="4">
        <f>SUM('9-2016 Income Statement'!G162)</f>
        <v>1486777.21</v>
      </c>
      <c r="F32" s="4"/>
      <c r="G32" s="4"/>
      <c r="H32" s="4"/>
      <c r="I32" s="4"/>
      <c r="J32" s="4"/>
      <c r="K32" s="4"/>
      <c r="L32" s="4"/>
      <c r="M32" s="4">
        <f>+'2017 Settle IS Adjustments'!K163</f>
        <v>472.1688216968941</v>
      </c>
      <c r="N32" s="4"/>
      <c r="O32" s="4"/>
      <c r="P32" s="4"/>
      <c r="Q32" s="4"/>
      <c r="R32" s="4"/>
      <c r="S32" s="4"/>
      <c r="T32" s="4">
        <f>+'2017 Settle IS Adjustments'!R163</f>
        <v>5635.6897713357239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>
        <f t="shared" si="43"/>
        <v>6107.858593032618</v>
      </c>
      <c r="AP32" s="4">
        <f t="shared" si="44"/>
        <v>1492885</v>
      </c>
    </row>
    <row r="33" spans="1:42">
      <c r="A33" s="1">
        <f t="shared" ca="1" si="2"/>
        <v>33</v>
      </c>
      <c r="B33" s="2" t="s">
        <v>224</v>
      </c>
      <c r="C33" s="5" t="s">
        <v>225</v>
      </c>
      <c r="D33" s="4">
        <f>SUM('9-2016 Income Statement'!G163)</f>
        <v>3535093.45</v>
      </c>
      <c r="F33" s="4"/>
      <c r="G33" s="4"/>
      <c r="H33" s="4"/>
      <c r="I33" s="4"/>
      <c r="J33" s="4"/>
      <c r="K33" s="4"/>
      <c r="L33" s="4"/>
      <c r="M33" s="4">
        <f>+'2017 Settle IS Adjustments'!K164</f>
        <v>1793.2333850703544</v>
      </c>
      <c r="N33" s="4"/>
      <c r="O33" s="4"/>
      <c r="P33" s="4"/>
      <c r="Q33" s="4"/>
      <c r="R33" s="4"/>
      <c r="S33" s="4"/>
      <c r="T33" s="4">
        <f>+'2017 Settle IS Adjustments'!R164</f>
        <v>21403.588253750233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>
        <f t="shared" si="43"/>
        <v>23196.821638820587</v>
      </c>
      <c r="AP33" s="4">
        <f t="shared" si="44"/>
        <v>3558290</v>
      </c>
    </row>
    <row r="34" spans="1:42">
      <c r="A34" s="1">
        <f t="shared" ca="1" si="2"/>
        <v>34</v>
      </c>
      <c r="B34" s="2" t="s">
        <v>226</v>
      </c>
      <c r="C34" s="5" t="s">
        <v>227</v>
      </c>
      <c r="D34" s="4">
        <f>SUM('9-2016 Income Statement'!G164)</f>
        <v>2729273.13</v>
      </c>
      <c r="F34" s="4"/>
      <c r="G34" s="4"/>
      <c r="H34" s="4"/>
      <c r="I34" s="4"/>
      <c r="J34" s="4"/>
      <c r="K34" s="4"/>
      <c r="L34" s="4"/>
      <c r="M34" s="4">
        <f>+'2017 Settle IS Adjustments'!K165</f>
        <v>166.45557724522428</v>
      </c>
      <c r="N34" s="4"/>
      <c r="O34" s="4"/>
      <c r="P34" s="4"/>
      <c r="Q34" s="4"/>
      <c r="R34" s="4"/>
      <c r="S34" s="4"/>
      <c r="T34" s="4">
        <f>+'2017 Settle IS Adjustments'!R165</f>
        <v>1986.7724232433466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>
        <f t="shared" si="43"/>
        <v>2153.2280004885706</v>
      </c>
      <c r="AP34" s="4">
        <f t="shared" si="44"/>
        <v>2731426</v>
      </c>
    </row>
    <row r="35" spans="1:42">
      <c r="A35" s="1">
        <f t="shared" ca="1" si="2"/>
        <v>35</v>
      </c>
      <c r="B35" s="2" t="s">
        <v>228</v>
      </c>
      <c r="C35" s="5" t="s">
        <v>229</v>
      </c>
      <c r="D35" s="4">
        <f>SUM('9-2016 Income Statement'!G165)</f>
        <v>543490.84</v>
      </c>
      <c r="F35" s="4"/>
      <c r="G35" s="4"/>
      <c r="H35" s="4"/>
      <c r="I35" s="4"/>
      <c r="J35" s="4"/>
      <c r="K35" s="4"/>
      <c r="L35" s="4"/>
      <c r="M35" s="4">
        <f>+'2017 Settle IS Adjustments'!K166</f>
        <v>100.83278721343446</v>
      </c>
      <c r="N35" s="4"/>
      <c r="O35" s="4"/>
      <c r="P35" s="4"/>
      <c r="Q35" s="4"/>
      <c r="R35" s="4"/>
      <c r="S35" s="4"/>
      <c r="T35" s="4">
        <f>+'2017 Settle IS Adjustments'!R166</f>
        <v>1203.5151018057195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>
        <f t="shared" si="43"/>
        <v>1304.3478890191539</v>
      </c>
      <c r="AP35" s="4">
        <f t="shared" si="44"/>
        <v>544795</v>
      </c>
    </row>
    <row r="36" spans="1:42">
      <c r="A36" s="1">
        <f t="shared" ca="1" si="2"/>
        <v>36</v>
      </c>
      <c r="B36" s="2" t="s">
        <v>230</v>
      </c>
      <c r="C36" s="5" t="s">
        <v>231</v>
      </c>
      <c r="D36" s="4">
        <f>SUM('9-2016 Income Statement'!G166)</f>
        <v>-868309.08999999403</v>
      </c>
      <c r="F36" s="4"/>
      <c r="G36" s="4"/>
      <c r="H36" s="4"/>
      <c r="I36" s="4"/>
      <c r="J36" s="4"/>
      <c r="K36" s="4"/>
      <c r="L36" s="4"/>
      <c r="M36" s="4">
        <f>+'2017 Settle IS Adjustments'!K167</f>
        <v>-498.10716749426547</v>
      </c>
      <c r="N36" s="4"/>
      <c r="O36" s="4"/>
      <c r="P36" s="4"/>
      <c r="Q36" s="4"/>
      <c r="R36" s="4"/>
      <c r="S36" s="4"/>
      <c r="T36" s="4">
        <f>+'2017 Settle IS Adjustments'!R167</f>
        <v>-5945.2834238142314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>
        <f t="shared" si="43"/>
        <v>-6443.3905913084964</v>
      </c>
      <c r="AP36" s="4">
        <f t="shared" si="44"/>
        <v>-874752</v>
      </c>
    </row>
    <row r="37" spans="1:42">
      <c r="A37" s="1">
        <f t="shared" ca="1" si="2"/>
        <v>37</v>
      </c>
      <c r="B37" s="2" t="s">
        <v>232</v>
      </c>
      <c r="C37" s="5" t="s">
        <v>233</v>
      </c>
      <c r="D37" s="4">
        <f>SUM('9-2016 Income Statement'!G167)</f>
        <v>4581892.01</v>
      </c>
      <c r="F37" s="4"/>
      <c r="G37" s="4"/>
      <c r="H37" s="4"/>
      <c r="I37" s="4"/>
      <c r="J37" s="4"/>
      <c r="K37" s="4"/>
      <c r="L37" s="4"/>
      <c r="M37" s="4">
        <f>+'2017 Settle IS Adjustments'!K168</f>
        <v>2914.6756593240971</v>
      </c>
      <c r="N37" s="4"/>
      <c r="O37" s="4"/>
      <c r="P37" s="4"/>
      <c r="Q37" s="4"/>
      <c r="R37" s="4"/>
      <c r="S37" s="4"/>
      <c r="T37" s="4">
        <f>+'2017 Settle IS Adjustments'!R168</f>
        <v>34788.84467843733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>
        <f t="shared" si="43"/>
        <v>37703.520337761423</v>
      </c>
      <c r="AP37" s="4">
        <f t="shared" si="44"/>
        <v>4619596</v>
      </c>
    </row>
    <row r="38" spans="1:42">
      <c r="A38" s="1">
        <f t="shared" ca="1" si="2"/>
        <v>38</v>
      </c>
      <c r="B38" s="2" t="s">
        <v>236</v>
      </c>
      <c r="C38" s="5" t="s">
        <v>237</v>
      </c>
      <c r="D38" s="4">
        <f>SUM('9-2016 Income Statement'!G169)</f>
        <v>1007975.61</v>
      </c>
      <c r="F38" s="4"/>
      <c r="G38" s="4"/>
      <c r="H38" s="4"/>
      <c r="I38" s="4"/>
      <c r="J38" s="4"/>
      <c r="K38" s="4"/>
      <c r="L38" s="4"/>
      <c r="M38" s="4">
        <f>+'2017 Settle IS Adjustments'!K170</f>
        <v>0.40621071245580348</v>
      </c>
      <c r="N38" s="4"/>
      <c r="O38" s="4"/>
      <c r="P38" s="4"/>
      <c r="Q38" s="4"/>
      <c r="R38" s="4"/>
      <c r="S38" s="4"/>
      <c r="T38" s="4">
        <f>+'2017 Settle IS Adjustments'!R170</f>
        <v>4.8484301631075422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>
        <f t="shared" si="43"/>
        <v>5.2546408755633456</v>
      </c>
      <c r="AP38" s="4">
        <f t="shared" si="44"/>
        <v>1007981</v>
      </c>
    </row>
    <row r="39" spans="1:42">
      <c r="A39" s="1">
        <f t="shared" ca="1" si="2"/>
        <v>39</v>
      </c>
      <c r="B39" s="2" t="s">
        <v>218</v>
      </c>
      <c r="C39" s="5" t="s">
        <v>219</v>
      </c>
      <c r="D39" s="4">
        <f>SUM('9-2016 Income Statement'!G160)</f>
        <v>1029105.95</v>
      </c>
      <c r="F39" s="4"/>
      <c r="G39" s="4"/>
      <c r="H39" s="4"/>
      <c r="I39" s="4"/>
      <c r="J39" s="4"/>
      <c r="K39" s="4"/>
      <c r="L39" s="4"/>
      <c r="M39" s="4">
        <f>+'2017 Settle IS Adjustments'!K161</f>
        <v>2182.0806048310683</v>
      </c>
      <c r="N39" s="4"/>
      <c r="O39" s="4"/>
      <c r="P39" s="4"/>
      <c r="Q39" s="4"/>
      <c r="R39" s="4"/>
      <c r="S39" s="4"/>
      <c r="T39" s="4">
        <f>+'2017 Settle IS Adjustments'!R161</f>
        <v>26044.772081056308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>
        <f t="shared" si="43"/>
        <v>28226.852685887377</v>
      </c>
      <c r="AP39" s="4">
        <f t="shared" si="44"/>
        <v>1057333</v>
      </c>
    </row>
    <row r="40" spans="1:42">
      <c r="A40" s="1">
        <f t="shared" ca="1" si="2"/>
        <v>40</v>
      </c>
      <c r="B40" s="2" t="s">
        <v>234</v>
      </c>
      <c r="C40" s="5" t="s">
        <v>235</v>
      </c>
      <c r="D40" s="4">
        <f>SUM('9-2016 Income Statement'!G168)</f>
        <v>4790460.5999999996</v>
      </c>
      <c r="F40" s="4"/>
      <c r="G40" s="4"/>
      <c r="H40" s="4"/>
      <c r="I40" s="4"/>
      <c r="J40" s="4"/>
      <c r="K40" s="4"/>
      <c r="L40" s="4"/>
      <c r="M40" s="4">
        <f>+'2017 Settle IS Adjustments'!K169</f>
        <v>8106.863738500324</v>
      </c>
      <c r="N40" s="4"/>
      <c r="O40" s="4"/>
      <c r="P40" s="4"/>
      <c r="Q40" s="4"/>
      <c r="R40" s="4"/>
      <c r="S40" s="4"/>
      <c r="T40" s="4">
        <f>+'2017 Settle IS Adjustments'!R169</f>
        <v>96761.511877223762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>
        <f t="shared" si="43"/>
        <v>104868.37561572409</v>
      </c>
      <c r="AP40" s="4">
        <f t="shared" si="44"/>
        <v>4895329</v>
      </c>
    </row>
    <row r="41" spans="1:42">
      <c r="A41" s="1">
        <f t="shared" ca="1" si="2"/>
        <v>41</v>
      </c>
      <c r="C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2">
      <c r="A42" s="1">
        <f t="shared" ca="1" si="2"/>
        <v>42</v>
      </c>
      <c r="B42" s="2" t="s">
        <v>238</v>
      </c>
      <c r="C42" s="5" t="s">
        <v>239</v>
      </c>
      <c r="D42" s="4">
        <f>SUM('9-2016 Income Statement'!G171)</f>
        <v>0</v>
      </c>
      <c r="F42" s="4"/>
      <c r="G42" s="4"/>
      <c r="H42" s="4"/>
      <c r="I42" s="4"/>
      <c r="J42" s="4"/>
      <c r="K42" s="4"/>
      <c r="L42" s="4"/>
      <c r="M42" s="4">
        <f>+'2017 Settle IS Adjustments'!K172</f>
        <v>0</v>
      </c>
      <c r="N42" s="4"/>
      <c r="O42" s="4"/>
      <c r="P42" s="4"/>
      <c r="Q42" s="4"/>
      <c r="R42" s="4"/>
      <c r="S42" s="4"/>
      <c r="T42" s="4">
        <f>+'2017 Settle IS Adjustments'!R172</f>
        <v>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>
        <f t="shared" ref="AO42:AO49" si="45">SUM(E42:AN42)</f>
        <v>0</v>
      </c>
      <c r="AP42" s="4">
        <f t="shared" ref="AP42:AP49" si="46">ROUND(SUM(AO42,D42),0)</f>
        <v>0</v>
      </c>
    </row>
    <row r="43" spans="1:42">
      <c r="A43" s="1">
        <f t="shared" ca="1" si="2"/>
        <v>43</v>
      </c>
      <c r="B43" s="2" t="s">
        <v>240</v>
      </c>
      <c r="C43" s="5" t="s">
        <v>241</v>
      </c>
      <c r="D43" s="4">
        <f>SUM('9-2016 Income Statement'!G172)</f>
        <v>1596636.82</v>
      </c>
      <c r="F43" s="4"/>
      <c r="G43" s="4"/>
      <c r="H43" s="4"/>
      <c r="I43" s="4"/>
      <c r="J43" s="4"/>
      <c r="K43" s="4"/>
      <c r="L43" s="4"/>
      <c r="M43" s="4">
        <f>+'2017 Settle IS Adjustments'!K173</f>
        <v>752.31886519148361</v>
      </c>
      <c r="N43" s="4"/>
      <c r="O43" s="4"/>
      <c r="P43" s="4"/>
      <c r="Q43" s="4"/>
      <c r="R43" s="4"/>
      <c r="S43" s="4"/>
      <c r="T43" s="4">
        <f>+'2017 Settle IS Adjustments'!R173</f>
        <v>8979.4911025791534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>
        <f t="shared" si="45"/>
        <v>9731.8099677706377</v>
      </c>
      <c r="AP43" s="4">
        <f t="shared" si="46"/>
        <v>1606369</v>
      </c>
    </row>
    <row r="44" spans="1:42">
      <c r="A44" s="1">
        <f t="shared" ca="1" si="2"/>
        <v>44</v>
      </c>
      <c r="B44" s="2" t="s">
        <v>242</v>
      </c>
      <c r="C44" s="5" t="s">
        <v>243</v>
      </c>
      <c r="D44" s="4">
        <f>SUM('9-2016 Income Statement'!G173)</f>
        <v>40618757.839999899</v>
      </c>
      <c r="F44" s="4"/>
      <c r="G44" s="4"/>
      <c r="H44" s="4"/>
      <c r="I44" s="4"/>
      <c r="J44" s="4"/>
      <c r="K44" s="4"/>
      <c r="L44" s="4"/>
      <c r="M44" s="4">
        <f>+'2017 Settle IS Adjustments'!K174</f>
        <v>6171.2232251156474</v>
      </c>
      <c r="N44" s="4"/>
      <c r="O44" s="4"/>
      <c r="P44" s="4"/>
      <c r="Q44" s="4"/>
      <c r="R44" s="4"/>
      <c r="S44" s="4"/>
      <c r="T44" s="4">
        <f>+'2017 Settle IS Adjustments'!R174</f>
        <v>73658.187513151686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>
        <f>+'2017 Settle IS Adjustments'!AD174</f>
        <v>-271443.23000000231</v>
      </c>
      <c r="AG44" s="4"/>
      <c r="AH44" s="4"/>
      <c r="AI44" s="4"/>
      <c r="AJ44" s="4"/>
      <c r="AK44" s="4"/>
      <c r="AL44" s="4"/>
      <c r="AM44" s="4"/>
      <c r="AN44" s="4"/>
      <c r="AO44" s="4">
        <f t="shared" si="45"/>
        <v>-191613.81926173496</v>
      </c>
      <c r="AP44" s="4">
        <f t="shared" si="46"/>
        <v>40427144</v>
      </c>
    </row>
    <row r="45" spans="1:42">
      <c r="A45" s="1">
        <f t="shared" ca="1" si="2"/>
        <v>45</v>
      </c>
      <c r="B45" s="2" t="s">
        <v>244</v>
      </c>
      <c r="C45" s="5" t="s">
        <v>245</v>
      </c>
      <c r="D45" s="4">
        <f>SUM('9-2016 Income Statement'!G174)</f>
        <v>15997500.2199999</v>
      </c>
      <c r="F45" s="4"/>
      <c r="G45" s="4"/>
      <c r="H45" s="4"/>
      <c r="I45" s="4"/>
      <c r="J45" s="4"/>
      <c r="K45" s="4"/>
      <c r="L45" s="4"/>
      <c r="M45" s="4">
        <f>+'2017 Settle IS Adjustments'!K175</f>
        <v>2912.008694919517</v>
      </c>
      <c r="N45" s="4"/>
      <c r="O45" s="4"/>
      <c r="P45" s="4"/>
      <c r="Q45" s="4"/>
      <c r="R45" s="4"/>
      <c r="S45" s="4"/>
      <c r="T45" s="4">
        <f>+'2017 Settle IS Adjustments'!R175</f>
        <v>34757.012453765252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>
        <f t="shared" si="45"/>
        <v>37669.021148684769</v>
      </c>
      <c r="AP45" s="4">
        <f t="shared" si="46"/>
        <v>16035169</v>
      </c>
    </row>
    <row r="46" spans="1:42">
      <c r="A46" s="1">
        <f t="shared" ca="1" si="2"/>
        <v>46</v>
      </c>
      <c r="B46" s="2" t="s">
        <v>246</v>
      </c>
      <c r="C46" s="5" t="s">
        <v>247</v>
      </c>
      <c r="D46" s="4">
        <f>SUM('9-2016 Income Statement'!G175)</f>
        <v>254533.02</v>
      </c>
      <c r="F46" s="4"/>
      <c r="G46" s="4"/>
      <c r="H46" s="4"/>
      <c r="I46" s="4"/>
      <c r="J46" s="4"/>
      <c r="K46" s="4"/>
      <c r="L46" s="4"/>
      <c r="M46" s="4">
        <f>+'2017 Settle IS Adjustments'!K176</f>
        <v>96.980360173193731</v>
      </c>
      <c r="N46" s="4"/>
      <c r="O46" s="4"/>
      <c r="P46" s="4"/>
      <c r="Q46" s="4"/>
      <c r="R46" s="4"/>
      <c r="S46" s="4"/>
      <c r="T46" s="4">
        <f>+'2017 Settle IS Adjustments'!R176</f>
        <v>1157.5334895775425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>
        <f t="shared" si="45"/>
        <v>1254.5138497507362</v>
      </c>
      <c r="AP46" s="4">
        <f t="shared" si="46"/>
        <v>255788</v>
      </c>
    </row>
    <row r="47" spans="1:42">
      <c r="A47" s="1">
        <f t="shared" ca="1" si="2"/>
        <v>47</v>
      </c>
      <c r="B47" s="2" t="s">
        <v>248</v>
      </c>
      <c r="C47" s="5" t="s">
        <v>249</v>
      </c>
      <c r="D47" s="4">
        <f>SUM('9-2016 Income Statement'!G176)</f>
        <v>2553413.02</v>
      </c>
      <c r="F47" s="4"/>
      <c r="G47" s="4"/>
      <c r="H47" s="4"/>
      <c r="I47" s="4"/>
      <c r="J47" s="4"/>
      <c r="K47" s="4"/>
      <c r="L47" s="4"/>
      <c r="M47" s="4">
        <f>+'2017 Settle IS Adjustments'!K177</f>
        <v>459.40185336835629</v>
      </c>
      <c r="N47" s="4"/>
      <c r="O47" s="4"/>
      <c r="P47" s="4"/>
      <c r="Q47" s="4"/>
      <c r="R47" s="4"/>
      <c r="S47" s="4"/>
      <c r="T47" s="4">
        <f>+'2017 Settle IS Adjustments'!R177</f>
        <v>5483.3064086191234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>
        <f t="shared" si="45"/>
        <v>5942.70826198748</v>
      </c>
      <c r="AP47" s="4">
        <f t="shared" si="46"/>
        <v>2559356</v>
      </c>
    </row>
    <row r="48" spans="1:42">
      <c r="A48" s="1">
        <f t="shared" ca="1" si="2"/>
        <v>48</v>
      </c>
      <c r="B48" s="2" t="s">
        <v>250</v>
      </c>
      <c r="C48" s="5" t="s">
        <v>251</v>
      </c>
      <c r="D48" s="4">
        <f>SUM('9-2016 Income Statement'!G177)</f>
        <v>497036.29</v>
      </c>
      <c r="F48" s="4"/>
      <c r="G48" s="4"/>
      <c r="H48" s="4"/>
      <c r="I48" s="4"/>
      <c r="J48" s="4"/>
      <c r="K48" s="4"/>
      <c r="L48" s="4"/>
      <c r="M48" s="4">
        <f>+'2017 Settle IS Adjustments'!K178</f>
        <v>307.92270692266982</v>
      </c>
      <c r="N48" s="4"/>
      <c r="O48" s="4"/>
      <c r="P48" s="4"/>
      <c r="Q48" s="4"/>
      <c r="R48" s="4"/>
      <c r="S48" s="4"/>
      <c r="T48" s="4">
        <f>+'2017 Settle IS Adjustments'!R178</f>
        <v>3675.2889433265032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>
        <f t="shared" si="45"/>
        <v>3983.2116502491731</v>
      </c>
      <c r="AP48" s="4">
        <f t="shared" si="46"/>
        <v>501020</v>
      </c>
    </row>
    <row r="49" spans="1:44">
      <c r="A49" s="1">
        <f t="shared" ca="1" si="2"/>
        <v>49</v>
      </c>
      <c r="B49" s="2" t="s">
        <v>393</v>
      </c>
      <c r="C49" s="5" t="s">
        <v>394</v>
      </c>
      <c r="D49" s="4">
        <f>SUM('9-2016 Income Statement'!G170)</f>
        <v>0</v>
      </c>
      <c r="F49" s="4"/>
      <c r="G49" s="4"/>
      <c r="H49" s="4"/>
      <c r="I49" s="4"/>
      <c r="J49" s="4"/>
      <c r="K49" s="4"/>
      <c r="L49" s="4"/>
      <c r="M49" s="4">
        <f>+'2017 Settle IS Adjustments'!K171</f>
        <v>0</v>
      </c>
      <c r="N49" s="4"/>
      <c r="O49" s="4"/>
      <c r="P49" s="4"/>
      <c r="Q49" s="4"/>
      <c r="R49" s="4"/>
      <c r="S49" s="4"/>
      <c r="T49" s="4">
        <f>+'2017 Settle IS Adjustments'!R171</f>
        <v>0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>
        <f t="shared" si="45"/>
        <v>0</v>
      </c>
      <c r="AP49" s="4">
        <f t="shared" si="46"/>
        <v>0</v>
      </c>
    </row>
    <row r="50" spans="1:44">
      <c r="A50" s="1">
        <f t="shared" ca="1" si="2"/>
        <v>50</v>
      </c>
      <c r="B50" s="2" t="s">
        <v>434</v>
      </c>
      <c r="C50" s="3" t="s">
        <v>435</v>
      </c>
      <c r="D50" s="339">
        <f t="shared" ref="D50:AP50" si="47">SUM(D31:D49)</f>
        <v>83356029.179999799</v>
      </c>
      <c r="E50" s="339">
        <f t="shared" si="47"/>
        <v>0</v>
      </c>
      <c r="F50" s="339">
        <f t="shared" si="47"/>
        <v>0</v>
      </c>
      <c r="G50" s="339">
        <f t="shared" si="47"/>
        <v>0</v>
      </c>
      <c r="H50" s="339">
        <f t="shared" si="47"/>
        <v>0</v>
      </c>
      <c r="I50" s="339">
        <f t="shared" si="47"/>
        <v>0</v>
      </c>
      <c r="J50" s="339">
        <f t="shared" si="47"/>
        <v>0</v>
      </c>
      <c r="K50" s="339">
        <f t="shared" si="47"/>
        <v>0</v>
      </c>
      <c r="L50" s="339">
        <f t="shared" si="47"/>
        <v>0</v>
      </c>
      <c r="M50" s="339">
        <f t="shared" si="47"/>
        <v>28486.544004048217</v>
      </c>
      <c r="N50" s="339">
        <f t="shared" ref="N50" si="48">SUM(N31:N49)</f>
        <v>0</v>
      </c>
      <c r="O50" s="339">
        <f t="shared" si="47"/>
        <v>0</v>
      </c>
      <c r="P50" s="339">
        <f t="shared" ref="P50:Z50" si="49">SUM(P31:P49)</f>
        <v>0</v>
      </c>
      <c r="Q50" s="339">
        <f t="shared" si="49"/>
        <v>0</v>
      </c>
      <c r="R50" s="339">
        <f t="shared" si="49"/>
        <v>0</v>
      </c>
      <c r="S50" s="339">
        <f t="shared" si="49"/>
        <v>0</v>
      </c>
      <c r="T50" s="339">
        <f t="shared" si="49"/>
        <v>340008.31331336417</v>
      </c>
      <c r="U50" s="339">
        <f t="shared" si="49"/>
        <v>0</v>
      </c>
      <c r="V50" s="339">
        <f t="shared" si="49"/>
        <v>0</v>
      </c>
      <c r="W50" s="339">
        <f t="shared" si="49"/>
        <v>0</v>
      </c>
      <c r="X50" s="339">
        <f t="shared" si="49"/>
        <v>0</v>
      </c>
      <c r="Y50" s="339">
        <f t="shared" si="49"/>
        <v>0</v>
      </c>
      <c r="Z50" s="339">
        <f t="shared" si="49"/>
        <v>0</v>
      </c>
      <c r="AA50" s="339">
        <f t="shared" ref="AA50" si="50">SUM(AA31:AA49)</f>
        <v>0</v>
      </c>
      <c r="AB50" s="339">
        <f t="shared" ref="AB50" si="51">SUM(AB31:AB49)</f>
        <v>0</v>
      </c>
      <c r="AC50" s="339">
        <f t="shared" si="47"/>
        <v>0</v>
      </c>
      <c r="AD50" s="339">
        <f t="shared" si="47"/>
        <v>0</v>
      </c>
      <c r="AE50" s="339">
        <f t="shared" si="47"/>
        <v>0</v>
      </c>
      <c r="AF50" s="339">
        <f t="shared" si="47"/>
        <v>-271443.23000000231</v>
      </c>
      <c r="AG50" s="339">
        <f t="shared" si="47"/>
        <v>0</v>
      </c>
      <c r="AH50" s="339">
        <f t="shared" si="47"/>
        <v>0</v>
      </c>
      <c r="AI50" s="339">
        <f t="shared" si="47"/>
        <v>0</v>
      </c>
      <c r="AJ50" s="339">
        <f t="shared" ref="AJ50" si="52">SUM(AJ31:AJ49)</f>
        <v>0</v>
      </c>
      <c r="AK50" s="339">
        <f t="shared" ref="AK50:AL50" si="53">SUM(AK31:AK49)</f>
        <v>0</v>
      </c>
      <c r="AL50" s="339">
        <f t="shared" si="53"/>
        <v>0</v>
      </c>
      <c r="AM50" s="339">
        <f t="shared" ref="AM50:AN50" si="54">SUM(AM31:AM49)</f>
        <v>0</v>
      </c>
      <c r="AN50" s="339">
        <f t="shared" si="54"/>
        <v>0</v>
      </c>
      <c r="AO50" s="339">
        <f t="shared" si="47"/>
        <v>97051.627317410122</v>
      </c>
      <c r="AP50" s="339">
        <f t="shared" si="47"/>
        <v>83453083</v>
      </c>
      <c r="AQ50" s="339">
        <f>+'2017 Settle IS Adjustments'!AN196</f>
        <v>83453080.807317212</v>
      </c>
      <c r="AR50" s="339">
        <f>+AP50-AQ50</f>
        <v>2.1926827877759933</v>
      </c>
    </row>
    <row r="51" spans="1:44">
      <c r="A51" s="1">
        <f t="shared" ca="1" si="2"/>
        <v>51</v>
      </c>
      <c r="C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4">
      <c r="A52" s="1">
        <f t="shared" ca="1" si="2"/>
        <v>52</v>
      </c>
      <c r="B52" s="2" t="s">
        <v>254</v>
      </c>
      <c r="C52" s="5" t="s">
        <v>255</v>
      </c>
      <c r="D52" s="4">
        <f>SUM('9-2016 Income Statement'!G198)</f>
        <v>10687721.5732469</v>
      </c>
      <c r="F52" s="4"/>
      <c r="G52" s="4"/>
      <c r="H52" s="4"/>
      <c r="I52" s="4"/>
      <c r="J52" s="4">
        <f>+'2017 Settle IS Adjustments'!$H$198</f>
        <v>0</v>
      </c>
      <c r="K52" s="4"/>
      <c r="L52" s="4"/>
      <c r="M52" s="4">
        <f>+'2017 Settle IS Adjustments'!K199</f>
        <v>466.64583667997528</v>
      </c>
      <c r="N52" s="4"/>
      <c r="O52" s="4"/>
      <c r="P52" s="4"/>
      <c r="Q52" s="4"/>
      <c r="R52" s="4"/>
      <c r="S52" s="4"/>
      <c r="T52" s="4">
        <f>+'2017 Settle IS Adjustments'!R199</f>
        <v>5435.1648445100418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>
        <f>SUM(E52:AN52)</f>
        <v>5901.810681190017</v>
      </c>
      <c r="AP52" s="4">
        <f>ROUND(SUM(AO52,D52),0)</f>
        <v>10693623</v>
      </c>
    </row>
    <row r="53" spans="1:44">
      <c r="A53" s="1">
        <f t="shared" ca="1" si="2"/>
        <v>53</v>
      </c>
      <c r="B53" s="2" t="s">
        <v>256</v>
      </c>
      <c r="C53" s="5" t="s">
        <v>257</v>
      </c>
      <c r="D53" s="4">
        <f>SUM('9-2016 Income Statement'!G199)</f>
        <v>20356397.5823</v>
      </c>
      <c r="F53" s="4"/>
      <c r="G53" s="4"/>
      <c r="H53" s="4"/>
      <c r="I53" s="4"/>
      <c r="J53" s="4"/>
      <c r="K53" s="4"/>
      <c r="L53" s="4"/>
      <c r="M53" s="4">
        <f>+'2017 Settle IS Adjustments'!K200</f>
        <v>9702.8732283729641</v>
      </c>
      <c r="N53" s="4"/>
      <c r="O53" s="4">
        <f>+'2017 Settle IS Adjustments'!M200</f>
        <v>176605.63064400846</v>
      </c>
      <c r="P53" s="4"/>
      <c r="Q53" s="4"/>
      <c r="R53" s="4"/>
      <c r="S53" s="4"/>
      <c r="T53" s="4">
        <f>+'2017 Settle IS Adjustments'!R200</f>
        <v>113012.29179883827</v>
      </c>
      <c r="U53" s="4"/>
      <c r="V53" s="4"/>
      <c r="W53" s="4"/>
      <c r="X53" s="4">
        <f>+'2017 Settle IS Adjustments'!V200</f>
        <v>3092647.9339365205</v>
      </c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>
        <f>SUM(E53:AN53)</f>
        <v>3391968.7296077404</v>
      </c>
      <c r="AP53" s="4">
        <f>ROUND(SUM(AO53,D53),0)</f>
        <v>23748366</v>
      </c>
    </row>
    <row r="54" spans="1:44">
      <c r="A54" s="1">
        <f t="shared" ca="1" si="2"/>
        <v>54</v>
      </c>
      <c r="B54" s="2" t="s">
        <v>258</v>
      </c>
      <c r="C54" s="5" t="s">
        <v>259</v>
      </c>
      <c r="D54" s="4">
        <f>SUM('9-2016 Income Statement'!G200)</f>
        <v>16407059.630000001</v>
      </c>
      <c r="E54" s="4">
        <f>+'2017 Settle IS Adjustments'!C201</f>
        <v>-206560.42365471341</v>
      </c>
      <c r="F54" s="4">
        <f>+'2017 Settle IS Adjustments'!D201</f>
        <v>202638</v>
      </c>
      <c r="G54" s="4">
        <f>+'2017 Settle IS Adjustments'!E201</f>
        <v>-1378053.9992858302</v>
      </c>
      <c r="H54" s="4"/>
      <c r="I54" s="4"/>
      <c r="J54" s="4"/>
      <c r="K54" s="4"/>
      <c r="L54" s="4">
        <f>+'2017 Settle IS Adjustments'!J201</f>
        <v>-1047792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>
        <f>SUM(E54:AN54)</f>
        <v>-2429768.4229405439</v>
      </c>
      <c r="AP54" s="4">
        <f>ROUND(SUM(AO54,D54),0)</f>
        <v>13977291</v>
      </c>
    </row>
    <row r="55" spans="1:44">
      <c r="A55" s="1">
        <f t="shared" ca="1" si="2"/>
        <v>55</v>
      </c>
      <c r="B55" s="2" t="s">
        <v>260</v>
      </c>
      <c r="C55" s="5" t="s">
        <v>261</v>
      </c>
      <c r="D55" s="4">
        <f>SUM('9-2016 Income Statement'!G201)</f>
        <v>3156.2620830000001</v>
      </c>
      <c r="F55" s="4"/>
      <c r="G55" s="4"/>
      <c r="H55" s="4"/>
      <c r="I55" s="4"/>
      <c r="J55" s="4"/>
      <c r="K55" s="4"/>
      <c r="L55" s="4"/>
      <c r="M55" s="4">
        <f>+'2017 Settle IS Adjustments'!K202</f>
        <v>0</v>
      </c>
      <c r="N55" s="4"/>
      <c r="O55" s="4"/>
      <c r="P55" s="4"/>
      <c r="Q55" s="4"/>
      <c r="R55" s="4"/>
      <c r="S55" s="4"/>
      <c r="T55" s="4">
        <f>+'2017 Settle IS Adjustments'!R202</f>
        <v>0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>
        <f>SUM(E55:AN55)</f>
        <v>0</v>
      </c>
      <c r="AP55" s="4">
        <f>ROUND(SUM(AO55,D55),0)</f>
        <v>3156</v>
      </c>
    </row>
    <row r="56" spans="1:44">
      <c r="A56" s="1">
        <f t="shared" ca="1" si="2"/>
        <v>56</v>
      </c>
      <c r="B56" s="2" t="s">
        <v>252</v>
      </c>
      <c r="C56" s="5" t="s">
        <v>253</v>
      </c>
      <c r="D56" s="4">
        <f>SUM('9-2016 Income Statement'!G197)</f>
        <v>145831.37419500001</v>
      </c>
      <c r="F56" s="4"/>
      <c r="G56" s="4"/>
      <c r="H56" s="4"/>
      <c r="I56" s="4"/>
      <c r="J56" s="4"/>
      <c r="K56" s="4"/>
      <c r="L56" s="4"/>
      <c r="M56" s="4">
        <f>+'2017 Settle IS Adjustments'!K198</f>
        <v>324.77874029617078</v>
      </c>
      <c r="N56" s="4"/>
      <c r="O56" s="4"/>
      <c r="P56" s="4"/>
      <c r="Q56" s="4"/>
      <c r="R56" s="4"/>
      <c r="S56" s="4"/>
      <c r="T56" s="4">
        <f>+'2017 Settle IS Adjustments'!R198</f>
        <v>3782.7959723394956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>
        <f>SUM(E56:AN56)</f>
        <v>4107.5747126356664</v>
      </c>
      <c r="AP56" s="4">
        <f>ROUND(SUM(AO56,D56),0)</f>
        <v>149939</v>
      </c>
    </row>
    <row r="57" spans="1:44">
      <c r="A57" s="1">
        <f t="shared" ca="1" si="2"/>
        <v>57</v>
      </c>
      <c r="B57" s="2" t="s">
        <v>436</v>
      </c>
      <c r="C57" s="3" t="s">
        <v>437</v>
      </c>
      <c r="D57" s="339">
        <f t="shared" ref="D57:AI57" si="55">SUM(D52:D56)</f>
        <v>47600166.421824902</v>
      </c>
      <c r="E57" s="339">
        <f t="shared" si="55"/>
        <v>-206560.42365471341</v>
      </c>
      <c r="F57" s="339">
        <f t="shared" si="55"/>
        <v>202638</v>
      </c>
      <c r="G57" s="339">
        <f t="shared" si="55"/>
        <v>-1378053.9992858302</v>
      </c>
      <c r="H57" s="339">
        <f t="shared" si="55"/>
        <v>0</v>
      </c>
      <c r="I57" s="339">
        <f t="shared" si="55"/>
        <v>0</v>
      </c>
      <c r="J57" s="339">
        <f t="shared" si="55"/>
        <v>0</v>
      </c>
      <c r="K57" s="339">
        <f t="shared" si="55"/>
        <v>0</v>
      </c>
      <c r="L57" s="339">
        <f t="shared" si="55"/>
        <v>-1047792</v>
      </c>
      <c r="M57" s="339">
        <f t="shared" si="55"/>
        <v>10494.297805349112</v>
      </c>
      <c r="N57" s="339">
        <f t="shared" ref="N57" si="56">SUM(N52:N56)</f>
        <v>0</v>
      </c>
      <c r="O57" s="339">
        <f t="shared" si="55"/>
        <v>176605.63064400846</v>
      </c>
      <c r="P57" s="339">
        <f t="shared" ref="P57:Z57" si="57">SUM(P52:P56)</f>
        <v>0</v>
      </c>
      <c r="Q57" s="339">
        <f t="shared" si="57"/>
        <v>0</v>
      </c>
      <c r="R57" s="339">
        <f t="shared" si="57"/>
        <v>0</v>
      </c>
      <c r="S57" s="339">
        <f t="shared" si="57"/>
        <v>0</v>
      </c>
      <c r="T57" s="339">
        <f t="shared" si="57"/>
        <v>122230.2526156878</v>
      </c>
      <c r="U57" s="339">
        <f t="shared" si="57"/>
        <v>0</v>
      </c>
      <c r="V57" s="339">
        <f t="shared" si="57"/>
        <v>0</v>
      </c>
      <c r="W57" s="339">
        <f t="shared" si="57"/>
        <v>0</v>
      </c>
      <c r="X57" s="339">
        <f t="shared" si="57"/>
        <v>3092647.9339365205</v>
      </c>
      <c r="Y57" s="339">
        <f t="shared" si="57"/>
        <v>0</v>
      </c>
      <c r="Z57" s="339">
        <f t="shared" si="57"/>
        <v>0</v>
      </c>
      <c r="AA57" s="339">
        <f t="shared" ref="AA57" si="58">SUM(AA52:AA56)</f>
        <v>0</v>
      </c>
      <c r="AB57" s="339">
        <f t="shared" ref="AB57" si="59">SUM(AB52:AB56)</f>
        <v>0</v>
      </c>
      <c r="AC57" s="339">
        <f t="shared" si="55"/>
        <v>0</v>
      </c>
      <c r="AD57" s="339">
        <f t="shared" si="55"/>
        <v>0</v>
      </c>
      <c r="AE57" s="339">
        <f t="shared" si="55"/>
        <v>0</v>
      </c>
      <c r="AF57" s="339">
        <f t="shared" si="55"/>
        <v>0</v>
      </c>
      <c r="AG57" s="339">
        <f t="shared" si="55"/>
        <v>0</v>
      </c>
      <c r="AH57" s="339">
        <f t="shared" si="55"/>
        <v>0</v>
      </c>
      <c r="AI57" s="339">
        <f t="shared" si="55"/>
        <v>0</v>
      </c>
      <c r="AJ57" s="339">
        <f t="shared" ref="AJ57" si="60">SUM(AJ52:AJ56)</f>
        <v>0</v>
      </c>
      <c r="AK57" s="339">
        <f t="shared" ref="AK57" si="61">SUM(AK52:AK56)</f>
        <v>0</v>
      </c>
      <c r="AL57" s="339">
        <f t="shared" ref="AL57:AN57" si="62">SUM(AL52:AL56)</f>
        <v>0</v>
      </c>
      <c r="AM57" s="339">
        <f t="shared" si="62"/>
        <v>0</v>
      </c>
      <c r="AN57" s="339">
        <f t="shared" si="62"/>
        <v>0</v>
      </c>
      <c r="AO57" s="339">
        <f>SUM(AO52:AO56)</f>
        <v>972209.69206102216</v>
      </c>
      <c r="AP57" s="339">
        <f>SUM(AP52:AP56)</f>
        <v>48572375</v>
      </c>
      <c r="AQ57" s="339">
        <f>+'2017 Settle IS Adjustments'!AN203</f>
        <v>48572376.113885924</v>
      </c>
      <c r="AR57" s="339">
        <f>+AP57-AQ57</f>
        <v>-1.1138859242200851</v>
      </c>
    </row>
    <row r="58" spans="1:44">
      <c r="A58" s="1">
        <f t="shared" ca="1" si="2"/>
        <v>58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4">
      <c r="A59" s="1">
        <f t="shared" ca="1" si="2"/>
        <v>59</v>
      </c>
      <c r="B59" s="5" t="s">
        <v>262</v>
      </c>
      <c r="C59" s="5" t="s">
        <v>263</v>
      </c>
      <c r="D59" s="4">
        <f>+'9-2016 Income Statement'!G204</f>
        <v>17654429.271122001</v>
      </c>
      <c r="F59" s="4"/>
      <c r="G59" s="4">
        <f>+'2017 Settle IS Adjustments'!E205</f>
        <v>-16629392.65</v>
      </c>
      <c r="H59" s="4"/>
      <c r="I59" s="4"/>
      <c r="J59" s="4"/>
      <c r="K59" s="4"/>
      <c r="L59" s="4"/>
      <c r="M59" s="4">
        <f>+'2017 Settle IS Adjustments'!K205</f>
        <v>1912.5055346018544</v>
      </c>
      <c r="N59" s="4"/>
      <c r="O59" s="4"/>
      <c r="P59" s="4"/>
      <c r="Q59" s="4"/>
      <c r="R59" s="4"/>
      <c r="S59" s="4"/>
      <c r="T59" s="4">
        <f>+'2017 Settle IS Adjustments'!R205</f>
        <v>23637.221734088111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>
        <f t="shared" ref="AO59:AO66" si="63">SUM(E59:AN59)</f>
        <v>-16603842.92273131</v>
      </c>
      <c r="AP59" s="4">
        <f t="shared" ref="AP59:AP66" si="64">ROUND(SUM(AO59,D59),0)</f>
        <v>1050586</v>
      </c>
    </row>
    <row r="60" spans="1:44">
      <c r="A60" s="1">
        <f t="shared" ca="1" si="2"/>
        <v>60</v>
      </c>
      <c r="B60" s="5" t="s">
        <v>268</v>
      </c>
      <c r="C60" s="5" t="s">
        <v>375</v>
      </c>
      <c r="D60" s="4">
        <f>SUM('9-2016 Income Statement'!G213)</f>
        <v>97566974.959999993</v>
      </c>
      <c r="F60" s="4"/>
      <c r="G60" s="4">
        <f>+'2017 Settle IS Adjustments'!E214</f>
        <v>-97540765.159999996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>
        <f t="shared" si="63"/>
        <v>-97540765.159999996</v>
      </c>
      <c r="AP60" s="4">
        <f t="shared" si="64"/>
        <v>26210</v>
      </c>
    </row>
    <row r="61" spans="1:44">
      <c r="A61" s="1">
        <f t="shared" ca="1" si="2"/>
        <v>61</v>
      </c>
      <c r="B61" s="2" t="s">
        <v>264</v>
      </c>
      <c r="C61" s="5" t="s">
        <v>265</v>
      </c>
      <c r="D61" s="4">
        <f>SUM('9-2016 Income Statement'!G205)</f>
        <v>1763870.388581</v>
      </c>
      <c r="F61" s="4"/>
      <c r="G61" s="4">
        <f>+'2017 Settle IS Adjustments'!E206</f>
        <v>-646175.61</v>
      </c>
      <c r="H61" s="4"/>
      <c r="I61" s="4"/>
      <c r="J61" s="4"/>
      <c r="K61" s="4"/>
      <c r="L61" s="4"/>
      <c r="M61" s="4">
        <f>+'2017 Settle IS Adjustments'!K206</f>
        <v>927.91872654112478</v>
      </c>
      <c r="N61" s="4"/>
      <c r="O61" s="4"/>
      <c r="P61" s="4"/>
      <c r="Q61" s="4"/>
      <c r="R61" s="4"/>
      <c r="S61" s="4"/>
      <c r="T61" s="4">
        <f>+'2017 Settle IS Adjustments'!R206</f>
        <v>11468.422074413154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>
        <f t="shared" si="63"/>
        <v>-633779.26919904572</v>
      </c>
      <c r="AP61" s="4">
        <f t="shared" si="64"/>
        <v>1130091</v>
      </c>
    </row>
    <row r="62" spans="1:44">
      <c r="A62" s="1">
        <f t="shared" ca="1" si="2"/>
        <v>62</v>
      </c>
      <c r="B62" s="2" t="s">
        <v>266</v>
      </c>
      <c r="C62" s="5" t="s">
        <v>267</v>
      </c>
      <c r="D62" s="4">
        <f>SUM('9-2016 Income Statement'!G206)</f>
        <v>90543.951224999997</v>
      </c>
      <c r="F62" s="4"/>
      <c r="G62" s="4"/>
      <c r="H62" s="4"/>
      <c r="I62" s="4"/>
      <c r="J62" s="4"/>
      <c r="K62" s="4"/>
      <c r="L62" s="4"/>
      <c r="M62" s="4">
        <f>+'2017 Settle IS Adjustments'!K207</f>
        <v>184.57086969958937</v>
      </c>
      <c r="N62" s="4"/>
      <c r="O62" s="4"/>
      <c r="P62" s="4"/>
      <c r="Q62" s="4"/>
      <c r="R62" s="4"/>
      <c r="S62" s="4"/>
      <c r="T62" s="4">
        <f>+'2017 Settle IS Adjustments'!R207</f>
        <v>2281.1659855671555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>
        <f t="shared" si="63"/>
        <v>2465.7368552667449</v>
      </c>
      <c r="AP62" s="4">
        <f t="shared" si="64"/>
        <v>93010</v>
      </c>
    </row>
    <row r="63" spans="1:44">
      <c r="A63" s="1">
        <f t="shared" ca="1" si="2"/>
        <v>63</v>
      </c>
      <c r="B63" s="5" t="s">
        <v>383</v>
      </c>
      <c r="C63" s="5" t="s">
        <v>438</v>
      </c>
      <c r="D63" s="4">
        <f>SUM('9-2016 Income Statement'!G207)</f>
        <v>0</v>
      </c>
      <c r="F63" s="4"/>
      <c r="G63" s="4"/>
      <c r="H63" s="4"/>
      <c r="I63" s="4"/>
      <c r="J63" s="4"/>
      <c r="K63" s="4"/>
      <c r="L63" s="4"/>
      <c r="M63" s="4">
        <f>+'2017 Settle IS Adjustments'!K208</f>
        <v>0</v>
      </c>
      <c r="N63" s="4"/>
      <c r="O63" s="4"/>
      <c r="P63" s="4"/>
      <c r="Q63" s="4"/>
      <c r="R63" s="4"/>
      <c r="S63" s="4"/>
      <c r="T63" s="4">
        <f>+'2017 Settle IS Adjustments'!R208</f>
        <v>0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>
        <f t="shared" si="63"/>
        <v>0</v>
      </c>
      <c r="AP63" s="4">
        <f t="shared" si="64"/>
        <v>0</v>
      </c>
    </row>
    <row r="64" spans="1:44">
      <c r="A64" s="1">
        <f t="shared" ca="1" si="2"/>
        <v>64</v>
      </c>
      <c r="B64" s="5" t="s">
        <v>44</v>
      </c>
      <c r="C64" s="3" t="s">
        <v>39</v>
      </c>
      <c r="D64" s="4">
        <f>SUM('9-2016 Income Statement'!G208)</f>
        <v>320283.63</v>
      </c>
      <c r="F64" s="4"/>
      <c r="G64" s="4"/>
      <c r="H64" s="4"/>
      <c r="I64" s="4"/>
      <c r="J64" s="4"/>
      <c r="K64" s="4"/>
      <c r="L64" s="4"/>
      <c r="M64" s="4">
        <f>+'2017 Settle IS Adjustments'!K209</f>
        <v>347.63090884414129</v>
      </c>
      <c r="N64" s="4"/>
      <c r="O64" s="4"/>
      <c r="P64" s="4"/>
      <c r="Q64" s="4"/>
      <c r="R64" s="4"/>
      <c r="S64" s="4"/>
      <c r="T64" s="4">
        <f>+'2017 Settle IS Adjustments'!R209</f>
        <v>4296.4732521321366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>
        <f t="shared" si="63"/>
        <v>4644.1041609762779</v>
      </c>
      <c r="AP64" s="4">
        <f t="shared" si="64"/>
        <v>324928</v>
      </c>
    </row>
    <row r="65" spans="1:44">
      <c r="A65" s="1">
        <f ca="1">CELL("row",A65)</f>
        <v>65</v>
      </c>
      <c r="B65" s="5" t="s">
        <v>48</v>
      </c>
      <c r="C65" s="3" t="s">
        <v>40</v>
      </c>
      <c r="D65" s="4">
        <f>SUM('9-2016 Income Statement'!G209)</f>
        <v>0</v>
      </c>
      <c r="F65" s="4"/>
      <c r="G65" s="4"/>
      <c r="H65" s="4"/>
      <c r="I65" s="4"/>
      <c r="J65" s="4"/>
      <c r="K65" s="4"/>
      <c r="L65" s="4"/>
      <c r="M65" s="4">
        <f>+'2017 Settle IS Adjustments'!K210</f>
        <v>0</v>
      </c>
      <c r="N65" s="4"/>
      <c r="O65" s="4"/>
      <c r="P65" s="4"/>
      <c r="Q65" s="4"/>
      <c r="R65" s="4"/>
      <c r="S65" s="4"/>
      <c r="T65" s="4">
        <f>+'2017 Settle IS Adjustments'!R210</f>
        <v>0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>
        <f t="shared" si="63"/>
        <v>0</v>
      </c>
      <c r="AP65" s="4">
        <f t="shared" si="64"/>
        <v>0</v>
      </c>
    </row>
    <row r="66" spans="1:44">
      <c r="A66" s="1">
        <f ca="1">CELL("row",A66)</f>
        <v>66</v>
      </c>
      <c r="B66" s="5" t="s">
        <v>49</v>
      </c>
      <c r="C66" s="3" t="s">
        <v>41</v>
      </c>
      <c r="D66" s="4">
        <f>SUM('9-2016 Income Statement'!G210)</f>
        <v>0</v>
      </c>
      <c r="F66" s="4"/>
      <c r="G66" s="4"/>
      <c r="H66" s="4"/>
      <c r="I66" s="4"/>
      <c r="J66" s="4"/>
      <c r="K66" s="4"/>
      <c r="L66" s="4"/>
      <c r="M66" s="4">
        <f>+'2017 Settle IS Adjustments'!K211</f>
        <v>0</v>
      </c>
      <c r="N66" s="4"/>
      <c r="O66" s="4"/>
      <c r="P66" s="4"/>
      <c r="Q66" s="4"/>
      <c r="R66" s="4"/>
      <c r="S66" s="4"/>
      <c r="T66" s="4">
        <f>+'2017 Settle IS Adjustments'!R211</f>
        <v>0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>
        <f t="shared" si="63"/>
        <v>0</v>
      </c>
      <c r="AP66" s="4">
        <f t="shared" si="64"/>
        <v>0</v>
      </c>
    </row>
    <row r="67" spans="1:44">
      <c r="A67" s="1">
        <f ca="1">CELL("row",A67)</f>
        <v>67</v>
      </c>
      <c r="B67" s="2" t="s">
        <v>439</v>
      </c>
      <c r="C67" s="3" t="s">
        <v>440</v>
      </c>
      <c r="D67" s="339">
        <f t="shared" ref="D67:AP67" si="65">SUM(D59:D66)</f>
        <v>117396102.20092797</v>
      </c>
      <c r="E67" s="339">
        <f t="shared" si="65"/>
        <v>0</v>
      </c>
      <c r="F67" s="339">
        <f t="shared" si="65"/>
        <v>0</v>
      </c>
      <c r="G67" s="339">
        <f t="shared" si="65"/>
        <v>-114816333.42</v>
      </c>
      <c r="H67" s="339">
        <f t="shared" si="65"/>
        <v>0</v>
      </c>
      <c r="I67" s="339">
        <f t="shared" si="65"/>
        <v>0</v>
      </c>
      <c r="J67" s="339">
        <f t="shared" si="65"/>
        <v>0</v>
      </c>
      <c r="K67" s="339">
        <f t="shared" si="65"/>
        <v>0</v>
      </c>
      <c r="L67" s="339">
        <f t="shared" si="65"/>
        <v>0</v>
      </c>
      <c r="M67" s="339">
        <f t="shared" si="65"/>
        <v>3372.6260396867096</v>
      </c>
      <c r="N67" s="339">
        <f t="shared" ref="N67" si="66">SUM(N59:N66)</f>
        <v>0</v>
      </c>
      <c r="O67" s="339">
        <f t="shared" si="65"/>
        <v>0</v>
      </c>
      <c r="P67" s="339">
        <f t="shared" ref="P67:Z67" si="67">SUM(P59:P66)</f>
        <v>0</v>
      </c>
      <c r="Q67" s="339">
        <f t="shared" si="67"/>
        <v>0</v>
      </c>
      <c r="R67" s="339">
        <f t="shared" si="67"/>
        <v>0</v>
      </c>
      <c r="S67" s="339">
        <f t="shared" si="67"/>
        <v>0</v>
      </c>
      <c r="T67" s="339">
        <f t="shared" si="67"/>
        <v>41683.283046200551</v>
      </c>
      <c r="U67" s="339">
        <f t="shared" si="67"/>
        <v>0</v>
      </c>
      <c r="V67" s="339">
        <f t="shared" si="67"/>
        <v>0</v>
      </c>
      <c r="W67" s="339">
        <f t="shared" si="67"/>
        <v>0</v>
      </c>
      <c r="X67" s="339">
        <f t="shared" si="67"/>
        <v>0</v>
      </c>
      <c r="Y67" s="339">
        <f t="shared" si="67"/>
        <v>0</v>
      </c>
      <c r="Z67" s="339">
        <f t="shared" si="67"/>
        <v>0</v>
      </c>
      <c r="AA67" s="339">
        <f t="shared" ref="AA67" si="68">SUM(AA59:AA66)</f>
        <v>0</v>
      </c>
      <c r="AB67" s="339">
        <f t="shared" ref="AB67" si="69">SUM(AB59:AB66)</f>
        <v>0</v>
      </c>
      <c r="AC67" s="339">
        <f t="shared" si="65"/>
        <v>0</v>
      </c>
      <c r="AD67" s="339">
        <f t="shared" si="65"/>
        <v>0</v>
      </c>
      <c r="AE67" s="339">
        <f t="shared" si="65"/>
        <v>0</v>
      </c>
      <c r="AF67" s="339">
        <f t="shared" si="65"/>
        <v>0</v>
      </c>
      <c r="AG67" s="339">
        <f t="shared" si="65"/>
        <v>0</v>
      </c>
      <c r="AH67" s="339">
        <f t="shared" si="65"/>
        <v>0</v>
      </c>
      <c r="AI67" s="339">
        <f t="shared" si="65"/>
        <v>0</v>
      </c>
      <c r="AJ67" s="339">
        <f t="shared" ref="AJ67" si="70">SUM(AJ59:AJ66)</f>
        <v>0</v>
      </c>
      <c r="AK67" s="339">
        <f t="shared" ref="AK67:AL67" si="71">SUM(AK59:AK66)</f>
        <v>0</v>
      </c>
      <c r="AL67" s="339">
        <f t="shared" si="71"/>
        <v>0</v>
      </c>
      <c r="AM67" s="339">
        <f t="shared" ref="AM67:AN67" si="72">SUM(AM59:AM66)</f>
        <v>0</v>
      </c>
      <c r="AN67" s="339">
        <f t="shared" si="72"/>
        <v>0</v>
      </c>
      <c r="AO67" s="339">
        <f t="shared" si="65"/>
        <v>-114771277.5109141</v>
      </c>
      <c r="AP67" s="339">
        <f t="shared" si="65"/>
        <v>2624825</v>
      </c>
      <c r="AQ67" s="339">
        <f>+'2017 Settle IS Adjustments'!AN212+'2017 Settle IS Adjustments'!AN215</f>
        <v>2624824.6900138855</v>
      </c>
      <c r="AR67" s="339">
        <f>+AP67-AQ67</f>
        <v>0.30998611450195313</v>
      </c>
    </row>
    <row r="68" spans="1:44">
      <c r="A68" s="1">
        <f ca="1">CELL("row",A68)</f>
        <v>68</v>
      </c>
      <c r="C68" s="42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4">
      <c r="A69" s="1">
        <f t="shared" ref="A69:A137" ca="1" si="73">CELL("row",A69)</f>
        <v>69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4">
      <c r="A70" s="1">
        <f t="shared" ca="1" si="73"/>
        <v>70</v>
      </c>
      <c r="B70" s="2" t="s">
        <v>269</v>
      </c>
      <c r="C70" s="5" t="s">
        <v>270</v>
      </c>
      <c r="D70" s="4">
        <f>SUM('9-2016 Income Statement'!G216)</f>
        <v>29231271.043887898</v>
      </c>
      <c r="F70" s="4"/>
      <c r="G70" s="4"/>
      <c r="H70" s="4"/>
      <c r="I70" s="4"/>
      <c r="J70" s="4"/>
      <c r="K70" s="4"/>
      <c r="L70" s="4"/>
      <c r="M70" s="4">
        <f>+'2017 Settle IS Adjustments'!K217</f>
        <v>63226.904854136286</v>
      </c>
      <c r="N70" s="4"/>
      <c r="O70" s="4"/>
      <c r="P70" s="4"/>
      <c r="Q70" s="4"/>
      <c r="R70" s="4"/>
      <c r="S70" s="4"/>
      <c r="T70" s="4">
        <f>+'2017 Settle IS Adjustments'!R217</f>
        <v>795244.97081179544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>
        <f t="shared" ref="AO70:AO80" si="74">SUM(E70:AN70)</f>
        <v>858471.87566593173</v>
      </c>
      <c r="AP70" s="4">
        <f t="shared" ref="AP70:AP80" si="75">ROUND(SUM(AO70,D70),0)</f>
        <v>30089743</v>
      </c>
    </row>
    <row r="71" spans="1:44">
      <c r="A71" s="1">
        <f t="shared" ca="1" si="73"/>
        <v>71</v>
      </c>
      <c r="B71" s="2" t="s">
        <v>271</v>
      </c>
      <c r="C71" s="5" t="s">
        <v>272</v>
      </c>
      <c r="D71" s="4">
        <f>SUM('9-2016 Income Statement'!G217)</f>
        <v>3432585.6418920001</v>
      </c>
      <c r="F71" s="4"/>
      <c r="G71" s="4"/>
      <c r="H71" s="4"/>
      <c r="I71" s="4"/>
      <c r="J71" s="4"/>
      <c r="K71" s="4"/>
      <c r="L71" s="4"/>
      <c r="M71" s="4">
        <f>+'2017 Settle IS Adjustments'!K218</f>
        <v>0</v>
      </c>
      <c r="N71" s="4"/>
      <c r="O71" s="4"/>
      <c r="P71" s="4"/>
      <c r="Q71" s="4"/>
      <c r="R71" s="4"/>
      <c r="S71" s="4"/>
      <c r="T71" s="4">
        <f>+'2017 Settle IS Adjustments'!R218</f>
        <v>0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>
        <f t="shared" si="74"/>
        <v>0</v>
      </c>
      <c r="AP71" s="4">
        <f t="shared" si="75"/>
        <v>3432586</v>
      </c>
    </row>
    <row r="72" spans="1:44">
      <c r="A72" s="1">
        <f t="shared" ca="1" si="73"/>
        <v>72</v>
      </c>
      <c r="B72" s="2" t="s">
        <v>273</v>
      </c>
      <c r="C72" s="5" t="s">
        <v>0</v>
      </c>
      <c r="D72" s="4">
        <f>SUM('9-2016 Income Statement'!G218)</f>
        <v>-156178.807734</v>
      </c>
      <c r="F72" s="4"/>
      <c r="G72" s="4"/>
      <c r="H72" s="4"/>
      <c r="I72" s="4"/>
      <c r="J72" s="4"/>
      <c r="K72" s="4"/>
      <c r="L72" s="4"/>
      <c r="M72" s="4">
        <f>+'2017 Settle IS Adjustments'!K219</f>
        <v>0</v>
      </c>
      <c r="N72" s="4"/>
      <c r="O72" s="4"/>
      <c r="P72" s="4"/>
      <c r="Q72" s="4"/>
      <c r="R72" s="4"/>
      <c r="S72" s="4"/>
      <c r="T72" s="4">
        <f>+'2017 Settle IS Adjustments'!R219</f>
        <v>0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>
        <f t="shared" si="74"/>
        <v>0</v>
      </c>
      <c r="AP72" s="4">
        <f t="shared" si="75"/>
        <v>-156179</v>
      </c>
    </row>
    <row r="73" spans="1:44">
      <c r="A73" s="1">
        <f t="shared" ca="1" si="73"/>
        <v>73</v>
      </c>
      <c r="B73" s="2" t="s">
        <v>274</v>
      </c>
      <c r="C73" s="5" t="s">
        <v>275</v>
      </c>
      <c r="D73" s="4">
        <f>SUM('9-2016 Income Statement'!G219)</f>
        <v>12344244.369874001</v>
      </c>
      <c r="F73" s="4"/>
      <c r="G73" s="4"/>
      <c r="H73" s="4"/>
      <c r="I73" s="4"/>
      <c r="J73" s="4"/>
      <c r="K73" s="4"/>
      <c r="L73" s="4"/>
      <c r="M73" s="4">
        <f>+'2017 Settle IS Adjustments'!K220</f>
        <v>0</v>
      </c>
      <c r="N73" s="4"/>
      <c r="O73" s="4"/>
      <c r="P73" s="4"/>
      <c r="Q73" s="4"/>
      <c r="R73" s="4"/>
      <c r="S73" s="4"/>
      <c r="T73" s="4">
        <f>+'2017 Settle IS Adjustments'!R220</f>
        <v>0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>
        <f t="shared" si="74"/>
        <v>0</v>
      </c>
      <c r="AP73" s="4">
        <f t="shared" si="75"/>
        <v>12344244</v>
      </c>
    </row>
    <row r="74" spans="1:44">
      <c r="A74" s="1">
        <f t="shared" ca="1" si="73"/>
        <v>74</v>
      </c>
      <c r="B74" s="2" t="s">
        <v>276</v>
      </c>
      <c r="C74" s="5" t="s">
        <v>1059</v>
      </c>
      <c r="D74" s="4">
        <f>SUM('9-2016 Income Statement'!G220)</f>
        <v>5183325.864027</v>
      </c>
      <c r="F74" s="4"/>
      <c r="G74" s="4"/>
      <c r="H74" s="4"/>
      <c r="I74" s="4"/>
      <c r="J74" s="4"/>
      <c r="K74" s="4"/>
      <c r="L74" s="4"/>
      <c r="M74" s="4">
        <f>+'2017 Settle IS Adjustments'!K221</f>
        <v>0</v>
      </c>
      <c r="N74" s="4"/>
      <c r="O74" s="4"/>
      <c r="P74" s="4"/>
      <c r="Q74" s="4"/>
      <c r="R74" s="4">
        <f>+'2017 Settle IS Adjustments'!P221</f>
        <v>-39279.444874167792</v>
      </c>
      <c r="S74" s="4"/>
      <c r="T74" s="4">
        <f>+'2017 Settle IS Adjustments'!R221</f>
        <v>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>
        <f>+'2017 Settle IS Adjustments'!$AG$220</f>
        <v>0</v>
      </c>
      <c r="AJ74" s="4"/>
      <c r="AK74" s="4"/>
      <c r="AL74" s="4"/>
      <c r="AM74" s="4"/>
      <c r="AN74" s="4">
        <f>+'2017 Settle IS Adjustments'!AL221</f>
        <v>0</v>
      </c>
      <c r="AO74" s="4">
        <f t="shared" si="74"/>
        <v>-39279.444874167792</v>
      </c>
      <c r="AP74" s="4">
        <f t="shared" si="75"/>
        <v>5144046</v>
      </c>
    </row>
    <row r="75" spans="1:44">
      <c r="A75" s="1">
        <f t="shared" ca="1" si="73"/>
        <v>75</v>
      </c>
      <c r="B75" s="2" t="s">
        <v>277</v>
      </c>
      <c r="C75" s="5" t="s">
        <v>1060</v>
      </c>
      <c r="D75" s="4">
        <f>SUM('9-2016 Income Statement'!G221)</f>
        <v>3678969.2391059999</v>
      </c>
      <c r="F75" s="4"/>
      <c r="G75" s="4"/>
      <c r="H75" s="4"/>
      <c r="I75" s="4"/>
      <c r="J75" s="4"/>
      <c r="K75" s="4">
        <f>+'2017 Settle IS Adjustments'!I222</f>
        <v>-106750.2786706667</v>
      </c>
      <c r="L75" s="4"/>
      <c r="M75" s="4">
        <f>+'2017 Settle IS Adjustments'!K222</f>
        <v>0</v>
      </c>
      <c r="N75" s="4">
        <f>+'2017 Settle IS Adjustments'!L222</f>
        <v>-24832.496714436435</v>
      </c>
      <c r="O75" s="4"/>
      <c r="P75" s="4"/>
      <c r="Q75" s="4"/>
      <c r="R75" s="4">
        <f>+'2017 Settle IS Adjustments'!P222</f>
        <v>-62485.574881695677</v>
      </c>
      <c r="S75" s="4"/>
      <c r="T75" s="4">
        <f>+'2017 Settle IS Adjustments'!R222</f>
        <v>0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>
        <f t="shared" si="74"/>
        <v>-194068.35026679881</v>
      </c>
      <c r="AP75" s="4">
        <f t="shared" si="75"/>
        <v>3484901</v>
      </c>
    </row>
    <row r="76" spans="1:44">
      <c r="A76" s="1">
        <f t="shared" ca="1" si="73"/>
        <v>76</v>
      </c>
      <c r="B76" s="2" t="s">
        <v>278</v>
      </c>
      <c r="C76" s="5" t="s">
        <v>1</v>
      </c>
      <c r="D76" s="4">
        <f>SUM('9-2016 Income Statement'!G222)</f>
        <v>27946417.709543899</v>
      </c>
      <c r="F76" s="4"/>
      <c r="G76" s="4">
        <f>+'2017 Settle IS Adjustments'!E223</f>
        <v>-41429.58</v>
      </c>
      <c r="H76" s="4"/>
      <c r="I76" s="4"/>
      <c r="J76" s="4"/>
      <c r="K76" s="4"/>
      <c r="L76" s="4"/>
      <c r="M76" s="4">
        <f>+'2017 Settle IS Adjustments'!K223</f>
        <v>0</v>
      </c>
      <c r="N76" s="4"/>
      <c r="O76" s="4"/>
      <c r="P76" s="4"/>
      <c r="Q76" s="4"/>
      <c r="R76" s="4"/>
      <c r="S76" s="4">
        <f>+'2017 Settle IS Adjustments'!Q223</f>
        <v>1822992.9925739774</v>
      </c>
      <c r="T76" s="4">
        <f>+'2017 Settle IS Adjustments'!R223</f>
        <v>0</v>
      </c>
      <c r="U76" s="4">
        <f>+'2017 Settle IS Adjustments'!S223</f>
        <v>148775.67639789265</v>
      </c>
      <c r="V76" s="4">
        <f>+'2017 Settle IS Adjustments'!T223</f>
        <v>187308.92923393101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>
        <f>+'2017 Settle IS Adjustments'!AL223</f>
        <v>0</v>
      </c>
      <c r="AO76" s="4">
        <f t="shared" si="74"/>
        <v>2117648.018205801</v>
      </c>
      <c r="AP76" s="4">
        <f t="shared" si="75"/>
        <v>30064066</v>
      </c>
    </row>
    <row r="77" spans="1:44">
      <c r="A77" s="1">
        <f t="shared" ca="1" si="73"/>
        <v>77</v>
      </c>
      <c r="B77" s="2" t="s">
        <v>279</v>
      </c>
      <c r="C77" s="5" t="s">
        <v>280</v>
      </c>
      <c r="D77" s="4">
        <f>SUM('9-2016 Income Statement'!G223)</f>
        <v>8352940.1369040003</v>
      </c>
      <c r="E77" s="4">
        <f>+'2017 Settle IS Adjustments'!C224</f>
        <v>-57722.627820235684</v>
      </c>
      <c r="F77" s="4">
        <f>+'2017 Settle IS Adjustments'!D224</f>
        <v>56627</v>
      </c>
      <c r="G77" s="4">
        <f>+'2017 Settle IS Adjustments'!E224</f>
        <v>-385092.63638000004</v>
      </c>
      <c r="H77" s="4"/>
      <c r="I77" s="4"/>
      <c r="J77" s="4"/>
      <c r="K77" s="4"/>
      <c r="L77" s="4"/>
      <c r="M77" s="4"/>
      <c r="N77" s="4"/>
      <c r="O77" s="4"/>
      <c r="P77" s="4">
        <f>+'2017 Settle IS Adjustments'!N224</f>
        <v>407545.487356</v>
      </c>
      <c r="Q77" s="4"/>
      <c r="R77" s="4"/>
      <c r="S77" s="4"/>
      <c r="T77" s="4"/>
      <c r="U77" s="4"/>
      <c r="V77" s="4"/>
      <c r="W77" s="4"/>
      <c r="X77" s="4"/>
      <c r="Y77" s="4"/>
      <c r="Z77" s="4">
        <f>+'2017 Settle IS Adjustments'!X224</f>
        <v>-51913.275359999388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>
        <f t="shared" si="74"/>
        <v>-30556.052204235108</v>
      </c>
      <c r="AP77" s="4">
        <f t="shared" si="75"/>
        <v>8322384</v>
      </c>
    </row>
    <row r="78" spans="1:44">
      <c r="A78" s="1">
        <f t="shared" ca="1" si="73"/>
        <v>78</v>
      </c>
      <c r="B78" s="2" t="s">
        <v>281</v>
      </c>
      <c r="C78" s="5" t="s">
        <v>282</v>
      </c>
      <c r="D78" s="4">
        <f>SUM('9-2016 Income Statement'!G224:G225)</f>
        <v>4820084.3369920002</v>
      </c>
      <c r="F78" s="4"/>
      <c r="G78" s="4"/>
      <c r="H78" s="4"/>
      <c r="I78" s="4"/>
      <c r="J78" s="4"/>
      <c r="K78" s="4"/>
      <c r="L78" s="4"/>
      <c r="M78" s="4">
        <f>+'2017 Settle IS Adjustments'!K225+'2017 Settle IS Adjustments'!K226</f>
        <v>0</v>
      </c>
      <c r="N78" s="4"/>
      <c r="O78" s="4"/>
      <c r="P78" s="4"/>
      <c r="Q78" s="4"/>
      <c r="R78" s="4"/>
      <c r="S78" s="4"/>
      <c r="T78" s="4">
        <f>+'2017 Settle IS Adjustments'!R225+'2017 Settle IS Adjustments'!R226</f>
        <v>0</v>
      </c>
      <c r="U78" s="4"/>
      <c r="V78" s="4"/>
      <c r="W78" s="4"/>
      <c r="X78" s="4"/>
      <c r="Y78" s="4"/>
      <c r="Z78" s="4"/>
      <c r="AA78" s="4">
        <f>+'2017 Settle IS Adjustments'!Y226</f>
        <v>-952386</v>
      </c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>
        <f t="shared" si="74"/>
        <v>-952386</v>
      </c>
      <c r="AP78" s="4">
        <f t="shared" si="75"/>
        <v>3867698</v>
      </c>
    </row>
    <row r="79" spans="1:44">
      <c r="A79" s="1">
        <f t="shared" ca="1" si="73"/>
        <v>79</v>
      </c>
      <c r="B79" s="2" t="s">
        <v>283</v>
      </c>
      <c r="C79" s="5" t="s">
        <v>284</v>
      </c>
      <c r="D79" s="4">
        <f>SUM('9-2016 Income Statement'!G226)</f>
        <v>7645436.9983759997</v>
      </c>
      <c r="F79" s="4"/>
      <c r="G79" s="4"/>
      <c r="H79" s="4"/>
      <c r="I79" s="4"/>
      <c r="J79" s="4"/>
      <c r="K79" s="4"/>
      <c r="L79" s="4"/>
      <c r="M79" s="4">
        <f>+'2017 Settle IS Adjustments'!K227</f>
        <v>0</v>
      </c>
      <c r="N79" s="4"/>
      <c r="O79" s="4"/>
      <c r="P79" s="4"/>
      <c r="Q79" s="4"/>
      <c r="R79" s="4"/>
      <c r="S79" s="4"/>
      <c r="T79" s="4">
        <f>+'2017 Settle IS Adjustments'!R227</f>
        <v>0</v>
      </c>
      <c r="U79" s="4"/>
      <c r="V79" s="4"/>
      <c r="W79" s="4"/>
      <c r="X79" s="4"/>
      <c r="Y79" s="4">
        <f>+'2017 Settle IS Adjustments'!W227</f>
        <v>-363750.12810969783</v>
      </c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>
        <f t="shared" si="74"/>
        <v>-363750.12810969783</v>
      </c>
      <c r="AP79" s="4">
        <f t="shared" si="75"/>
        <v>7281687</v>
      </c>
    </row>
    <row r="80" spans="1:44">
      <c r="A80" s="1">
        <f t="shared" ca="1" si="73"/>
        <v>80</v>
      </c>
      <c r="B80" s="2" t="s">
        <v>285</v>
      </c>
      <c r="C80" s="5" t="s">
        <v>286</v>
      </c>
      <c r="D80" s="4">
        <f>SUM('9-2016 Income Statement'!G228)</f>
        <v>12120662.048645999</v>
      </c>
      <c r="F80" s="4"/>
      <c r="G80" s="4"/>
      <c r="H80" s="4"/>
      <c r="I80" s="4"/>
      <c r="J80" s="4"/>
      <c r="K80" s="4"/>
      <c r="L80" s="4"/>
      <c r="M80" s="4">
        <f>+'2017 Settle IS Adjustments'!K229</f>
        <v>0</v>
      </c>
      <c r="N80" s="4"/>
      <c r="O80" s="4"/>
      <c r="P80" s="4"/>
      <c r="Q80" s="4"/>
      <c r="R80" s="4"/>
      <c r="S80" s="4"/>
      <c r="T80" s="4">
        <f>+'2017 Settle IS Adjustments'!R229</f>
        <v>0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>
        <f t="shared" si="74"/>
        <v>0</v>
      </c>
      <c r="AP80" s="4">
        <f t="shared" si="75"/>
        <v>12120662</v>
      </c>
    </row>
    <row r="81" spans="1:44">
      <c r="A81" s="1">
        <f t="shared" ca="1" si="73"/>
        <v>81</v>
      </c>
      <c r="B81" s="2" t="s">
        <v>2</v>
      </c>
      <c r="C81" s="3" t="s">
        <v>3</v>
      </c>
      <c r="D81" s="339">
        <f t="shared" ref="D81:AP81" si="76">SUM(D70:D80)</f>
        <v>114599758.58151479</v>
      </c>
      <c r="E81" s="339">
        <f t="shared" si="76"/>
        <v>-57722.627820235684</v>
      </c>
      <c r="F81" s="339">
        <f t="shared" si="76"/>
        <v>56627</v>
      </c>
      <c r="G81" s="339">
        <f t="shared" si="76"/>
        <v>-426522.21638000006</v>
      </c>
      <c r="H81" s="339">
        <f t="shared" si="76"/>
        <v>0</v>
      </c>
      <c r="I81" s="339">
        <f t="shared" si="76"/>
        <v>0</v>
      </c>
      <c r="J81" s="339">
        <f t="shared" si="76"/>
        <v>0</v>
      </c>
      <c r="K81" s="339">
        <f t="shared" si="76"/>
        <v>-106750.2786706667</v>
      </c>
      <c r="L81" s="339">
        <f t="shared" si="76"/>
        <v>0</v>
      </c>
      <c r="M81" s="339">
        <f t="shared" si="76"/>
        <v>63226.904854136286</v>
      </c>
      <c r="N81" s="339">
        <f t="shared" ref="N81" si="77">SUM(N70:N80)</f>
        <v>-24832.496714436435</v>
      </c>
      <c r="O81" s="339">
        <f t="shared" si="76"/>
        <v>0</v>
      </c>
      <c r="P81" s="339">
        <f t="shared" ref="P81:Z81" si="78">SUM(P70:P80)</f>
        <v>407545.487356</v>
      </c>
      <c r="Q81" s="339">
        <f t="shared" si="78"/>
        <v>0</v>
      </c>
      <c r="R81" s="339">
        <f t="shared" si="78"/>
        <v>-101765.01975586347</v>
      </c>
      <c r="S81" s="339">
        <f t="shared" si="78"/>
        <v>1822992.9925739774</v>
      </c>
      <c r="T81" s="339">
        <f t="shared" si="78"/>
        <v>795244.97081179544</v>
      </c>
      <c r="U81" s="339">
        <f t="shared" si="78"/>
        <v>148775.67639789265</v>
      </c>
      <c r="V81" s="339">
        <f t="shared" si="78"/>
        <v>187308.92923393101</v>
      </c>
      <c r="W81" s="339">
        <f t="shared" si="78"/>
        <v>0</v>
      </c>
      <c r="X81" s="339">
        <f t="shared" si="78"/>
        <v>0</v>
      </c>
      <c r="Y81" s="339">
        <f t="shared" si="78"/>
        <v>-363750.12810969783</v>
      </c>
      <c r="Z81" s="339">
        <f t="shared" si="78"/>
        <v>-51913.275359999388</v>
      </c>
      <c r="AA81" s="339">
        <f t="shared" ref="AA81" si="79">SUM(AA70:AA80)</f>
        <v>-952386</v>
      </c>
      <c r="AB81" s="339">
        <f t="shared" ref="AB81" si="80">SUM(AB70:AB80)</f>
        <v>0</v>
      </c>
      <c r="AC81" s="339">
        <f t="shared" si="76"/>
        <v>0</v>
      </c>
      <c r="AD81" s="339">
        <f t="shared" si="76"/>
        <v>0</v>
      </c>
      <c r="AE81" s="339">
        <f t="shared" si="76"/>
        <v>0</v>
      </c>
      <c r="AF81" s="339">
        <f t="shared" si="76"/>
        <v>0</v>
      </c>
      <c r="AG81" s="339">
        <f t="shared" si="76"/>
        <v>0</v>
      </c>
      <c r="AH81" s="339">
        <f t="shared" si="76"/>
        <v>0</v>
      </c>
      <c r="AI81" s="339">
        <f t="shared" si="76"/>
        <v>0</v>
      </c>
      <c r="AJ81" s="339">
        <f t="shared" ref="AJ81" si="81">SUM(AJ70:AJ80)</f>
        <v>0</v>
      </c>
      <c r="AK81" s="339">
        <f t="shared" ref="AK81:AL81" si="82">SUM(AK70:AK80)</f>
        <v>0</v>
      </c>
      <c r="AL81" s="339">
        <f t="shared" si="82"/>
        <v>0</v>
      </c>
      <c r="AM81" s="339">
        <f t="shared" ref="AM81:AN81" si="83">SUM(AM70:AM80)</f>
        <v>0</v>
      </c>
      <c r="AN81" s="339">
        <f t="shared" si="83"/>
        <v>0</v>
      </c>
      <c r="AO81" s="339">
        <f t="shared" si="76"/>
        <v>1396079.9184168335</v>
      </c>
      <c r="AP81" s="339">
        <f t="shared" si="76"/>
        <v>115995838</v>
      </c>
      <c r="AQ81" s="339">
        <f>+'2017 Settle IS Adjustments'!AN230</f>
        <v>115995838.49993162</v>
      </c>
      <c r="AR81" s="339">
        <f>+AP81-AQ81</f>
        <v>-0.49993161857128143</v>
      </c>
    </row>
    <row r="82" spans="1:44">
      <c r="A82" s="1">
        <f t="shared" ca="1" si="73"/>
        <v>82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4">
      <c r="A83" s="1">
        <f t="shared" ca="1" si="73"/>
        <v>83</v>
      </c>
      <c r="C83" s="3" t="s">
        <v>1533</v>
      </c>
      <c r="D83" s="339">
        <f>SUM(D81,D67,D57,D50,D29,D26)</f>
        <v>509119543.78426719</v>
      </c>
      <c r="E83" s="339">
        <f t="shared" ref="E83:AP83" si="84">SUM(E81,E67,E57,E50,E29,E26)</f>
        <v>-264283.05147494911</v>
      </c>
      <c r="F83" s="339">
        <f t="shared" si="84"/>
        <v>259265</v>
      </c>
      <c r="G83" s="339">
        <f t="shared" si="84"/>
        <v>-116620909.63566583</v>
      </c>
      <c r="H83" s="339">
        <f t="shared" si="84"/>
        <v>0</v>
      </c>
      <c r="I83" s="339">
        <f t="shared" si="84"/>
        <v>0</v>
      </c>
      <c r="J83" s="339">
        <f t="shared" si="84"/>
        <v>0</v>
      </c>
      <c r="K83" s="339">
        <f t="shared" si="84"/>
        <v>-106750.2786706667</v>
      </c>
      <c r="L83" s="339">
        <f t="shared" si="84"/>
        <v>-1047792</v>
      </c>
      <c r="M83" s="339">
        <f t="shared" si="84"/>
        <v>148711.30577742562</v>
      </c>
      <c r="N83" s="339">
        <f t="shared" ref="N83" si="85">SUM(N81,N67,N57,N50,N29,N26)</f>
        <v>-24832.496714436435</v>
      </c>
      <c r="O83" s="339">
        <f t="shared" si="84"/>
        <v>176605.63064400846</v>
      </c>
      <c r="P83" s="339">
        <f t="shared" ref="P83:Z83" si="86">SUM(P81,P67,P57,P50,P29,P26)</f>
        <v>407545.487356</v>
      </c>
      <c r="Q83" s="339">
        <f t="shared" si="86"/>
        <v>0</v>
      </c>
      <c r="R83" s="339">
        <f t="shared" si="86"/>
        <v>-101765.01975586347</v>
      </c>
      <c r="S83" s="339">
        <f t="shared" si="86"/>
        <v>1822992.9925739774</v>
      </c>
      <c r="T83" s="339">
        <f t="shared" si="86"/>
        <v>1824713.394739239</v>
      </c>
      <c r="U83" s="339">
        <f t="shared" si="86"/>
        <v>148775.67639789265</v>
      </c>
      <c r="V83" s="339">
        <f t="shared" si="86"/>
        <v>187308.92923393101</v>
      </c>
      <c r="W83" s="339">
        <f t="shared" si="86"/>
        <v>0</v>
      </c>
      <c r="X83" s="339">
        <f t="shared" si="86"/>
        <v>3092647.9339365205</v>
      </c>
      <c r="Y83" s="339">
        <f t="shared" si="86"/>
        <v>-363750.12810969783</v>
      </c>
      <c r="Z83" s="339">
        <f t="shared" si="86"/>
        <v>-51913.275359999388</v>
      </c>
      <c r="AA83" s="339">
        <f t="shared" ref="AA83" si="87">SUM(AA81,AA67,AA57,AA50,AA29,AA26)</f>
        <v>-952386</v>
      </c>
      <c r="AB83" s="339">
        <f t="shared" ref="AB83" si="88">SUM(AB81,AB67,AB57,AB50,AB29,AB26)</f>
        <v>11973885.605561135</v>
      </c>
      <c r="AC83" s="339">
        <f t="shared" si="84"/>
        <v>0</v>
      </c>
      <c r="AD83" s="339">
        <f t="shared" si="84"/>
        <v>0</v>
      </c>
      <c r="AE83" s="339">
        <f t="shared" si="84"/>
        <v>0</v>
      </c>
      <c r="AF83" s="339">
        <f t="shared" si="84"/>
        <v>-403311.48166666902</v>
      </c>
      <c r="AG83" s="339">
        <f t="shared" si="84"/>
        <v>0</v>
      </c>
      <c r="AH83" s="339">
        <f t="shared" si="84"/>
        <v>0</v>
      </c>
      <c r="AI83" s="339">
        <f t="shared" si="84"/>
        <v>0</v>
      </c>
      <c r="AJ83" s="339">
        <f t="shared" si="84"/>
        <v>0</v>
      </c>
      <c r="AK83" s="339">
        <f t="shared" si="84"/>
        <v>0</v>
      </c>
      <c r="AL83" s="339">
        <f t="shared" si="84"/>
        <v>0</v>
      </c>
      <c r="AM83" s="339">
        <f t="shared" ref="AM83:AN83" si="89">SUM(AM81,AM67,AM57,AM50,AM29,AM26)</f>
        <v>0</v>
      </c>
      <c r="AN83" s="339">
        <f t="shared" si="89"/>
        <v>0</v>
      </c>
      <c r="AO83" s="339">
        <f t="shared" si="84"/>
        <v>-99895241.411197975</v>
      </c>
      <c r="AP83" s="339">
        <f t="shared" si="84"/>
        <v>409224304</v>
      </c>
      <c r="AQ83" s="339">
        <f>+'2017 Settle IS Adjustments'!AN231</f>
        <v>409224302.37306929</v>
      </c>
      <c r="AR83" s="339">
        <f>+AP83-AQ83</f>
        <v>1.6269307136535645</v>
      </c>
    </row>
    <row r="84" spans="1:44">
      <c r="A84" s="1">
        <f t="shared" ca="1" si="73"/>
        <v>84</v>
      </c>
      <c r="C84" s="3" t="s">
        <v>1534</v>
      </c>
      <c r="D84" s="339">
        <f>SUM(D83,D19)</f>
        <v>1321000863.2042651</v>
      </c>
      <c r="E84" s="339">
        <f t="shared" ref="E84:AP84" si="90">SUM(E83,E19)</f>
        <v>-264283.05147494911</v>
      </c>
      <c r="F84" s="339">
        <f t="shared" si="90"/>
        <v>259265</v>
      </c>
      <c r="G84" s="339">
        <f t="shared" si="90"/>
        <v>-47352689.965665832</v>
      </c>
      <c r="H84" s="339">
        <f t="shared" si="90"/>
        <v>0</v>
      </c>
      <c r="I84" s="339">
        <f t="shared" si="90"/>
        <v>0</v>
      </c>
      <c r="J84" s="339">
        <f t="shared" si="90"/>
        <v>0</v>
      </c>
      <c r="K84" s="339">
        <f t="shared" si="90"/>
        <v>-106750.2786706667</v>
      </c>
      <c r="L84" s="339">
        <f t="shared" si="90"/>
        <v>-1047792</v>
      </c>
      <c r="M84" s="339">
        <f t="shared" si="90"/>
        <v>159091.12002968285</v>
      </c>
      <c r="N84" s="339">
        <f t="shared" si="90"/>
        <v>-24832.496714436435</v>
      </c>
      <c r="O84" s="339">
        <f t="shared" si="90"/>
        <v>176605.63064400846</v>
      </c>
      <c r="P84" s="339">
        <f t="shared" si="90"/>
        <v>407545.487356</v>
      </c>
      <c r="Q84" s="339">
        <f t="shared" si="90"/>
        <v>0</v>
      </c>
      <c r="R84" s="339">
        <f t="shared" si="90"/>
        <v>-101765.01975586347</v>
      </c>
      <c r="S84" s="339">
        <f t="shared" si="90"/>
        <v>1822992.9925739774</v>
      </c>
      <c r="T84" s="339">
        <f t="shared" si="90"/>
        <v>1955260.0379035282</v>
      </c>
      <c r="U84" s="339">
        <f t="shared" si="90"/>
        <v>148775.67639789265</v>
      </c>
      <c r="V84" s="339">
        <f t="shared" si="90"/>
        <v>187308.92923393101</v>
      </c>
      <c r="W84" s="339">
        <f t="shared" si="90"/>
        <v>0</v>
      </c>
      <c r="X84" s="339">
        <f t="shared" si="90"/>
        <v>3092647.9339365205</v>
      </c>
      <c r="Y84" s="339">
        <f t="shared" si="90"/>
        <v>-363750.12810969783</v>
      </c>
      <c r="Z84" s="339">
        <f t="shared" si="90"/>
        <v>-51913.275359999388</v>
      </c>
      <c r="AA84" s="339">
        <f t="shared" si="90"/>
        <v>-952386</v>
      </c>
      <c r="AB84" s="339">
        <f t="shared" si="90"/>
        <v>-129193519.16478288</v>
      </c>
      <c r="AC84" s="339">
        <f t="shared" si="90"/>
        <v>0</v>
      </c>
      <c r="AD84" s="339">
        <f t="shared" si="90"/>
        <v>0</v>
      </c>
      <c r="AE84" s="339">
        <f t="shared" si="90"/>
        <v>0</v>
      </c>
      <c r="AF84" s="339">
        <f t="shared" si="90"/>
        <v>-403311.48166666902</v>
      </c>
      <c r="AG84" s="339">
        <f t="shared" si="90"/>
        <v>0</v>
      </c>
      <c r="AH84" s="339">
        <f t="shared" si="90"/>
        <v>0</v>
      </c>
      <c r="AI84" s="339">
        <f t="shared" si="90"/>
        <v>0</v>
      </c>
      <c r="AJ84" s="339">
        <f t="shared" si="90"/>
        <v>0</v>
      </c>
      <c r="AK84" s="339">
        <f t="shared" si="90"/>
        <v>0</v>
      </c>
      <c r="AL84" s="339">
        <f t="shared" si="90"/>
        <v>0</v>
      </c>
      <c r="AM84" s="339">
        <f t="shared" si="90"/>
        <v>0</v>
      </c>
      <c r="AN84" s="339">
        <f t="shared" si="90"/>
        <v>1</v>
      </c>
      <c r="AO84" s="339">
        <f t="shared" si="90"/>
        <v>-171653499.05412543</v>
      </c>
      <c r="AP84" s="339">
        <f t="shared" si="90"/>
        <v>1149347365</v>
      </c>
    </row>
    <row r="85" spans="1:44">
      <c r="A85" s="1">
        <f t="shared" ca="1" si="73"/>
        <v>85</v>
      </c>
      <c r="D85" s="424"/>
      <c r="E85" s="424"/>
      <c r="F85" s="424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/>
      <c r="U85" s="424"/>
      <c r="V85" s="424"/>
      <c r="W85" s="424"/>
      <c r="X85" s="424"/>
      <c r="Y85" s="424"/>
      <c r="Z85" s="424"/>
      <c r="AA85" s="424"/>
      <c r="AB85" s="424"/>
      <c r="AC85" s="424"/>
      <c r="AD85" s="424"/>
      <c r="AE85" s="424"/>
      <c r="AF85" s="424"/>
      <c r="AG85" s="424"/>
      <c r="AH85" s="424"/>
      <c r="AI85" s="424"/>
      <c r="AJ85" s="424"/>
      <c r="AK85" s="424"/>
      <c r="AL85" s="424"/>
      <c r="AM85" s="424"/>
      <c r="AN85" s="424"/>
      <c r="AO85" s="4"/>
      <c r="AP85" s="4"/>
    </row>
    <row r="86" spans="1:44">
      <c r="A86" s="1">
        <f t="shared" ca="1" si="73"/>
        <v>86</v>
      </c>
      <c r="B86" s="2" t="s">
        <v>287</v>
      </c>
      <c r="C86" s="5" t="s">
        <v>288</v>
      </c>
      <c r="D86" s="4">
        <f>+'2017 Depr Det'!M508</f>
        <v>21878044.330000002</v>
      </c>
      <c r="F86" s="4"/>
      <c r="G86" s="4"/>
      <c r="H86" s="4"/>
      <c r="I86" s="4"/>
      <c r="J86" s="4">
        <f>+'2017 Depr Det'!M530</f>
        <v>27068072.516999621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>
        <f t="shared" ref="AO86:AO93" si="91">SUM(E86:AN86)</f>
        <v>27068072.516999621</v>
      </c>
      <c r="AP86" s="4">
        <f t="shared" ref="AP86:AP93" si="92">ROUND(SUM(AO86,D86),0)</f>
        <v>48946117</v>
      </c>
    </row>
    <row r="87" spans="1:44">
      <c r="A87" s="1">
        <f t="shared" ca="1" si="73"/>
        <v>87</v>
      </c>
      <c r="B87" s="2" t="s">
        <v>289</v>
      </c>
      <c r="C87" s="5" t="s">
        <v>290</v>
      </c>
      <c r="D87" s="4">
        <f>+'2017 Depr Det'!M509</f>
        <v>14991781.260000002</v>
      </c>
      <c r="F87" s="4"/>
      <c r="G87" s="4"/>
      <c r="H87" s="4"/>
      <c r="I87" s="4"/>
      <c r="J87" s="4">
        <f>+'2017 Depr Det'!M531</f>
        <v>3731435.5395511128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>
        <f t="shared" si="91"/>
        <v>3731435.5395511128</v>
      </c>
      <c r="AP87" s="4">
        <f t="shared" si="92"/>
        <v>18723217</v>
      </c>
    </row>
    <row r="88" spans="1:44">
      <c r="A88" s="1">
        <f t="shared" ca="1" si="73"/>
        <v>88</v>
      </c>
      <c r="B88" s="2" t="s">
        <v>291</v>
      </c>
      <c r="C88" s="5" t="s">
        <v>292</v>
      </c>
      <c r="D88" s="4">
        <f>+'2017 Depr Det'!M510</f>
        <v>66198303.829999998</v>
      </c>
      <c r="F88" s="4"/>
      <c r="G88" s="4"/>
      <c r="H88" s="4"/>
      <c r="I88" s="4"/>
      <c r="J88" s="4">
        <f>+'2017 Depr Det'!M532</f>
        <v>12143778.119390726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>
        <f>+'2017 Settle IS Adjustments'!AB235</f>
        <v>-212138.37865459672</v>
      </c>
      <c r="AE88" s="4"/>
      <c r="AF88" s="4"/>
      <c r="AG88" s="4"/>
      <c r="AH88" s="4">
        <f>+'2017 Settle IS Adjustments'!AF235</f>
        <v>223831.26558229775</v>
      </c>
      <c r="AI88" s="4"/>
      <c r="AJ88" s="4">
        <f>+'2017 Settle IS Adjustments'!AH235</f>
        <v>-3317.0689883994637</v>
      </c>
      <c r="AK88" s="4"/>
      <c r="AL88" s="4"/>
      <c r="AM88" s="4"/>
      <c r="AN88" s="4">
        <f>+'2017 Settle IS Adjustments'!AL235</f>
        <v>0</v>
      </c>
      <c r="AO88" s="4">
        <f t="shared" si="91"/>
        <v>12152153.937330026</v>
      </c>
      <c r="AP88" s="4">
        <f t="shared" si="92"/>
        <v>78350458</v>
      </c>
    </row>
    <row r="89" spans="1:44">
      <c r="A89" s="1">
        <f t="shared" ca="1" si="73"/>
        <v>89</v>
      </c>
      <c r="B89" s="2" t="s">
        <v>293</v>
      </c>
      <c r="C89" s="5" t="s">
        <v>398</v>
      </c>
      <c r="D89" s="4">
        <f>+'2017 Depr Det'!M511</f>
        <v>32888988.019999996</v>
      </c>
      <c r="F89" s="4"/>
      <c r="G89" s="4"/>
      <c r="H89" s="4"/>
      <c r="I89" s="4"/>
      <c r="J89" s="4">
        <f>+'2017 Depr Det'!M533</f>
        <v>-2909835.7836885676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>
        <f t="shared" si="91"/>
        <v>-2909835.7836885676</v>
      </c>
      <c r="AP89" s="4">
        <f t="shared" si="92"/>
        <v>29979152</v>
      </c>
    </row>
    <row r="90" spans="1:44">
      <c r="A90" s="1">
        <f t="shared" ca="1" si="73"/>
        <v>90</v>
      </c>
      <c r="B90" s="2" t="s">
        <v>294</v>
      </c>
      <c r="C90" s="5" t="s">
        <v>295</v>
      </c>
      <c r="D90" s="4">
        <f>+'2017 Depr Det'!M512</f>
        <v>98549950.549999997</v>
      </c>
      <c r="F90" s="4"/>
      <c r="G90" s="4"/>
      <c r="H90" s="4"/>
      <c r="I90" s="4"/>
      <c r="J90" s="4">
        <f>+'2017 Depr Det'!M534</f>
        <v>18007142.531263441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>
        <f t="shared" si="91"/>
        <v>18007142.531263441</v>
      </c>
      <c r="AP90" s="4">
        <f t="shared" si="92"/>
        <v>116557093</v>
      </c>
    </row>
    <row r="91" spans="1:44">
      <c r="A91" s="1">
        <f t="shared" ca="1" si="73"/>
        <v>91</v>
      </c>
      <c r="B91" s="2" t="s">
        <v>296</v>
      </c>
      <c r="C91" s="5" t="s">
        <v>297</v>
      </c>
      <c r="D91" s="4">
        <f>+'2017 Depr Det'!M513</f>
        <v>31021774.980501998</v>
      </c>
      <c r="F91" s="4"/>
      <c r="G91" s="4"/>
      <c r="H91" s="4"/>
      <c r="I91" s="4"/>
      <c r="J91" s="4">
        <f>+'2017 Depr Det'!M535</f>
        <v>-3644215.8239715649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>
        <f>+'2017 Settle IS Adjustments'!W235</f>
        <v>-304013.62553715741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>
        <f t="shared" si="91"/>
        <v>-3948229.4495087224</v>
      </c>
      <c r="AP91" s="4">
        <f t="shared" si="92"/>
        <v>27073546</v>
      </c>
    </row>
    <row r="92" spans="1:44">
      <c r="A92" s="1">
        <f t="shared" ca="1" si="73"/>
        <v>92</v>
      </c>
      <c r="B92" s="2" t="s">
        <v>384</v>
      </c>
      <c r="C92" s="5" t="s">
        <v>395</v>
      </c>
      <c r="D92" s="4">
        <f>+'2017 Settle IS Adjustments'!B236</f>
        <v>2828141.4334780001</v>
      </c>
      <c r="F92" s="4"/>
      <c r="G92" s="4"/>
      <c r="H92" s="4"/>
      <c r="I92" s="4"/>
      <c r="J92" s="4">
        <f>+'2017 Settle IS Adjustments'!H236</f>
        <v>-1098438.330076871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>
        <f t="shared" si="91"/>
        <v>-1098438.330076871</v>
      </c>
      <c r="AP92" s="4">
        <f t="shared" si="92"/>
        <v>1729703</v>
      </c>
    </row>
    <row r="93" spans="1:44">
      <c r="A93" s="1">
        <f t="shared" ca="1" si="73"/>
        <v>93</v>
      </c>
      <c r="B93" s="2" t="s">
        <v>389</v>
      </c>
      <c r="C93" s="5" t="s">
        <v>4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>
        <f t="shared" si="91"/>
        <v>0</v>
      </c>
      <c r="AP93" s="4">
        <f t="shared" si="92"/>
        <v>0</v>
      </c>
    </row>
    <row r="94" spans="1:44">
      <c r="A94" s="1">
        <f t="shared" ca="1" si="73"/>
        <v>94</v>
      </c>
      <c r="B94" s="2" t="s">
        <v>6</v>
      </c>
      <c r="C94" s="5" t="s">
        <v>298</v>
      </c>
      <c r="D94" s="339">
        <f t="shared" ref="D94:AP94" si="93">SUM(D86:D93)</f>
        <v>268356984.40398002</v>
      </c>
      <c r="E94" s="339">
        <f t="shared" si="93"/>
        <v>0</v>
      </c>
      <c r="F94" s="339">
        <f t="shared" si="93"/>
        <v>0</v>
      </c>
      <c r="G94" s="339">
        <f t="shared" si="93"/>
        <v>0</v>
      </c>
      <c r="H94" s="339">
        <f t="shared" si="93"/>
        <v>0</v>
      </c>
      <c r="I94" s="339">
        <f t="shared" si="93"/>
        <v>0</v>
      </c>
      <c r="J94" s="339">
        <f t="shared" si="93"/>
        <v>53297938.769467898</v>
      </c>
      <c r="K94" s="339">
        <f t="shared" si="93"/>
        <v>0</v>
      </c>
      <c r="L94" s="339">
        <f t="shared" si="93"/>
        <v>0</v>
      </c>
      <c r="M94" s="339">
        <f t="shared" si="93"/>
        <v>0</v>
      </c>
      <c r="N94" s="339">
        <f t="shared" ref="N94" si="94">SUM(N86:N93)</f>
        <v>0</v>
      </c>
      <c r="O94" s="339">
        <f t="shared" si="93"/>
        <v>0</v>
      </c>
      <c r="P94" s="339">
        <f t="shared" ref="P94:Z94" si="95">SUM(P86:P93)</f>
        <v>0</v>
      </c>
      <c r="Q94" s="339">
        <f t="shared" si="95"/>
        <v>0</v>
      </c>
      <c r="R94" s="339">
        <f t="shared" si="95"/>
        <v>0</v>
      </c>
      <c r="S94" s="339">
        <f t="shared" si="95"/>
        <v>0</v>
      </c>
      <c r="T94" s="339">
        <f t="shared" si="95"/>
        <v>0</v>
      </c>
      <c r="U94" s="339">
        <f t="shared" si="95"/>
        <v>0</v>
      </c>
      <c r="V94" s="339">
        <f t="shared" si="95"/>
        <v>0</v>
      </c>
      <c r="W94" s="339">
        <f t="shared" si="95"/>
        <v>0</v>
      </c>
      <c r="X94" s="339">
        <f t="shared" si="95"/>
        <v>0</v>
      </c>
      <c r="Y94" s="339">
        <f t="shared" si="95"/>
        <v>-304013.62553715741</v>
      </c>
      <c r="Z94" s="339">
        <f t="shared" si="95"/>
        <v>0</v>
      </c>
      <c r="AA94" s="339">
        <f t="shared" ref="AA94" si="96">SUM(AA86:AA93)</f>
        <v>0</v>
      </c>
      <c r="AB94" s="339">
        <f t="shared" ref="AB94" si="97">SUM(AB86:AB93)</f>
        <v>0</v>
      </c>
      <c r="AC94" s="339">
        <f t="shared" si="93"/>
        <v>0</v>
      </c>
      <c r="AD94" s="339">
        <f t="shared" si="93"/>
        <v>-212138.37865459672</v>
      </c>
      <c r="AE94" s="339">
        <f t="shared" si="93"/>
        <v>0</v>
      </c>
      <c r="AF94" s="339">
        <f t="shared" si="93"/>
        <v>0</v>
      </c>
      <c r="AG94" s="339">
        <f t="shared" si="93"/>
        <v>0</v>
      </c>
      <c r="AH94" s="339">
        <f t="shared" si="93"/>
        <v>223831.26558229775</v>
      </c>
      <c r="AI94" s="339">
        <f t="shared" si="93"/>
        <v>0</v>
      </c>
      <c r="AJ94" s="339">
        <f t="shared" ref="AJ94" si="98">SUM(AJ86:AJ93)</f>
        <v>-3317.0689883994637</v>
      </c>
      <c r="AK94" s="339">
        <f t="shared" ref="AK94:AL94" si="99">SUM(AK86:AK93)</f>
        <v>0</v>
      </c>
      <c r="AL94" s="339">
        <f t="shared" si="99"/>
        <v>0</v>
      </c>
      <c r="AM94" s="339">
        <f t="shared" ref="AM94:AN94" si="100">SUM(AM86:AM93)</f>
        <v>0</v>
      </c>
      <c r="AN94" s="339">
        <f t="shared" si="100"/>
        <v>0</v>
      </c>
      <c r="AO94" s="339">
        <f t="shared" si="93"/>
        <v>53002300.961870044</v>
      </c>
      <c r="AP94" s="339">
        <f t="shared" si="93"/>
        <v>321359286</v>
      </c>
      <c r="AQ94" s="339">
        <f>+'2017 Settle IS Adjustments'!AN237</f>
        <v>321359285.25530386</v>
      </c>
      <c r="AR94" s="339">
        <f>+AP94-AQ94</f>
        <v>0.74469614028930664</v>
      </c>
    </row>
    <row r="95" spans="1:44">
      <c r="A95" s="1">
        <f t="shared" ca="1" si="73"/>
        <v>95</v>
      </c>
      <c r="D95" s="337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4">
      <c r="A96" s="1">
        <f t="shared" ca="1" si="73"/>
        <v>96</v>
      </c>
      <c r="B96" s="2" t="s">
        <v>299</v>
      </c>
      <c r="C96" s="5" t="s">
        <v>491</v>
      </c>
      <c r="D96" s="4">
        <f>SUM('Amortization Exp'!G14:G16,'Amortization Exp'!G18)</f>
        <v>1283735.04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>
        <f>+'2017 Settle IS Adjustments'!AK248</f>
        <v>3279780</v>
      </c>
      <c r="AN96" s="4">
        <f>+'2017 Settle IS Adjustments'!AL239</f>
        <v>0</v>
      </c>
      <c r="AO96" s="4">
        <f>SUM(E96:AN96)</f>
        <v>3279780</v>
      </c>
      <c r="AP96" s="4">
        <f>ROUND(SUM(AO96,D96),0)</f>
        <v>4563515</v>
      </c>
    </row>
    <row r="97" spans="1:44">
      <c r="A97" s="1">
        <f t="shared" ca="1" si="73"/>
        <v>97</v>
      </c>
      <c r="B97" s="2" t="s">
        <v>300</v>
      </c>
      <c r="C97" s="5" t="s">
        <v>1148</v>
      </c>
      <c r="D97" s="4">
        <v>0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>
        <f>SUM(E97:AN97)</f>
        <v>0</v>
      </c>
      <c r="AP97" s="4">
        <f>ROUND(SUM(AO97,D97),0)</f>
        <v>0</v>
      </c>
    </row>
    <row r="98" spans="1:44">
      <c r="A98" s="1">
        <f t="shared" ca="1" si="73"/>
        <v>98</v>
      </c>
      <c r="B98" s="2" t="s">
        <v>301</v>
      </c>
      <c r="C98" s="5" t="s">
        <v>302</v>
      </c>
      <c r="D98" s="4">
        <f>SUM('Amortization Exp'!I17,'Amortization Exp'!I23:I25)</f>
        <v>28486961.839818001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f>+'2017 Settle IS Adjustments'!AG239</f>
        <v>0</v>
      </c>
      <c r="AJ98" s="4"/>
      <c r="AK98" s="4"/>
      <c r="AL98" s="4"/>
      <c r="AM98" s="4"/>
      <c r="AN98" s="4"/>
      <c r="AO98" s="4">
        <f>SUM(E98:AN98)</f>
        <v>0</v>
      </c>
      <c r="AP98" s="4">
        <f>ROUND(SUM(AO98,D98),0)</f>
        <v>28486962</v>
      </c>
    </row>
    <row r="99" spans="1:44">
      <c r="A99" s="1">
        <f t="shared" ca="1" si="73"/>
        <v>99</v>
      </c>
      <c r="B99" s="2" t="s">
        <v>1157</v>
      </c>
      <c r="C99" s="5" t="s">
        <v>396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>
        <f>SUM(E99:AN99)</f>
        <v>0</v>
      </c>
      <c r="AP99" s="4">
        <f>ROUND(SUM(AO99,D99),0)</f>
        <v>0</v>
      </c>
    </row>
    <row r="100" spans="1:44">
      <c r="A100" s="1">
        <f t="shared" ca="1" si="73"/>
        <v>100</v>
      </c>
      <c r="B100" s="2" t="s">
        <v>7</v>
      </c>
      <c r="C100" s="3" t="s">
        <v>303</v>
      </c>
      <c r="D100" s="339">
        <f t="shared" ref="D100:AP100" si="101">SUM(D96:D99)</f>
        <v>29770696.879818</v>
      </c>
      <c r="E100" s="339">
        <f t="shared" si="101"/>
        <v>0</v>
      </c>
      <c r="F100" s="339">
        <f t="shared" si="101"/>
        <v>0</v>
      </c>
      <c r="G100" s="339">
        <f t="shared" si="101"/>
        <v>0</v>
      </c>
      <c r="H100" s="339">
        <f t="shared" si="101"/>
        <v>0</v>
      </c>
      <c r="I100" s="339">
        <f t="shared" si="101"/>
        <v>0</v>
      </c>
      <c r="J100" s="339">
        <f t="shared" si="101"/>
        <v>0</v>
      </c>
      <c r="K100" s="339">
        <f t="shared" si="101"/>
        <v>0</v>
      </c>
      <c r="L100" s="339">
        <f t="shared" si="101"/>
        <v>0</v>
      </c>
      <c r="M100" s="339">
        <f t="shared" si="101"/>
        <v>0</v>
      </c>
      <c r="N100" s="339">
        <f t="shared" ref="N100" si="102">SUM(N96:N99)</f>
        <v>0</v>
      </c>
      <c r="O100" s="339">
        <f t="shared" si="101"/>
        <v>0</v>
      </c>
      <c r="P100" s="339">
        <f t="shared" ref="P100:Z100" si="103">SUM(P96:P99)</f>
        <v>0</v>
      </c>
      <c r="Q100" s="339">
        <f t="shared" si="103"/>
        <v>0</v>
      </c>
      <c r="R100" s="339">
        <f t="shared" si="103"/>
        <v>0</v>
      </c>
      <c r="S100" s="339">
        <f t="shared" si="103"/>
        <v>0</v>
      </c>
      <c r="T100" s="339">
        <f t="shared" si="103"/>
        <v>0</v>
      </c>
      <c r="U100" s="339">
        <f t="shared" si="103"/>
        <v>0</v>
      </c>
      <c r="V100" s="339">
        <f t="shared" si="103"/>
        <v>0</v>
      </c>
      <c r="W100" s="339">
        <f t="shared" si="103"/>
        <v>0</v>
      </c>
      <c r="X100" s="339">
        <f t="shared" si="103"/>
        <v>0</v>
      </c>
      <c r="Y100" s="339">
        <f t="shared" si="103"/>
        <v>0</v>
      </c>
      <c r="Z100" s="339">
        <f t="shared" si="103"/>
        <v>0</v>
      </c>
      <c r="AA100" s="339">
        <f t="shared" ref="AA100" si="104">SUM(AA96:AA99)</f>
        <v>0</v>
      </c>
      <c r="AB100" s="339">
        <f t="shared" ref="AB100" si="105">SUM(AB96:AB99)</f>
        <v>0</v>
      </c>
      <c r="AC100" s="339">
        <f t="shared" si="101"/>
        <v>0</v>
      </c>
      <c r="AD100" s="339">
        <f t="shared" si="101"/>
        <v>0</v>
      </c>
      <c r="AE100" s="339">
        <f t="shared" si="101"/>
        <v>0</v>
      </c>
      <c r="AF100" s="339">
        <f t="shared" si="101"/>
        <v>0</v>
      </c>
      <c r="AG100" s="339">
        <f t="shared" si="101"/>
        <v>0</v>
      </c>
      <c r="AH100" s="339">
        <f t="shared" si="101"/>
        <v>0</v>
      </c>
      <c r="AI100" s="339">
        <f t="shared" si="101"/>
        <v>0</v>
      </c>
      <c r="AJ100" s="339">
        <f t="shared" si="101"/>
        <v>0</v>
      </c>
      <c r="AK100" s="339">
        <f t="shared" si="101"/>
        <v>0</v>
      </c>
      <c r="AL100" s="339">
        <f t="shared" si="101"/>
        <v>0</v>
      </c>
      <c r="AM100" s="339">
        <f t="shared" ref="AM100:AN100" si="106">SUM(AM96:AM99)</f>
        <v>3279780</v>
      </c>
      <c r="AN100" s="339">
        <f t="shared" si="106"/>
        <v>0</v>
      </c>
      <c r="AO100" s="339">
        <f t="shared" si="101"/>
        <v>3279780</v>
      </c>
      <c r="AP100" s="339">
        <f t="shared" si="101"/>
        <v>33050477</v>
      </c>
      <c r="AQ100" s="339">
        <f>+'2017 Settle IS Adjustments'!AN239</f>
        <v>29770696.879818</v>
      </c>
      <c r="AR100" s="339">
        <f>+AP100-AQ100</f>
        <v>3279780.1201820001</v>
      </c>
    </row>
    <row r="101" spans="1:44">
      <c r="A101" s="1">
        <f t="shared" ca="1" si="73"/>
        <v>101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4">
      <c r="A102" s="1">
        <f t="shared" ca="1" si="73"/>
        <v>102</v>
      </c>
      <c r="B102" s="2" t="s">
        <v>304</v>
      </c>
      <c r="C102" s="5" t="s">
        <v>771</v>
      </c>
      <c r="D102" s="4">
        <f>+'Amortization Exp'!B16</f>
        <v>2458878.21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>
        <f>SUM(E102:AN102)</f>
        <v>0</v>
      </c>
      <c r="AP102" s="4">
        <f>ROUND(SUM(AO102,D102),0)</f>
        <v>2458878</v>
      </c>
    </row>
    <row r="103" spans="1:44">
      <c r="A103" s="1">
        <f t="shared" ca="1" si="73"/>
        <v>103</v>
      </c>
      <c r="B103" s="2" t="s">
        <v>305</v>
      </c>
      <c r="C103" s="5" t="s">
        <v>772</v>
      </c>
      <c r="D103" s="4">
        <f>+'Amortization Exp'!B14-'Expense Inputs'!D104</f>
        <v>25800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>
        <f>SUM(E103:AN103)</f>
        <v>0</v>
      </c>
      <c r="AP103" s="4">
        <f>ROUND(SUM(AO103,D103),0)</f>
        <v>25800</v>
      </c>
    </row>
    <row r="104" spans="1:44">
      <c r="A104" s="1">
        <f t="shared" ca="1" si="73"/>
        <v>104</v>
      </c>
      <c r="B104" s="2" t="s">
        <v>306</v>
      </c>
      <c r="C104" s="5" t="s">
        <v>773</v>
      </c>
      <c r="D104" s="4">
        <v>0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>
        <f>SUM(E104:AN104)</f>
        <v>0</v>
      </c>
      <c r="AP104" s="4">
        <f>ROUND(SUM(AO104,D104),0)</f>
        <v>0</v>
      </c>
    </row>
    <row r="105" spans="1:44">
      <c r="A105" s="1">
        <f t="shared" ca="1" si="73"/>
        <v>105</v>
      </c>
      <c r="B105" s="2" t="s">
        <v>308</v>
      </c>
      <c r="C105" s="5" t="s">
        <v>307</v>
      </c>
      <c r="D105" s="4">
        <f>+'Amortization Exp'!B15</f>
        <v>715282.68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>
        <f>SUM(E105:AN105)</f>
        <v>0</v>
      </c>
      <c r="AP105" s="4">
        <f>ROUND(SUM(AO105,D105),0)</f>
        <v>715283</v>
      </c>
    </row>
    <row r="106" spans="1:44">
      <c r="A106" s="1">
        <f t="shared" ca="1" si="73"/>
        <v>106</v>
      </c>
      <c r="B106" s="2" t="s">
        <v>309</v>
      </c>
      <c r="C106" s="5" t="s">
        <v>84</v>
      </c>
      <c r="D106" s="4">
        <f>SUM('Amortization Exp'!B17:B20)</f>
        <v>10141653.090000002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>
        <f>SUM(E106:AN106)</f>
        <v>0</v>
      </c>
      <c r="AP106" s="4">
        <f>ROUND(SUM(AO106,D106),0)</f>
        <v>10141653</v>
      </c>
    </row>
    <row r="107" spans="1:44">
      <c r="A107" s="1">
        <f t="shared" ca="1" si="73"/>
        <v>107</v>
      </c>
      <c r="B107" s="2" t="s">
        <v>8</v>
      </c>
      <c r="C107" s="3" t="s">
        <v>100</v>
      </c>
      <c r="D107" s="339">
        <f t="shared" ref="D107:AP107" si="107">SUM(D102:D106)</f>
        <v>13341613.980000002</v>
      </c>
      <c r="E107" s="339">
        <f t="shared" si="107"/>
        <v>0</v>
      </c>
      <c r="F107" s="339">
        <f t="shared" si="107"/>
        <v>0</v>
      </c>
      <c r="G107" s="339">
        <f t="shared" si="107"/>
        <v>0</v>
      </c>
      <c r="H107" s="339">
        <f t="shared" si="107"/>
        <v>0</v>
      </c>
      <c r="I107" s="339">
        <f t="shared" si="107"/>
        <v>0</v>
      </c>
      <c r="J107" s="339">
        <f t="shared" si="107"/>
        <v>0</v>
      </c>
      <c r="K107" s="339">
        <f t="shared" si="107"/>
        <v>0</v>
      </c>
      <c r="L107" s="339">
        <f t="shared" si="107"/>
        <v>0</v>
      </c>
      <c r="M107" s="339">
        <f t="shared" si="107"/>
        <v>0</v>
      </c>
      <c r="N107" s="339">
        <f t="shared" ref="N107" si="108">SUM(N102:N106)</f>
        <v>0</v>
      </c>
      <c r="O107" s="339">
        <f t="shared" si="107"/>
        <v>0</v>
      </c>
      <c r="P107" s="339">
        <f t="shared" ref="P107:Z107" si="109">SUM(P102:P106)</f>
        <v>0</v>
      </c>
      <c r="Q107" s="339">
        <f t="shared" si="109"/>
        <v>0</v>
      </c>
      <c r="R107" s="339">
        <f t="shared" si="109"/>
        <v>0</v>
      </c>
      <c r="S107" s="339">
        <f t="shared" si="109"/>
        <v>0</v>
      </c>
      <c r="T107" s="339">
        <f t="shared" si="109"/>
        <v>0</v>
      </c>
      <c r="U107" s="339">
        <f t="shared" si="109"/>
        <v>0</v>
      </c>
      <c r="V107" s="339">
        <f t="shared" si="109"/>
        <v>0</v>
      </c>
      <c r="W107" s="339">
        <f t="shared" si="109"/>
        <v>0</v>
      </c>
      <c r="X107" s="339">
        <f t="shared" si="109"/>
        <v>0</v>
      </c>
      <c r="Y107" s="339">
        <f t="shared" si="109"/>
        <v>0</v>
      </c>
      <c r="Z107" s="339">
        <f t="shared" si="109"/>
        <v>0</v>
      </c>
      <c r="AA107" s="339">
        <f t="shared" ref="AA107" si="110">SUM(AA102:AA106)</f>
        <v>0</v>
      </c>
      <c r="AB107" s="339">
        <f t="shared" ref="AB107" si="111">SUM(AB102:AB106)</f>
        <v>0</v>
      </c>
      <c r="AC107" s="339">
        <f t="shared" si="107"/>
        <v>0</v>
      </c>
      <c r="AD107" s="339">
        <f t="shared" si="107"/>
        <v>0</v>
      </c>
      <c r="AE107" s="339">
        <f t="shared" si="107"/>
        <v>0</v>
      </c>
      <c r="AF107" s="339">
        <f t="shared" si="107"/>
        <v>0</v>
      </c>
      <c r="AG107" s="339">
        <f t="shared" si="107"/>
        <v>0</v>
      </c>
      <c r="AH107" s="339">
        <f t="shared" si="107"/>
        <v>0</v>
      </c>
      <c r="AI107" s="339">
        <f t="shared" si="107"/>
        <v>0</v>
      </c>
      <c r="AJ107" s="339">
        <f t="shared" ref="AJ107" si="112">SUM(AJ102:AJ106)</f>
        <v>0</v>
      </c>
      <c r="AK107" s="339">
        <f t="shared" ref="AK107:AL107" si="113">SUM(AK102:AK106)</f>
        <v>0</v>
      </c>
      <c r="AL107" s="339">
        <f t="shared" si="113"/>
        <v>0</v>
      </c>
      <c r="AM107" s="339">
        <f t="shared" ref="AM107:AN107" si="114">SUM(AM102:AM106)</f>
        <v>0</v>
      </c>
      <c r="AN107" s="339">
        <f t="shared" si="114"/>
        <v>0</v>
      </c>
      <c r="AO107" s="339">
        <f t="shared" si="107"/>
        <v>0</v>
      </c>
      <c r="AP107" s="339">
        <f t="shared" si="107"/>
        <v>13341614</v>
      </c>
      <c r="AQ107" s="339">
        <f>+'2017 Settle IS Adjustments'!AN240</f>
        <v>13341613.98</v>
      </c>
      <c r="AR107" s="339">
        <f>+AP107-AQ107</f>
        <v>1.9999999552965164E-2</v>
      </c>
    </row>
    <row r="108" spans="1:44">
      <c r="A108" s="1">
        <f ca="1">CELL("row",A108)</f>
        <v>108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4">
      <c r="A109" s="1">
        <f ca="1">CELL("row",A109)</f>
        <v>109</v>
      </c>
      <c r="B109" s="2" t="s">
        <v>767</v>
      </c>
      <c r="C109" s="3" t="s">
        <v>396</v>
      </c>
      <c r="D109" s="339">
        <f>+'9-2016 Income Statement'!G240</f>
        <v>2572664.0860799998</v>
      </c>
      <c r="E109" s="339"/>
      <c r="F109" s="339"/>
      <c r="G109" s="339"/>
      <c r="H109" s="339"/>
      <c r="I109" s="339"/>
      <c r="J109" s="339">
        <f>+'2017 Settle IS Adjustments'!H241</f>
        <v>-510572.75273223594</v>
      </c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339"/>
      <c r="AG109" s="339"/>
      <c r="AH109" s="339"/>
      <c r="AI109" s="339"/>
      <c r="AJ109" s="339"/>
      <c r="AK109" s="339"/>
      <c r="AL109" s="339"/>
      <c r="AM109" s="339"/>
      <c r="AN109" s="339"/>
      <c r="AO109" s="339">
        <f>SUM(E109:AN109)</f>
        <v>-510572.75273223594</v>
      </c>
      <c r="AP109" s="339">
        <f>ROUND(SUM(AO109,D109),0)</f>
        <v>2062091</v>
      </c>
    </row>
    <row r="110" spans="1:44">
      <c r="A110" s="1">
        <f ca="1">CELL("row",A110)</f>
        <v>110</v>
      </c>
      <c r="B110" s="2" t="s">
        <v>770</v>
      </c>
      <c r="C110" s="3" t="s">
        <v>769</v>
      </c>
      <c r="D110" s="339">
        <f t="shared" ref="D110:AP110" si="115">SUM(D109:D109)</f>
        <v>2572664.0860799998</v>
      </c>
      <c r="E110" s="339">
        <f t="shared" si="115"/>
        <v>0</v>
      </c>
      <c r="F110" s="339">
        <f t="shared" si="115"/>
        <v>0</v>
      </c>
      <c r="G110" s="339">
        <f t="shared" si="115"/>
        <v>0</v>
      </c>
      <c r="H110" s="339">
        <f t="shared" si="115"/>
        <v>0</v>
      </c>
      <c r="I110" s="339">
        <f t="shared" si="115"/>
        <v>0</v>
      </c>
      <c r="J110" s="339">
        <f t="shared" si="115"/>
        <v>-510572.75273223594</v>
      </c>
      <c r="K110" s="339">
        <f t="shared" si="115"/>
        <v>0</v>
      </c>
      <c r="L110" s="339">
        <f t="shared" si="115"/>
        <v>0</v>
      </c>
      <c r="M110" s="339">
        <f t="shared" si="115"/>
        <v>0</v>
      </c>
      <c r="N110" s="339">
        <f t="shared" ref="N110" si="116">SUM(N109:N109)</f>
        <v>0</v>
      </c>
      <c r="O110" s="339">
        <f t="shared" si="115"/>
        <v>0</v>
      </c>
      <c r="P110" s="339">
        <f t="shared" ref="P110:Z110" si="117">SUM(P109:P109)</f>
        <v>0</v>
      </c>
      <c r="Q110" s="339">
        <f t="shared" si="117"/>
        <v>0</v>
      </c>
      <c r="R110" s="339">
        <f t="shared" si="117"/>
        <v>0</v>
      </c>
      <c r="S110" s="339">
        <f t="shared" si="117"/>
        <v>0</v>
      </c>
      <c r="T110" s="339">
        <f t="shared" si="117"/>
        <v>0</v>
      </c>
      <c r="U110" s="339">
        <f t="shared" si="117"/>
        <v>0</v>
      </c>
      <c r="V110" s="339">
        <f t="shared" si="117"/>
        <v>0</v>
      </c>
      <c r="W110" s="339">
        <f t="shared" si="117"/>
        <v>0</v>
      </c>
      <c r="X110" s="339">
        <f t="shared" si="117"/>
        <v>0</v>
      </c>
      <c r="Y110" s="339">
        <f t="shared" si="117"/>
        <v>0</v>
      </c>
      <c r="Z110" s="339">
        <f t="shared" si="117"/>
        <v>0</v>
      </c>
      <c r="AA110" s="339">
        <f t="shared" ref="AA110" si="118">SUM(AA109:AA109)</f>
        <v>0</v>
      </c>
      <c r="AB110" s="339">
        <f t="shared" ref="AB110" si="119">SUM(AB109:AB109)</f>
        <v>0</v>
      </c>
      <c r="AC110" s="339">
        <f t="shared" si="115"/>
        <v>0</v>
      </c>
      <c r="AD110" s="339">
        <f t="shared" si="115"/>
        <v>0</v>
      </c>
      <c r="AE110" s="339">
        <f t="shared" si="115"/>
        <v>0</v>
      </c>
      <c r="AF110" s="339">
        <f t="shared" si="115"/>
        <v>0</v>
      </c>
      <c r="AG110" s="339">
        <f t="shared" si="115"/>
        <v>0</v>
      </c>
      <c r="AH110" s="339">
        <f t="shared" si="115"/>
        <v>0</v>
      </c>
      <c r="AI110" s="339">
        <f t="shared" si="115"/>
        <v>0</v>
      </c>
      <c r="AJ110" s="339">
        <f t="shared" ref="AJ110" si="120">SUM(AJ109:AJ109)</f>
        <v>0</v>
      </c>
      <c r="AK110" s="339">
        <f t="shared" ref="AK110:AL110" si="121">SUM(AK109:AK109)</f>
        <v>0</v>
      </c>
      <c r="AL110" s="339">
        <f t="shared" si="121"/>
        <v>0</v>
      </c>
      <c r="AM110" s="339">
        <f t="shared" ref="AM110:AN110" si="122">SUM(AM109:AM109)</f>
        <v>0</v>
      </c>
      <c r="AN110" s="339">
        <f t="shared" si="122"/>
        <v>0</v>
      </c>
      <c r="AO110" s="339">
        <f t="shared" si="115"/>
        <v>-510572.75273223594</v>
      </c>
      <c r="AP110" s="339">
        <f t="shared" si="115"/>
        <v>2062091</v>
      </c>
      <c r="AQ110" s="339">
        <f>+'2017 Settle IS Adjustments'!AN241</f>
        <v>2062091.3333477639</v>
      </c>
      <c r="AR110" s="339">
        <f>+AP110-AQ110</f>
        <v>-0.33334776386618614</v>
      </c>
    </row>
    <row r="111" spans="1:44">
      <c r="A111" s="1">
        <f t="shared" ca="1" si="73"/>
        <v>111</v>
      </c>
      <c r="C111" s="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4">
      <c r="A112" s="1">
        <f t="shared" ca="1" si="73"/>
        <v>112</v>
      </c>
      <c r="C112" s="5" t="s">
        <v>768</v>
      </c>
      <c r="D112" s="339">
        <f t="shared" ref="D112:AR112" si="123">SUM(D110,D107,D100)</f>
        <v>45684974.945898004</v>
      </c>
      <c r="E112" s="339">
        <f t="shared" si="123"/>
        <v>0</v>
      </c>
      <c r="F112" s="339">
        <f t="shared" si="123"/>
        <v>0</v>
      </c>
      <c r="G112" s="339">
        <f t="shared" si="123"/>
        <v>0</v>
      </c>
      <c r="H112" s="339">
        <f t="shared" si="123"/>
        <v>0</v>
      </c>
      <c r="I112" s="339">
        <f t="shared" si="123"/>
        <v>0</v>
      </c>
      <c r="J112" s="339">
        <f t="shared" si="123"/>
        <v>-510572.75273223594</v>
      </c>
      <c r="K112" s="339">
        <f t="shared" si="123"/>
        <v>0</v>
      </c>
      <c r="L112" s="339">
        <f t="shared" si="123"/>
        <v>0</v>
      </c>
      <c r="M112" s="339">
        <f t="shared" si="123"/>
        <v>0</v>
      </c>
      <c r="N112" s="339">
        <f t="shared" ref="N112" si="124">SUM(N110,N107,N100)</f>
        <v>0</v>
      </c>
      <c r="O112" s="339">
        <f t="shared" si="123"/>
        <v>0</v>
      </c>
      <c r="P112" s="339">
        <f t="shared" ref="P112:Z112" si="125">SUM(P110,P107,P100)</f>
        <v>0</v>
      </c>
      <c r="Q112" s="339">
        <f t="shared" si="125"/>
        <v>0</v>
      </c>
      <c r="R112" s="339">
        <f t="shared" si="125"/>
        <v>0</v>
      </c>
      <c r="S112" s="339">
        <f t="shared" si="125"/>
        <v>0</v>
      </c>
      <c r="T112" s="339">
        <f t="shared" si="125"/>
        <v>0</v>
      </c>
      <c r="U112" s="339">
        <f t="shared" si="125"/>
        <v>0</v>
      </c>
      <c r="V112" s="339">
        <f t="shared" si="125"/>
        <v>0</v>
      </c>
      <c r="W112" s="339">
        <f t="shared" si="125"/>
        <v>0</v>
      </c>
      <c r="X112" s="339">
        <f t="shared" si="125"/>
        <v>0</v>
      </c>
      <c r="Y112" s="339">
        <f t="shared" si="125"/>
        <v>0</v>
      </c>
      <c r="Z112" s="339">
        <f t="shared" si="125"/>
        <v>0</v>
      </c>
      <c r="AA112" s="339">
        <f t="shared" ref="AA112" si="126">SUM(AA110,AA107,AA100)</f>
        <v>0</v>
      </c>
      <c r="AB112" s="339">
        <f t="shared" ref="AB112" si="127">SUM(AB110,AB107,AB100)</f>
        <v>0</v>
      </c>
      <c r="AC112" s="339">
        <f t="shared" si="123"/>
        <v>0</v>
      </c>
      <c r="AD112" s="339">
        <f t="shared" si="123"/>
        <v>0</v>
      </c>
      <c r="AE112" s="339">
        <f t="shared" si="123"/>
        <v>0</v>
      </c>
      <c r="AF112" s="339">
        <f t="shared" si="123"/>
        <v>0</v>
      </c>
      <c r="AG112" s="339">
        <f t="shared" si="123"/>
        <v>0</v>
      </c>
      <c r="AH112" s="339">
        <f t="shared" si="123"/>
        <v>0</v>
      </c>
      <c r="AI112" s="339">
        <f t="shared" si="123"/>
        <v>0</v>
      </c>
      <c r="AJ112" s="339">
        <f t="shared" ref="AJ112" si="128">SUM(AJ110,AJ107,AJ100)</f>
        <v>0</v>
      </c>
      <c r="AK112" s="339">
        <f t="shared" ref="AK112:AL112" si="129">SUM(AK110,AK107,AK100)</f>
        <v>0</v>
      </c>
      <c r="AL112" s="339">
        <f t="shared" si="129"/>
        <v>0</v>
      </c>
      <c r="AM112" s="339">
        <f t="shared" ref="AM112:AN112" si="130">SUM(AM110,AM107,AM100)</f>
        <v>3279780</v>
      </c>
      <c r="AN112" s="339">
        <f t="shared" si="130"/>
        <v>0</v>
      </c>
      <c r="AO112" s="339">
        <f t="shared" si="123"/>
        <v>2769207.2472677641</v>
      </c>
      <c r="AP112" s="339">
        <f t="shared" si="123"/>
        <v>48454182</v>
      </c>
      <c r="AQ112" s="339">
        <f t="shared" si="123"/>
        <v>45174402.193165764</v>
      </c>
      <c r="AR112" s="339">
        <f t="shared" si="123"/>
        <v>3279779.8068342358</v>
      </c>
    </row>
    <row r="113" spans="1:44">
      <c r="A113" s="1">
        <f t="shared" ca="1" si="73"/>
        <v>113</v>
      </c>
      <c r="C113" s="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4">
      <c r="A114" s="1">
        <f t="shared" ca="1" si="73"/>
        <v>114</v>
      </c>
      <c r="B114" s="2" t="s">
        <v>311</v>
      </c>
      <c r="C114" s="5" t="s">
        <v>51</v>
      </c>
      <c r="D114" s="4">
        <f>SUM('Amortization Exp'!B47:B49)</f>
        <v>5127470.16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>
        <f>+'2017 Settle IS Adjustments'!AE244</f>
        <v>-241268.10200000007</v>
      </c>
      <c r="AH114" s="4"/>
      <c r="AI114" s="4"/>
      <c r="AJ114" s="4"/>
      <c r="AK114" s="4"/>
      <c r="AL114" s="4">
        <f>+'2017 Settle IS Adjustments'!AJ244</f>
        <v>5058938.8277102718</v>
      </c>
      <c r="AM114" s="4"/>
      <c r="AN114" s="4">
        <f>+'2017 Settle IS Adjustments'!AL244</f>
        <v>0</v>
      </c>
      <c r="AO114" s="4">
        <f>SUM(E114:AN114)</f>
        <v>4817670.7257102719</v>
      </c>
      <c r="AP114" s="4">
        <f>ROUND(SUM(AO114,D114),0)</f>
        <v>9945141</v>
      </c>
    </row>
    <row r="115" spans="1:44">
      <c r="A115" s="1">
        <f t="shared" ca="1" si="73"/>
        <v>115</v>
      </c>
      <c r="B115" s="5" t="s">
        <v>50</v>
      </c>
      <c r="C115" s="5" t="s">
        <v>52</v>
      </c>
      <c r="D115" s="4">
        <f>SUM('Amortization Exp'!B50:B51)</f>
        <v>15477396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>
        <f>+'2017 Settle IS Adjustments'!AD244</f>
        <v>9845524.0599999987</v>
      </c>
      <c r="AG115" s="4"/>
      <c r="AH115" s="4"/>
      <c r="AI115" s="4"/>
      <c r="AJ115" s="4"/>
      <c r="AK115" s="4"/>
      <c r="AL115" s="4"/>
      <c r="AM115" s="4"/>
      <c r="AN115" s="4"/>
      <c r="AO115" s="4">
        <f>SUM(E115:AN115)</f>
        <v>9845524.0599999987</v>
      </c>
      <c r="AP115" s="4">
        <f>ROUND(SUM(AO115,D115),0)</f>
        <v>25322920</v>
      </c>
    </row>
    <row r="116" spans="1:44">
      <c r="A116" s="1">
        <f t="shared" ca="1" si="73"/>
        <v>116</v>
      </c>
      <c r="C116" s="3" t="s">
        <v>102</v>
      </c>
      <c r="D116" s="339">
        <f t="shared" ref="D116:AP116" si="131">SUM(D114:D115)</f>
        <v>20604866.16</v>
      </c>
      <c r="E116" s="339">
        <f t="shared" si="131"/>
        <v>0</v>
      </c>
      <c r="F116" s="339">
        <f t="shared" si="131"/>
        <v>0</v>
      </c>
      <c r="G116" s="339">
        <f t="shared" si="131"/>
        <v>0</v>
      </c>
      <c r="H116" s="339">
        <f t="shared" si="131"/>
        <v>0</v>
      </c>
      <c r="I116" s="339">
        <f t="shared" si="131"/>
        <v>0</v>
      </c>
      <c r="J116" s="339">
        <f t="shared" si="131"/>
        <v>0</v>
      </c>
      <c r="K116" s="339">
        <f t="shared" si="131"/>
        <v>0</v>
      </c>
      <c r="L116" s="339">
        <f t="shared" si="131"/>
        <v>0</v>
      </c>
      <c r="M116" s="339">
        <f t="shared" si="131"/>
        <v>0</v>
      </c>
      <c r="N116" s="339">
        <f t="shared" ref="N116" si="132">SUM(N114:N115)</f>
        <v>0</v>
      </c>
      <c r="O116" s="339">
        <f t="shared" si="131"/>
        <v>0</v>
      </c>
      <c r="P116" s="339">
        <f t="shared" ref="P116:Z116" si="133">SUM(P114:P115)</f>
        <v>0</v>
      </c>
      <c r="Q116" s="339">
        <f t="shared" si="133"/>
        <v>0</v>
      </c>
      <c r="R116" s="339">
        <f t="shared" si="133"/>
        <v>0</v>
      </c>
      <c r="S116" s="339">
        <f t="shared" si="133"/>
        <v>0</v>
      </c>
      <c r="T116" s="339">
        <f t="shared" si="133"/>
        <v>0</v>
      </c>
      <c r="U116" s="339">
        <f t="shared" si="133"/>
        <v>0</v>
      </c>
      <c r="V116" s="339">
        <f t="shared" si="133"/>
        <v>0</v>
      </c>
      <c r="W116" s="339">
        <f t="shared" si="133"/>
        <v>0</v>
      </c>
      <c r="X116" s="339">
        <f t="shared" si="133"/>
        <v>0</v>
      </c>
      <c r="Y116" s="339">
        <f t="shared" si="133"/>
        <v>0</v>
      </c>
      <c r="Z116" s="339">
        <f t="shared" si="133"/>
        <v>0</v>
      </c>
      <c r="AA116" s="339">
        <f t="shared" ref="AA116" si="134">SUM(AA114:AA115)</f>
        <v>0</v>
      </c>
      <c r="AB116" s="339">
        <f t="shared" ref="AB116" si="135">SUM(AB114:AB115)</f>
        <v>0</v>
      </c>
      <c r="AC116" s="339">
        <f t="shared" si="131"/>
        <v>0</v>
      </c>
      <c r="AD116" s="339">
        <f t="shared" si="131"/>
        <v>0</v>
      </c>
      <c r="AE116" s="339">
        <f t="shared" si="131"/>
        <v>0</v>
      </c>
      <c r="AF116" s="339">
        <f t="shared" si="131"/>
        <v>9845524.0599999987</v>
      </c>
      <c r="AG116" s="339">
        <f t="shared" si="131"/>
        <v>-241268.10200000007</v>
      </c>
      <c r="AH116" s="339">
        <f t="shared" si="131"/>
        <v>0</v>
      </c>
      <c r="AI116" s="339">
        <f t="shared" si="131"/>
        <v>0</v>
      </c>
      <c r="AJ116" s="339">
        <f t="shared" ref="AJ116" si="136">SUM(AJ114:AJ115)</f>
        <v>0</v>
      </c>
      <c r="AK116" s="339">
        <f t="shared" ref="AK116:AL116" si="137">SUM(AK114:AK115)</f>
        <v>0</v>
      </c>
      <c r="AL116" s="339">
        <f t="shared" si="137"/>
        <v>5058938.8277102718</v>
      </c>
      <c r="AM116" s="339">
        <f t="shared" ref="AM116:AN116" si="138">SUM(AM114:AM115)</f>
        <v>0</v>
      </c>
      <c r="AN116" s="339">
        <f t="shared" si="138"/>
        <v>0</v>
      </c>
      <c r="AO116" s="339">
        <f t="shared" si="131"/>
        <v>14663194.785710271</v>
      </c>
      <c r="AP116" s="339">
        <f t="shared" si="131"/>
        <v>35268061</v>
      </c>
      <c r="AQ116" s="339">
        <f>+'2017 Settle IS Adjustments'!AN245</f>
        <v>35268060.945710272</v>
      </c>
      <c r="AR116" s="339">
        <f>+AP116-AQ116</f>
        <v>5.4289728403091431E-2</v>
      </c>
    </row>
    <row r="117" spans="1:44">
      <c r="A117" s="1">
        <f t="shared" ca="1" si="73"/>
        <v>117</v>
      </c>
      <c r="C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4">
      <c r="A118" s="1">
        <f t="shared" ca="1" si="73"/>
        <v>118</v>
      </c>
      <c r="B118" s="5" t="s">
        <v>780</v>
      </c>
      <c r="C118" s="5" t="s">
        <v>774</v>
      </c>
      <c r="D118" s="4">
        <f>+'9-2016 Income Statement'!G246</f>
        <v>36934796.619999997</v>
      </c>
      <c r="E118" s="4">
        <f>+'2017 Settle IS Adjustments'!C247</f>
        <v>-22899640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>
        <f>+'2017 Settle IS Adjustments'!U247</f>
        <v>1937870.436</v>
      </c>
      <c r="X118" s="4"/>
      <c r="Y118" s="4"/>
      <c r="Z118" s="4"/>
      <c r="AA118" s="4"/>
      <c r="AB118" s="4"/>
      <c r="AC118" s="4"/>
      <c r="AD118" s="4"/>
      <c r="AE118" s="4"/>
      <c r="AF118" s="4"/>
      <c r="AG118" s="4">
        <f>+'2017 Settle IS Adjustments'!AE247</f>
        <v>-2786201.8555921237</v>
      </c>
      <c r="AH118" s="4"/>
      <c r="AI118" s="4"/>
      <c r="AJ118" s="4"/>
      <c r="AK118" s="4"/>
      <c r="AL118" s="4"/>
      <c r="AM118" s="4"/>
      <c r="AN118" s="4">
        <f>+'2017 Settle IS Adjustments'!AL247</f>
        <v>0</v>
      </c>
      <c r="AO118" s="4">
        <f>SUM(E118:AN118)</f>
        <v>-23747971.419592123</v>
      </c>
      <c r="AP118" s="4">
        <f>ROUND(SUM(AO118,D118),0)</f>
        <v>13186825</v>
      </c>
      <c r="AQ118" s="339">
        <f>+'2017 Settle IS Adjustments'!AN247</f>
        <v>13186825.200407874</v>
      </c>
      <c r="AR118" s="339">
        <f>+AP118-AQ118</f>
        <v>-0.20040787383913994</v>
      </c>
    </row>
    <row r="119" spans="1:44">
      <c r="A119" s="1">
        <f t="shared" ca="1" si="73"/>
        <v>119</v>
      </c>
      <c r="B119" s="5" t="s">
        <v>779</v>
      </c>
      <c r="C119" s="5" t="s">
        <v>775</v>
      </c>
      <c r="D119" s="4">
        <f>+'9-2016 Income Statement'!G247</f>
        <v>-46105255.446549997</v>
      </c>
      <c r="E119" s="4">
        <f>+'2017 Settle IS Adjustments'!C248</f>
        <v>40241934.120000005</v>
      </c>
      <c r="F119" s="4"/>
      <c r="G119" s="4">
        <f>+'2017 Settle IS Adjustments'!E248</f>
        <v>365334.82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>
        <f>+'2017 Settle IS Adjustments'!U248</f>
        <v>-514085.44788860565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>
        <f>+'2017 Settle IS Adjustments'!AE248</f>
        <v>356374.6476690647</v>
      </c>
      <c r="AH119" s="4"/>
      <c r="AI119" s="4"/>
      <c r="AJ119" s="4"/>
      <c r="AK119" s="4"/>
      <c r="AL119" s="4"/>
      <c r="AM119" s="4"/>
      <c r="AN119" s="4">
        <f>+'2017 Settle IS Adjustments'!AL248</f>
        <v>0</v>
      </c>
      <c r="AO119" s="4">
        <f>SUM(E119:AN119)</f>
        <v>40449558.139780462</v>
      </c>
      <c r="AP119" s="4">
        <f>ROUND(SUM(AO119,D119),0)</f>
        <v>-5655697</v>
      </c>
      <c r="AQ119" s="339">
        <f>+'2017 Settle IS Adjustments'!AN248</f>
        <v>-2375917.3067695349</v>
      </c>
      <c r="AR119" s="339">
        <f t="shared" ref="AR119:AR122" si="139">+AP119-AQ119</f>
        <v>-3279779.6932304651</v>
      </c>
    </row>
    <row r="120" spans="1:44">
      <c r="A120" s="1">
        <f t="shared" ca="1" si="73"/>
        <v>120</v>
      </c>
      <c r="B120" s="5" t="s">
        <v>781</v>
      </c>
      <c r="C120" s="5" t="s">
        <v>777</v>
      </c>
      <c r="D120" s="4">
        <f>+'9-2016 Income Statement'!G248</f>
        <v>-1256208.3244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>
        <f>+'2017 Settle IS Adjustments'!O249</f>
        <v>-122381.27000000095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>
        <f>SUM(E120:AN120)</f>
        <v>-122381.27000000095</v>
      </c>
      <c r="AP120" s="4">
        <f>ROUND(SUM(AO120,D120),0)</f>
        <v>-1378590</v>
      </c>
      <c r="AQ120" s="339">
        <f>+'2017 Settle IS Adjustments'!AN249</f>
        <v>-1378589.594400001</v>
      </c>
      <c r="AR120" s="339">
        <f t="shared" si="139"/>
        <v>-0.40559999900870025</v>
      </c>
    </row>
    <row r="121" spans="1:44">
      <c r="A121" s="1">
        <f t="shared" ca="1" si="73"/>
        <v>121</v>
      </c>
      <c r="B121" s="5" t="s">
        <v>782</v>
      </c>
      <c r="C121" s="5" t="s">
        <v>776</v>
      </c>
      <c r="D121" s="4">
        <f>+'9-2016 Income Statement'!G249</f>
        <v>455897.27583599999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>
        <f>+'2017 Settle IS Adjustments'!O250</f>
        <v>-141003.00666666654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>
        <f>SUM(E121:AN121)</f>
        <v>-141003.00666666654</v>
      </c>
      <c r="AP121" s="4">
        <f>ROUND(SUM(AO121,D121),0)</f>
        <v>314894</v>
      </c>
      <c r="AQ121" s="339">
        <f>+'2017 Settle IS Adjustments'!AN250</f>
        <v>314894.26916933345</v>
      </c>
      <c r="AR121" s="339">
        <f t="shared" si="139"/>
        <v>-0.26916933344909921</v>
      </c>
    </row>
    <row r="122" spans="1:44">
      <c r="A122" s="1">
        <f t="shared" ca="1" si="73"/>
        <v>122</v>
      </c>
      <c r="B122" s="5" t="s">
        <v>783</v>
      </c>
      <c r="C122" s="5" t="s">
        <v>778</v>
      </c>
      <c r="D122" s="4">
        <f>+'9-2016 Income Statement'!G250</f>
        <v>-26423.68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>
        <f>SUM(E122:AN122)</f>
        <v>0</v>
      </c>
      <c r="AP122" s="4">
        <f>ROUND(SUM(AO122,D122),0)</f>
        <v>-26424</v>
      </c>
      <c r="AQ122" s="339">
        <f>+'2017 Settle IS Adjustments'!AN251</f>
        <v>-26423.68</v>
      </c>
      <c r="AR122" s="339">
        <f t="shared" si="139"/>
        <v>-0.31999999999970896</v>
      </c>
    </row>
    <row r="123" spans="1:44">
      <c r="A123" s="1">
        <f t="shared" ca="1" si="73"/>
        <v>123</v>
      </c>
      <c r="B123" s="3" t="s">
        <v>5</v>
      </c>
      <c r="C123" s="3" t="s">
        <v>397</v>
      </c>
      <c r="D123" s="339">
        <f t="shared" ref="D123:AP123" si="140">SUM(D118:D122)</f>
        <v>-9997193.5551139992</v>
      </c>
      <c r="E123" s="339">
        <f t="shared" si="140"/>
        <v>17342294.120000005</v>
      </c>
      <c r="F123" s="339">
        <f t="shared" si="140"/>
        <v>0</v>
      </c>
      <c r="G123" s="339">
        <f t="shared" si="140"/>
        <v>365334.82</v>
      </c>
      <c r="H123" s="339">
        <f t="shared" si="140"/>
        <v>0</v>
      </c>
      <c r="I123" s="339">
        <f t="shared" si="140"/>
        <v>0</v>
      </c>
      <c r="J123" s="339">
        <f t="shared" si="140"/>
        <v>0</v>
      </c>
      <c r="K123" s="339">
        <f t="shared" si="140"/>
        <v>0</v>
      </c>
      <c r="L123" s="339">
        <f t="shared" si="140"/>
        <v>0</v>
      </c>
      <c r="M123" s="339">
        <f t="shared" si="140"/>
        <v>0</v>
      </c>
      <c r="N123" s="339">
        <f t="shared" ref="N123" si="141">SUM(N118:N122)</f>
        <v>0</v>
      </c>
      <c r="O123" s="339">
        <f t="shared" si="140"/>
        <v>0</v>
      </c>
      <c r="P123" s="339">
        <f t="shared" ref="P123:Z123" si="142">SUM(P118:P122)</f>
        <v>0</v>
      </c>
      <c r="Q123" s="339">
        <f t="shared" si="142"/>
        <v>-263384.27666666749</v>
      </c>
      <c r="R123" s="339">
        <f t="shared" si="142"/>
        <v>0</v>
      </c>
      <c r="S123" s="339">
        <f t="shared" si="142"/>
        <v>0</v>
      </c>
      <c r="T123" s="339">
        <f t="shared" si="142"/>
        <v>0</v>
      </c>
      <c r="U123" s="339">
        <f t="shared" si="142"/>
        <v>0</v>
      </c>
      <c r="V123" s="339">
        <f t="shared" si="142"/>
        <v>0</v>
      </c>
      <c r="W123" s="339">
        <f t="shared" si="142"/>
        <v>1423784.9881113945</v>
      </c>
      <c r="X123" s="339">
        <f t="shared" si="142"/>
        <v>0</v>
      </c>
      <c r="Y123" s="339">
        <f t="shared" si="142"/>
        <v>0</v>
      </c>
      <c r="Z123" s="339">
        <f t="shared" si="142"/>
        <v>0</v>
      </c>
      <c r="AA123" s="339">
        <f t="shared" ref="AA123" si="143">SUM(AA118:AA122)</f>
        <v>0</v>
      </c>
      <c r="AB123" s="339">
        <f t="shared" ref="AB123" si="144">SUM(AB118:AB122)</f>
        <v>0</v>
      </c>
      <c r="AC123" s="339">
        <f t="shared" si="140"/>
        <v>0</v>
      </c>
      <c r="AD123" s="339">
        <f t="shared" si="140"/>
        <v>0</v>
      </c>
      <c r="AE123" s="339">
        <f t="shared" si="140"/>
        <v>0</v>
      </c>
      <c r="AF123" s="339">
        <f t="shared" si="140"/>
        <v>0</v>
      </c>
      <c r="AG123" s="339">
        <f t="shared" si="140"/>
        <v>-2429827.2079230589</v>
      </c>
      <c r="AH123" s="339">
        <f t="shared" si="140"/>
        <v>0</v>
      </c>
      <c r="AI123" s="339">
        <f t="shared" si="140"/>
        <v>0</v>
      </c>
      <c r="AJ123" s="339">
        <f t="shared" ref="AJ123" si="145">SUM(AJ118:AJ122)</f>
        <v>0</v>
      </c>
      <c r="AK123" s="339">
        <f t="shared" ref="AK123:AL123" si="146">SUM(AK118:AK122)</f>
        <v>0</v>
      </c>
      <c r="AL123" s="339">
        <f t="shared" si="146"/>
        <v>0</v>
      </c>
      <c r="AM123" s="339">
        <f t="shared" ref="AM123:AN123" si="147">SUM(AM118:AM122)</f>
        <v>0</v>
      </c>
      <c r="AN123" s="339">
        <f t="shared" si="147"/>
        <v>0</v>
      </c>
      <c r="AO123" s="339">
        <f t="shared" si="140"/>
        <v>16438202.443521671</v>
      </c>
      <c r="AP123" s="339">
        <f t="shared" si="140"/>
        <v>6441008</v>
      </c>
    </row>
    <row r="124" spans="1:44">
      <c r="A124" s="1">
        <f t="shared" ca="1" si="73"/>
        <v>124</v>
      </c>
      <c r="B124" s="3"/>
      <c r="C124" s="42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4">
      <c r="A125" s="1">
        <f t="shared" ca="1" si="73"/>
        <v>125</v>
      </c>
      <c r="C125" s="3" t="s">
        <v>101</v>
      </c>
      <c r="D125" s="339">
        <f t="shared" ref="D125:AP125" si="148">SUM(D123,D116,D112)</f>
        <v>56292647.550784007</v>
      </c>
      <c r="E125" s="339">
        <f t="shared" si="148"/>
        <v>17342294.120000005</v>
      </c>
      <c r="F125" s="339">
        <f t="shared" si="148"/>
        <v>0</v>
      </c>
      <c r="G125" s="339">
        <f t="shared" si="148"/>
        <v>365334.82</v>
      </c>
      <c r="H125" s="339">
        <f t="shared" si="148"/>
        <v>0</v>
      </c>
      <c r="I125" s="339">
        <f t="shared" si="148"/>
        <v>0</v>
      </c>
      <c r="J125" s="339">
        <f t="shared" si="148"/>
        <v>-510572.75273223594</v>
      </c>
      <c r="K125" s="339">
        <f t="shared" si="148"/>
        <v>0</v>
      </c>
      <c r="L125" s="339">
        <f t="shared" si="148"/>
        <v>0</v>
      </c>
      <c r="M125" s="339">
        <f t="shared" si="148"/>
        <v>0</v>
      </c>
      <c r="N125" s="339">
        <f t="shared" ref="N125" si="149">SUM(N123,N116,N112)</f>
        <v>0</v>
      </c>
      <c r="O125" s="339">
        <f t="shared" si="148"/>
        <v>0</v>
      </c>
      <c r="P125" s="339">
        <f t="shared" ref="P125:Z125" si="150">SUM(P123,P116,P112)</f>
        <v>0</v>
      </c>
      <c r="Q125" s="339">
        <f t="shared" si="150"/>
        <v>-263384.27666666749</v>
      </c>
      <c r="R125" s="339">
        <f t="shared" si="150"/>
        <v>0</v>
      </c>
      <c r="S125" s="339">
        <f t="shared" si="150"/>
        <v>0</v>
      </c>
      <c r="T125" s="339">
        <f t="shared" si="150"/>
        <v>0</v>
      </c>
      <c r="U125" s="339">
        <f t="shared" si="150"/>
        <v>0</v>
      </c>
      <c r="V125" s="339">
        <f t="shared" si="150"/>
        <v>0</v>
      </c>
      <c r="W125" s="339">
        <f t="shared" si="150"/>
        <v>1423784.9881113945</v>
      </c>
      <c r="X125" s="339">
        <f t="shared" si="150"/>
        <v>0</v>
      </c>
      <c r="Y125" s="339">
        <f t="shared" si="150"/>
        <v>0</v>
      </c>
      <c r="Z125" s="339">
        <f t="shared" si="150"/>
        <v>0</v>
      </c>
      <c r="AA125" s="339">
        <f t="shared" ref="AA125" si="151">SUM(AA123,AA116,AA112)</f>
        <v>0</v>
      </c>
      <c r="AB125" s="339">
        <f t="shared" ref="AB125" si="152">SUM(AB123,AB116,AB112)</f>
        <v>0</v>
      </c>
      <c r="AC125" s="339">
        <f t="shared" si="148"/>
        <v>0</v>
      </c>
      <c r="AD125" s="339">
        <f t="shared" si="148"/>
        <v>0</v>
      </c>
      <c r="AE125" s="339">
        <f t="shared" si="148"/>
        <v>0</v>
      </c>
      <c r="AF125" s="339">
        <f t="shared" si="148"/>
        <v>9845524.0599999987</v>
      </c>
      <c r="AG125" s="339">
        <f t="shared" si="148"/>
        <v>-2671095.3099230588</v>
      </c>
      <c r="AH125" s="339">
        <f t="shared" si="148"/>
        <v>0</v>
      </c>
      <c r="AI125" s="339">
        <f t="shared" si="148"/>
        <v>0</v>
      </c>
      <c r="AJ125" s="339">
        <f t="shared" ref="AJ125" si="153">SUM(AJ123,AJ116,AJ112)</f>
        <v>0</v>
      </c>
      <c r="AK125" s="339">
        <f t="shared" ref="AK125:AL125" si="154">SUM(AK123,AK116,AK112)</f>
        <v>0</v>
      </c>
      <c r="AL125" s="339">
        <f t="shared" si="154"/>
        <v>5058938.8277102718</v>
      </c>
      <c r="AM125" s="339">
        <f t="shared" ref="AM125:AN125" si="155">SUM(AM123,AM116,AM112)</f>
        <v>3279780</v>
      </c>
      <c r="AN125" s="339">
        <f t="shared" si="155"/>
        <v>0</v>
      </c>
      <c r="AO125" s="339">
        <f t="shared" si="148"/>
        <v>33870604.476499707</v>
      </c>
      <c r="AP125" s="339">
        <f t="shared" si="148"/>
        <v>90163251</v>
      </c>
    </row>
    <row r="126" spans="1:44">
      <c r="A126" s="1">
        <f t="shared" ca="1" si="73"/>
        <v>126</v>
      </c>
      <c r="C126" s="3"/>
      <c r="D126" s="425"/>
      <c r="E126" s="425"/>
      <c r="F126" s="425"/>
      <c r="G126" s="425"/>
      <c r="H126" s="425"/>
      <c r="I126" s="425"/>
      <c r="J126" s="425"/>
      <c r="K126" s="425"/>
      <c r="L126" s="425"/>
      <c r="M126" s="425"/>
      <c r="N126" s="425"/>
      <c r="O126" s="425"/>
      <c r="P126" s="425"/>
      <c r="Q126" s="425"/>
      <c r="R126" s="425"/>
      <c r="S126" s="425"/>
      <c r="T126" s="425"/>
      <c r="U126" s="425"/>
      <c r="V126" s="425"/>
      <c r="W126" s="425"/>
      <c r="X126" s="425"/>
      <c r="Y126" s="425"/>
      <c r="Z126" s="425"/>
      <c r="AA126" s="425"/>
      <c r="AB126" s="425"/>
      <c r="AC126" s="425"/>
      <c r="AD126" s="425"/>
      <c r="AE126" s="425"/>
      <c r="AF126" s="425"/>
      <c r="AG126" s="425"/>
      <c r="AH126" s="425"/>
      <c r="AI126" s="425"/>
      <c r="AJ126" s="425"/>
      <c r="AK126" s="425"/>
      <c r="AL126" s="425"/>
      <c r="AM126" s="425"/>
      <c r="AN126" s="425"/>
      <c r="AO126" s="425"/>
      <c r="AP126" s="425"/>
    </row>
    <row r="127" spans="1:44" s="184" customFormat="1">
      <c r="A127" s="426">
        <f t="shared" ca="1" si="73"/>
        <v>127</v>
      </c>
      <c r="B127" s="121" t="s">
        <v>787</v>
      </c>
      <c r="C127" s="121" t="s">
        <v>784</v>
      </c>
      <c r="D127" s="4">
        <f>+'9-2016 Income Statement'!G254</f>
        <v>340563.48</v>
      </c>
      <c r="E127" s="427"/>
      <c r="F127" s="427"/>
      <c r="G127" s="427"/>
      <c r="H127" s="427"/>
      <c r="I127" s="427"/>
      <c r="J127" s="427"/>
      <c r="K127" s="427"/>
      <c r="L127" s="427"/>
      <c r="M127" s="427"/>
      <c r="N127" s="427"/>
      <c r="O127" s="427"/>
      <c r="P127" s="427"/>
      <c r="Q127" s="427"/>
      <c r="R127" s="427"/>
      <c r="S127" s="427"/>
      <c r="T127" s="427"/>
      <c r="U127" s="427"/>
      <c r="V127" s="427"/>
      <c r="W127" s="427"/>
      <c r="X127" s="427"/>
      <c r="Y127" s="427"/>
      <c r="Z127" s="427"/>
      <c r="AA127" s="427"/>
      <c r="AB127" s="427"/>
      <c r="AC127" s="427"/>
      <c r="AD127" s="427"/>
      <c r="AE127" s="4">
        <f>+'2017 Settle IS Adjustments'!AC255</f>
        <v>-340563.48</v>
      </c>
      <c r="AF127" s="427"/>
      <c r="AG127" s="427"/>
      <c r="AH127" s="427"/>
      <c r="AI127" s="427"/>
      <c r="AJ127" s="427"/>
      <c r="AK127" s="427"/>
      <c r="AL127" s="427"/>
      <c r="AM127" s="427"/>
      <c r="AN127" s="427"/>
      <c r="AO127" s="427">
        <f>SUM(E127:AN127)</f>
        <v>-340563.48</v>
      </c>
      <c r="AP127" s="427">
        <f>ROUND(SUM(AO127,D127),0)</f>
        <v>0</v>
      </c>
    </row>
    <row r="128" spans="1:44">
      <c r="A128" s="1">
        <f t="shared" ca="1" si="73"/>
        <v>128</v>
      </c>
      <c r="B128" s="5" t="s">
        <v>788</v>
      </c>
      <c r="C128" s="5" t="s">
        <v>785</v>
      </c>
      <c r="D128" s="4">
        <f>+'9-2016 Income Statement'!G255</f>
        <v>-64452231.109999999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>
        <f>+'2017 Settle IS Adjustments'!AC256</f>
        <v>64452231.109999999</v>
      </c>
      <c r="AF128" s="4"/>
      <c r="AG128" s="4"/>
      <c r="AH128" s="4"/>
      <c r="AI128" s="4"/>
      <c r="AJ128" s="4"/>
      <c r="AK128" s="4"/>
      <c r="AL128" s="4"/>
      <c r="AM128" s="4"/>
      <c r="AN128" s="4"/>
      <c r="AO128" s="4">
        <f>SUM(E128:AN128)</f>
        <v>64452231.109999999</v>
      </c>
      <c r="AP128" s="4">
        <f>ROUND(SUM(AO128,D128),0)</f>
        <v>0</v>
      </c>
    </row>
    <row r="129" spans="1:44">
      <c r="A129" s="1">
        <f t="shared" ca="1" si="73"/>
        <v>129</v>
      </c>
      <c r="B129" s="5"/>
      <c r="C129" s="3" t="s">
        <v>786</v>
      </c>
      <c r="D129" s="339">
        <f t="shared" ref="D129:AP129" si="156">SUM(D127:D128)</f>
        <v>-64111667.630000003</v>
      </c>
      <c r="E129" s="339">
        <f t="shared" si="156"/>
        <v>0</v>
      </c>
      <c r="F129" s="339">
        <f t="shared" si="156"/>
        <v>0</v>
      </c>
      <c r="G129" s="339">
        <f t="shared" si="156"/>
        <v>0</v>
      </c>
      <c r="H129" s="339">
        <f t="shared" si="156"/>
        <v>0</v>
      </c>
      <c r="I129" s="339">
        <f t="shared" si="156"/>
        <v>0</v>
      </c>
      <c r="J129" s="339">
        <f t="shared" si="156"/>
        <v>0</v>
      </c>
      <c r="K129" s="339">
        <f t="shared" si="156"/>
        <v>0</v>
      </c>
      <c r="L129" s="339">
        <f t="shared" si="156"/>
        <v>0</v>
      </c>
      <c r="M129" s="339">
        <f t="shared" si="156"/>
        <v>0</v>
      </c>
      <c r="N129" s="339">
        <f t="shared" ref="N129" si="157">SUM(N127:N128)</f>
        <v>0</v>
      </c>
      <c r="O129" s="339">
        <f t="shared" si="156"/>
        <v>0</v>
      </c>
      <c r="P129" s="339">
        <f t="shared" ref="P129:Z129" si="158">SUM(P127:P128)</f>
        <v>0</v>
      </c>
      <c r="Q129" s="339">
        <f t="shared" si="158"/>
        <v>0</v>
      </c>
      <c r="R129" s="339">
        <f t="shared" si="158"/>
        <v>0</v>
      </c>
      <c r="S129" s="339">
        <f t="shared" si="158"/>
        <v>0</v>
      </c>
      <c r="T129" s="339">
        <f t="shared" si="158"/>
        <v>0</v>
      </c>
      <c r="U129" s="339">
        <f t="shared" si="158"/>
        <v>0</v>
      </c>
      <c r="V129" s="339">
        <f t="shared" si="158"/>
        <v>0</v>
      </c>
      <c r="W129" s="339">
        <f t="shared" si="158"/>
        <v>0</v>
      </c>
      <c r="X129" s="339">
        <f t="shared" si="158"/>
        <v>0</v>
      </c>
      <c r="Y129" s="339">
        <f t="shared" si="158"/>
        <v>0</v>
      </c>
      <c r="Z129" s="339">
        <f t="shared" si="158"/>
        <v>0</v>
      </c>
      <c r="AA129" s="339">
        <f t="shared" ref="AA129" si="159">SUM(AA127:AA128)</f>
        <v>0</v>
      </c>
      <c r="AB129" s="339">
        <f t="shared" ref="AB129" si="160">SUM(AB127:AB128)</f>
        <v>0</v>
      </c>
      <c r="AC129" s="339">
        <f t="shared" si="156"/>
        <v>0</v>
      </c>
      <c r="AD129" s="339">
        <f t="shared" si="156"/>
        <v>0</v>
      </c>
      <c r="AE129" s="339">
        <f t="shared" si="156"/>
        <v>64111667.630000003</v>
      </c>
      <c r="AF129" s="339">
        <f t="shared" si="156"/>
        <v>0</v>
      </c>
      <c r="AG129" s="339">
        <f t="shared" si="156"/>
        <v>0</v>
      </c>
      <c r="AH129" s="339">
        <f t="shared" si="156"/>
        <v>0</v>
      </c>
      <c r="AI129" s="339">
        <f t="shared" si="156"/>
        <v>0</v>
      </c>
      <c r="AJ129" s="339">
        <f t="shared" ref="AJ129" si="161">SUM(AJ127:AJ128)</f>
        <v>0</v>
      </c>
      <c r="AK129" s="339">
        <f t="shared" ref="AK129:AL129" si="162">SUM(AK127:AK128)</f>
        <v>0</v>
      </c>
      <c r="AL129" s="339">
        <f t="shared" si="162"/>
        <v>0</v>
      </c>
      <c r="AM129" s="339">
        <f t="shared" ref="AM129:AN129" si="163">SUM(AM127:AM128)</f>
        <v>0</v>
      </c>
      <c r="AN129" s="339">
        <f t="shared" si="163"/>
        <v>0</v>
      </c>
      <c r="AO129" s="339">
        <f t="shared" si="156"/>
        <v>64111667.630000003</v>
      </c>
      <c r="AP129" s="339">
        <f t="shared" si="156"/>
        <v>0</v>
      </c>
      <c r="AQ129" s="339">
        <f>+'2017 Settle IS Adjustments'!AN257</f>
        <v>0</v>
      </c>
      <c r="AR129" s="339">
        <f t="shared" ref="AR129" si="164">+AP129-AQ129</f>
        <v>0</v>
      </c>
    </row>
    <row r="130" spans="1:44">
      <c r="A130" s="1"/>
      <c r="B130" s="5"/>
      <c r="C130" s="3"/>
      <c r="D130" s="339"/>
      <c r="E130" s="339"/>
      <c r="F130" s="339"/>
      <c r="G130" s="339"/>
      <c r="H130" s="339"/>
      <c r="I130" s="339"/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39"/>
      <c r="Z130" s="339"/>
      <c r="AA130" s="339"/>
      <c r="AB130" s="339"/>
      <c r="AC130" s="339"/>
      <c r="AD130" s="339"/>
      <c r="AE130" s="339"/>
      <c r="AF130" s="339"/>
      <c r="AG130" s="339"/>
      <c r="AH130" s="339"/>
      <c r="AI130" s="339"/>
      <c r="AJ130" s="339"/>
      <c r="AK130" s="339"/>
      <c r="AL130" s="339"/>
      <c r="AM130" s="339"/>
      <c r="AN130" s="339"/>
      <c r="AO130" s="339"/>
      <c r="AP130" s="339"/>
    </row>
    <row r="131" spans="1:44">
      <c r="A131" s="1">
        <f t="shared" ca="1" si="73"/>
        <v>131</v>
      </c>
      <c r="C131" s="3" t="s">
        <v>310</v>
      </c>
      <c r="D131" s="339">
        <f t="shared" ref="D131:AP131" si="165">SUM(D125,D94,D129)</f>
        <v>260537964.32476401</v>
      </c>
      <c r="E131" s="339">
        <f t="shared" si="165"/>
        <v>17342294.120000005</v>
      </c>
      <c r="F131" s="339">
        <f t="shared" si="165"/>
        <v>0</v>
      </c>
      <c r="G131" s="339">
        <f t="shared" si="165"/>
        <v>365334.82</v>
      </c>
      <c r="H131" s="339">
        <f t="shared" si="165"/>
        <v>0</v>
      </c>
      <c r="I131" s="339">
        <f t="shared" si="165"/>
        <v>0</v>
      </c>
      <c r="J131" s="339">
        <f t="shared" si="165"/>
        <v>52787366.016735658</v>
      </c>
      <c r="K131" s="339">
        <f t="shared" si="165"/>
        <v>0</v>
      </c>
      <c r="L131" s="339">
        <f t="shared" si="165"/>
        <v>0</v>
      </c>
      <c r="M131" s="339">
        <f t="shared" si="165"/>
        <v>0</v>
      </c>
      <c r="N131" s="339">
        <f t="shared" ref="N131" si="166">SUM(N125,N94,N129)</f>
        <v>0</v>
      </c>
      <c r="O131" s="339">
        <f t="shared" si="165"/>
        <v>0</v>
      </c>
      <c r="P131" s="339">
        <f t="shared" ref="P131:Z131" si="167">SUM(P125,P94,P129)</f>
        <v>0</v>
      </c>
      <c r="Q131" s="339">
        <f t="shared" si="167"/>
        <v>-263384.27666666749</v>
      </c>
      <c r="R131" s="339">
        <f t="shared" si="167"/>
        <v>0</v>
      </c>
      <c r="S131" s="339">
        <f t="shared" si="167"/>
        <v>0</v>
      </c>
      <c r="T131" s="339">
        <f t="shared" si="167"/>
        <v>0</v>
      </c>
      <c r="U131" s="339">
        <f t="shared" si="167"/>
        <v>0</v>
      </c>
      <c r="V131" s="339">
        <f t="shared" si="167"/>
        <v>0</v>
      </c>
      <c r="W131" s="339">
        <f t="shared" si="167"/>
        <v>1423784.9881113945</v>
      </c>
      <c r="X131" s="339">
        <f t="shared" si="167"/>
        <v>0</v>
      </c>
      <c r="Y131" s="339">
        <f t="shared" si="167"/>
        <v>-304013.62553715741</v>
      </c>
      <c r="Z131" s="339">
        <f t="shared" si="167"/>
        <v>0</v>
      </c>
      <c r="AA131" s="339">
        <f t="shared" ref="AA131" si="168">SUM(AA125,AA94,AA129)</f>
        <v>0</v>
      </c>
      <c r="AB131" s="339">
        <f t="shared" ref="AB131" si="169">SUM(AB125,AB94,AB129)</f>
        <v>0</v>
      </c>
      <c r="AC131" s="339">
        <f t="shared" si="165"/>
        <v>0</v>
      </c>
      <c r="AD131" s="339">
        <f t="shared" si="165"/>
        <v>-212138.37865459672</v>
      </c>
      <c r="AE131" s="339">
        <f t="shared" si="165"/>
        <v>64111667.630000003</v>
      </c>
      <c r="AF131" s="339">
        <f t="shared" si="165"/>
        <v>9845524.0599999987</v>
      </c>
      <c r="AG131" s="339">
        <f t="shared" si="165"/>
        <v>-2671095.3099230588</v>
      </c>
      <c r="AH131" s="339">
        <f t="shared" si="165"/>
        <v>223831.26558229775</v>
      </c>
      <c r="AI131" s="339">
        <f t="shared" si="165"/>
        <v>0</v>
      </c>
      <c r="AJ131" s="339">
        <f t="shared" si="165"/>
        <v>-3317.0689883994637</v>
      </c>
      <c r="AK131" s="339">
        <f t="shared" si="165"/>
        <v>0</v>
      </c>
      <c r="AL131" s="339">
        <f t="shared" si="165"/>
        <v>5058938.8277102718</v>
      </c>
      <c r="AM131" s="339">
        <f t="shared" ref="AM131:AN131" si="170">SUM(AM125,AM94,AM129)</f>
        <v>3279780</v>
      </c>
      <c r="AN131" s="339">
        <f t="shared" si="170"/>
        <v>0</v>
      </c>
      <c r="AO131" s="339">
        <f t="shared" si="165"/>
        <v>150984573.06836975</v>
      </c>
      <c r="AP131" s="339">
        <f t="shared" si="165"/>
        <v>411522537</v>
      </c>
    </row>
    <row r="132" spans="1:44">
      <c r="A132" s="1">
        <f t="shared" ca="1" si="73"/>
        <v>132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4" s="184" customFormat="1">
      <c r="A133" s="426">
        <f t="shared" ca="1" si="73"/>
        <v>133</v>
      </c>
      <c r="B133" s="121" t="s">
        <v>312</v>
      </c>
      <c r="C133" s="121" t="s">
        <v>9</v>
      </c>
      <c r="D133" s="4">
        <f>SUM('Other Tax Detail'!E9:E12)</f>
        <v>55961766.059999995</v>
      </c>
      <c r="E133" s="427"/>
      <c r="F133" s="427"/>
      <c r="G133" s="4">
        <f>SUM('Other Tax Detail'!H9:H12)</f>
        <v>-55961766.059999995</v>
      </c>
      <c r="H133" s="427"/>
      <c r="I133" s="427"/>
      <c r="J133" s="427"/>
      <c r="K133" s="427"/>
      <c r="L133" s="427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  <c r="X133" s="427"/>
      <c r="Y133" s="427"/>
      <c r="Z133" s="427"/>
      <c r="AA133" s="427"/>
      <c r="AB133" s="4">
        <f>SUM('Other Tax Detail'!M9:M12)</f>
        <v>0</v>
      </c>
      <c r="AC133" s="427"/>
      <c r="AD133" s="427"/>
      <c r="AE133" s="4"/>
      <c r="AF133" s="427"/>
      <c r="AG133" s="427"/>
      <c r="AH133" s="427"/>
      <c r="AI133" s="427"/>
      <c r="AJ133" s="427"/>
      <c r="AK133" s="427"/>
      <c r="AL133" s="427"/>
      <c r="AM133" s="427"/>
      <c r="AN133" s="4">
        <f>SUM('Other Tax Detail'!O9:O12)</f>
        <v>0</v>
      </c>
      <c r="AO133" s="427">
        <f t="shared" ref="AO133:AO138" si="171">SUM(E133:AN133)</f>
        <v>-55961766.059999995</v>
      </c>
      <c r="AP133" s="427">
        <f t="shared" ref="AP133:AP138" si="172">ROUND(SUM(AO133,D133),0)</f>
        <v>0</v>
      </c>
    </row>
    <row r="134" spans="1:44" s="184" customFormat="1">
      <c r="A134" s="426">
        <f t="shared" ca="1" si="73"/>
        <v>134</v>
      </c>
      <c r="B134" s="121" t="s">
        <v>85</v>
      </c>
      <c r="C134" s="121" t="s">
        <v>379</v>
      </c>
      <c r="D134" s="4">
        <f>+'Other Tax Detail'!E13</f>
        <v>8085753.1479909997</v>
      </c>
      <c r="E134" s="427"/>
      <c r="F134" s="427"/>
      <c r="G134" s="4">
        <f>+'Other Tax Detail'!H13</f>
        <v>-11150.8</v>
      </c>
      <c r="H134" s="427"/>
      <c r="I134" s="427"/>
      <c r="J134" s="427"/>
      <c r="K134" s="427"/>
      <c r="L134" s="427"/>
      <c r="M134" s="427">
        <f>+'2017 Settle IS Adjustments'!K261</f>
        <v>9990.7095914349775</v>
      </c>
      <c r="N134" s="427"/>
      <c r="O134" s="427"/>
      <c r="P134" s="427"/>
      <c r="Q134" s="427"/>
      <c r="R134" s="427"/>
      <c r="S134" s="427"/>
      <c r="T134" s="427">
        <f>+'2017 Settle IS Adjustments'!R261</f>
        <v>133533.17603166337</v>
      </c>
      <c r="U134" s="427"/>
      <c r="V134" s="427"/>
      <c r="W134" s="427"/>
      <c r="X134" s="427"/>
      <c r="Y134" s="427"/>
      <c r="Z134" s="427"/>
      <c r="AA134" s="427"/>
      <c r="AB134" s="4">
        <f>+'Other Tax Detail'!M13</f>
        <v>0</v>
      </c>
      <c r="AC134" s="427"/>
      <c r="AD134" s="427"/>
      <c r="AE134" s="4"/>
      <c r="AF134" s="427"/>
      <c r="AG134" s="427"/>
      <c r="AH134" s="427"/>
      <c r="AI134" s="427"/>
      <c r="AJ134" s="427"/>
      <c r="AK134" s="427"/>
      <c r="AL134" s="427"/>
      <c r="AM134" s="427"/>
      <c r="AN134" s="427">
        <v>0</v>
      </c>
      <c r="AO134" s="427">
        <f t="shared" si="171"/>
        <v>132373.08562309836</v>
      </c>
      <c r="AP134" s="427">
        <f t="shared" si="172"/>
        <v>8218126</v>
      </c>
    </row>
    <row r="135" spans="1:44" s="184" customFormat="1">
      <c r="A135" s="426">
        <f t="shared" ca="1" si="73"/>
        <v>135</v>
      </c>
      <c r="B135" s="121" t="s">
        <v>86</v>
      </c>
      <c r="C135" s="121" t="s">
        <v>313</v>
      </c>
      <c r="D135" s="4">
        <f>+'Other Tax Detail'!E6</f>
        <v>84291892.014198005</v>
      </c>
      <c r="E135" s="427">
        <f>+'2017 Settle IS Adjustments'!C261</f>
        <v>-1109919.5490414018</v>
      </c>
      <c r="F135" s="427">
        <f>+'2017 Settle IS Adjustments'!D261</f>
        <v>1088843</v>
      </c>
      <c r="G135" s="4">
        <f>+'Other Tax Detail'!H6</f>
        <v>-7404753.7586328303</v>
      </c>
      <c r="H135" s="427"/>
      <c r="I135" s="427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27"/>
      <c r="V135" s="427"/>
      <c r="W135" s="427"/>
      <c r="X135" s="427"/>
      <c r="Y135" s="427"/>
      <c r="Z135" s="427">
        <f>+'2017 Settle IS Adjustments'!X261</f>
        <v>36124.958262011409</v>
      </c>
      <c r="AA135" s="427"/>
      <c r="AB135" s="4">
        <f>+'Other Tax Detail'!M6</f>
        <v>132132.70451070482</v>
      </c>
      <c r="AC135" s="427"/>
      <c r="AD135" s="427"/>
      <c r="AE135" s="4"/>
      <c r="AF135" s="427"/>
      <c r="AG135" s="427"/>
      <c r="AH135" s="427"/>
      <c r="AI135" s="427"/>
      <c r="AJ135" s="427"/>
      <c r="AK135" s="427"/>
      <c r="AL135" s="427"/>
      <c r="AM135" s="427"/>
      <c r="AN135" s="4">
        <f>+'Other Tax Detail'!O6</f>
        <v>0</v>
      </c>
      <c r="AO135" s="427">
        <f t="shared" si="171"/>
        <v>-7257572.6449015159</v>
      </c>
      <c r="AP135" s="427">
        <f t="shared" si="172"/>
        <v>77034319</v>
      </c>
    </row>
    <row r="136" spans="1:44" s="184" customFormat="1">
      <c r="A136" s="426">
        <f t="shared" ca="1" si="73"/>
        <v>136</v>
      </c>
      <c r="B136" s="121" t="s">
        <v>87</v>
      </c>
      <c r="C136" s="121" t="s">
        <v>314</v>
      </c>
      <c r="D136" s="4">
        <f>+'Other Tax Detail'!E7</f>
        <v>80920052.489999995</v>
      </c>
      <c r="E136" s="427"/>
      <c r="F136" s="427"/>
      <c r="G136" s="4">
        <f>+'Other Tax Detail'!H7</f>
        <v>-80920052.489999995</v>
      </c>
      <c r="H136" s="427"/>
      <c r="I136" s="427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">
        <f>+'Other Tax Detail'!M7</f>
        <v>0</v>
      </c>
      <c r="AC136" s="427"/>
      <c r="AD136" s="427"/>
      <c r="AE136" s="4"/>
      <c r="AF136" s="427"/>
      <c r="AG136" s="427"/>
      <c r="AH136" s="427"/>
      <c r="AI136" s="427"/>
      <c r="AJ136" s="427"/>
      <c r="AK136" s="427"/>
      <c r="AL136" s="427"/>
      <c r="AM136" s="427"/>
      <c r="AN136" s="4">
        <f>+'Other Tax Detail'!O7</f>
        <v>0</v>
      </c>
      <c r="AO136" s="427">
        <f t="shared" si="171"/>
        <v>-80920052.489999995</v>
      </c>
      <c r="AP136" s="427">
        <f t="shared" si="172"/>
        <v>0</v>
      </c>
    </row>
    <row r="137" spans="1:44" s="184" customFormat="1">
      <c r="A137" s="426">
        <f t="shared" ca="1" si="73"/>
        <v>137</v>
      </c>
      <c r="B137" s="121" t="s">
        <v>88</v>
      </c>
      <c r="C137" s="121" t="s">
        <v>315</v>
      </c>
      <c r="D137" s="4">
        <f>+'9-2016 Income Statement'!G264</f>
        <v>800</v>
      </c>
      <c r="E137" s="427"/>
      <c r="F137" s="427"/>
      <c r="G137" s="4">
        <f>+'9-2016 Income Statement'!J264</f>
        <v>0</v>
      </c>
      <c r="H137" s="427"/>
      <c r="I137" s="427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>
        <f>+'2017 Settle IS Adjustments'!Y264</f>
        <v>200001.06</v>
      </c>
      <c r="AB137" s="4">
        <f>+'9-2016 Income Statement'!AE264</f>
        <v>0</v>
      </c>
      <c r="AC137" s="427"/>
      <c r="AD137" s="427"/>
      <c r="AE137" s="4"/>
      <c r="AF137" s="427"/>
      <c r="AG137" s="427"/>
      <c r="AH137" s="427"/>
      <c r="AI137" s="427"/>
      <c r="AJ137" s="427"/>
      <c r="AK137" s="427"/>
      <c r="AL137" s="427"/>
      <c r="AM137" s="427"/>
      <c r="AN137" s="427">
        <f>+'2017 Settle IS Adjustments'!$AL$261</f>
        <v>-50414.300151840151</v>
      </c>
      <c r="AO137" s="427">
        <f t="shared" si="171"/>
        <v>149586.75984815985</v>
      </c>
      <c r="AP137" s="427">
        <f t="shared" si="172"/>
        <v>150387</v>
      </c>
    </row>
    <row r="138" spans="1:44" s="184" customFormat="1">
      <c r="A138" s="426">
        <f t="shared" ref="A138:A172" ca="1" si="173">CELL("row",A138)</f>
        <v>138</v>
      </c>
      <c r="B138" s="121" t="s">
        <v>89</v>
      </c>
      <c r="C138" s="121" t="s">
        <v>10</v>
      </c>
      <c r="D138" s="4">
        <f>+'Other Tax Detail'!E8</f>
        <v>1540793.07</v>
      </c>
      <c r="E138" s="427"/>
      <c r="F138" s="427"/>
      <c r="G138" s="4">
        <f>+'Other Tax Detail'!H8</f>
        <v>0</v>
      </c>
      <c r="H138" s="427"/>
      <c r="I138" s="427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">
        <f>+'Other Tax Detail'!M8</f>
        <v>0</v>
      </c>
      <c r="AC138" s="427">
        <f>+'2017 Settle IS Adjustments'!AA261</f>
        <v>-227715.50184247154</v>
      </c>
      <c r="AD138" s="427"/>
      <c r="AE138" s="4"/>
      <c r="AF138" s="427"/>
      <c r="AG138" s="427"/>
      <c r="AH138" s="427"/>
      <c r="AI138" s="427"/>
      <c r="AJ138" s="427"/>
      <c r="AK138" s="427"/>
      <c r="AL138" s="427"/>
      <c r="AM138" s="427"/>
      <c r="AN138" s="4">
        <f>+'Other Tax Detail'!O8</f>
        <v>0</v>
      </c>
      <c r="AO138" s="427">
        <f t="shared" si="171"/>
        <v>-227715.50184247154</v>
      </c>
      <c r="AP138" s="427">
        <f t="shared" si="172"/>
        <v>1313078</v>
      </c>
    </row>
    <row r="139" spans="1:44">
      <c r="A139" s="1">
        <f t="shared" ca="1" si="173"/>
        <v>139</v>
      </c>
      <c r="B139" s="2" t="s">
        <v>36</v>
      </c>
      <c r="C139" s="3" t="s">
        <v>11</v>
      </c>
      <c r="D139" s="339">
        <f t="shared" ref="D139:AP139" si="174">SUM(D133:D138)</f>
        <v>230801056.78218901</v>
      </c>
      <c r="E139" s="339">
        <f t="shared" si="174"/>
        <v>-1109919.5490414018</v>
      </c>
      <c r="F139" s="339">
        <f t="shared" si="174"/>
        <v>1088843</v>
      </c>
      <c r="G139" s="339">
        <f t="shared" si="174"/>
        <v>-144297723.1086328</v>
      </c>
      <c r="H139" s="339">
        <f t="shared" si="174"/>
        <v>0</v>
      </c>
      <c r="I139" s="339">
        <f t="shared" si="174"/>
        <v>0</v>
      </c>
      <c r="J139" s="339">
        <f t="shared" si="174"/>
        <v>0</v>
      </c>
      <c r="K139" s="339">
        <f t="shared" si="174"/>
        <v>0</v>
      </c>
      <c r="L139" s="339">
        <f t="shared" si="174"/>
        <v>0</v>
      </c>
      <c r="M139" s="339">
        <f t="shared" si="174"/>
        <v>9990.7095914349775</v>
      </c>
      <c r="N139" s="339">
        <f t="shared" ref="N139" si="175">SUM(N133:N138)</f>
        <v>0</v>
      </c>
      <c r="O139" s="339">
        <f t="shared" si="174"/>
        <v>0</v>
      </c>
      <c r="P139" s="339">
        <f t="shared" ref="P139:Z139" si="176">SUM(P133:P138)</f>
        <v>0</v>
      </c>
      <c r="Q139" s="339">
        <f t="shared" si="176"/>
        <v>0</v>
      </c>
      <c r="R139" s="339">
        <f t="shared" si="176"/>
        <v>0</v>
      </c>
      <c r="S139" s="339">
        <f t="shared" si="176"/>
        <v>0</v>
      </c>
      <c r="T139" s="339">
        <f t="shared" si="176"/>
        <v>133533.17603166337</v>
      </c>
      <c r="U139" s="339">
        <f t="shared" si="176"/>
        <v>0</v>
      </c>
      <c r="V139" s="339">
        <f t="shared" si="176"/>
        <v>0</v>
      </c>
      <c r="W139" s="339">
        <f t="shared" si="176"/>
        <v>0</v>
      </c>
      <c r="X139" s="339">
        <f t="shared" si="176"/>
        <v>0</v>
      </c>
      <c r="Y139" s="339">
        <f t="shared" si="176"/>
        <v>0</v>
      </c>
      <c r="Z139" s="339">
        <f t="shared" si="176"/>
        <v>36124.958262011409</v>
      </c>
      <c r="AA139" s="339">
        <f t="shared" ref="AA139" si="177">SUM(AA133:AA138)</f>
        <v>200001.06</v>
      </c>
      <c r="AB139" s="339">
        <f t="shared" ref="AB139" si="178">SUM(AB133:AB138)</f>
        <v>132132.70451070482</v>
      </c>
      <c r="AC139" s="339">
        <f t="shared" si="174"/>
        <v>-227715.50184247154</v>
      </c>
      <c r="AD139" s="339">
        <f t="shared" si="174"/>
        <v>0</v>
      </c>
      <c r="AE139" s="339">
        <f t="shared" si="174"/>
        <v>0</v>
      </c>
      <c r="AF139" s="339">
        <f t="shared" si="174"/>
        <v>0</v>
      </c>
      <c r="AG139" s="339">
        <f t="shared" si="174"/>
        <v>0</v>
      </c>
      <c r="AH139" s="339">
        <f t="shared" si="174"/>
        <v>0</v>
      </c>
      <c r="AI139" s="339">
        <f t="shared" si="174"/>
        <v>0</v>
      </c>
      <c r="AJ139" s="339">
        <f t="shared" ref="AJ139" si="179">SUM(AJ133:AJ138)</f>
        <v>0</v>
      </c>
      <c r="AK139" s="339">
        <f t="shared" ref="AK139:AL139" si="180">SUM(AK133:AK138)</f>
        <v>0</v>
      </c>
      <c r="AL139" s="339">
        <f t="shared" si="180"/>
        <v>0</v>
      </c>
      <c r="AM139" s="339">
        <f t="shared" ref="AM139:AN139" si="181">SUM(AM133:AM138)</f>
        <v>0</v>
      </c>
      <c r="AN139" s="339">
        <f t="shared" si="181"/>
        <v>-50414.300151840151</v>
      </c>
      <c r="AO139" s="339">
        <f t="shared" si="174"/>
        <v>-144085146.85127273</v>
      </c>
      <c r="AP139" s="339">
        <f t="shared" si="174"/>
        <v>86715910</v>
      </c>
      <c r="AQ139" s="339">
        <f>+'2017 Settle IS Adjustments'!AN261+'2017 Settle IS Adjustments'!AN264+'2017 Settle IS Adjustments'!AN265</f>
        <v>86715909.930917263</v>
      </c>
      <c r="AR139" s="339">
        <f t="shared" ref="AR139" si="182">+AP139-AQ139</f>
        <v>6.9082736968994141E-2</v>
      </c>
    </row>
    <row r="140" spans="1:44">
      <c r="A140" s="1">
        <f t="shared" ca="1" si="173"/>
        <v>140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4">
      <c r="A141" s="1">
        <f t="shared" ca="1" si="173"/>
        <v>141</v>
      </c>
      <c r="B141" s="2" t="s">
        <v>316</v>
      </c>
      <c r="C141" s="2" t="s">
        <v>12</v>
      </c>
      <c r="D141" s="4">
        <f>+'9-2016 Income Statement'!B265</f>
        <v>0</v>
      </c>
      <c r="E141" s="4">
        <f>+'2017 Settle IS Adjustments'!C267</f>
        <v>-9414175.1402163133</v>
      </c>
      <c r="F141" s="4">
        <f>+'2017 Settle IS Adjustments'!D267</f>
        <v>5662680</v>
      </c>
      <c r="G141" s="4">
        <f>+'2017 Settle IS Adjustments'!E267</f>
        <v>-323251.48499727395</v>
      </c>
      <c r="H141" s="4">
        <f>+'2017 Settle IS Adjustments'!F267</f>
        <v>86901729.526499987</v>
      </c>
      <c r="I141" s="4">
        <f>+'2017 Settle IS Adjustments'!G267</f>
        <v>-32440668.693488576</v>
      </c>
      <c r="J141" s="4">
        <f>+'2017 Settle IS Adjustments'!H267</f>
        <v>-11085346.756299788</v>
      </c>
      <c r="K141" s="4">
        <f>+'2017 Settle IS Adjustments'!I267</f>
        <v>22418</v>
      </c>
      <c r="L141" s="4">
        <f>+'2017 Settle IS Adjustments'!J267</f>
        <v>220036</v>
      </c>
      <c r="M141" s="4">
        <f>+'2017 Settle IS Adjustments'!K267</f>
        <v>-35507.184220434821</v>
      </c>
      <c r="N141" s="4">
        <f>+'2017 Settle IS Adjustments'!L267</f>
        <v>5214.8243100316513</v>
      </c>
      <c r="O141" s="4">
        <f>+'2017 Settle IS Adjustments'!M267</f>
        <v>0</v>
      </c>
      <c r="P141" s="4">
        <f>+'2017 Settle IS Adjustments'!N267</f>
        <v>-85584.552344759999</v>
      </c>
      <c r="Q141" s="4">
        <f>+'2017 Settle IS Adjustments'!O267</f>
        <v>55310.698100000162</v>
      </c>
      <c r="R141" s="4">
        <f>+'2017 Settle IS Adjustments'!P267</f>
        <v>21370.654148731304</v>
      </c>
      <c r="S141" s="4">
        <f>+'2017 Settle IS Adjustments'!Q267</f>
        <v>-382828.52844053524</v>
      </c>
      <c r="T141" s="4">
        <f>+'2017 Settle IS Adjustments'!R267</f>
        <v>-438646.57492639113</v>
      </c>
      <c r="U141" s="4">
        <f>+'2017 Settle IS Adjustments'!S267</f>
        <v>-31243</v>
      </c>
      <c r="V141" s="4">
        <f>+'2017 Settle IS Adjustments'!T267</f>
        <v>-39335</v>
      </c>
      <c r="W141" s="4">
        <f>+'2017 Settle IS Adjustments'!U267</f>
        <v>-298995</v>
      </c>
      <c r="X141" s="4">
        <f>+'2017 Settle IS Adjustments'!V267</f>
        <v>-649456.06612666929</v>
      </c>
      <c r="Y141" s="4">
        <f>+'2017 Settle IS Adjustments'!W267</f>
        <v>140230.3882658396</v>
      </c>
      <c r="Z141" s="4">
        <f>+'2017 Settle IS Adjustments'!X267</f>
        <v>3316</v>
      </c>
      <c r="AA141" s="4"/>
      <c r="AB141" s="4">
        <f>+'2017 Settle IS Adjustments'!Z267</f>
        <v>382902.78083607589</v>
      </c>
      <c r="AC141" s="4">
        <f>+'2017 Settle IS Adjustments'!AA267</f>
        <v>47820</v>
      </c>
      <c r="AD141" s="4">
        <f>+'2017 Settle IS Adjustments'!AB267</f>
        <v>44549</v>
      </c>
      <c r="AE141" s="4">
        <f>+'2017 Settle IS Adjustments'!AC267</f>
        <v>0</v>
      </c>
      <c r="AF141" s="4">
        <f>+'2017 Settle IS Adjustments'!AD267</f>
        <v>-1982864.6414499986</v>
      </c>
      <c r="AG141" s="4">
        <f>+'2017 Settle IS Adjustments'!AE267</f>
        <v>560930.01508384233</v>
      </c>
      <c r="AH141" s="4">
        <f>+'2017 Settle IS Adjustments'!AF267</f>
        <v>-47004.565772282527</v>
      </c>
      <c r="AI141" s="4">
        <f>+'2017 Settle IS Adjustments'!AG267</f>
        <v>0</v>
      </c>
      <c r="AJ141" s="4">
        <f>+'2017 Settle IS Adjustments'!AH267</f>
        <v>696.58448756388736</v>
      </c>
      <c r="AK141" s="4">
        <f>+'2017 Settle IS Adjustments'!AI267</f>
        <v>0</v>
      </c>
      <c r="AL141" s="4">
        <f>+'2017 Settle IS Adjustments'!AJ267</f>
        <v>-1062377.153819157</v>
      </c>
      <c r="AM141" s="4">
        <f>+'2017 Settle IS Adjustments'!AK267</f>
        <v>-688753.79999999993</v>
      </c>
      <c r="AN141" s="4">
        <f>+'2017 Settle IS Adjustments'!AL267</f>
        <v>10587</v>
      </c>
      <c r="AO141" s="4">
        <f>SUM(E141:AN141)</f>
        <v>35073753.329629898</v>
      </c>
      <c r="AP141" s="4">
        <f>ROUND(SUM(AO141,D141),0)</f>
        <v>35073753</v>
      </c>
    </row>
    <row r="142" spans="1:44">
      <c r="A142" s="1">
        <f t="shared" ca="1" si="173"/>
        <v>142</v>
      </c>
      <c r="B142" s="2" t="s">
        <v>317</v>
      </c>
      <c r="C142" s="2" t="s">
        <v>318</v>
      </c>
      <c r="D142" s="4">
        <f>+'9-2016 Income Statement'!G268</f>
        <v>581832300.85000002</v>
      </c>
      <c r="F142" s="4"/>
      <c r="G142" s="4"/>
      <c r="H142" s="4">
        <f>+'2017 Settle IS Adjustments'!F269</f>
        <v>-143937039.17709988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>
        <f>+'2017 Settle IS Adjustments'!AC269</f>
        <v>-13463450.202299979</v>
      </c>
      <c r="AF142" s="4"/>
      <c r="AG142" s="4"/>
      <c r="AH142" s="4"/>
      <c r="AI142" s="4"/>
      <c r="AJ142" s="4"/>
      <c r="AK142" s="4"/>
      <c r="AL142" s="4"/>
      <c r="AM142" s="4"/>
      <c r="AN142" s="4"/>
      <c r="AO142" s="4">
        <f>SUM(E142:AN142)</f>
        <v>-157400489.37939987</v>
      </c>
      <c r="AP142" s="4">
        <f>ROUND(SUM(AO142,D142),0)</f>
        <v>424431811</v>
      </c>
    </row>
    <row r="143" spans="1:44">
      <c r="A143" s="1">
        <f t="shared" ca="1" si="173"/>
        <v>143</v>
      </c>
      <c r="B143" s="2" t="s">
        <v>319</v>
      </c>
      <c r="C143" s="2" t="s">
        <v>320</v>
      </c>
      <c r="D143" s="4">
        <f>+'9-2016 Income Statement'!G269</f>
        <v>-399835386.17999899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>
        <f>+'2017 Settle IS Adjustments'!AC270</f>
        <v>0</v>
      </c>
      <c r="AF143" s="4"/>
      <c r="AG143" s="4"/>
      <c r="AH143" s="4"/>
      <c r="AI143" s="4"/>
      <c r="AJ143" s="4"/>
      <c r="AK143" s="4"/>
      <c r="AL143" s="4"/>
      <c r="AM143" s="4"/>
      <c r="AN143" s="4"/>
      <c r="AO143" s="4">
        <f>SUM(E143:AN143)</f>
        <v>0</v>
      </c>
      <c r="AP143" s="4">
        <f>ROUND(SUM(AO143,D143),0)</f>
        <v>-399835386</v>
      </c>
    </row>
    <row r="144" spans="1:44">
      <c r="A144" s="1">
        <f t="shared" ca="1" si="173"/>
        <v>144</v>
      </c>
      <c r="B144" s="2" t="s">
        <v>35</v>
      </c>
      <c r="C144" s="3" t="s">
        <v>321</v>
      </c>
      <c r="D144" s="339">
        <f t="shared" ref="D144:AP144" si="183">SUM(D141:D143)</f>
        <v>181996914.67000103</v>
      </c>
      <c r="E144" s="339">
        <f t="shared" si="183"/>
        <v>-9414175.1402163133</v>
      </c>
      <c r="F144" s="339">
        <f t="shared" si="183"/>
        <v>5662680</v>
      </c>
      <c r="G144" s="339">
        <f t="shared" si="183"/>
        <v>-323251.48499727395</v>
      </c>
      <c r="H144" s="339">
        <f t="shared" si="183"/>
        <v>-57035309.650599897</v>
      </c>
      <c r="I144" s="339">
        <f t="shared" si="183"/>
        <v>-32440668.693488576</v>
      </c>
      <c r="J144" s="339">
        <f t="shared" si="183"/>
        <v>-11085346.756299788</v>
      </c>
      <c r="K144" s="339">
        <f t="shared" si="183"/>
        <v>22418</v>
      </c>
      <c r="L144" s="339">
        <f t="shared" si="183"/>
        <v>220036</v>
      </c>
      <c r="M144" s="339">
        <f t="shared" si="183"/>
        <v>-35507.184220434821</v>
      </c>
      <c r="N144" s="339">
        <f t="shared" ref="N144" si="184">SUM(N141:N143)</f>
        <v>5214.8243100316513</v>
      </c>
      <c r="O144" s="339">
        <f t="shared" si="183"/>
        <v>0</v>
      </c>
      <c r="P144" s="339">
        <f t="shared" ref="P144:Z144" si="185">SUM(P141:P143)</f>
        <v>-85584.552344759999</v>
      </c>
      <c r="Q144" s="339">
        <f t="shared" si="185"/>
        <v>55310.698100000162</v>
      </c>
      <c r="R144" s="339">
        <f t="shared" si="185"/>
        <v>21370.654148731304</v>
      </c>
      <c r="S144" s="339">
        <f t="shared" si="185"/>
        <v>-382828.52844053524</v>
      </c>
      <c r="T144" s="339">
        <f t="shared" si="185"/>
        <v>-438646.57492639113</v>
      </c>
      <c r="U144" s="339">
        <f t="shared" si="185"/>
        <v>-31243</v>
      </c>
      <c r="V144" s="339">
        <f t="shared" si="185"/>
        <v>-39335</v>
      </c>
      <c r="W144" s="339">
        <f t="shared" si="185"/>
        <v>-298995</v>
      </c>
      <c r="X144" s="339">
        <f t="shared" si="185"/>
        <v>-649456.06612666929</v>
      </c>
      <c r="Y144" s="339">
        <f t="shared" si="185"/>
        <v>140230.3882658396</v>
      </c>
      <c r="Z144" s="339">
        <f t="shared" si="185"/>
        <v>3316</v>
      </c>
      <c r="AA144" s="339">
        <f t="shared" ref="AA144" si="186">SUM(AA141:AA143)</f>
        <v>0</v>
      </c>
      <c r="AB144" s="339">
        <f t="shared" ref="AB144" si="187">SUM(AB141:AB143)</f>
        <v>382902.78083607589</v>
      </c>
      <c r="AC144" s="339">
        <f t="shared" si="183"/>
        <v>47820</v>
      </c>
      <c r="AD144" s="339">
        <f t="shared" si="183"/>
        <v>44549</v>
      </c>
      <c r="AE144" s="339">
        <f t="shared" si="183"/>
        <v>-13463450.202299979</v>
      </c>
      <c r="AF144" s="339">
        <f t="shared" si="183"/>
        <v>-1982864.6414499986</v>
      </c>
      <c r="AG144" s="339">
        <f t="shared" si="183"/>
        <v>560930.01508384233</v>
      </c>
      <c r="AH144" s="339">
        <f t="shared" si="183"/>
        <v>-47004.565772282527</v>
      </c>
      <c r="AI144" s="339">
        <f t="shared" si="183"/>
        <v>0</v>
      </c>
      <c r="AJ144" s="339">
        <f t="shared" ref="AJ144" si="188">SUM(AJ141:AJ143)</f>
        <v>696.58448756388736</v>
      </c>
      <c r="AK144" s="339">
        <f t="shared" ref="AK144:AL144" si="189">SUM(AK141:AK143)</f>
        <v>0</v>
      </c>
      <c r="AL144" s="339">
        <f t="shared" si="189"/>
        <v>-1062377.153819157</v>
      </c>
      <c r="AM144" s="339">
        <f t="shared" ref="AM144:AN144" si="190">SUM(AM141:AM143)</f>
        <v>-688753.79999999993</v>
      </c>
      <c r="AN144" s="339">
        <f t="shared" si="190"/>
        <v>10587</v>
      </c>
      <c r="AO144" s="339">
        <f t="shared" si="183"/>
        <v>-122326736.04976997</v>
      </c>
      <c r="AP144" s="339">
        <f t="shared" si="183"/>
        <v>59670178</v>
      </c>
      <c r="AQ144" s="339">
        <f>+'2017 Settle IS Adjustments'!AN266+'2017 Settle IS Adjustments'!AN269+'2017 Settle IS Adjustments'!AN270</f>
        <v>59670178.620231032</v>
      </c>
      <c r="AR144" s="339">
        <f t="shared" ref="AR144" si="191">+AP144-AQ144</f>
        <v>-0.620231032371521</v>
      </c>
    </row>
    <row r="145" spans="1:44">
      <c r="A145" s="1">
        <f t="shared" ca="1" si="173"/>
        <v>145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4" ht="13.8" thickBot="1">
      <c r="A146" s="1">
        <f t="shared" ca="1" si="173"/>
        <v>146</v>
      </c>
      <c r="C146" s="2" t="s">
        <v>322</v>
      </c>
      <c r="D146" s="341">
        <f>SUM(D144,D139,D131,D84)</f>
        <v>1994336798.9812193</v>
      </c>
      <c r="E146" s="341">
        <f>SUM(E144,E139,E131,E84)</f>
        <v>6553916.3792673405</v>
      </c>
      <c r="F146" s="341">
        <f t="shared" ref="F146:AP146" si="192">SUM(F144,F139,F131,F84)</f>
        <v>7010788</v>
      </c>
      <c r="G146" s="341">
        <f t="shared" si="192"/>
        <v>-191608329.7392959</v>
      </c>
      <c r="H146" s="341">
        <f t="shared" si="192"/>
        <v>-57035309.650599897</v>
      </c>
      <c r="I146" s="341">
        <f t="shared" si="192"/>
        <v>-32440668.693488576</v>
      </c>
      <c r="J146" s="341">
        <f t="shared" si="192"/>
        <v>41702019.260435872</v>
      </c>
      <c r="K146" s="341">
        <f t="shared" si="192"/>
        <v>-84332.278670666696</v>
      </c>
      <c r="L146" s="341">
        <f t="shared" si="192"/>
        <v>-827756</v>
      </c>
      <c r="M146" s="341">
        <f t="shared" si="192"/>
        <v>133574.64540068299</v>
      </c>
      <c r="N146" s="341">
        <f t="shared" ref="N146" si="193">SUM(N144,N139,N131,N84)</f>
        <v>-19617.672404404784</v>
      </c>
      <c r="O146" s="341">
        <f t="shared" si="192"/>
        <v>176605.63064400846</v>
      </c>
      <c r="P146" s="341">
        <f t="shared" si="192"/>
        <v>321960.93501124001</v>
      </c>
      <c r="Q146" s="341">
        <f t="shared" si="192"/>
        <v>-208073.57856666733</v>
      </c>
      <c r="R146" s="341">
        <f t="shared" si="192"/>
        <v>-80394.36560713216</v>
      </c>
      <c r="S146" s="341">
        <f t="shared" si="192"/>
        <v>1440164.4641334421</v>
      </c>
      <c r="T146" s="341">
        <f t="shared" si="192"/>
        <v>1650146.6390088005</v>
      </c>
      <c r="U146" s="341">
        <f t="shared" si="192"/>
        <v>117532.67639789265</v>
      </c>
      <c r="V146" s="341">
        <f t="shared" si="192"/>
        <v>147973.92923393101</v>
      </c>
      <c r="W146" s="341">
        <f t="shared" si="192"/>
        <v>1124789.9881113945</v>
      </c>
      <c r="X146" s="341">
        <f t="shared" si="192"/>
        <v>2443191.8678098512</v>
      </c>
      <c r="Y146" s="341">
        <f t="shared" si="192"/>
        <v>-527533.3653810157</v>
      </c>
      <c r="Z146" s="341">
        <f t="shared" si="192"/>
        <v>-12472.31709798798</v>
      </c>
      <c r="AA146" s="341">
        <f t="shared" ref="AA146" si="194">SUM(AA144,AA139,AA131,AA84)</f>
        <v>-752384.94</v>
      </c>
      <c r="AB146" s="341">
        <f t="shared" si="192"/>
        <v>-128678483.6794361</v>
      </c>
      <c r="AC146" s="341">
        <f t="shared" si="192"/>
        <v>-179895.50184247154</v>
      </c>
      <c r="AD146" s="341">
        <f t="shared" si="192"/>
        <v>-167589.37865459672</v>
      </c>
      <c r="AE146" s="341">
        <f t="shared" si="192"/>
        <v>50648217.427700028</v>
      </c>
      <c r="AF146" s="341">
        <f t="shared" si="192"/>
        <v>7459347.9368833303</v>
      </c>
      <c r="AG146" s="341">
        <f t="shared" si="192"/>
        <v>-2110165.2948392164</v>
      </c>
      <c r="AH146" s="341">
        <f t="shared" si="192"/>
        <v>176826.69981001521</v>
      </c>
      <c r="AI146" s="341">
        <f t="shared" si="192"/>
        <v>0</v>
      </c>
      <c r="AJ146" s="341">
        <f t="shared" si="192"/>
        <v>-2620.4845008355765</v>
      </c>
      <c r="AK146" s="341">
        <f t="shared" si="192"/>
        <v>0</v>
      </c>
      <c r="AL146" s="341">
        <f t="shared" si="192"/>
        <v>3996561.673891115</v>
      </c>
      <c r="AM146" s="341">
        <f t="shared" ref="AM146:AN146" si="195">SUM(AM144,AM139,AM131,AM84)</f>
        <v>2591026.2000000002</v>
      </c>
      <c r="AN146" s="341">
        <f t="shared" si="195"/>
        <v>-39826.300151840151</v>
      </c>
      <c r="AO146" s="341">
        <f t="shared" si="192"/>
        <v>-287080808.88679838</v>
      </c>
      <c r="AP146" s="341">
        <f t="shared" si="192"/>
        <v>1707255990</v>
      </c>
    </row>
    <row r="147" spans="1:44" ht="13.8" thickTop="1">
      <c r="A147" s="1">
        <f t="shared" ca="1" si="173"/>
        <v>147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4" ht="13.8" thickBot="1">
      <c r="A148" s="1">
        <f t="shared" ca="1" si="173"/>
        <v>148</v>
      </c>
      <c r="C148" s="2" t="s">
        <v>323</v>
      </c>
      <c r="D148" s="341">
        <f ca="1">+'Revenue Input'!D60</f>
        <v>2395339771.079999</v>
      </c>
      <c r="E148" s="341">
        <f ca="1">+'Revenue Input'!E60</f>
        <v>-28861313.567476008</v>
      </c>
      <c r="F148" s="341">
        <f ca="1">+'Revenue Input'!F60</f>
        <v>28313253</v>
      </c>
      <c r="G148" s="341">
        <f ca="1">+'Revenue Input'!G60</f>
        <v>-192824371.03999999</v>
      </c>
      <c r="H148" s="341"/>
      <c r="I148" s="341"/>
      <c r="J148" s="341"/>
      <c r="K148" s="341"/>
      <c r="L148" s="341"/>
      <c r="M148" s="341"/>
      <c r="N148" s="341"/>
      <c r="O148" s="341"/>
      <c r="P148" s="341"/>
      <c r="Q148" s="341"/>
      <c r="R148" s="341"/>
      <c r="S148" s="341"/>
      <c r="T148" s="341"/>
      <c r="U148" s="341"/>
      <c r="V148" s="341"/>
      <c r="W148" s="341"/>
      <c r="X148" s="341"/>
      <c r="Y148" s="341"/>
      <c r="Z148" s="341"/>
      <c r="AA148" s="341"/>
      <c r="AB148" s="341">
        <f ca="1">+'Revenue Input'!H60</f>
        <v>-127238038.88486229</v>
      </c>
      <c r="AC148" s="341"/>
      <c r="AD148" s="341"/>
      <c r="AE148" s="341"/>
      <c r="AF148" s="341"/>
      <c r="AG148" s="341"/>
      <c r="AH148" s="341"/>
      <c r="AI148" s="341"/>
      <c r="AJ148" s="341"/>
      <c r="AK148" s="341"/>
      <c r="AL148" s="341"/>
      <c r="AM148" s="341"/>
      <c r="AN148" s="341"/>
      <c r="AO148" s="341">
        <f ca="1">SUM(E148:AN148)</f>
        <v>-320610470.4923383</v>
      </c>
      <c r="AP148" s="341">
        <f ca="1">ROUND(SUM(AO148,D148),0)</f>
        <v>2074729301</v>
      </c>
    </row>
    <row r="149" spans="1:44" ht="13.8" thickTop="1">
      <c r="A149" s="1">
        <f t="shared" ca="1" si="173"/>
        <v>149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4" ht="13.8" thickBot="1">
      <c r="A150" s="1">
        <f t="shared" ca="1" si="173"/>
        <v>150</v>
      </c>
      <c r="C150" s="5" t="s">
        <v>324</v>
      </c>
      <c r="D150" s="341">
        <f ca="1">D148-D146</f>
        <v>401002972.09877968</v>
      </c>
      <c r="E150" s="341">
        <f t="shared" ref="E150:AP150" ca="1" si="196">E148-E146</f>
        <v>-35415229.946743347</v>
      </c>
      <c r="F150" s="341">
        <f t="shared" ca="1" si="196"/>
        <v>21302465</v>
      </c>
      <c r="G150" s="341">
        <f t="shared" ca="1" si="196"/>
        <v>-1216041.3007040918</v>
      </c>
      <c r="H150" s="341">
        <f t="shared" si="196"/>
        <v>57035309.650599897</v>
      </c>
      <c r="I150" s="341">
        <f t="shared" si="196"/>
        <v>32440668.693488576</v>
      </c>
      <c r="J150" s="341">
        <f t="shared" si="196"/>
        <v>-41702019.260435872</v>
      </c>
      <c r="K150" s="341">
        <f t="shared" si="196"/>
        <v>84332.278670666696</v>
      </c>
      <c r="L150" s="341">
        <f t="shared" si="196"/>
        <v>827756</v>
      </c>
      <c r="M150" s="341">
        <f t="shared" si="196"/>
        <v>-133574.64540068299</v>
      </c>
      <c r="N150" s="341">
        <f t="shared" si="196"/>
        <v>19617.672404404784</v>
      </c>
      <c r="O150" s="341">
        <f t="shared" si="196"/>
        <v>-176605.63064400846</v>
      </c>
      <c r="P150" s="341">
        <f t="shared" si="196"/>
        <v>-321960.93501124001</v>
      </c>
      <c r="Q150" s="341">
        <f t="shared" si="196"/>
        <v>208073.57856666733</v>
      </c>
      <c r="R150" s="341">
        <f t="shared" si="196"/>
        <v>80394.36560713216</v>
      </c>
      <c r="S150" s="341">
        <f t="shared" si="196"/>
        <v>-1440164.4641334421</v>
      </c>
      <c r="T150" s="341">
        <f t="shared" si="196"/>
        <v>-1650146.6390088005</v>
      </c>
      <c r="U150" s="341">
        <f t="shared" si="196"/>
        <v>-117532.67639789265</v>
      </c>
      <c r="V150" s="341">
        <f t="shared" si="196"/>
        <v>-147973.92923393101</v>
      </c>
      <c r="W150" s="341">
        <f t="shared" si="196"/>
        <v>-1124789.9881113945</v>
      </c>
      <c r="X150" s="341">
        <f t="shared" si="196"/>
        <v>-2443191.8678098512</v>
      </c>
      <c r="Y150" s="341">
        <f t="shared" ref="Y150:Z150" si="197">Y148-Y146</f>
        <v>527533.3653810157</v>
      </c>
      <c r="Z150" s="341">
        <f t="shared" si="197"/>
        <v>12472.31709798798</v>
      </c>
      <c r="AA150" s="341">
        <f t="shared" ref="AA150" si="198">AA148-AA146</f>
        <v>752384.94</v>
      </c>
      <c r="AB150" s="341">
        <f t="shared" ca="1" si="196"/>
        <v>1440444.7945738137</v>
      </c>
      <c r="AC150" s="341">
        <f t="shared" si="196"/>
        <v>179895.50184247154</v>
      </c>
      <c r="AD150" s="341">
        <f t="shared" si="196"/>
        <v>167589.37865459672</v>
      </c>
      <c r="AE150" s="341">
        <f t="shared" si="196"/>
        <v>-50648217.427700028</v>
      </c>
      <c r="AF150" s="341">
        <f t="shared" si="196"/>
        <v>-7459347.9368833303</v>
      </c>
      <c r="AG150" s="341">
        <f t="shared" si="196"/>
        <v>2110165.2948392164</v>
      </c>
      <c r="AH150" s="341">
        <f t="shared" si="196"/>
        <v>-176826.69981001521</v>
      </c>
      <c r="AI150" s="341">
        <f t="shared" si="196"/>
        <v>0</v>
      </c>
      <c r="AJ150" s="341">
        <f t="shared" ref="AJ150" si="199">AJ148-AJ146</f>
        <v>2620.4845008355765</v>
      </c>
      <c r="AK150" s="341">
        <f t="shared" ref="AK150:AL150" si="200">AK148-AK146</f>
        <v>0</v>
      </c>
      <c r="AL150" s="341">
        <f t="shared" si="200"/>
        <v>-3996561.673891115</v>
      </c>
      <c r="AM150" s="341">
        <f t="shared" ref="AM150:AN150" si="201">AM148-AM146</f>
        <v>-2591026.2000000002</v>
      </c>
      <c r="AN150" s="341">
        <f t="shared" si="201"/>
        <v>39826.300151840151</v>
      </c>
      <c r="AO150" s="341">
        <f t="shared" ca="1" si="196"/>
        <v>-33529661.605539918</v>
      </c>
      <c r="AP150" s="341">
        <f t="shared" ca="1" si="196"/>
        <v>367473311</v>
      </c>
      <c r="AQ150" s="339">
        <f>+'2017 Settle IS Adjustments'!AN274</f>
        <v>367473310.2611438</v>
      </c>
      <c r="AR150" s="339">
        <f t="shared" ref="AR150" ca="1" si="202">+AP150-AQ150</f>
        <v>0.73885619640350342</v>
      </c>
    </row>
    <row r="151" spans="1:44" ht="13.8" thickTop="1">
      <c r="A151" s="1">
        <f t="shared" ca="1" si="173"/>
        <v>151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4">
      <c r="A152" s="1">
        <f t="shared" ca="1" si="173"/>
        <v>152</v>
      </c>
      <c r="C152" s="2" t="s">
        <v>378</v>
      </c>
      <c r="D152" s="4">
        <f ca="1">+Summary!D49</f>
        <v>401002971.69877887</v>
      </c>
      <c r="E152" s="4">
        <f ca="1">+Summary!E49</f>
        <v>-35415230.289385185</v>
      </c>
      <c r="F152" s="4">
        <f ca="1">+Summary!F49</f>
        <v>21302465</v>
      </c>
      <c r="G152" s="4">
        <f ca="1">+Summary!G49</f>
        <v>-1216041.3007040918</v>
      </c>
      <c r="H152" s="4">
        <f ca="1">+Summary!H49</f>
        <v>57035309.650599897</v>
      </c>
      <c r="I152" s="4">
        <f ca="1">+Summary!I49</f>
        <v>32440668.693488576</v>
      </c>
      <c r="J152" s="4">
        <f ca="1">+Summary!J49</f>
        <v>-41702018.749889679</v>
      </c>
      <c r="K152" s="4">
        <f ca="1">+Summary!K49</f>
        <v>84332.278670666696</v>
      </c>
      <c r="L152" s="4">
        <f ca="1">+Summary!L49</f>
        <v>827756</v>
      </c>
      <c r="M152" s="4">
        <f ca="1">+Summary!M49</f>
        <v>-133574.64540068305</v>
      </c>
      <c r="N152" s="4">
        <f ca="1">+Summary!N49</f>
        <v>19617.672404404784</v>
      </c>
      <c r="O152" s="4">
        <f ca="1">+Summary!O49</f>
        <v>-176605.63064400846</v>
      </c>
      <c r="P152" s="4">
        <f ca="1">+Summary!P49</f>
        <v>-321960.93501124001</v>
      </c>
      <c r="Q152" s="4">
        <f ca="1">+Summary!Q49</f>
        <v>208073.57856666727</v>
      </c>
      <c r="R152" s="4">
        <f ca="1">+Summary!R49</f>
        <v>80394.365607132044</v>
      </c>
      <c r="S152" s="4">
        <f ca="1">+Summary!S49</f>
        <v>-1440164.4641334421</v>
      </c>
      <c r="T152" s="4">
        <f ca="1">+Summary!T49</f>
        <v>-1650146.6390088047</v>
      </c>
      <c r="U152" s="4">
        <f ca="1">+Summary!U49</f>
        <v>-117532.67639789265</v>
      </c>
      <c r="V152" s="4">
        <f ca="1">+Summary!V49</f>
        <v>-147973.92923393101</v>
      </c>
      <c r="W152" s="4">
        <f ca="1">+Summary!W49</f>
        <v>-1124789.9881113945</v>
      </c>
      <c r="X152" s="4">
        <f ca="1">+Summary!X49</f>
        <v>-2443191.8678098512</v>
      </c>
      <c r="Y152" s="4">
        <f ca="1">+Summary!Y49</f>
        <v>527533.3653810157</v>
      </c>
      <c r="Z152" s="4">
        <f ca="1">+Summary!Z49</f>
        <v>12472.31709798798</v>
      </c>
      <c r="AA152" s="4">
        <f ca="1">+Summary!AB49</f>
        <v>752384.94</v>
      </c>
      <c r="AB152" s="4">
        <f ca="1">+Summary!AC49</f>
        <v>1440443.7945738137</v>
      </c>
      <c r="AC152" s="4">
        <f ca="1">+Summary!AD49</f>
        <v>179895.50184247154</v>
      </c>
      <c r="AD152" s="4">
        <f ca="1">+Summary!AE49</f>
        <v>167589.37865459672</v>
      </c>
      <c r="AE152" s="4">
        <f ca="1">+Summary!AF49</f>
        <v>-50648217.427699924</v>
      </c>
      <c r="AF152" s="4">
        <f ca="1">+Summary!AG49</f>
        <v>-7459347.9368833303</v>
      </c>
      <c r="AG152" s="4">
        <f ca="1">+Summary!AH49</f>
        <v>2110165.2948392164</v>
      </c>
      <c r="AH152" s="4">
        <f ca="1">+Summary!AI49</f>
        <v>-176826.69981001521</v>
      </c>
      <c r="AI152" s="4">
        <f ca="1">+Summary!AJ49</f>
        <v>0</v>
      </c>
      <c r="AJ152" s="4">
        <f ca="1">+Summary!AK49</f>
        <v>2620.4845008355765</v>
      </c>
      <c r="AK152" s="4">
        <f ca="1">+Summary!AL49</f>
        <v>0</v>
      </c>
      <c r="AL152" s="4">
        <f ca="1">+Summary!AM49</f>
        <v>-3996561.673891115</v>
      </c>
      <c r="AM152" s="4">
        <f ca="1">+Summary!AN49</f>
        <v>-2591026.2000000002</v>
      </c>
      <c r="AN152" s="4">
        <f ca="1">+Summary!AO49</f>
        <v>39827.300151840151</v>
      </c>
      <c r="AO152" s="4">
        <f ca="1">+Summary!AP49</f>
        <v>-33529661.437635481</v>
      </c>
      <c r="AP152" s="4">
        <f ca="1">+Summary!AQ49</f>
        <v>367473310.26114368</v>
      </c>
    </row>
    <row r="153" spans="1:44">
      <c r="A153" s="1">
        <f t="shared" ca="1" si="173"/>
        <v>153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4">
      <c r="A154" s="1">
        <f t="shared" ca="1" si="173"/>
        <v>154</v>
      </c>
      <c r="C154" s="2" t="s">
        <v>390</v>
      </c>
      <c r="D154" s="4">
        <f ca="1">+D150-D152</f>
        <v>0.40000081062316895</v>
      </c>
      <c r="E154" s="4">
        <f t="shared" ref="E154:AP154" ca="1" si="203">E152-E150</f>
        <v>-0.34264183789491653</v>
      </c>
      <c r="F154" s="4">
        <f t="shared" ca="1" si="203"/>
        <v>0</v>
      </c>
      <c r="G154" s="4">
        <f t="shared" ca="1" si="203"/>
        <v>0</v>
      </c>
      <c r="H154" s="4">
        <f t="shared" ca="1" si="203"/>
        <v>0</v>
      </c>
      <c r="I154" s="4">
        <f t="shared" ca="1" si="203"/>
        <v>0</v>
      </c>
      <c r="J154" s="4">
        <f t="shared" ca="1" si="203"/>
        <v>0.51054619252681732</v>
      </c>
      <c r="K154" s="4">
        <f t="shared" ca="1" si="203"/>
        <v>0</v>
      </c>
      <c r="L154" s="4">
        <f t="shared" ca="1" si="203"/>
        <v>0</v>
      </c>
      <c r="M154" s="4">
        <f t="shared" ca="1" si="203"/>
        <v>0</v>
      </c>
      <c r="N154" s="4">
        <f t="shared" ca="1" si="203"/>
        <v>0</v>
      </c>
      <c r="O154" s="4">
        <f t="shared" ca="1" si="203"/>
        <v>0</v>
      </c>
      <c r="P154" s="4">
        <f ca="1">P152-P150</f>
        <v>0</v>
      </c>
      <c r="Q154" s="4">
        <f t="shared" ca="1" si="203"/>
        <v>0</v>
      </c>
      <c r="R154" s="4">
        <f t="shared" ca="1" si="203"/>
        <v>-1.1641532182693481E-10</v>
      </c>
      <c r="S154" s="4">
        <f t="shared" ca="1" si="203"/>
        <v>0</v>
      </c>
      <c r="T154" s="4">
        <f t="shared" ca="1" si="203"/>
        <v>-4.1909515857696533E-9</v>
      </c>
      <c r="U154" s="4">
        <f t="shared" ca="1" si="203"/>
        <v>0</v>
      </c>
      <c r="V154" s="4">
        <f t="shared" ca="1" si="203"/>
        <v>0</v>
      </c>
      <c r="W154" s="4">
        <f t="shared" ca="1" si="203"/>
        <v>0</v>
      </c>
      <c r="X154" s="4">
        <f t="shared" ca="1" si="203"/>
        <v>0</v>
      </c>
      <c r="Y154" s="4">
        <f t="shared" ref="Y154:AB154" ca="1" si="204">Y152-Y150</f>
        <v>0</v>
      </c>
      <c r="Z154" s="4">
        <f t="shared" ca="1" si="204"/>
        <v>0</v>
      </c>
      <c r="AA154" s="4">
        <f t="shared" ref="AA154" ca="1" si="205">AA152-AA150</f>
        <v>0</v>
      </c>
      <c r="AB154" s="4">
        <f t="shared" ca="1" si="204"/>
        <v>-1</v>
      </c>
      <c r="AC154" s="4">
        <f t="shared" ca="1" si="203"/>
        <v>0</v>
      </c>
      <c r="AD154" s="4">
        <f t="shared" ca="1" si="203"/>
        <v>0</v>
      </c>
      <c r="AE154" s="4">
        <f t="shared" ca="1" si="203"/>
        <v>1.0430812835693359E-7</v>
      </c>
      <c r="AF154" s="4">
        <f t="shared" ca="1" si="203"/>
        <v>0</v>
      </c>
      <c r="AG154" s="4">
        <f t="shared" ca="1" si="203"/>
        <v>0</v>
      </c>
      <c r="AH154" s="4">
        <f t="shared" ca="1" si="203"/>
        <v>0</v>
      </c>
      <c r="AI154" s="4">
        <f t="shared" ca="1" si="203"/>
        <v>0</v>
      </c>
      <c r="AJ154" s="4">
        <f t="shared" ref="AJ154" ca="1" si="206">AJ152-AJ150</f>
        <v>0</v>
      </c>
      <c r="AK154" s="4">
        <f t="shared" ref="AK154:AL154" ca="1" si="207">AK152-AK150</f>
        <v>0</v>
      </c>
      <c r="AL154" s="4">
        <f t="shared" ca="1" si="207"/>
        <v>0</v>
      </c>
      <c r="AM154" s="4">
        <f t="shared" ref="AM154:AN154" ca="1" si="208">AM152-AM150</f>
        <v>0</v>
      </c>
      <c r="AN154" s="4">
        <f t="shared" ca="1" si="208"/>
        <v>1</v>
      </c>
      <c r="AO154" s="4">
        <f t="shared" ca="1" si="203"/>
        <v>0.16790443658828735</v>
      </c>
      <c r="AP154" s="4">
        <f t="shared" ca="1" si="203"/>
        <v>-0.73885631561279297</v>
      </c>
    </row>
    <row r="155" spans="1:44">
      <c r="A155" s="1">
        <f t="shared" ca="1" si="173"/>
        <v>155</v>
      </c>
      <c r="C155" s="5"/>
    </row>
    <row r="156" spans="1:44">
      <c r="A156" s="1">
        <f t="shared" ca="1" si="173"/>
        <v>156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4">
      <c r="A157" s="1">
        <f t="shared" ca="1" si="173"/>
        <v>157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4">
      <c r="A158" s="1">
        <f t="shared" ca="1" si="173"/>
        <v>158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4">
      <c r="A159" s="1">
        <f t="shared" ca="1" si="173"/>
        <v>159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4">
      <c r="A160" s="1">
        <f t="shared" ca="1" si="173"/>
        <v>160</v>
      </c>
    </row>
    <row r="161" spans="1:3">
      <c r="A161" s="1">
        <f t="shared" ca="1" si="173"/>
        <v>161</v>
      </c>
    </row>
    <row r="162" spans="1:3">
      <c r="A162" s="1">
        <f t="shared" ca="1" si="173"/>
        <v>162</v>
      </c>
    </row>
    <row r="163" spans="1:3">
      <c r="A163" s="1">
        <f t="shared" ca="1" si="173"/>
        <v>163</v>
      </c>
    </row>
    <row r="164" spans="1:3">
      <c r="A164" s="1">
        <f t="shared" ca="1" si="173"/>
        <v>164</v>
      </c>
    </row>
    <row r="165" spans="1:3">
      <c r="A165" s="1">
        <f t="shared" ca="1" si="173"/>
        <v>165</v>
      </c>
    </row>
    <row r="166" spans="1:3">
      <c r="A166" s="1">
        <f t="shared" ca="1" si="173"/>
        <v>166</v>
      </c>
      <c r="C166" s="338"/>
    </row>
    <row r="167" spans="1:3">
      <c r="A167" s="1">
        <f t="shared" ca="1" si="173"/>
        <v>167</v>
      </c>
    </row>
    <row r="168" spans="1:3">
      <c r="A168" s="1">
        <f t="shared" ca="1" si="173"/>
        <v>168</v>
      </c>
    </row>
    <row r="169" spans="1:3">
      <c r="A169" s="1">
        <f t="shared" ca="1" si="173"/>
        <v>169</v>
      </c>
    </row>
    <row r="170" spans="1:3">
      <c r="A170" s="1">
        <f t="shared" ca="1" si="173"/>
        <v>170</v>
      </c>
      <c r="C170" s="174"/>
    </row>
    <row r="171" spans="1:3">
      <c r="A171" s="1">
        <f t="shared" ca="1" si="173"/>
        <v>171</v>
      </c>
    </row>
    <row r="172" spans="1:3">
      <c r="A172" s="1">
        <f t="shared" ca="1" si="173"/>
        <v>172</v>
      </c>
    </row>
  </sheetData>
  <phoneticPr fontId="4" type="noConversion"/>
  <printOptions horizontalCentered="1"/>
  <pageMargins left="0.25" right="0.25" top="0.75" bottom="0.75" header="0.3" footer="0.3"/>
  <pageSetup scale="55" fitToWidth="3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S192"/>
  <sheetViews>
    <sheetView zoomScaleNormal="100" workbookViewId="0">
      <pane xSplit="4" ySplit="5" topLeftCell="F119" activePane="bottomRight" state="frozen"/>
      <selection activeCell="C4" sqref="C4"/>
      <selection pane="topRight" activeCell="C4" sqref="C4"/>
      <selection pane="bottomLeft" activeCell="C4" sqref="C4"/>
      <selection pane="bottomRight" activeCell="M128" sqref="M128"/>
    </sheetView>
  </sheetViews>
  <sheetFormatPr defaultColWidth="9.109375" defaultRowHeight="13.2"/>
  <cols>
    <col min="1" max="1" width="4" style="2" bestFit="1" customWidth="1"/>
    <col min="2" max="2" width="10.33203125" style="2" bestFit="1" customWidth="1"/>
    <col min="3" max="3" width="45.5546875" style="2" bestFit="1" customWidth="1"/>
    <col min="4" max="4" width="17.5546875" style="4" bestFit="1" customWidth="1"/>
    <col min="5" max="5" width="15.109375" style="2" bestFit="1" customWidth="1"/>
    <col min="6" max="6" width="13.5546875" style="2" bestFit="1" customWidth="1"/>
    <col min="7" max="7" width="13.5546875" style="2" customWidth="1"/>
    <col min="8" max="9" width="13.21875" style="2" bestFit="1" customWidth="1"/>
    <col min="10" max="12" width="12.44140625" style="2" bestFit="1" customWidth="1"/>
    <col min="13" max="14" width="12.44140625" style="2" customWidth="1"/>
    <col min="15" max="15" width="13.5546875" style="2" bestFit="1" customWidth="1"/>
    <col min="16" max="16" width="15.109375" style="2" bestFit="1" customWidth="1"/>
    <col min="17" max="17" width="17.5546875" style="4" bestFit="1" customWidth="1"/>
    <col min="18" max="18" width="15.77734375" style="2" bestFit="1" customWidth="1"/>
    <col min="19" max="19" width="12.44140625" style="2" bestFit="1" customWidth="1"/>
    <col min="20" max="16384" width="9.109375" style="2"/>
  </cols>
  <sheetData>
    <row r="1" spans="1:18">
      <c r="A1" s="334" t="s">
        <v>165</v>
      </c>
      <c r="B1" s="334"/>
      <c r="C1" s="334"/>
      <c r="D1" s="428"/>
      <c r="Q1" s="428"/>
    </row>
    <row r="2" spans="1:18">
      <c r="A2" s="334" t="s">
        <v>1943</v>
      </c>
      <c r="B2" s="334"/>
      <c r="C2" s="334"/>
      <c r="D2" s="428"/>
      <c r="Q2" s="428"/>
    </row>
    <row r="3" spans="1:18">
      <c r="A3" s="334" t="str">
        <f>+'Expense Inputs'!A3</f>
        <v>Historic Test Year Twelve Months ended September 2016</v>
      </c>
      <c r="B3" s="334"/>
      <c r="C3" s="334"/>
      <c r="D3" s="428"/>
      <c r="Q3" s="428"/>
    </row>
    <row r="4" spans="1:18">
      <c r="E4" s="213" t="str">
        <f ca="1">IF(ROUND(E146,0)=0,"done","")</f>
        <v>done</v>
      </c>
      <c r="F4" s="213" t="str">
        <f t="shared" ref="F4:Q4" ca="1" si="0">IF(ROUND(F146,0)=0,"done","")</f>
        <v>done</v>
      </c>
      <c r="G4" s="213"/>
      <c r="H4" s="213" t="str">
        <f t="shared" ca="1" si="0"/>
        <v>done</v>
      </c>
      <c r="I4" s="213" t="str">
        <f t="shared" ca="1" si="0"/>
        <v>done</v>
      </c>
      <c r="J4" s="213" t="str">
        <f t="shared" ca="1" si="0"/>
        <v>done</v>
      </c>
      <c r="K4" s="213" t="str">
        <f t="shared" ca="1" si="0"/>
        <v>done</v>
      </c>
      <c r="L4" s="213" t="str">
        <f t="shared" ca="1" si="0"/>
        <v>done</v>
      </c>
      <c r="M4" s="213" t="str">
        <f t="shared" ca="1" si="0"/>
        <v>done</v>
      </c>
      <c r="N4" s="213" t="str">
        <f t="shared" ca="1" si="0"/>
        <v>done</v>
      </c>
      <c r="O4" s="213" t="str">
        <f t="shared" ca="1" si="0"/>
        <v>done</v>
      </c>
      <c r="P4" s="213" t="str">
        <f t="shared" ca="1" si="0"/>
        <v>done</v>
      </c>
      <c r="Q4" s="213" t="str">
        <f t="shared" ca="1" si="0"/>
        <v>done</v>
      </c>
      <c r="R4" s="213" t="str">
        <f ca="1">IF(ROUND(R146,-1)=0,"done","")</f>
        <v>done</v>
      </c>
    </row>
    <row r="5" spans="1:18" s="322" customFormat="1" ht="52.8">
      <c r="A5" s="335" t="s">
        <v>166</v>
      </c>
      <c r="B5" s="335" t="s">
        <v>167</v>
      </c>
      <c r="C5" s="335" t="s">
        <v>168</v>
      </c>
      <c r="D5" s="336" t="s">
        <v>169</v>
      </c>
      <c r="E5" s="429" t="str">
        <f>+'Expense Inputs'!J5</f>
        <v>DEPRECIATION STUDY 
13.06</v>
      </c>
      <c r="F5" s="429" t="str">
        <f>+'Expense Inputs'!Y5</f>
        <v>SOUTH KING SERVICE CENTER 
13.21</v>
      </c>
      <c r="G5" s="474" t="str">
        <f>CONCATENATE('2017 Settle RB Adjustments'!H1," ",'2017 Settle RB Adjustments'!H3)</f>
        <v>ISWC &amp; RB 13.23</v>
      </c>
      <c r="H5" s="429" t="str">
        <f>+'Expense Inputs'!AD5</f>
        <v>WILD HORSE  SOLAR 
14.03</v>
      </c>
      <c r="I5" s="429" t="str">
        <f>+'Expense Inputs'!AG5</f>
        <v>REG ASSETS &amp; LIABILITIES 
14.06</v>
      </c>
      <c r="J5" s="429" t="str">
        <f>+'Expense Inputs'!AH5</f>
        <v>GLACIER BATTERY STRG 
14.07</v>
      </c>
      <c r="K5" s="429" t="str">
        <f>+'Expense Inputs'!AI5</f>
        <v>ENERGY IMBALANCE MARKET 
14.08</v>
      </c>
      <c r="L5" s="429" t="str">
        <f>+'Expense Inputs'!AJ5</f>
        <v>GOLDENDALE CAPACITY UPGRADE 14.09</v>
      </c>
      <c r="M5" s="429" t="str">
        <f>+'Expense Inputs'!AK5</f>
        <v>Mint Farm CAPACITY UPGRADE 14.10</v>
      </c>
      <c r="N5" s="429" t="str">
        <f>+'Expense Inputs'!AL5</f>
        <v>WHITE RIVER 14.11</v>
      </c>
      <c r="O5" s="429" t="str">
        <f>+'Expense Inputs'!AM5</f>
        <v>TREASURY GRANTS 
14.12</v>
      </c>
      <c r="P5" s="429" t="str">
        <f>+'Expense Inputs'!AN5</f>
        <v>PRODUCTION ADJUSTMENT 
14.13</v>
      </c>
      <c r="Q5" s="336" t="s">
        <v>170</v>
      </c>
      <c r="R5" s="429" t="s">
        <v>171</v>
      </c>
    </row>
    <row r="6" spans="1:18">
      <c r="A6" s="1">
        <f ca="1">CELL("row",A6)</f>
        <v>6</v>
      </c>
      <c r="C6" s="2" t="s">
        <v>325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4"/>
    </row>
    <row r="7" spans="1:18">
      <c r="A7" s="1">
        <f t="shared" ref="A7:A76" ca="1" si="1">CELL("row",A7)</f>
        <v>7</v>
      </c>
      <c r="B7" s="5" t="s">
        <v>385</v>
      </c>
      <c r="C7" s="2" t="s">
        <v>355</v>
      </c>
      <c r="D7" s="4">
        <v>71973279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f>+'2017 Settle RB Adjustments'!R88</f>
        <v>0</v>
      </c>
      <c r="Q7" s="4">
        <f>SUM(E7:P7)</f>
        <v>0</v>
      </c>
      <c r="R7" s="4">
        <f>ROUND(+D7+Q7,0)</f>
        <v>71973279</v>
      </c>
    </row>
    <row r="8" spans="1:18">
      <c r="A8" s="1">
        <f t="shared" ca="1" si="1"/>
        <v>8</v>
      </c>
      <c r="B8" s="5" t="s">
        <v>1149</v>
      </c>
      <c r="C8" s="2" t="s">
        <v>1150</v>
      </c>
      <c r="D8" s="4">
        <v>83029</v>
      </c>
      <c r="E8" s="4"/>
      <c r="F8" s="4"/>
      <c r="G8" s="4"/>
      <c r="H8" s="4"/>
      <c r="I8" s="4"/>
      <c r="J8" s="4"/>
      <c r="K8" s="4">
        <f>+'2017 Settle RB Adjustments'!L90</f>
        <v>0</v>
      </c>
      <c r="L8" s="4"/>
      <c r="M8" s="4"/>
      <c r="N8" s="4"/>
      <c r="O8" s="4"/>
      <c r="P8" s="4"/>
      <c r="Q8" s="4">
        <f>SUM(E8:P8)</f>
        <v>0</v>
      </c>
      <c r="R8" s="4">
        <f>ROUND(+D8+Q8,0)</f>
        <v>83029</v>
      </c>
    </row>
    <row r="9" spans="1:18">
      <c r="A9" s="1">
        <f t="shared" ca="1" si="1"/>
        <v>9</v>
      </c>
      <c r="B9" s="5" t="s">
        <v>326</v>
      </c>
      <c r="C9" s="2" t="s">
        <v>327</v>
      </c>
      <c r="D9" s="4">
        <v>177634269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>SUM(E9:P9)</f>
        <v>0</v>
      </c>
      <c r="R9" s="4">
        <f>ROUND(+D9+Q9,0)</f>
        <v>177634269</v>
      </c>
    </row>
    <row r="10" spans="1:18">
      <c r="A10" s="1">
        <f t="shared" ca="1" si="1"/>
        <v>10</v>
      </c>
      <c r="B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</row>
    <row r="11" spans="1:18">
      <c r="A11" s="1">
        <f t="shared" ca="1" si="1"/>
        <v>11</v>
      </c>
      <c r="B11" s="2" t="s">
        <v>401</v>
      </c>
      <c r="C11" s="3" t="s">
        <v>400</v>
      </c>
      <c r="D11" s="4">
        <f>SUM(D7:D9)</f>
        <v>249690577</v>
      </c>
      <c r="E11" s="4">
        <f t="shared" ref="E11" si="2">SUM(E7:E9)</f>
        <v>0</v>
      </c>
      <c r="F11" s="4">
        <f t="shared" ref="F11:R11" si="3">SUM(F7:F9)</f>
        <v>0</v>
      </c>
      <c r="G11" s="4">
        <f t="shared" ref="G11" si="4">SUM(G7:G9)</f>
        <v>0</v>
      </c>
      <c r="H11" s="4">
        <f t="shared" si="3"/>
        <v>0</v>
      </c>
      <c r="I11" s="4">
        <f t="shared" si="3"/>
        <v>0</v>
      </c>
      <c r="J11" s="4">
        <f>SUM(J7:J9)</f>
        <v>0</v>
      </c>
      <c r="K11" s="4">
        <f t="shared" ref="K11:L11" si="5">SUM(K7:K9)</f>
        <v>0</v>
      </c>
      <c r="L11" s="4">
        <f t="shared" si="5"/>
        <v>0</v>
      </c>
      <c r="M11" s="4">
        <f t="shared" ref="M11:O11" si="6">SUM(M7:M9)</f>
        <v>0</v>
      </c>
      <c r="N11" s="4">
        <f t="shared" si="6"/>
        <v>0</v>
      </c>
      <c r="O11" s="4">
        <f t="shared" si="6"/>
        <v>0</v>
      </c>
      <c r="P11" s="4">
        <f t="shared" si="3"/>
        <v>0</v>
      </c>
      <c r="Q11" s="4">
        <f t="shared" si="3"/>
        <v>0</v>
      </c>
      <c r="R11" s="4">
        <f t="shared" si="3"/>
        <v>249690577</v>
      </c>
    </row>
    <row r="12" spans="1:18">
      <c r="A12" s="1">
        <f t="shared" ca="1" si="1"/>
        <v>12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4"/>
    </row>
    <row r="13" spans="1:18">
      <c r="A13" s="1">
        <f t="shared" ca="1" si="1"/>
        <v>13</v>
      </c>
      <c r="C13" s="2" t="s">
        <v>328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R13" s="4"/>
    </row>
    <row r="14" spans="1:18">
      <c r="A14" s="1">
        <f t="shared" ca="1" si="1"/>
        <v>14</v>
      </c>
      <c r="B14" s="5" t="s">
        <v>386</v>
      </c>
      <c r="C14" s="3" t="s">
        <v>402</v>
      </c>
      <c r="D14" s="4">
        <f>+'2017 Settle RB Adjustments'!E14</f>
        <v>1304541451.6862471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>+'2017 Settle RB Adjustments'!R14</f>
        <v>0</v>
      </c>
      <c r="Q14" s="4">
        <f>SUM(E14:P14)</f>
        <v>0</v>
      </c>
      <c r="R14" s="4">
        <f>ROUND(+D14+Q14,0)</f>
        <v>1304541452</v>
      </c>
    </row>
    <row r="15" spans="1:18">
      <c r="A15" s="1">
        <f t="shared" ca="1" si="1"/>
        <v>15</v>
      </c>
      <c r="B15" s="2" t="s">
        <v>329</v>
      </c>
      <c r="C15" s="2" t="s">
        <v>403</v>
      </c>
      <c r="D15" s="4">
        <f>+'2017 Settle RB Adjustments'!E25</f>
        <v>710256219.2691648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>+'2017 Settle RB Adjustments'!R25</f>
        <v>0</v>
      </c>
      <c r="Q15" s="4">
        <f>SUM(E15:P15)</f>
        <v>0</v>
      </c>
      <c r="R15" s="4">
        <f>ROUND(+D15+Q15,0)</f>
        <v>710256219</v>
      </c>
    </row>
    <row r="16" spans="1:18">
      <c r="A16" s="1">
        <f t="shared" ca="1" si="1"/>
        <v>16</v>
      </c>
      <c r="B16" s="2" t="s">
        <v>330</v>
      </c>
      <c r="C16" s="2" t="s">
        <v>404</v>
      </c>
      <c r="D16" s="4">
        <f>+'2017 Settle RB Adjustments'!E35</f>
        <v>1950735840.0724988</v>
      </c>
      <c r="E16" s="4"/>
      <c r="F16" s="4"/>
      <c r="G16" s="4"/>
      <c r="H16" s="4">
        <f>+'2017 Settle RB Adjustments'!I35</f>
        <v>-4211925</v>
      </c>
      <c r="I16" s="4"/>
      <c r="J16" s="4">
        <f>+'2017 Settle RB Adjustments'!K35</f>
        <v>2864024.6325000003</v>
      </c>
      <c r="K16" s="4"/>
      <c r="L16" s="4">
        <f>+'2017 Settle RB Adjustments'!M35</f>
        <v>-46656.627500012517</v>
      </c>
      <c r="M16" s="4">
        <f>+'2017 Settle RB Adjustments'!N35</f>
        <v>24765516.030000001</v>
      </c>
      <c r="N16" s="4">
        <f>+'2017 Settle RB Adjustments'!O35</f>
        <v>45432.020000000004</v>
      </c>
      <c r="O16" s="4"/>
      <c r="P16" s="4">
        <f>+'2017 Settle RB Adjustments'!R35</f>
        <v>0</v>
      </c>
      <c r="Q16" s="4">
        <f>SUM(E16:P16)</f>
        <v>23416391.054999989</v>
      </c>
      <c r="R16" s="4">
        <f>ROUND(+D16+Q16,0)</f>
        <v>1974152231</v>
      </c>
    </row>
    <row r="17" spans="1:18">
      <c r="A17" s="1">
        <f t="shared" ca="1" si="1"/>
        <v>17</v>
      </c>
      <c r="B17" s="2" t="s">
        <v>406</v>
      </c>
      <c r="C17" s="3" t="s">
        <v>405</v>
      </c>
      <c r="D17" s="4">
        <f>SUM(D14:D16)</f>
        <v>3965533511.0279107</v>
      </c>
      <c r="E17" s="4">
        <f t="shared" ref="E17" si="7">SUM(E14:E16)</f>
        <v>0</v>
      </c>
      <c r="F17" s="4">
        <f t="shared" ref="F17:R17" si="8">SUM(F14:F16)</f>
        <v>0</v>
      </c>
      <c r="G17" s="4">
        <f t="shared" ref="G17" si="9">SUM(G14:G16)</f>
        <v>0</v>
      </c>
      <c r="H17" s="4">
        <f t="shared" si="8"/>
        <v>-4211925</v>
      </c>
      <c r="I17" s="4">
        <f t="shared" si="8"/>
        <v>0</v>
      </c>
      <c r="J17" s="4">
        <f t="shared" ref="J17" si="10">SUM(J14:J16)</f>
        <v>2864024.6325000003</v>
      </c>
      <c r="K17" s="4">
        <f t="shared" ref="K17:L17" si="11">SUM(K14:K16)</f>
        <v>0</v>
      </c>
      <c r="L17" s="4">
        <f t="shared" si="11"/>
        <v>-46656.627500012517</v>
      </c>
      <c r="M17" s="4">
        <f t="shared" ref="M17:O17" si="12">SUM(M14:M16)</f>
        <v>24765516.030000001</v>
      </c>
      <c r="N17" s="4">
        <f t="shared" si="12"/>
        <v>45432.020000000004</v>
      </c>
      <c r="O17" s="4">
        <f t="shared" si="12"/>
        <v>0</v>
      </c>
      <c r="P17" s="4">
        <f t="shared" si="8"/>
        <v>0</v>
      </c>
      <c r="Q17" s="4">
        <f t="shared" si="8"/>
        <v>23416391.054999989</v>
      </c>
      <c r="R17" s="4">
        <f t="shared" si="8"/>
        <v>3988949902</v>
      </c>
    </row>
    <row r="18" spans="1:18">
      <c r="A18" s="1">
        <f t="shared" ca="1" si="1"/>
        <v>18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R18" s="4"/>
    </row>
    <row r="19" spans="1:18">
      <c r="A19" s="1">
        <f t="shared" ca="1" si="1"/>
        <v>19</v>
      </c>
      <c r="B19" s="2" t="s">
        <v>331</v>
      </c>
      <c r="C19" s="5" t="s">
        <v>388</v>
      </c>
      <c r="D19" s="4">
        <v>174349685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>SUM(E19:P19)</f>
        <v>0</v>
      </c>
      <c r="R19" s="4">
        <f>ROUND(+D19+Q19,0)</f>
        <v>174349685</v>
      </c>
    </row>
    <row r="20" spans="1:18">
      <c r="A20" s="1">
        <f t="shared" ca="1" si="1"/>
        <v>20</v>
      </c>
      <c r="B20" s="2" t="s">
        <v>332</v>
      </c>
      <c r="C20" s="5" t="s">
        <v>1097</v>
      </c>
      <c r="D20" s="4">
        <v>1214311299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f>SUM(E20:P20)</f>
        <v>0</v>
      </c>
      <c r="R20" s="4">
        <f>ROUND(+D20+Q20,0)</f>
        <v>1214311299</v>
      </c>
    </row>
    <row r="21" spans="1:18">
      <c r="A21" s="1">
        <f t="shared" ca="1" si="1"/>
        <v>21</v>
      </c>
      <c r="B21" s="2" t="s">
        <v>387</v>
      </c>
      <c r="C21" s="5" t="s">
        <v>1096</v>
      </c>
      <c r="D21" s="4">
        <v>389231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f>SUM(E21:P21)</f>
        <v>0</v>
      </c>
      <c r="R21" s="4">
        <f>ROUND(+D21+Q21,0)</f>
        <v>389231</v>
      </c>
    </row>
    <row r="22" spans="1:18">
      <c r="A22" s="1">
        <f t="shared" ca="1" si="1"/>
        <v>22</v>
      </c>
      <c r="B22" s="2" t="s">
        <v>407</v>
      </c>
      <c r="C22" s="3" t="s">
        <v>408</v>
      </c>
      <c r="D22" s="4">
        <f>SUM(D19:D21)</f>
        <v>1389050215</v>
      </c>
      <c r="E22" s="4">
        <f t="shared" ref="E22" si="13">SUM(E19:E21)</f>
        <v>0</v>
      </c>
      <c r="F22" s="4">
        <f t="shared" ref="F22:R22" si="14">SUM(F19:F21)</f>
        <v>0</v>
      </c>
      <c r="G22" s="4">
        <f t="shared" ref="G22" si="15">SUM(G19:G21)</f>
        <v>0</v>
      </c>
      <c r="H22" s="4">
        <f t="shared" si="14"/>
        <v>0</v>
      </c>
      <c r="I22" s="4">
        <f t="shared" si="14"/>
        <v>0</v>
      </c>
      <c r="J22" s="4">
        <f t="shared" ref="J22" si="16">SUM(J19:J21)</f>
        <v>0</v>
      </c>
      <c r="K22" s="4">
        <f t="shared" ref="K22:L22" si="17">SUM(K19:K21)</f>
        <v>0</v>
      </c>
      <c r="L22" s="4">
        <f t="shared" si="17"/>
        <v>0</v>
      </c>
      <c r="M22" s="4">
        <f t="shared" ref="M22:O22" si="18">SUM(M19:M21)</f>
        <v>0</v>
      </c>
      <c r="N22" s="4">
        <f t="shared" si="18"/>
        <v>0</v>
      </c>
      <c r="O22" s="4">
        <f t="shared" si="18"/>
        <v>0</v>
      </c>
      <c r="P22" s="4">
        <f t="shared" si="14"/>
        <v>0</v>
      </c>
      <c r="Q22" s="4">
        <f t="shared" si="14"/>
        <v>0</v>
      </c>
      <c r="R22" s="4">
        <f t="shared" si="14"/>
        <v>1389050215</v>
      </c>
    </row>
    <row r="23" spans="1:18">
      <c r="A23" s="1">
        <f t="shared" ca="1" si="1"/>
        <v>23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R23" s="4"/>
    </row>
    <row r="24" spans="1:18">
      <c r="A24" s="1">
        <f t="shared" ca="1" si="1"/>
        <v>24</v>
      </c>
      <c r="C24" s="2" t="s">
        <v>333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R24" s="4"/>
    </row>
    <row r="25" spans="1:18">
      <c r="A25" s="1">
        <f t="shared" ca="1" si="1"/>
        <v>25</v>
      </c>
      <c r="B25" s="5" t="s">
        <v>1087</v>
      </c>
      <c r="C25" s="340" t="s">
        <v>134</v>
      </c>
      <c r="D25" s="4">
        <f>+'[1]All Direct Assignment Dist Plt'!$C$10</f>
        <v>5368160.9644597787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f t="shared" ref="Q25:Q45" si="19">SUM(E25:P25)</f>
        <v>0</v>
      </c>
      <c r="R25" s="4">
        <f t="shared" ref="R25:R45" si="20">ROUND(+D25+Q25,0)</f>
        <v>5368161</v>
      </c>
    </row>
    <row r="26" spans="1:18">
      <c r="A26" s="1">
        <f t="shared" ca="1" si="1"/>
        <v>26</v>
      </c>
      <c r="B26" s="5" t="s">
        <v>1088</v>
      </c>
      <c r="C26" s="340" t="s">
        <v>103</v>
      </c>
      <c r="D26" s="4">
        <f>+'2017 Settle RB Adjustments'!E51-'Ratebase Inputs'!D25</f>
        <v>40674420.272206821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f t="shared" si="19"/>
        <v>0</v>
      </c>
      <c r="R26" s="4">
        <f t="shared" si="20"/>
        <v>40674420</v>
      </c>
    </row>
    <row r="27" spans="1:18">
      <c r="A27" s="1">
        <f t="shared" ca="1" si="1"/>
        <v>27</v>
      </c>
      <c r="B27" s="5" t="s">
        <v>1089</v>
      </c>
      <c r="C27" s="6" t="s">
        <v>135</v>
      </c>
      <c r="D27" s="4">
        <f>+'[1]All Direct Assignment Dist Plt'!$C$11</f>
        <v>696660.6761493294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f t="shared" si="19"/>
        <v>0</v>
      </c>
      <c r="R27" s="4">
        <f t="shared" si="20"/>
        <v>696661</v>
      </c>
    </row>
    <row r="28" spans="1:18">
      <c r="A28" s="1">
        <f t="shared" ca="1" si="1"/>
        <v>28</v>
      </c>
      <c r="B28" s="5" t="s">
        <v>1090</v>
      </c>
      <c r="C28" s="340" t="s">
        <v>63</v>
      </c>
      <c r="D28" s="4">
        <f>+'2017 Settle RB Adjustments'!E52-'Ratebase Inputs'!D27</f>
        <v>7274465.1559340004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f t="shared" si="19"/>
        <v>0</v>
      </c>
      <c r="R28" s="4">
        <f t="shared" si="20"/>
        <v>7274465</v>
      </c>
    </row>
    <row r="29" spans="1:18">
      <c r="A29" s="1">
        <f ca="1">CELL("row",A29)</f>
        <v>29</v>
      </c>
      <c r="B29" s="5" t="s">
        <v>1091</v>
      </c>
      <c r="C29" s="6" t="s">
        <v>64</v>
      </c>
      <c r="D29" s="4">
        <f>+'[1]All Direct Assignment Dist Plt'!$C$12</f>
        <v>35278387.251315653</v>
      </c>
      <c r="E29" s="4"/>
      <c r="F29" s="4"/>
      <c r="G29" s="4"/>
      <c r="H29" s="4">
        <f>+'2017 Settle RB Adjustments'!I53</f>
        <v>-180679</v>
      </c>
      <c r="I29" s="4"/>
      <c r="J29" s="4"/>
      <c r="K29" s="4"/>
      <c r="L29" s="4"/>
      <c r="M29" s="4"/>
      <c r="N29" s="4"/>
      <c r="O29" s="4"/>
      <c r="P29" s="4"/>
      <c r="Q29" s="4">
        <f t="shared" si="19"/>
        <v>-180679</v>
      </c>
      <c r="R29" s="4">
        <f t="shared" si="20"/>
        <v>35097708</v>
      </c>
    </row>
    <row r="30" spans="1:18">
      <c r="A30" s="1">
        <f t="shared" ca="1" si="1"/>
        <v>30</v>
      </c>
      <c r="B30" s="5" t="s">
        <v>334</v>
      </c>
      <c r="C30" s="340" t="s">
        <v>1093</v>
      </c>
      <c r="D30" s="4">
        <f>+'2017 Settle RB Adjustments'!E53-'Ratebase Inputs'!D29</f>
        <v>382771525.11910033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>+'2017 Settle RB Adjustments'!R53</f>
        <v>0</v>
      </c>
      <c r="Q30" s="4">
        <f t="shared" si="19"/>
        <v>0</v>
      </c>
      <c r="R30" s="4">
        <f t="shared" si="20"/>
        <v>382771525</v>
      </c>
    </row>
    <row r="31" spans="1:18">
      <c r="A31" s="1">
        <f t="shared" ca="1" si="1"/>
        <v>31</v>
      </c>
      <c r="B31" s="5" t="s">
        <v>1114</v>
      </c>
      <c r="C31" s="6" t="s">
        <v>1115</v>
      </c>
      <c r="D31" s="4">
        <f>+'2017 Settle RB Adjustments'!E54</f>
        <v>478177</v>
      </c>
      <c r="E31" s="4"/>
      <c r="F31" s="4"/>
      <c r="G31" s="4"/>
      <c r="H31" s="4"/>
      <c r="I31" s="4"/>
      <c r="J31" s="4">
        <f>+'2017 Settle RB Adjustments'!K54</f>
        <v>2419118.0557666672</v>
      </c>
      <c r="K31" s="4"/>
      <c r="L31" s="4"/>
      <c r="M31" s="4"/>
      <c r="N31" s="4"/>
      <c r="O31" s="4"/>
      <c r="P31" s="4"/>
      <c r="Q31" s="4">
        <f t="shared" si="19"/>
        <v>2419118.0557666672</v>
      </c>
      <c r="R31" s="4">
        <f t="shared" si="20"/>
        <v>2897295</v>
      </c>
    </row>
    <row r="32" spans="1:18">
      <c r="A32" s="1">
        <f t="shared" ca="1" si="1"/>
        <v>32</v>
      </c>
      <c r="B32" s="2" t="s">
        <v>335</v>
      </c>
      <c r="C32" s="6" t="s">
        <v>65</v>
      </c>
      <c r="D32" s="4">
        <f>+'2017 Settle RB Adjustments'!E55+D188</f>
        <v>332893424.07291597</v>
      </c>
      <c r="E32" s="4"/>
      <c r="F32" s="4"/>
      <c r="G32" s="4"/>
      <c r="H32" s="4">
        <f>+'2017 Settle RB Adjustments'!I55</f>
        <v>-71312</v>
      </c>
      <c r="I32" s="4"/>
      <c r="J32" s="4"/>
      <c r="K32" s="4"/>
      <c r="L32" s="4"/>
      <c r="M32" s="4"/>
      <c r="N32" s="4"/>
      <c r="O32" s="4"/>
      <c r="P32" s="4">
        <f>+'2017 Settle RB Adjustments'!R55</f>
        <v>0</v>
      </c>
      <c r="Q32" s="4">
        <f t="shared" si="19"/>
        <v>-71312</v>
      </c>
      <c r="R32" s="4">
        <f t="shared" si="20"/>
        <v>332822112</v>
      </c>
    </row>
    <row r="33" spans="1:18" ht="13.5" customHeight="1">
      <c r="A33" s="1">
        <f ca="1">CELL("row",A33)</f>
        <v>33</v>
      </c>
      <c r="B33" s="5" t="s">
        <v>336</v>
      </c>
      <c r="C33" s="340" t="s">
        <v>476</v>
      </c>
      <c r="D33" s="4">
        <f>+'[1]All Direct Assignment Dist Plt'!$C$13</f>
        <v>1570594.1159978251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>
        <f t="shared" si="19"/>
        <v>0</v>
      </c>
      <c r="R33" s="4">
        <f t="shared" si="20"/>
        <v>1570594</v>
      </c>
    </row>
    <row r="34" spans="1:18">
      <c r="A34" s="1">
        <f t="shared" ca="1" si="1"/>
        <v>34</v>
      </c>
      <c r="B34" s="2" t="s">
        <v>150</v>
      </c>
      <c r="C34" s="340" t="s">
        <v>66</v>
      </c>
      <c r="D34" s="4">
        <f>+'2017 Settle RB Adjustments'!E56-'Ratebase Inputs'!D33</f>
        <v>390548210.71608514</v>
      </c>
      <c r="E34" s="4"/>
      <c r="F34" s="4"/>
      <c r="G34" s="4"/>
      <c r="H34" s="4">
        <f>+'2017 Settle RB Adjustments'!I56</f>
        <v>-75387</v>
      </c>
      <c r="I34" s="4"/>
      <c r="J34" s="4"/>
      <c r="K34" s="4"/>
      <c r="L34" s="4"/>
      <c r="M34" s="4"/>
      <c r="N34" s="4"/>
      <c r="O34" s="4"/>
      <c r="P34" s="4">
        <f>+'2017 Settle RB Adjustments'!R56</f>
        <v>0</v>
      </c>
      <c r="Q34" s="4">
        <f t="shared" si="19"/>
        <v>-75387</v>
      </c>
      <c r="R34" s="4">
        <f t="shared" si="20"/>
        <v>390472824</v>
      </c>
    </row>
    <row r="35" spans="1:18">
      <c r="A35" s="1">
        <f t="shared" ca="1" si="1"/>
        <v>35</v>
      </c>
      <c r="B35" s="5" t="s">
        <v>1094</v>
      </c>
      <c r="C35" s="340" t="s">
        <v>1092</v>
      </c>
      <c r="D35" s="4">
        <f>+'[1]All Direct Assignment Dist Plt'!$C$14</f>
        <v>32721604.036191806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f t="shared" si="19"/>
        <v>0</v>
      </c>
      <c r="R35" s="4">
        <f t="shared" si="20"/>
        <v>32721604</v>
      </c>
    </row>
    <row r="36" spans="1:18">
      <c r="A36" s="1">
        <f t="shared" ca="1" si="1"/>
        <v>36</v>
      </c>
      <c r="B36" s="5" t="s">
        <v>47</v>
      </c>
      <c r="C36" s="6" t="s">
        <v>58</v>
      </c>
      <c r="D36" s="4">
        <f>+'2017 Settle RB Adjustments'!E57-'Ratebase Inputs'!D35</f>
        <v>626101392.58839118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f t="shared" si="19"/>
        <v>0</v>
      </c>
      <c r="R36" s="4">
        <f t="shared" si="20"/>
        <v>626101393</v>
      </c>
    </row>
    <row r="37" spans="1:18">
      <c r="A37" s="1">
        <f t="shared" ca="1" si="1"/>
        <v>37</v>
      </c>
      <c r="B37" s="2" t="s">
        <v>337</v>
      </c>
      <c r="C37" s="340" t="s">
        <v>67</v>
      </c>
      <c r="D37" s="4">
        <f>+'2017 Settle RB Adjustments'!E58</f>
        <v>839507907.99583304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f t="shared" si="19"/>
        <v>0</v>
      </c>
      <c r="R37" s="4">
        <f t="shared" si="20"/>
        <v>839507908</v>
      </c>
    </row>
    <row r="38" spans="1:18">
      <c r="A38" s="1">
        <f t="shared" ca="1" si="1"/>
        <v>38</v>
      </c>
      <c r="B38" s="5" t="s">
        <v>1095</v>
      </c>
      <c r="C38" s="6" t="s">
        <v>138</v>
      </c>
      <c r="D38" s="4">
        <f>SUM('[1]All Direct Assignment Dist Plt'!$C$15:$C$16)</f>
        <v>2959610.05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>
        <f t="shared" si="19"/>
        <v>0</v>
      </c>
      <c r="R38" s="4">
        <f t="shared" si="20"/>
        <v>2959610</v>
      </c>
    </row>
    <row r="39" spans="1:18">
      <c r="A39" s="1">
        <f t="shared" ca="1" si="1"/>
        <v>39</v>
      </c>
      <c r="B39" s="3" t="s">
        <v>338</v>
      </c>
      <c r="C39" s="6" t="s">
        <v>136</v>
      </c>
      <c r="D39" s="4">
        <v>158181415.66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f t="shared" si="19"/>
        <v>0</v>
      </c>
      <c r="R39" s="4">
        <f t="shared" si="20"/>
        <v>158181416</v>
      </c>
    </row>
    <row r="40" spans="1:18">
      <c r="A40" s="1">
        <f t="shared" ca="1" si="1"/>
        <v>40</v>
      </c>
      <c r="B40" s="2" t="s">
        <v>339</v>
      </c>
      <c r="C40" s="6" t="s">
        <v>137</v>
      </c>
      <c r="D40" s="4">
        <v>296187610.29000002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f t="shared" si="19"/>
        <v>0</v>
      </c>
      <c r="R40" s="4">
        <f t="shared" si="20"/>
        <v>296187610</v>
      </c>
    </row>
    <row r="41" spans="1:18">
      <c r="A41" s="1">
        <f t="shared" ca="1" si="1"/>
        <v>41</v>
      </c>
      <c r="B41" s="5" t="s">
        <v>1107</v>
      </c>
      <c r="C41" s="6" t="s">
        <v>139</v>
      </c>
      <c r="D41" s="4">
        <v>39681227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f t="shared" si="19"/>
        <v>0</v>
      </c>
      <c r="R41" s="4">
        <f t="shared" si="20"/>
        <v>39681227</v>
      </c>
    </row>
    <row r="42" spans="1:18">
      <c r="A42" s="1">
        <f t="shared" ca="1" si="1"/>
        <v>42</v>
      </c>
      <c r="B42" s="5" t="s">
        <v>1106</v>
      </c>
      <c r="C42" s="6" t="s">
        <v>140</v>
      </c>
      <c r="D42" s="4">
        <v>141200591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f t="shared" si="19"/>
        <v>0</v>
      </c>
      <c r="R42" s="4">
        <f t="shared" si="20"/>
        <v>141200591</v>
      </c>
    </row>
    <row r="43" spans="1:18">
      <c r="A43" s="1">
        <f t="shared" ca="1" si="1"/>
        <v>43</v>
      </c>
      <c r="B43" s="2" t="s">
        <v>340</v>
      </c>
      <c r="C43" s="6" t="s">
        <v>59</v>
      </c>
      <c r="D43" s="4">
        <f>+'2017 Settle RB Adjustments'!E61</f>
        <v>136044280.14375001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>
        <f t="shared" si="19"/>
        <v>0</v>
      </c>
      <c r="R43" s="4">
        <f t="shared" si="20"/>
        <v>136044280</v>
      </c>
    </row>
    <row r="44" spans="1:18">
      <c r="A44" s="1">
        <f t="shared" ca="1" si="1"/>
        <v>44</v>
      </c>
      <c r="B44" s="2" t="s">
        <v>341</v>
      </c>
      <c r="C44" s="6" t="s">
        <v>68</v>
      </c>
      <c r="D44" s="4">
        <f>+'2017 Settle RB Adjustments'!E64+D189</f>
        <v>52258330.571666598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f t="shared" si="19"/>
        <v>0</v>
      </c>
      <c r="R44" s="4">
        <f t="shared" si="20"/>
        <v>52258331</v>
      </c>
    </row>
    <row r="45" spans="1:18">
      <c r="A45" s="1">
        <f t="shared" ca="1" si="1"/>
        <v>45</v>
      </c>
      <c r="B45" s="2" t="s">
        <v>342</v>
      </c>
      <c r="C45" s="340" t="s">
        <v>71</v>
      </c>
      <c r="D45" s="4">
        <f>+'2017 Settle RB Adjustments'!E65</f>
        <v>2659127.9012499899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f t="shared" si="19"/>
        <v>0</v>
      </c>
      <c r="R45" s="4">
        <f t="shared" si="20"/>
        <v>2659128</v>
      </c>
    </row>
    <row r="46" spans="1:18">
      <c r="A46" s="1">
        <f t="shared" ca="1" si="1"/>
        <v>46</v>
      </c>
      <c r="B46" s="2" t="s">
        <v>409</v>
      </c>
      <c r="C46" s="3" t="s">
        <v>410</v>
      </c>
      <c r="D46" s="4">
        <f t="shared" ref="D46:R46" si="21">SUM(D25:D45)</f>
        <v>3525057122.5812473</v>
      </c>
      <c r="E46" s="4">
        <f t="shared" si="21"/>
        <v>0</v>
      </c>
      <c r="F46" s="4">
        <f t="shared" si="21"/>
        <v>0</v>
      </c>
      <c r="G46" s="4">
        <f t="shared" ref="G46" si="22">SUM(G25:G45)</f>
        <v>0</v>
      </c>
      <c r="H46" s="4">
        <f t="shared" si="21"/>
        <v>-327378</v>
      </c>
      <c r="I46" s="4">
        <f t="shared" si="21"/>
        <v>0</v>
      </c>
      <c r="J46" s="4">
        <f t="shared" ref="J46" si="23">SUM(J25:J45)</f>
        <v>2419118.0557666672</v>
      </c>
      <c r="K46" s="4">
        <f t="shared" ref="K46:L46" si="24">SUM(K25:K45)</f>
        <v>0</v>
      </c>
      <c r="L46" s="4">
        <f t="shared" si="24"/>
        <v>0</v>
      </c>
      <c r="M46" s="4">
        <f t="shared" ref="M46:O46" si="25">SUM(M25:M45)</f>
        <v>0</v>
      </c>
      <c r="N46" s="4">
        <f t="shared" si="25"/>
        <v>0</v>
      </c>
      <c r="O46" s="4">
        <f t="shared" si="25"/>
        <v>0</v>
      </c>
      <c r="P46" s="4">
        <f t="shared" si="21"/>
        <v>0</v>
      </c>
      <c r="Q46" s="4">
        <f t="shared" si="21"/>
        <v>2091740.0557666672</v>
      </c>
      <c r="R46" s="4">
        <f t="shared" si="21"/>
        <v>3527148863</v>
      </c>
    </row>
    <row r="47" spans="1:18">
      <c r="A47" s="1">
        <f t="shared" ca="1" si="1"/>
        <v>47</v>
      </c>
      <c r="C47" s="6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4"/>
    </row>
    <row r="48" spans="1:18">
      <c r="A48" s="1">
        <f t="shared" ca="1" si="1"/>
        <v>48</v>
      </c>
      <c r="C48" s="2" t="s">
        <v>343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4"/>
    </row>
    <row r="49" spans="1:18">
      <c r="A49" s="1">
        <f t="shared" ca="1" si="1"/>
        <v>49</v>
      </c>
      <c r="B49" s="2" t="s">
        <v>344</v>
      </c>
      <c r="C49" s="6" t="s">
        <v>103</v>
      </c>
      <c r="D49" s="4">
        <f>+'2017 Settle RB Adjustments'!E69</f>
        <v>23500635.528460499</v>
      </c>
      <c r="E49" s="4"/>
      <c r="F49" s="4">
        <f>SUM('2017 Settle RB Adjustments'!G69)</f>
        <v>11090930.553116666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f t="shared" ref="Q49:Q59" si="26">SUM(E49:P49)</f>
        <v>11090930.553116666</v>
      </c>
      <c r="R49" s="4">
        <f t="shared" ref="R49:R59" si="27">ROUND(+D49+Q49,0)</f>
        <v>34591566</v>
      </c>
    </row>
    <row r="50" spans="1:18">
      <c r="A50" s="1">
        <f t="shared" ca="1" si="1"/>
        <v>50</v>
      </c>
      <c r="B50" s="2" t="s">
        <v>345</v>
      </c>
      <c r="C50" s="6" t="s">
        <v>63</v>
      </c>
      <c r="D50" s="4">
        <f>SUM('2017 Settle RB Adjustments'!E70:E71)</f>
        <v>136018948.91572899</v>
      </c>
      <c r="E50" s="4"/>
      <c r="F50" s="4">
        <f>SUM('2017 Settle RB Adjustments'!G70:G71)</f>
        <v>4650490.1814916674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>
        <f t="shared" si="26"/>
        <v>4650490.1814916674</v>
      </c>
      <c r="R50" s="4">
        <f t="shared" si="27"/>
        <v>140669439</v>
      </c>
    </row>
    <row r="51" spans="1:18">
      <c r="A51" s="1">
        <f t="shared" ca="1" si="1"/>
        <v>51</v>
      </c>
      <c r="B51" s="2" t="s">
        <v>346</v>
      </c>
      <c r="C51" s="6" t="s">
        <v>141</v>
      </c>
      <c r="D51" s="4">
        <f>+'2017 Settle RB Adjustments'!E72</f>
        <v>83991254.610513493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>
        <f t="shared" si="26"/>
        <v>0</v>
      </c>
      <c r="R51" s="4">
        <f t="shared" si="27"/>
        <v>83991255</v>
      </c>
    </row>
    <row r="52" spans="1:18">
      <c r="A52" s="1">
        <f t="shared" ca="1" si="1"/>
        <v>52</v>
      </c>
      <c r="B52" s="2" t="s">
        <v>347</v>
      </c>
      <c r="C52" s="6" t="s">
        <v>142</v>
      </c>
      <c r="D52" s="4">
        <f>+'2017 Settle RB Adjustments'!E73</f>
        <v>13379543.047083501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f t="shared" si="26"/>
        <v>0</v>
      </c>
      <c r="R52" s="4">
        <f t="shared" si="27"/>
        <v>13379543</v>
      </c>
    </row>
    <row r="53" spans="1:18">
      <c r="A53" s="1">
        <f t="shared" ca="1" si="1"/>
        <v>53</v>
      </c>
      <c r="B53" s="2" t="s">
        <v>348</v>
      </c>
      <c r="C53" s="6" t="s">
        <v>143</v>
      </c>
      <c r="D53" s="4">
        <f>+'2017 Settle RB Adjustments'!E74</f>
        <v>798002.50228599901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>
        <f t="shared" si="26"/>
        <v>0</v>
      </c>
      <c r="R53" s="4">
        <f t="shared" si="27"/>
        <v>798003</v>
      </c>
    </row>
    <row r="54" spans="1:18">
      <c r="A54" s="1">
        <f t="shared" ca="1" si="1"/>
        <v>54</v>
      </c>
      <c r="B54" s="2" t="s">
        <v>349</v>
      </c>
      <c r="C54" s="6" t="s">
        <v>144</v>
      </c>
      <c r="D54" s="4">
        <f>+'2017 Settle RB Adjustments'!E75</f>
        <v>13311690.639508801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f t="shared" si="26"/>
        <v>0</v>
      </c>
      <c r="R54" s="4">
        <f t="shared" si="27"/>
        <v>13311691</v>
      </c>
    </row>
    <row r="55" spans="1:18">
      <c r="A55" s="1">
        <f t="shared" ca="1" si="1"/>
        <v>55</v>
      </c>
      <c r="B55" s="2" t="s">
        <v>350</v>
      </c>
      <c r="C55" s="6" t="s">
        <v>145</v>
      </c>
      <c r="D55" s="4">
        <f>+'2017 Settle RB Adjustments'!E76</f>
        <v>12031126.7299999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>
        <f t="shared" si="26"/>
        <v>0</v>
      </c>
      <c r="R55" s="4">
        <f t="shared" si="27"/>
        <v>12031127</v>
      </c>
    </row>
    <row r="56" spans="1:18">
      <c r="A56" s="1">
        <f t="shared" ca="1" si="1"/>
        <v>56</v>
      </c>
      <c r="B56" s="2" t="s">
        <v>351</v>
      </c>
      <c r="C56" s="6" t="s">
        <v>146</v>
      </c>
      <c r="D56" s="4">
        <f>+'2017 Settle RB Adjustments'!E77</f>
        <v>6323256.5831426596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>
        <f t="shared" si="26"/>
        <v>0</v>
      </c>
      <c r="R56" s="4">
        <f t="shared" si="27"/>
        <v>6323257</v>
      </c>
    </row>
    <row r="57" spans="1:18">
      <c r="A57" s="1">
        <f t="shared" ca="1" si="1"/>
        <v>57</v>
      </c>
      <c r="B57" s="2" t="s">
        <v>352</v>
      </c>
      <c r="C57" s="6" t="s">
        <v>147</v>
      </c>
      <c r="D57" s="4">
        <f>+'2017 Settle RB Adjustments'!E78</f>
        <v>147993975.31044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>
        <f t="shared" si="26"/>
        <v>0</v>
      </c>
      <c r="R57" s="4">
        <f t="shared" si="27"/>
        <v>147993975</v>
      </c>
    </row>
    <row r="58" spans="1:18">
      <c r="A58" s="1">
        <f t="shared" ca="1" si="1"/>
        <v>58</v>
      </c>
      <c r="B58" s="2" t="s">
        <v>353</v>
      </c>
      <c r="C58" s="6" t="s">
        <v>148</v>
      </c>
      <c r="D58" s="4">
        <f>+'2017 Settle RB Adjustments'!E79</f>
        <v>967417.93570825004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>
        <f t="shared" si="26"/>
        <v>0</v>
      </c>
      <c r="R58" s="4">
        <f t="shared" si="27"/>
        <v>967418</v>
      </c>
    </row>
    <row r="59" spans="1:18">
      <c r="A59" s="1">
        <f t="shared" ca="1" si="1"/>
        <v>59</v>
      </c>
      <c r="B59" s="5" t="s">
        <v>72</v>
      </c>
      <c r="C59" s="340" t="s">
        <v>149</v>
      </c>
      <c r="D59" s="4">
        <f>SUM('2017 Settle RB Adjustments'!E80:E84)</f>
        <v>545833.37664433336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>
        <f t="shared" si="26"/>
        <v>0</v>
      </c>
      <c r="R59" s="4">
        <f t="shared" si="27"/>
        <v>545833</v>
      </c>
    </row>
    <row r="60" spans="1:18">
      <c r="A60" s="1">
        <f t="shared" ca="1" si="1"/>
        <v>60</v>
      </c>
      <c r="B60" s="2" t="s">
        <v>411</v>
      </c>
      <c r="C60" s="423" t="s">
        <v>412</v>
      </c>
      <c r="D60" s="4">
        <f>SUM(D49:D59)</f>
        <v>438861685.17951638</v>
      </c>
      <c r="E60" s="4">
        <f t="shared" ref="E60" si="28">SUM(E49:E59)</f>
        <v>0</v>
      </c>
      <c r="F60" s="4">
        <f t="shared" ref="F60:R60" si="29">SUM(F49:F59)</f>
        <v>15741420.734608334</v>
      </c>
      <c r="G60" s="4">
        <f t="shared" ref="G60" si="30">SUM(G49:G59)</f>
        <v>0</v>
      </c>
      <c r="H60" s="4">
        <f t="shared" si="29"/>
        <v>0</v>
      </c>
      <c r="I60" s="4">
        <f t="shared" si="29"/>
        <v>0</v>
      </c>
      <c r="J60" s="4">
        <f t="shared" ref="J60" si="31">SUM(J49:J59)</f>
        <v>0</v>
      </c>
      <c r="K60" s="4">
        <f t="shared" ref="K60:L60" si="32">SUM(K49:K59)</f>
        <v>0</v>
      </c>
      <c r="L60" s="4">
        <f t="shared" si="32"/>
        <v>0</v>
      </c>
      <c r="M60" s="4">
        <f t="shared" ref="M60:O60" si="33">SUM(M49:M59)</f>
        <v>0</v>
      </c>
      <c r="N60" s="4">
        <f t="shared" si="33"/>
        <v>0</v>
      </c>
      <c r="O60" s="4">
        <f t="shared" si="33"/>
        <v>0</v>
      </c>
      <c r="P60" s="4">
        <f t="shared" si="29"/>
        <v>0</v>
      </c>
      <c r="Q60" s="4">
        <f t="shared" si="29"/>
        <v>15741420.734608334</v>
      </c>
      <c r="R60" s="4">
        <f t="shared" si="29"/>
        <v>454603107</v>
      </c>
    </row>
    <row r="61" spans="1:18">
      <c r="A61" s="1">
        <f t="shared" ca="1" si="1"/>
        <v>61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4"/>
    </row>
    <row r="62" spans="1:18">
      <c r="A62" s="1">
        <f t="shared" ref="A62:A68" ca="1" si="34">CELL("row",A62)</f>
        <v>62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4"/>
    </row>
    <row r="63" spans="1:18">
      <c r="A63" s="1">
        <f t="shared" ca="1" si="34"/>
        <v>63</v>
      </c>
      <c r="B63" s="5" t="s">
        <v>443</v>
      </c>
      <c r="C63" s="5" t="s">
        <v>458</v>
      </c>
      <c r="D63" s="4">
        <f>SUM('2017 Settle RB Adjustments'!E94:E97)</f>
        <v>281543144.61000001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>SUM('2017 Settle RB Adjustments'!R94:R97)</f>
        <v>0</v>
      </c>
      <c r="Q63" s="4">
        <f>SUM(E63:P63)</f>
        <v>0</v>
      </c>
      <c r="R63" s="4">
        <f>ROUND(+D63+Q63,0)</f>
        <v>281543145</v>
      </c>
    </row>
    <row r="64" spans="1:18">
      <c r="A64" s="1">
        <f t="shared" ca="1" si="34"/>
        <v>64</v>
      </c>
      <c r="B64" s="5" t="s">
        <v>446</v>
      </c>
      <c r="C64" s="5" t="s">
        <v>459</v>
      </c>
      <c r="D64" s="4">
        <f>+'2017 Settle RB Adjustments'!E92</f>
        <v>946172.25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>
        <f>SUM(E64:P64)</f>
        <v>0</v>
      </c>
      <c r="R64" s="4">
        <f>ROUND(+D64+Q64,0)</f>
        <v>946172</v>
      </c>
    </row>
    <row r="65" spans="1:18">
      <c r="A65" s="1">
        <f t="shared" ca="1" si="34"/>
        <v>65</v>
      </c>
      <c r="B65" s="5" t="s">
        <v>447</v>
      </c>
      <c r="C65" s="5" t="s">
        <v>460</v>
      </c>
      <c r="D65" s="4">
        <f>+'2017 Settle RB Adjustments'!E93</f>
        <v>302358.00999999995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>
        <f>SUM(E65:P65)</f>
        <v>0</v>
      </c>
      <c r="R65" s="4">
        <f>ROUND(+D65+Q65,0)</f>
        <v>302358</v>
      </c>
    </row>
    <row r="66" spans="1:18">
      <c r="A66" s="1">
        <f t="shared" ca="1" si="34"/>
        <v>66</v>
      </c>
      <c r="B66" s="5" t="s">
        <v>445</v>
      </c>
      <c r="C66" s="5" t="s">
        <v>461</v>
      </c>
      <c r="D66" s="339">
        <f t="shared" ref="D66:E66" si="35">SUM(D63:D65)</f>
        <v>282791674.87</v>
      </c>
      <c r="E66" s="339">
        <f t="shared" si="35"/>
        <v>0</v>
      </c>
      <c r="F66" s="339">
        <f t="shared" ref="F66:R66" si="36">SUM(F63:F65)</f>
        <v>0</v>
      </c>
      <c r="G66" s="339">
        <f t="shared" ref="G66" si="37">SUM(G63:G65)</f>
        <v>0</v>
      </c>
      <c r="H66" s="339">
        <f t="shared" si="36"/>
        <v>0</v>
      </c>
      <c r="I66" s="339">
        <f t="shared" si="36"/>
        <v>0</v>
      </c>
      <c r="J66" s="339">
        <f t="shared" ref="J66" si="38">SUM(J63:J65)</f>
        <v>0</v>
      </c>
      <c r="K66" s="339">
        <f t="shared" ref="K66:L66" si="39">SUM(K63:K65)</f>
        <v>0</v>
      </c>
      <c r="L66" s="339">
        <f t="shared" si="39"/>
        <v>0</v>
      </c>
      <c r="M66" s="339">
        <f t="shared" ref="M66:O66" si="40">SUM(M63:M65)</f>
        <v>0</v>
      </c>
      <c r="N66" s="339">
        <f t="shared" si="40"/>
        <v>0</v>
      </c>
      <c r="O66" s="339">
        <f t="shared" si="40"/>
        <v>0</v>
      </c>
      <c r="P66" s="339">
        <f t="shared" si="36"/>
        <v>0</v>
      </c>
      <c r="Q66" s="339">
        <f t="shared" si="36"/>
        <v>0</v>
      </c>
      <c r="R66" s="339">
        <f t="shared" si="36"/>
        <v>282791675</v>
      </c>
    </row>
    <row r="67" spans="1:18">
      <c r="A67" s="1">
        <f t="shared" ca="1" si="34"/>
        <v>67</v>
      </c>
      <c r="B67" s="5"/>
      <c r="C67" s="5"/>
      <c r="D67" s="427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</row>
    <row r="68" spans="1:18">
      <c r="A68" s="1">
        <f t="shared" ca="1" si="34"/>
        <v>68</v>
      </c>
      <c r="B68" s="5" t="s">
        <v>133</v>
      </c>
      <c r="C68" s="2" t="s">
        <v>462</v>
      </c>
      <c r="D68" s="4">
        <f>SUM('2017 Settle RB Adjustments'!E115:E121)</f>
        <v>-6362920.1743808333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f>SUM(E68:P68)</f>
        <v>0</v>
      </c>
      <c r="R68" s="4">
        <f>ROUND(+D68+Q68,0)</f>
        <v>-6362920</v>
      </c>
    </row>
    <row r="69" spans="1:18">
      <c r="A69" s="1">
        <f t="shared" ref="A69:A75" ca="1" si="41">CELL("row",A69)</f>
        <v>69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R69" s="4"/>
    </row>
    <row r="70" spans="1:18">
      <c r="A70" s="1">
        <f t="shared" ca="1" si="41"/>
        <v>70</v>
      </c>
      <c r="B70" s="5" t="s">
        <v>463</v>
      </c>
      <c r="C70" s="5" t="s">
        <v>486</v>
      </c>
      <c r="D70" s="4">
        <f>SUM('2017 Settle RB Adjustments'!E100:E102,'2017 Settle RB Adjustments'!E105:E106,'2017 Settle RB Adjustments'!E108:E110)</f>
        <v>-68284233.78791666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>SUM('2017 Settle RB Adjustments'!R100:R113)</f>
        <v>0</v>
      </c>
      <c r="Q70" s="4">
        <f>SUM(E70:P70)</f>
        <v>0</v>
      </c>
      <c r="R70" s="4">
        <f>ROUND(+D70+Q70,0)</f>
        <v>-68284234</v>
      </c>
    </row>
    <row r="71" spans="1:18">
      <c r="A71" s="1">
        <f t="shared" ca="1" si="41"/>
        <v>71</v>
      </c>
      <c r="B71" s="5" t="s">
        <v>483</v>
      </c>
      <c r="C71" s="5" t="s">
        <v>487</v>
      </c>
      <c r="D71" s="4">
        <f>SUM('2017 Settle RB Adjustments'!E103,'2017 Settle RB Adjustments'!E111)</f>
        <v>-6071941.4970833324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f>SUM(E71:P71)</f>
        <v>0</v>
      </c>
      <c r="R71" s="4">
        <f>ROUND(+D71+Q71,0)</f>
        <v>-6071941</v>
      </c>
    </row>
    <row r="72" spans="1:18">
      <c r="A72" s="1">
        <f t="shared" ca="1" si="41"/>
        <v>72</v>
      </c>
      <c r="B72" s="5" t="s">
        <v>484</v>
      </c>
      <c r="C72" s="5" t="s">
        <v>488</v>
      </c>
      <c r="D72" s="4">
        <f>SUM('2017 Settle RB Adjustments'!E104,'2017 Settle RB Adjustments'!E112)</f>
        <v>-8827087.1591666676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f>SUM(E72:P72)</f>
        <v>0</v>
      </c>
      <c r="R72" s="4">
        <f>ROUND(+D72+Q72,0)</f>
        <v>-8827087</v>
      </c>
    </row>
    <row r="73" spans="1:18">
      <c r="A73" s="1">
        <f t="shared" ca="1" si="41"/>
        <v>73</v>
      </c>
      <c r="B73" s="5" t="s">
        <v>485</v>
      </c>
      <c r="C73" s="5" t="s">
        <v>489</v>
      </c>
      <c r="D73" s="4">
        <f>SUM('2017 Settle RB Adjustments'!E107,'2017 Settle RB Adjustments'!E113:E114)</f>
        <v>-1037096.4044746666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>
        <f>SUM(E73:P73)</f>
        <v>0</v>
      </c>
      <c r="R73" s="4">
        <f>ROUND(+D73+Q73,0)</f>
        <v>-1037096</v>
      </c>
    </row>
    <row r="74" spans="1:18">
      <c r="A74" s="1">
        <f t="shared" ca="1" si="41"/>
        <v>74</v>
      </c>
      <c r="B74" s="5" t="s">
        <v>445</v>
      </c>
      <c r="C74" s="3" t="s">
        <v>490</v>
      </c>
      <c r="D74" s="339">
        <f t="shared" ref="D74:E74" si="42">SUM(D70:D73)</f>
        <v>-84220358.848641321</v>
      </c>
      <c r="E74" s="339">
        <f t="shared" si="42"/>
        <v>0</v>
      </c>
      <c r="F74" s="339">
        <f t="shared" ref="F74:R74" si="43">SUM(F70:F73)</f>
        <v>0</v>
      </c>
      <c r="G74" s="339">
        <f t="shared" ref="G74" si="44">SUM(G70:G73)</f>
        <v>0</v>
      </c>
      <c r="H74" s="339">
        <f t="shared" si="43"/>
        <v>0</v>
      </c>
      <c r="I74" s="339">
        <f t="shared" si="43"/>
        <v>0</v>
      </c>
      <c r="J74" s="339">
        <f t="shared" ref="J74" si="45">SUM(J70:J73)</f>
        <v>0</v>
      </c>
      <c r="K74" s="339">
        <f t="shared" ref="K74:L74" si="46">SUM(K70:K73)</f>
        <v>0</v>
      </c>
      <c r="L74" s="339">
        <f t="shared" si="46"/>
        <v>0</v>
      </c>
      <c r="M74" s="339">
        <f t="shared" ref="M74:O74" si="47">SUM(M70:M73)</f>
        <v>0</v>
      </c>
      <c r="N74" s="339">
        <f t="shared" si="47"/>
        <v>0</v>
      </c>
      <c r="O74" s="339">
        <f t="shared" si="47"/>
        <v>0</v>
      </c>
      <c r="P74" s="339">
        <f t="shared" si="43"/>
        <v>0</v>
      </c>
      <c r="Q74" s="339">
        <f t="shared" si="43"/>
        <v>0</v>
      </c>
      <c r="R74" s="339">
        <f t="shared" si="43"/>
        <v>-84220358</v>
      </c>
    </row>
    <row r="75" spans="1:18">
      <c r="A75" s="1">
        <f t="shared" ca="1" si="41"/>
        <v>75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R75" s="4"/>
    </row>
    <row r="76" spans="1:18">
      <c r="A76" s="1">
        <f t="shared" ca="1" si="1"/>
        <v>76</v>
      </c>
      <c r="B76" s="2" t="s">
        <v>413</v>
      </c>
      <c r="C76" s="2" t="s">
        <v>354</v>
      </c>
      <c r="D76" s="4">
        <f t="shared" ref="D76:R76" si="48">SUM(D74,D68,D66,D60,D46,D22,D17,D11)</f>
        <v>9760401506.6356525</v>
      </c>
      <c r="E76" s="4">
        <f t="shared" si="48"/>
        <v>0</v>
      </c>
      <c r="F76" s="4">
        <f t="shared" si="48"/>
        <v>15741420.734608334</v>
      </c>
      <c r="G76" s="4">
        <f t="shared" si="48"/>
        <v>0</v>
      </c>
      <c r="H76" s="4">
        <f t="shared" si="48"/>
        <v>-4539303</v>
      </c>
      <c r="I76" s="4">
        <f t="shared" si="48"/>
        <v>0</v>
      </c>
      <c r="J76" s="4">
        <f t="shared" ref="J76" si="49">SUM(J74,J68,J66,J60,J46,J22,J17,J11)</f>
        <v>5283142.6882666675</v>
      </c>
      <c r="K76" s="4">
        <f t="shared" ref="K76:L76" si="50">SUM(K74,K68,K66,K60,K46,K22,K17,K11)</f>
        <v>0</v>
      </c>
      <c r="L76" s="4">
        <f t="shared" si="50"/>
        <v>-46656.627500012517</v>
      </c>
      <c r="M76" s="4">
        <f t="shared" ref="M76:O76" si="51">SUM(M74,M68,M66,M60,M46,M22,M17,M11)</f>
        <v>24765516.030000001</v>
      </c>
      <c r="N76" s="4">
        <f t="shared" si="51"/>
        <v>45432.020000000004</v>
      </c>
      <c r="O76" s="4">
        <f t="shared" si="51"/>
        <v>0</v>
      </c>
      <c r="P76" s="4">
        <f t="shared" si="48"/>
        <v>0</v>
      </c>
      <c r="Q76" s="4">
        <f t="shared" si="48"/>
        <v>41249551.845374987</v>
      </c>
      <c r="R76" s="4">
        <f t="shared" si="48"/>
        <v>9801651061</v>
      </c>
    </row>
    <row r="77" spans="1:18">
      <c r="A77" s="1">
        <f t="shared" ref="A77:A118" ca="1" si="52">CELL("row",A77)</f>
        <v>77</v>
      </c>
      <c r="C77" s="2" t="s">
        <v>358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R77" s="4"/>
    </row>
    <row r="78" spans="1:18">
      <c r="A78" s="1">
        <f t="shared" ca="1" si="52"/>
        <v>78</v>
      </c>
      <c r="B78" s="5" t="s">
        <v>359</v>
      </c>
      <c r="C78" s="2" t="s">
        <v>60</v>
      </c>
      <c r="D78" s="4">
        <f>+'2017 Settle RB Adjustments'!E137</f>
        <v>-763481420.58249915</v>
      </c>
      <c r="E78" s="4">
        <f>+'2017 Settle RB Adjustments'!F137</f>
        <v>-12471970.303969191</v>
      </c>
      <c r="F78" s="4"/>
      <c r="G78" s="4"/>
      <c r="H78" s="4"/>
      <c r="I78" s="4"/>
      <c r="J78" s="4"/>
      <c r="K78" s="4"/>
      <c r="L78" s="4"/>
      <c r="M78" s="4"/>
      <c r="N78" s="4"/>
      <c r="O78" s="4">
        <f>+'2017 Settle RB Adjustments'!P137</f>
        <v>-95819883.979849756</v>
      </c>
      <c r="P78" s="4">
        <f>+'2017 Settle RB Adjustments'!R137</f>
        <v>0</v>
      </c>
      <c r="Q78" s="4">
        <f t="shared" ref="Q78:Q106" si="53">SUM(E78:P78)</f>
        <v>-108291854.28381895</v>
      </c>
      <c r="R78" s="4">
        <f t="shared" ref="R78:R106" si="54">ROUND(+D78+Q78,0)</f>
        <v>-871773275</v>
      </c>
    </row>
    <row r="79" spans="1:18">
      <c r="A79" s="1">
        <f t="shared" ca="1" si="52"/>
        <v>79</v>
      </c>
      <c r="B79" s="2" t="s">
        <v>360</v>
      </c>
      <c r="C79" s="2" t="s">
        <v>61</v>
      </c>
      <c r="D79" s="4">
        <f>+'2017 Settle RB Adjustments'!E148</f>
        <v>-143902039.41291645</v>
      </c>
      <c r="E79" s="4">
        <f>+'2017 Settle RB Adjustments'!F148</f>
        <v>-1866882.6976508924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>+'2017 Settle RB Adjustments'!R148</f>
        <v>0</v>
      </c>
      <c r="Q79" s="4">
        <f t="shared" si="53"/>
        <v>-1866882.6976508924</v>
      </c>
      <c r="R79" s="4">
        <f t="shared" si="54"/>
        <v>-145768922</v>
      </c>
    </row>
    <row r="80" spans="1:18">
      <c r="A80" s="1">
        <f t="shared" ca="1" si="52"/>
        <v>80</v>
      </c>
      <c r="B80" s="2" t="s">
        <v>361</v>
      </c>
      <c r="C80" s="2" t="s">
        <v>62</v>
      </c>
      <c r="D80" s="4">
        <f>+'2017 Settle RB Adjustments'!E158</f>
        <v>-707499113.54624915</v>
      </c>
      <c r="E80" s="4">
        <f>+'2017 Settle RB Adjustments'!F158</f>
        <v>-6326712.2077197414</v>
      </c>
      <c r="F80" s="4"/>
      <c r="G80" s="4"/>
      <c r="H80" s="4">
        <f>+'2017 Settle RB Adjustments'!I158</f>
        <v>1531095.7397888098</v>
      </c>
      <c r="I80" s="4"/>
      <c r="J80" s="4">
        <f>+'2017 Settle RB Adjustments'!K158</f>
        <v>-495916.20105393277</v>
      </c>
      <c r="K80" s="4"/>
      <c r="L80" s="4">
        <f>+'2017 Settle RB Adjustments'!M158</f>
        <v>21111912.982080221</v>
      </c>
      <c r="M80" s="4">
        <f>+'2017 Settle RB Adjustments'!N158</f>
        <v>-1572187.2608600797</v>
      </c>
      <c r="N80" s="4"/>
      <c r="O80" s="4"/>
      <c r="P80" s="4">
        <f>+'2017 Settle RB Adjustments'!R158</f>
        <v>0</v>
      </c>
      <c r="Q80" s="4">
        <f t="shared" si="53"/>
        <v>14248193.052235277</v>
      </c>
      <c r="R80" s="4">
        <f t="shared" si="54"/>
        <v>-693250920</v>
      </c>
    </row>
    <row r="81" spans="1:18">
      <c r="A81" s="1">
        <f t="shared" ca="1" si="52"/>
        <v>81</v>
      </c>
      <c r="B81" s="2" t="s">
        <v>362</v>
      </c>
      <c r="C81" s="3" t="str">
        <f>+C19</f>
        <v>Transmission - Integrated Generation</v>
      </c>
      <c r="D81" s="4">
        <v>-48274493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f t="shared" si="53"/>
        <v>0</v>
      </c>
      <c r="R81" s="4">
        <f t="shared" si="54"/>
        <v>-48274493</v>
      </c>
    </row>
    <row r="82" spans="1:18">
      <c r="A82" s="1">
        <f t="shared" ca="1" si="52"/>
        <v>82</v>
      </c>
      <c r="B82" s="2" t="s">
        <v>56</v>
      </c>
      <c r="C82" s="3" t="str">
        <f>+C20</f>
        <v>Transmission - Other</v>
      </c>
      <c r="D82" s="4">
        <v>-385273338</v>
      </c>
      <c r="E82" s="4">
        <f>+'2017 Settle RB Adjustments'!F171</f>
        <v>1397233.0019355533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>
        <f t="shared" si="53"/>
        <v>1397233.0019355533</v>
      </c>
      <c r="R82" s="4">
        <f t="shared" si="54"/>
        <v>-383876105</v>
      </c>
    </row>
    <row r="83" spans="1:18">
      <c r="A83" s="1">
        <f t="shared" ca="1" si="52"/>
        <v>83</v>
      </c>
      <c r="B83" s="2" t="s">
        <v>57</v>
      </c>
      <c r="C83" s="3" t="str">
        <f>+C21</f>
        <v>Transmission - Included in Sub Lease</v>
      </c>
      <c r="D83" s="4">
        <v>-184422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>
        <f t="shared" si="53"/>
        <v>0</v>
      </c>
      <c r="R83" s="4">
        <f t="shared" si="54"/>
        <v>-184422</v>
      </c>
    </row>
    <row r="84" spans="1:18">
      <c r="A84" s="1">
        <f t="shared" ca="1" si="52"/>
        <v>84</v>
      </c>
      <c r="B84" s="5" t="s">
        <v>156</v>
      </c>
      <c r="C84" s="5" t="s">
        <v>134</v>
      </c>
      <c r="D84" s="4">
        <f>+'[1]All Direct Assignment Acc Depr'!$C$9</f>
        <v>-10855.815574864511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>
        <f t="shared" si="53"/>
        <v>0</v>
      </c>
      <c r="R84" s="4">
        <f t="shared" si="54"/>
        <v>-10856</v>
      </c>
    </row>
    <row r="85" spans="1:18">
      <c r="A85" s="1">
        <f t="shared" ca="1" si="52"/>
        <v>85</v>
      </c>
      <c r="B85" s="5" t="s">
        <v>157</v>
      </c>
      <c r="C85" s="5" t="s">
        <v>1108</v>
      </c>
      <c r="D85" s="337">
        <f>+'2017 Settle RB Adjustments'!E173-D84</f>
        <v>-3074570.0648417957</v>
      </c>
      <c r="E85" s="4">
        <f>+'2017 Settle RB Adjustments'!F173</f>
        <v>34067.241112088115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37">
        <f t="shared" si="53"/>
        <v>34067.241112088115</v>
      </c>
      <c r="R85" s="4">
        <f t="shared" si="54"/>
        <v>-3040503</v>
      </c>
    </row>
    <row r="86" spans="1:18">
      <c r="A86" s="1">
        <f t="shared" ca="1" si="52"/>
        <v>86</v>
      </c>
      <c r="B86" s="5" t="s">
        <v>151</v>
      </c>
      <c r="C86" s="5" t="s">
        <v>135</v>
      </c>
      <c r="D86" s="4">
        <f>+'[1]All Direct Assignment Acc Depr'!$C$10</f>
        <v>-217582.35384405742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>
        <f t="shared" si="53"/>
        <v>0</v>
      </c>
      <c r="R86" s="4">
        <f t="shared" si="54"/>
        <v>-217582</v>
      </c>
    </row>
    <row r="87" spans="1:18">
      <c r="A87" s="1">
        <f t="shared" ca="1" si="52"/>
        <v>87</v>
      </c>
      <c r="B87" s="5" t="s">
        <v>152</v>
      </c>
      <c r="C87" s="5" t="s">
        <v>63</v>
      </c>
      <c r="D87" s="4">
        <f>+'2017 Settle RB Adjustments'!E174-'Ratebase Inputs'!D86</f>
        <v>-2042011.5565726026</v>
      </c>
      <c r="E87" s="4">
        <f>+'2017 Settle RB Adjustments'!F174</f>
        <v>1974.5780469243764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>
        <f t="shared" si="53"/>
        <v>1974.5780469243764</v>
      </c>
      <c r="R87" s="4">
        <f t="shared" si="54"/>
        <v>-2040037</v>
      </c>
    </row>
    <row r="88" spans="1:18">
      <c r="A88" s="1">
        <f t="shared" ca="1" si="52"/>
        <v>88</v>
      </c>
      <c r="B88" s="5" t="s">
        <v>153</v>
      </c>
      <c r="C88" s="5" t="s">
        <v>64</v>
      </c>
      <c r="D88" s="4">
        <f>+'[1]All Direct Assignment Acc Depr'!$C$11</f>
        <v>-11333149.728808075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>
        <f t="shared" si="53"/>
        <v>0</v>
      </c>
      <c r="R88" s="4">
        <f t="shared" si="54"/>
        <v>-11333150</v>
      </c>
    </row>
    <row r="89" spans="1:18">
      <c r="A89" s="1">
        <f t="shared" ca="1" si="52"/>
        <v>89</v>
      </c>
      <c r="B89" s="5" t="s">
        <v>154</v>
      </c>
      <c r="C89" s="5" t="s">
        <v>1093</v>
      </c>
      <c r="D89" s="4">
        <f>+'2017 Settle RB Adjustments'!E175-'Ratebase Inputs'!D88</f>
        <v>-111459357.21410793</v>
      </c>
      <c r="E89" s="4">
        <f>+'2017 Settle RB Adjustments'!F175</f>
        <v>-145934.88275002036</v>
      </c>
      <c r="F89" s="4"/>
      <c r="G89" s="4"/>
      <c r="H89" s="4">
        <f>+'2017 Settle RB Adjustments'!I175</f>
        <v>32024.071302066353</v>
      </c>
      <c r="I89" s="4"/>
      <c r="J89" s="4"/>
      <c r="K89" s="4"/>
      <c r="L89" s="4"/>
      <c r="M89" s="4"/>
      <c r="N89" s="4"/>
      <c r="O89" s="4"/>
      <c r="P89" s="4">
        <f>+'2017 Settle RB Adjustments'!R175</f>
        <v>0</v>
      </c>
      <c r="Q89" s="4">
        <f t="shared" si="53"/>
        <v>-113910.81144795401</v>
      </c>
      <c r="R89" s="4">
        <f t="shared" si="54"/>
        <v>-111573268</v>
      </c>
    </row>
    <row r="90" spans="1:18">
      <c r="A90" s="1">
        <f ca="1">CELL("row",A90)</f>
        <v>90</v>
      </c>
      <c r="B90" s="5" t="s">
        <v>1116</v>
      </c>
      <c r="C90" s="5" t="s">
        <v>1115</v>
      </c>
      <c r="D90" s="4">
        <f>+'2017 Settle RB Adjustments'!E176</f>
        <v>0</v>
      </c>
      <c r="E90" s="4">
        <f>+'2017 Settle RB Adjustments'!F176</f>
        <v>18.448031016960158</v>
      </c>
      <c r="F90" s="4"/>
      <c r="G90" s="4"/>
      <c r="H90" s="4"/>
      <c r="I90" s="4"/>
      <c r="J90" s="4">
        <f>+'2017 Settle RB Adjustments'!K176</f>
        <v>-227809.13725579009</v>
      </c>
      <c r="K90" s="4"/>
      <c r="L90" s="4"/>
      <c r="M90" s="4"/>
      <c r="N90" s="4"/>
      <c r="O90" s="4"/>
      <c r="P90" s="4"/>
      <c r="Q90" s="4">
        <f t="shared" si="53"/>
        <v>-227790.68922477314</v>
      </c>
      <c r="R90" s="4">
        <f t="shared" si="54"/>
        <v>-227791</v>
      </c>
    </row>
    <row r="91" spans="1:18">
      <c r="A91" s="1">
        <f t="shared" ca="1" si="52"/>
        <v>91</v>
      </c>
      <c r="B91" s="5" t="s">
        <v>155</v>
      </c>
      <c r="C91" s="5" t="s">
        <v>65</v>
      </c>
      <c r="D91" s="4">
        <f>+'2017 Settle RB Adjustments'!E177+D190</f>
        <v>-144187731.771249</v>
      </c>
      <c r="E91" s="4">
        <f>+'2017 Settle RB Adjustments'!F177</f>
        <v>-53076.296512254514</v>
      </c>
      <c r="F91" s="4"/>
      <c r="G91" s="4"/>
      <c r="H91" s="4">
        <f>+'2017 Settle RB Adjustments'!I177</f>
        <v>15192.69086886345</v>
      </c>
      <c r="I91" s="4"/>
      <c r="J91" s="4"/>
      <c r="K91" s="4"/>
      <c r="L91" s="4"/>
      <c r="M91" s="4"/>
      <c r="N91" s="4"/>
      <c r="O91" s="4"/>
      <c r="P91" s="4">
        <f>+'2017 Settle RB Adjustments'!R177</f>
        <v>0</v>
      </c>
      <c r="Q91" s="4">
        <f t="shared" si="53"/>
        <v>-37883.605643391063</v>
      </c>
      <c r="R91" s="4">
        <f t="shared" si="54"/>
        <v>-144225615</v>
      </c>
    </row>
    <row r="92" spans="1:18">
      <c r="A92" s="1">
        <f t="shared" ca="1" si="52"/>
        <v>92</v>
      </c>
      <c r="B92" s="5" t="s">
        <v>158</v>
      </c>
      <c r="C92" s="5" t="s">
        <v>476</v>
      </c>
      <c r="D92" s="4">
        <f>+'[1]All Direct Assignment Acc Depr'!$C$12</f>
        <v>-1425400.0629863495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>
        <f t="shared" si="53"/>
        <v>0</v>
      </c>
      <c r="R92" s="4">
        <f t="shared" si="54"/>
        <v>-1425400</v>
      </c>
    </row>
    <row r="93" spans="1:18">
      <c r="A93" s="1">
        <f t="shared" ca="1" si="52"/>
        <v>93</v>
      </c>
      <c r="B93" s="5" t="s">
        <v>159</v>
      </c>
      <c r="C93" s="5" t="s">
        <v>1098</v>
      </c>
      <c r="D93" s="4">
        <f>+'2017 Settle RB Adjustments'!E178-'Ratebase Inputs'!D92</f>
        <v>-117062525.39117965</v>
      </c>
      <c r="E93" s="4">
        <f>+'2017 Settle RB Adjustments'!F178</f>
        <v>-1783748.7083359559</v>
      </c>
      <c r="F93" s="4"/>
      <c r="G93" s="4"/>
      <c r="H93" s="4">
        <f>+'2017 Settle RB Adjustments'!I178</f>
        <v>11703.187367558765</v>
      </c>
      <c r="I93" s="4"/>
      <c r="J93" s="4"/>
      <c r="K93" s="4"/>
      <c r="L93" s="4"/>
      <c r="M93" s="4"/>
      <c r="N93" s="4"/>
      <c r="O93" s="4"/>
      <c r="P93" s="4">
        <f>+'2017 Settle RB Adjustments'!R178</f>
        <v>0</v>
      </c>
      <c r="Q93" s="4">
        <f t="shared" si="53"/>
        <v>-1772045.5209683971</v>
      </c>
      <c r="R93" s="4">
        <f t="shared" si="54"/>
        <v>-118834571</v>
      </c>
    </row>
    <row r="94" spans="1:18">
      <c r="A94" s="1">
        <f t="shared" ca="1" si="52"/>
        <v>94</v>
      </c>
      <c r="B94" s="5" t="s">
        <v>160</v>
      </c>
      <c r="C94" s="5" t="s">
        <v>164</v>
      </c>
      <c r="D94" s="4">
        <f>+'[1]All Direct Assignment Acc Depr'!$C$13</f>
        <v>-17302931.116034426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>
        <f t="shared" si="53"/>
        <v>0</v>
      </c>
      <c r="R94" s="4">
        <f t="shared" si="54"/>
        <v>-17302931</v>
      </c>
    </row>
    <row r="95" spans="1:18">
      <c r="A95" s="1">
        <f t="shared" ca="1" si="52"/>
        <v>95</v>
      </c>
      <c r="B95" s="5" t="s">
        <v>1099</v>
      </c>
      <c r="C95" s="5" t="s">
        <v>1100</v>
      </c>
      <c r="D95" s="4">
        <f>+'2017 Settle RB Adjustments'!E179-'Ratebase Inputs'!D94</f>
        <v>-237057595.89938158</v>
      </c>
      <c r="E95" s="4">
        <f>+'2017 Settle RB Adjustments'!F179</f>
        <v>1607451.6565665714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f t="shared" si="53"/>
        <v>1607451.6565665714</v>
      </c>
      <c r="R95" s="4">
        <f t="shared" si="54"/>
        <v>-235450144</v>
      </c>
    </row>
    <row r="96" spans="1:18">
      <c r="A96" s="1">
        <f t="shared" ca="1" si="52"/>
        <v>96</v>
      </c>
      <c r="B96" s="5" t="s">
        <v>161</v>
      </c>
      <c r="C96" s="5" t="s">
        <v>67</v>
      </c>
      <c r="D96" s="4">
        <f>+'2017 Settle RB Adjustments'!E180</f>
        <v>-338059705.68416601</v>
      </c>
      <c r="E96" s="4">
        <f>+'2017 Settle RB Adjustments'!F180</f>
        <v>-1618762.6115819705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>
        <f t="shared" si="53"/>
        <v>-1618762.6115819705</v>
      </c>
      <c r="R96" s="4">
        <f t="shared" si="54"/>
        <v>-339678468</v>
      </c>
    </row>
    <row r="97" spans="1:19">
      <c r="A97" s="1">
        <f t="shared" ca="1" si="52"/>
        <v>97</v>
      </c>
      <c r="B97" s="5" t="s">
        <v>1101</v>
      </c>
      <c r="C97" s="5" t="s">
        <v>138</v>
      </c>
      <c r="D97" s="4">
        <f>SUM('[1]All Direct Assignment Acc Depr'!$C$14:$C$15)</f>
        <v>-1583893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>
        <f t="shared" si="53"/>
        <v>0</v>
      </c>
      <c r="R97" s="4">
        <f t="shared" si="54"/>
        <v>-1583893</v>
      </c>
    </row>
    <row r="98" spans="1:19">
      <c r="A98" s="1">
        <f t="shared" ca="1" si="52"/>
        <v>98</v>
      </c>
      <c r="B98" s="5" t="s">
        <v>1102</v>
      </c>
      <c r="C98" s="5" t="s">
        <v>1104</v>
      </c>
      <c r="D98" s="4">
        <v>-61577305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f t="shared" si="53"/>
        <v>0</v>
      </c>
      <c r="R98" s="4">
        <f t="shared" si="54"/>
        <v>-61577305</v>
      </c>
    </row>
    <row r="99" spans="1:19">
      <c r="A99" s="1">
        <f t="shared" ca="1" si="52"/>
        <v>99</v>
      </c>
      <c r="B99" s="5" t="s">
        <v>1103</v>
      </c>
      <c r="C99" s="5" t="s">
        <v>1105</v>
      </c>
      <c r="D99" s="4">
        <v>-114723192</v>
      </c>
      <c r="E99" s="4">
        <f>+'2017 Settle RB Adjustments'!F181</f>
        <v>-1839804.7255003452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>
        <f t="shared" si="53"/>
        <v>-1839804.7255003452</v>
      </c>
      <c r="R99" s="4">
        <f t="shared" si="54"/>
        <v>-116562997</v>
      </c>
    </row>
    <row r="100" spans="1:19">
      <c r="A100" s="1">
        <f t="shared" ca="1" si="52"/>
        <v>100</v>
      </c>
      <c r="B100" s="5" t="s">
        <v>477</v>
      </c>
      <c r="C100" s="5" t="s">
        <v>479</v>
      </c>
      <c r="D100" s="4">
        <v>-29187822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>
        <f t="shared" si="53"/>
        <v>0</v>
      </c>
      <c r="R100" s="4">
        <f t="shared" si="54"/>
        <v>-29187822</v>
      </c>
    </row>
    <row r="101" spans="1:19">
      <c r="A101" s="1">
        <f t="shared" ca="1" si="52"/>
        <v>101</v>
      </c>
      <c r="B101" s="5" t="s">
        <v>478</v>
      </c>
      <c r="C101" s="5" t="s">
        <v>480</v>
      </c>
      <c r="D101" s="4">
        <v>-85568616</v>
      </c>
      <c r="E101" s="4">
        <f>+'2017 Settle RB Adjustments'!F182</f>
        <v>-738029.84538035374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>
        <f t="shared" si="53"/>
        <v>-738029.84538035374</v>
      </c>
      <c r="R101" s="4">
        <f t="shared" si="54"/>
        <v>-86306646</v>
      </c>
    </row>
    <row r="102" spans="1:19">
      <c r="A102" s="1">
        <f t="shared" ca="1" si="52"/>
        <v>102</v>
      </c>
      <c r="B102" s="5" t="s">
        <v>53</v>
      </c>
      <c r="C102" s="5" t="s">
        <v>59</v>
      </c>
      <c r="D102" s="4">
        <f>+'2017 Settle RB Adjustments'!E183</f>
        <v>-38328580.796250001</v>
      </c>
      <c r="E102" s="4">
        <f>+'2017 Settle RB Adjustments'!F183</f>
        <v>-4094398.3938797601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>
        <f t="shared" si="53"/>
        <v>-4094398.3938797601</v>
      </c>
      <c r="R102" s="4">
        <f t="shared" si="54"/>
        <v>-42422979</v>
      </c>
    </row>
    <row r="103" spans="1:19">
      <c r="A103" s="1">
        <f t="shared" ca="1" si="52"/>
        <v>103</v>
      </c>
      <c r="B103" s="5" t="s">
        <v>54</v>
      </c>
      <c r="C103" s="5" t="s">
        <v>68</v>
      </c>
      <c r="D103" s="337">
        <f>+'2017 Settle RB Adjustments'!E186+D191</f>
        <v>-19790384.967083301</v>
      </c>
      <c r="E103" s="4">
        <f>+'2017 Settle RB Adjustments'!F186</f>
        <v>-368634.97227116057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>
        <f t="shared" si="53"/>
        <v>-368634.97227116057</v>
      </c>
      <c r="R103" s="4">
        <f t="shared" si="54"/>
        <v>-20159020</v>
      </c>
      <c r="S103" s="338"/>
    </row>
    <row r="104" spans="1:19">
      <c r="A104" s="1">
        <f t="shared" ca="1" si="52"/>
        <v>104</v>
      </c>
      <c r="B104" s="5" t="s">
        <v>55</v>
      </c>
      <c r="C104" s="3" t="s">
        <v>71</v>
      </c>
      <c r="D104" s="4">
        <f>+'2017 Settle RB Adjustments'!E187</f>
        <v>-288060.25499999902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>
        <f t="shared" si="53"/>
        <v>0</v>
      </c>
      <c r="R104" s="4">
        <f t="shared" si="54"/>
        <v>-288060</v>
      </c>
    </row>
    <row r="105" spans="1:19">
      <c r="A105" s="1">
        <f t="shared" ca="1" si="52"/>
        <v>105</v>
      </c>
      <c r="B105" s="2" t="s">
        <v>363</v>
      </c>
      <c r="C105" s="2" t="s">
        <v>69</v>
      </c>
      <c r="D105" s="4">
        <f>+'2017 Settle RB Adjustments'!E203</f>
        <v>-188627407.25950456</v>
      </c>
      <c r="E105" s="4">
        <f>+'2017 Settle RB Adjustments'!F203</f>
        <v>1873527.9667647791</v>
      </c>
      <c r="F105" s="4">
        <f>+'2017 Settle RB Adjustments'!G203</f>
        <v>-101363.37640134408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>
        <f t="shared" si="53"/>
        <v>1772164.590363435</v>
      </c>
      <c r="R105" s="4">
        <f t="shared" si="54"/>
        <v>-186855243</v>
      </c>
    </row>
    <row r="106" spans="1:19">
      <c r="A106" s="1">
        <f t="shared" ca="1" si="52"/>
        <v>106</v>
      </c>
      <c r="B106" s="2" t="s">
        <v>414</v>
      </c>
      <c r="C106" s="2" t="s">
        <v>70</v>
      </c>
      <c r="D106" s="4">
        <f>SUM('2017 Settle RB Adjustments'!E213:E214)</f>
        <v>9889632.4909608345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>
        <f t="shared" si="53"/>
        <v>0</v>
      </c>
      <c r="R106" s="4">
        <f t="shared" si="54"/>
        <v>9889632</v>
      </c>
    </row>
    <row r="107" spans="1:19">
      <c r="A107" s="1">
        <f t="shared" ca="1" si="52"/>
        <v>107</v>
      </c>
      <c r="B107" s="2" t="s">
        <v>415</v>
      </c>
      <c r="C107" s="3" t="s">
        <v>416</v>
      </c>
      <c r="D107" s="339">
        <f t="shared" ref="D107:R107" si="55">SUM(D78:D106)</f>
        <v>-3561633871.987288</v>
      </c>
      <c r="E107" s="339">
        <f t="shared" si="55"/>
        <v>-26393682.753094714</v>
      </c>
      <c r="F107" s="339">
        <f t="shared" si="55"/>
        <v>-101363.37640134408</v>
      </c>
      <c r="G107" s="339">
        <f t="shared" ref="G107" si="56">SUM(G78:G106)</f>
        <v>0</v>
      </c>
      <c r="H107" s="339">
        <f t="shared" si="55"/>
        <v>1590015.6893272982</v>
      </c>
      <c r="I107" s="339">
        <f t="shared" si="55"/>
        <v>0</v>
      </c>
      <c r="J107" s="339">
        <f t="shared" si="55"/>
        <v>-723725.33830972284</v>
      </c>
      <c r="K107" s="339">
        <f t="shared" si="55"/>
        <v>0</v>
      </c>
      <c r="L107" s="339">
        <f t="shared" si="55"/>
        <v>21111912.982080221</v>
      </c>
      <c r="M107" s="339">
        <f t="shared" si="55"/>
        <v>-1572187.2608600797</v>
      </c>
      <c r="N107" s="339">
        <f t="shared" si="55"/>
        <v>0</v>
      </c>
      <c r="O107" s="339">
        <f t="shared" si="55"/>
        <v>-95819883.979849756</v>
      </c>
      <c r="P107" s="339">
        <f t="shared" si="55"/>
        <v>0</v>
      </c>
      <c r="Q107" s="339">
        <f t="shared" si="55"/>
        <v>-101908914.03710809</v>
      </c>
      <c r="R107" s="339">
        <f t="shared" si="55"/>
        <v>-3663542786</v>
      </c>
    </row>
    <row r="108" spans="1:19">
      <c r="A108" s="1">
        <f t="shared" ca="1" si="52"/>
        <v>108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R108" s="4"/>
    </row>
    <row r="109" spans="1:19">
      <c r="A109" s="1">
        <f t="shared" ca="1" si="52"/>
        <v>109</v>
      </c>
      <c r="C109" s="5" t="s">
        <v>452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R109" s="4"/>
    </row>
    <row r="110" spans="1:19">
      <c r="A110" s="1">
        <f t="shared" ca="1" si="52"/>
        <v>110</v>
      </c>
      <c r="B110" s="5" t="s">
        <v>163</v>
      </c>
      <c r="C110" s="6" t="s">
        <v>45</v>
      </c>
      <c r="D110" s="4">
        <v>-10020486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>
        <f>+'2017 Settle RB Adjustments'!R206</f>
        <v>0</v>
      </c>
      <c r="Q110" s="4">
        <f t="shared" ref="Q110:Q115" si="57">SUM(E110:P110)</f>
        <v>0</v>
      </c>
      <c r="R110" s="4">
        <f t="shared" ref="R110:R115" si="58">ROUND(+D110+Q110,0)</f>
        <v>-10020486</v>
      </c>
    </row>
    <row r="111" spans="1:19">
      <c r="A111" s="1">
        <f t="shared" ca="1" si="52"/>
        <v>111</v>
      </c>
      <c r="B111" s="5" t="s">
        <v>364</v>
      </c>
      <c r="C111" s="6" t="s">
        <v>1150</v>
      </c>
      <c r="D111" s="4">
        <v>-30632</v>
      </c>
      <c r="E111" s="4"/>
      <c r="F111" s="4"/>
      <c r="G111" s="4"/>
      <c r="H111" s="4"/>
      <c r="I111" s="4"/>
      <c r="J111" s="4"/>
      <c r="K111" s="4">
        <f>+'2017 Settle RB Adjustments'!L207</f>
        <v>0</v>
      </c>
      <c r="L111" s="4"/>
      <c r="M111" s="4"/>
      <c r="N111" s="4"/>
      <c r="O111" s="4"/>
      <c r="P111" s="4"/>
      <c r="Q111" s="4">
        <f t="shared" si="57"/>
        <v>0</v>
      </c>
      <c r="R111" s="4">
        <f t="shared" si="58"/>
        <v>-30632</v>
      </c>
    </row>
    <row r="112" spans="1:19">
      <c r="A112" s="1">
        <f t="shared" ca="1" si="52"/>
        <v>112</v>
      </c>
      <c r="B112" s="5" t="s">
        <v>1151</v>
      </c>
      <c r="C112" s="6" t="s">
        <v>69</v>
      </c>
      <c r="D112" s="4">
        <v>-57900107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>
        <f t="shared" si="57"/>
        <v>0</v>
      </c>
      <c r="R112" s="4">
        <f t="shared" si="58"/>
        <v>-57900107</v>
      </c>
    </row>
    <row r="113" spans="1:18">
      <c r="A113" s="1">
        <f t="shared" ca="1" si="52"/>
        <v>113</v>
      </c>
      <c r="B113" s="5" t="s">
        <v>444</v>
      </c>
      <c r="C113" s="6" t="s">
        <v>453</v>
      </c>
      <c r="D113" s="4">
        <f>SUM('2017 Settle RB Adjustments'!E218:E221)</f>
        <v>-113037112.00124998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>
        <f>SUM('2017 Settle RB Adjustments'!R218:R221)</f>
        <v>0</v>
      </c>
      <c r="Q113" s="4">
        <f t="shared" si="57"/>
        <v>0</v>
      </c>
      <c r="R113" s="4">
        <f t="shared" si="58"/>
        <v>-113037112</v>
      </c>
    </row>
    <row r="114" spans="1:18">
      <c r="A114" s="1">
        <f t="shared" ca="1" si="52"/>
        <v>114</v>
      </c>
      <c r="B114" s="5" t="s">
        <v>456</v>
      </c>
      <c r="C114" s="340" t="s">
        <v>454</v>
      </c>
      <c r="D114" s="4">
        <f>+'2017 Settle RB Adjustments'!E216</f>
        <v>-880239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>
        <f t="shared" si="57"/>
        <v>0</v>
      </c>
      <c r="R114" s="4">
        <f t="shared" si="58"/>
        <v>-880239</v>
      </c>
    </row>
    <row r="115" spans="1:18">
      <c r="A115" s="1">
        <f t="shared" ca="1" si="52"/>
        <v>115</v>
      </c>
      <c r="B115" s="5" t="s">
        <v>457</v>
      </c>
      <c r="C115" s="340" t="s">
        <v>455</v>
      </c>
      <c r="D115" s="4">
        <f>+'2017 Settle RB Adjustments'!E217</f>
        <v>-302358.00999999995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>
        <f t="shared" si="57"/>
        <v>0</v>
      </c>
      <c r="R115" s="4">
        <f t="shared" si="58"/>
        <v>-302358</v>
      </c>
    </row>
    <row r="116" spans="1:18">
      <c r="A116" s="1">
        <f t="shared" ca="1" si="52"/>
        <v>116</v>
      </c>
      <c r="B116" s="2" t="s">
        <v>417</v>
      </c>
      <c r="C116" s="3" t="s">
        <v>418</v>
      </c>
      <c r="D116" s="339">
        <f t="shared" ref="D116:E116" si="59">SUM(D110:D115)</f>
        <v>-182170934.01124996</v>
      </c>
      <c r="E116" s="339">
        <f t="shared" si="59"/>
        <v>0</v>
      </c>
      <c r="F116" s="339">
        <f t="shared" ref="F116:R116" si="60">SUM(F110:F115)</f>
        <v>0</v>
      </c>
      <c r="G116" s="339">
        <f t="shared" ref="G116" si="61">SUM(G110:G115)</f>
        <v>0</v>
      </c>
      <c r="H116" s="339">
        <f t="shared" si="60"/>
        <v>0</v>
      </c>
      <c r="I116" s="339">
        <f t="shared" si="60"/>
        <v>0</v>
      </c>
      <c r="J116" s="339">
        <f>SUM(J110:J115)</f>
        <v>0</v>
      </c>
      <c r="K116" s="339">
        <f t="shared" ref="K116:L116" si="62">SUM(K110:K115)</f>
        <v>0</v>
      </c>
      <c r="L116" s="339">
        <f t="shared" si="62"/>
        <v>0</v>
      </c>
      <c r="M116" s="339">
        <f t="shared" ref="M116:O116" si="63">SUM(M110:M115)</f>
        <v>0</v>
      </c>
      <c r="N116" s="339">
        <f t="shared" si="63"/>
        <v>0</v>
      </c>
      <c r="O116" s="339">
        <f t="shared" si="63"/>
        <v>0</v>
      </c>
      <c r="P116" s="339">
        <f t="shared" si="60"/>
        <v>0</v>
      </c>
      <c r="Q116" s="339">
        <f t="shared" si="60"/>
        <v>0</v>
      </c>
      <c r="R116" s="339">
        <f t="shared" si="60"/>
        <v>-182170934</v>
      </c>
    </row>
    <row r="117" spans="1:18">
      <c r="A117" s="1">
        <f t="shared" ca="1" si="52"/>
        <v>117</v>
      </c>
      <c r="C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R117" s="4"/>
    </row>
    <row r="118" spans="1:18">
      <c r="A118" s="1">
        <f t="shared" ca="1" si="52"/>
        <v>118</v>
      </c>
      <c r="B118" s="2" t="s">
        <v>419</v>
      </c>
      <c r="C118" s="2" t="s">
        <v>365</v>
      </c>
      <c r="D118" s="339">
        <f>+D116+D107</f>
        <v>-3743804805.998538</v>
      </c>
      <c r="E118" s="339">
        <f t="shared" ref="E118" si="64">+E116+E107</f>
        <v>-26393682.753094714</v>
      </c>
      <c r="F118" s="339">
        <f t="shared" ref="F118:Q118" si="65">+F116+F107</f>
        <v>-101363.37640134408</v>
      </c>
      <c r="G118" s="339">
        <f t="shared" ref="G118" si="66">+G116+G107</f>
        <v>0</v>
      </c>
      <c r="H118" s="339">
        <f t="shared" si="65"/>
        <v>1590015.6893272982</v>
      </c>
      <c r="I118" s="339">
        <f t="shared" si="65"/>
        <v>0</v>
      </c>
      <c r="J118" s="339">
        <f>+J116+J107</f>
        <v>-723725.33830972284</v>
      </c>
      <c r="K118" s="339">
        <f t="shared" ref="K118:L118" si="67">+K116+K107</f>
        <v>0</v>
      </c>
      <c r="L118" s="339">
        <f t="shared" si="67"/>
        <v>21111912.982080221</v>
      </c>
      <c r="M118" s="339">
        <f t="shared" ref="M118:O118" si="68">+M116+M107</f>
        <v>-1572187.2608600797</v>
      </c>
      <c r="N118" s="339">
        <f t="shared" si="68"/>
        <v>0</v>
      </c>
      <c r="O118" s="339">
        <f t="shared" si="68"/>
        <v>-95819883.979849756</v>
      </c>
      <c r="P118" s="339">
        <f t="shared" si="65"/>
        <v>0</v>
      </c>
      <c r="Q118" s="339">
        <f t="shared" si="65"/>
        <v>-101908914.03710809</v>
      </c>
      <c r="R118" s="339">
        <f>ROUND(+D118+Q118,0)</f>
        <v>-3845713720</v>
      </c>
    </row>
    <row r="119" spans="1:18">
      <c r="A119" s="1">
        <f t="shared" ref="A119:A125" ca="1" si="69">CELL("row",A119)</f>
        <v>119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R119" s="4"/>
    </row>
    <row r="120" spans="1:18">
      <c r="A120" s="1">
        <f t="shared" ca="1" si="69"/>
        <v>120</v>
      </c>
      <c r="B120" s="5" t="s">
        <v>131</v>
      </c>
      <c r="C120" s="3" t="s">
        <v>448</v>
      </c>
      <c r="D120" s="4">
        <f>SUM('2017 Settle RB Adjustments'!E230:E252,'2017 Settle RB Adjustments'!E260:E271,'2017 Settle RB Adjustments'!E273:E280)</f>
        <v>201095424.41750011</v>
      </c>
      <c r="E120" s="4"/>
      <c r="F120" s="4"/>
      <c r="G120" s="4"/>
      <c r="H120" s="4"/>
      <c r="I120" s="4">
        <f>SUM('2017 Settle RB Adjustments'!J230:J252,'2017 Settle RB Adjustments'!J260:J271,'2017 Settle RB Adjustments'!J273:J280)</f>
        <v>-58945766.064063378</v>
      </c>
      <c r="J120" s="4"/>
      <c r="K120" s="4"/>
      <c r="L120" s="4"/>
      <c r="M120" s="4"/>
      <c r="N120" s="4">
        <f>SUM('2017 Settle RB Adjustments'!O230:O252,'2017 Settle RB Adjustments'!O260:O271,'2017 Settle RB Adjustments'!O273:O280)</f>
        <v>-6391009.9764316082</v>
      </c>
      <c r="O120" s="4">
        <f>SUM('2017 Settle RB Adjustments'!P230:P252,'2017 Settle RB Adjustments'!P260:P271,'2017 Settle RB Adjustments'!P273:P280)</f>
        <v>101559499</v>
      </c>
      <c r="P120" s="4">
        <f>SUM('2017 Settle RB Adjustments'!R230:R280)</f>
        <v>0</v>
      </c>
      <c r="Q120" s="4">
        <f>SUM(E120:P120)</f>
        <v>36222722.959505014</v>
      </c>
      <c r="R120" s="4">
        <f>ROUND(+D120+Q120,0)</f>
        <v>237318147</v>
      </c>
    </row>
    <row r="121" spans="1:18">
      <c r="A121" s="1">
        <f t="shared" ca="1" si="69"/>
        <v>121</v>
      </c>
      <c r="B121" s="5" t="s">
        <v>132</v>
      </c>
      <c r="C121" s="3" t="s">
        <v>449</v>
      </c>
      <c r="D121" s="4">
        <f>SUM('2017 Settle RB Adjustments'!E253:E259)</f>
        <v>776259.08333333337</v>
      </c>
      <c r="E121" s="4"/>
      <c r="F121" s="4"/>
      <c r="G121" s="4"/>
      <c r="H121" s="4"/>
      <c r="I121" s="4">
        <f>SUM('2017 Settle RB Adjustments'!J253:J259)</f>
        <v>0</v>
      </c>
      <c r="J121" s="4"/>
      <c r="K121" s="4"/>
      <c r="L121" s="4"/>
      <c r="M121" s="4"/>
      <c r="N121" s="4"/>
      <c r="O121" s="4"/>
      <c r="P121" s="4"/>
      <c r="Q121" s="4">
        <f>SUM(E121:P121)</f>
        <v>0</v>
      </c>
      <c r="R121" s="4">
        <f>ROUND(+D121+Q121,0)</f>
        <v>776259</v>
      </c>
    </row>
    <row r="122" spans="1:18">
      <c r="A122" s="1">
        <f t="shared" ca="1" si="69"/>
        <v>122</v>
      </c>
      <c r="B122" s="5" t="s">
        <v>450</v>
      </c>
      <c r="C122" s="5" t="s">
        <v>475</v>
      </c>
      <c r="D122" s="4">
        <f>+'2017 Settle RB Adjustments'!E272</f>
        <v>51386936.710416667</v>
      </c>
      <c r="E122" s="4"/>
      <c r="F122" s="4"/>
      <c r="G122" s="4"/>
      <c r="H122" s="4"/>
      <c r="I122" s="4">
        <f>+'2017 Settle RB Adjustments'!J272</f>
        <v>0</v>
      </c>
      <c r="J122" s="4"/>
      <c r="K122" s="4"/>
      <c r="L122" s="4"/>
      <c r="M122" s="4"/>
      <c r="N122" s="4"/>
      <c r="O122" s="4"/>
      <c r="P122" s="4"/>
      <c r="Q122" s="4">
        <f>SUM(E122:P122)</f>
        <v>0</v>
      </c>
      <c r="R122" s="4">
        <f>ROUND(+D122+Q122,0)</f>
        <v>51386937</v>
      </c>
    </row>
    <row r="123" spans="1:18">
      <c r="A123" s="1">
        <f t="shared" ca="1" si="69"/>
        <v>123</v>
      </c>
      <c r="B123" s="5" t="s">
        <v>451</v>
      </c>
      <c r="C123" s="5" t="s">
        <v>46</v>
      </c>
      <c r="D123" s="339">
        <f>SUM(D120:D122)</f>
        <v>253258620.21125013</v>
      </c>
      <c r="E123" s="339">
        <f t="shared" ref="E123" si="70">SUM(E120:E122)</f>
        <v>0</v>
      </c>
      <c r="F123" s="339">
        <f t="shared" ref="F123:R123" si="71">SUM(F120:F122)</f>
        <v>0</v>
      </c>
      <c r="G123" s="339">
        <f t="shared" ref="G123" si="72">SUM(G120:G122)</f>
        <v>0</v>
      </c>
      <c r="H123" s="339">
        <f t="shared" si="71"/>
        <v>0</v>
      </c>
      <c r="I123" s="339">
        <f t="shared" si="71"/>
        <v>-58945766.064063378</v>
      </c>
      <c r="J123" s="339">
        <f t="shared" ref="J123" si="73">SUM(J120:J122)</f>
        <v>0</v>
      </c>
      <c r="K123" s="339">
        <f t="shared" ref="K123:L123" si="74">SUM(K120:K122)</f>
        <v>0</v>
      </c>
      <c r="L123" s="339">
        <f t="shared" si="74"/>
        <v>0</v>
      </c>
      <c r="M123" s="339">
        <f t="shared" ref="M123:O123" si="75">SUM(M120:M122)</f>
        <v>0</v>
      </c>
      <c r="N123" s="339">
        <f t="shared" si="75"/>
        <v>-6391009.9764316082</v>
      </c>
      <c r="O123" s="339">
        <f t="shared" si="75"/>
        <v>101559499</v>
      </c>
      <c r="P123" s="339">
        <f t="shared" si="71"/>
        <v>0</v>
      </c>
      <c r="Q123" s="339">
        <f t="shared" si="71"/>
        <v>36222722.959505014</v>
      </c>
      <c r="R123" s="339">
        <f t="shared" si="71"/>
        <v>289481343</v>
      </c>
    </row>
    <row r="124" spans="1:18">
      <c r="A124" s="1">
        <f t="shared" ca="1" si="69"/>
        <v>124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R124" s="4"/>
    </row>
    <row r="125" spans="1:18">
      <c r="A125" s="1">
        <f t="shared" ca="1" si="69"/>
        <v>125</v>
      </c>
      <c r="B125" s="2" t="s">
        <v>356</v>
      </c>
      <c r="C125" s="2" t="s">
        <v>357</v>
      </c>
      <c r="D125" s="4">
        <f>+'2017 Settle RB Adjustments'!E311</f>
        <v>227005241.70228952</v>
      </c>
      <c r="E125" s="4"/>
      <c r="F125" s="4"/>
      <c r="G125" s="4">
        <f>+'2017 Settle RB Adjustments'!H311</f>
        <v>19006089.689173639</v>
      </c>
      <c r="H125" s="4"/>
      <c r="I125" s="4"/>
      <c r="J125" s="4"/>
      <c r="K125" s="4"/>
      <c r="L125" s="4"/>
      <c r="M125" s="4"/>
      <c r="N125" s="4"/>
      <c r="O125" s="4"/>
      <c r="P125" s="4"/>
      <c r="Q125" s="4">
        <f>SUM(E125:P125)</f>
        <v>19006089.689173639</v>
      </c>
      <c r="R125" s="4">
        <f>ROUND(+D125+Q125,0)</f>
        <v>246011331</v>
      </c>
    </row>
    <row r="126" spans="1:18">
      <c r="A126" s="1">
        <f t="shared" ref="A126:A147" ca="1" si="76">CELL("row",A126)</f>
        <v>126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R126" s="4"/>
    </row>
    <row r="127" spans="1:18">
      <c r="A127" s="1">
        <f t="shared" ca="1" si="76"/>
        <v>127</v>
      </c>
      <c r="C127" s="2" t="s">
        <v>420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R127" s="4"/>
    </row>
    <row r="128" spans="1:18">
      <c r="A128" s="1">
        <f t="shared" ca="1" si="76"/>
        <v>128</v>
      </c>
      <c r="B128" s="2" t="s">
        <v>366</v>
      </c>
      <c r="C128" s="2" t="s">
        <v>355</v>
      </c>
      <c r="D128" s="4">
        <f>SUM('9-2016 AMA Ratebase'!I54:I55,'9-2016 AMA Ratebase'!I59:I64,'9-2016 AMA Ratebase'!I66:I69)</f>
        <v>-43360081.780416667</v>
      </c>
      <c r="E128" s="4"/>
      <c r="F128" s="4"/>
      <c r="G128" s="4"/>
      <c r="H128" s="4"/>
      <c r="I128" s="4">
        <f>SUM('2017 Settle RB Adjustments'!J289:J306)</f>
        <v>14860439.578644207</v>
      </c>
      <c r="J128" s="4"/>
      <c r="K128" s="4"/>
      <c r="L128" s="4">
        <f>+'2017 Settle RB Adjustments'!M291</f>
        <v>-2924301.9482050105</v>
      </c>
      <c r="M128" s="4">
        <f>+'2017 Settle RB Adjustments'!N291</f>
        <v>-4188738.7602319769</v>
      </c>
      <c r="N128" s="4">
        <f>+'2017 Settle RB Adjustments'!O297</f>
        <v>2236853.6545344666</v>
      </c>
      <c r="O128" s="4"/>
      <c r="P128" s="4">
        <f>SUM('2017 Settle RB Adjustments'!R289:R309)</f>
        <v>0</v>
      </c>
      <c r="Q128" s="4">
        <f>SUM(E128:P128)</f>
        <v>9984252.524741685</v>
      </c>
      <c r="R128" s="4">
        <f>ROUND(+D128+Q128,0)</f>
        <v>-33375829</v>
      </c>
    </row>
    <row r="129" spans="1:18">
      <c r="A129" s="1">
        <f t="shared" ca="1" si="76"/>
        <v>129</v>
      </c>
      <c r="B129" s="2" t="s">
        <v>367</v>
      </c>
      <c r="C129" s="5" t="s">
        <v>1113</v>
      </c>
      <c r="D129" s="4">
        <v>0</v>
      </c>
      <c r="E129" s="4"/>
      <c r="F129" s="4"/>
      <c r="G129" s="4"/>
      <c r="H129" s="4"/>
      <c r="I129" s="4"/>
      <c r="J129" s="4"/>
      <c r="K129" s="4">
        <f>+'2017 Settle RB Adjustments'!L291</f>
        <v>0</v>
      </c>
      <c r="L129" s="4"/>
      <c r="M129" s="4"/>
      <c r="N129" s="4"/>
      <c r="O129" s="4"/>
      <c r="P129" s="4"/>
      <c r="Q129" s="4">
        <f>SUM(E129:P129)</f>
        <v>0</v>
      </c>
      <c r="R129" s="4">
        <f>ROUND(+D129+Q129,0)</f>
        <v>0</v>
      </c>
    </row>
    <row r="130" spans="1:18">
      <c r="A130" s="1">
        <f t="shared" ca="1" si="76"/>
        <v>130</v>
      </c>
      <c r="B130" s="5" t="s">
        <v>1112</v>
      </c>
      <c r="C130" s="2" t="s">
        <v>327</v>
      </c>
      <c r="D130" s="4">
        <f>SUM('9-2016 AMA Ratebase'!I56:I58,'9-2016 AMA Ratebase'!I65)</f>
        <v>-1220572385.8255067</v>
      </c>
      <c r="E130" s="4">
        <f>+'2017 Settle RB Adjustments'!F291</f>
        <v>9237788.9635831658</v>
      </c>
      <c r="F130" s="4">
        <f>+'2017 Settle RB Adjustments'!G291</f>
        <v>275002.73965979565</v>
      </c>
      <c r="G130" s="4"/>
      <c r="H130" s="4">
        <f>+'2017 Settle RB Adjustments'!I291</f>
        <v>979945.97436044563</v>
      </c>
      <c r="I130" s="4"/>
      <c r="J130" s="4">
        <f>+'2017 Settle RB Adjustments'!K291</f>
        <v>-1716630.2886360891</v>
      </c>
      <c r="K130" s="4"/>
      <c r="L130" s="4"/>
      <c r="M130" s="4"/>
      <c r="N130" s="4"/>
      <c r="O130" s="4"/>
      <c r="P130" s="4"/>
      <c r="Q130" s="4">
        <f>SUM(E130:P130)</f>
        <v>8776107.3889673185</v>
      </c>
      <c r="R130" s="4">
        <f>ROUND(+D130+Q130,0)</f>
        <v>-1211796278</v>
      </c>
    </row>
    <row r="131" spans="1:18">
      <c r="A131" s="1">
        <f t="shared" ca="1" si="76"/>
        <v>131</v>
      </c>
      <c r="B131" s="2" t="s">
        <v>422</v>
      </c>
      <c r="C131" s="2" t="s">
        <v>421</v>
      </c>
      <c r="D131" s="339">
        <f t="shared" ref="D131:E131" si="77">SUM(D128:D130)</f>
        <v>-1263932467.6059234</v>
      </c>
      <c r="E131" s="339">
        <f t="shared" si="77"/>
        <v>9237788.9635831658</v>
      </c>
      <c r="F131" s="339">
        <f t="shared" ref="F131:R131" si="78">SUM(F128:F130)</f>
        <v>275002.73965979565</v>
      </c>
      <c r="G131" s="339">
        <f t="shared" ref="G131" si="79">SUM(G128:G130)</f>
        <v>0</v>
      </c>
      <c r="H131" s="339">
        <f t="shared" si="78"/>
        <v>979945.97436044563</v>
      </c>
      <c r="I131" s="339">
        <f t="shared" si="78"/>
        <v>14860439.578644207</v>
      </c>
      <c r="J131" s="339">
        <f t="shared" ref="J131" si="80">SUM(J128:J130)</f>
        <v>-1716630.2886360891</v>
      </c>
      <c r="K131" s="339">
        <f t="shared" ref="K131:L131" si="81">SUM(K128:K130)</f>
        <v>0</v>
      </c>
      <c r="L131" s="339">
        <f t="shared" si="81"/>
        <v>-2924301.9482050105</v>
      </c>
      <c r="M131" s="339">
        <f t="shared" ref="M131:O131" si="82">SUM(M128:M130)</f>
        <v>-4188738.7602319769</v>
      </c>
      <c r="N131" s="339">
        <f t="shared" si="82"/>
        <v>2236853.6545344666</v>
      </c>
      <c r="O131" s="339">
        <f t="shared" si="82"/>
        <v>0</v>
      </c>
      <c r="P131" s="339">
        <f t="shared" si="78"/>
        <v>0</v>
      </c>
      <c r="Q131" s="339">
        <f t="shared" si="78"/>
        <v>18760359.913709003</v>
      </c>
      <c r="R131" s="339">
        <f t="shared" si="78"/>
        <v>-1245172107</v>
      </c>
    </row>
    <row r="132" spans="1:18">
      <c r="A132" s="1">
        <f t="shared" ca="1" si="76"/>
        <v>132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R132" s="4"/>
    </row>
    <row r="133" spans="1:18">
      <c r="A133" s="1">
        <f t="shared" ca="1" si="76"/>
        <v>133</v>
      </c>
      <c r="B133" s="2" t="s">
        <v>368</v>
      </c>
      <c r="C133" s="2" t="s">
        <v>369</v>
      </c>
      <c r="D133" s="4">
        <f>+'2017 Settle RB Adjustments'!E283-1</f>
        <v>-19040678.756270085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>
        <f>SUM(E133:P133)</f>
        <v>0</v>
      </c>
      <c r="R133" s="4">
        <f>ROUND(+D133+Q133,0)</f>
        <v>-19040679</v>
      </c>
    </row>
    <row r="134" spans="1:18">
      <c r="A134" s="1">
        <f t="shared" ca="1" si="76"/>
        <v>134</v>
      </c>
      <c r="B134" s="5" t="s">
        <v>481</v>
      </c>
      <c r="C134" s="5" t="s">
        <v>482</v>
      </c>
      <c r="D134" s="4">
        <f>+'2017 Settle RB Adjustments'!E282</f>
        <v>-5962277.1433333335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>
        <f>SUM(E134:P134)</f>
        <v>0</v>
      </c>
      <c r="R134" s="4">
        <f>ROUND(+D134+Q134,0)</f>
        <v>-5962277</v>
      </c>
    </row>
    <row r="135" spans="1:18">
      <c r="A135" s="1">
        <f t="shared" ca="1" si="76"/>
        <v>135</v>
      </c>
      <c r="B135" s="2" t="s">
        <v>370</v>
      </c>
      <c r="C135" s="5" t="s">
        <v>1669</v>
      </c>
      <c r="D135" s="4">
        <f>SUM('2017 Settle RB Adjustments'!E284:E287)</f>
        <v>-54720677.887500003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>
        <f>SUM(E135:P135)</f>
        <v>0</v>
      </c>
      <c r="R135" s="4">
        <f>ROUND(+D135+Q135,0)</f>
        <v>-54720678</v>
      </c>
    </row>
    <row r="136" spans="1:18">
      <c r="A136" s="1">
        <f t="shared" ca="1" si="76"/>
        <v>136</v>
      </c>
      <c r="C136" s="2" t="s">
        <v>162</v>
      </c>
      <c r="D136" s="339">
        <f t="shared" ref="D136:R136" si="83">SUM(D133:D135)</f>
        <v>-79723633.787103415</v>
      </c>
      <c r="E136" s="339">
        <f t="shared" si="83"/>
        <v>0</v>
      </c>
      <c r="F136" s="339">
        <f t="shared" si="83"/>
        <v>0</v>
      </c>
      <c r="G136" s="339">
        <f t="shared" ref="G136" si="84">SUM(G133:G135)</f>
        <v>0</v>
      </c>
      <c r="H136" s="339">
        <f t="shared" si="83"/>
        <v>0</v>
      </c>
      <c r="I136" s="339">
        <f t="shared" si="83"/>
        <v>0</v>
      </c>
      <c r="J136" s="339">
        <f t="shared" si="83"/>
        <v>0</v>
      </c>
      <c r="K136" s="339">
        <f t="shared" si="83"/>
        <v>0</v>
      </c>
      <c r="L136" s="339">
        <f t="shared" si="83"/>
        <v>0</v>
      </c>
      <c r="M136" s="339">
        <f t="shared" si="83"/>
        <v>0</v>
      </c>
      <c r="N136" s="339">
        <f t="shared" si="83"/>
        <v>0</v>
      </c>
      <c r="O136" s="339">
        <f t="shared" si="83"/>
        <v>0</v>
      </c>
      <c r="P136" s="339">
        <f t="shared" si="83"/>
        <v>0</v>
      </c>
      <c r="Q136" s="339">
        <f t="shared" si="83"/>
        <v>0</v>
      </c>
      <c r="R136" s="339">
        <f t="shared" si="83"/>
        <v>-79723634</v>
      </c>
    </row>
    <row r="137" spans="1:18">
      <c r="A137" s="1">
        <f t="shared" ca="1" si="76"/>
        <v>137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R137" s="4"/>
    </row>
    <row r="138" spans="1:18" ht="13.8" thickBot="1">
      <c r="A138" s="1">
        <f t="shared" ca="1" si="76"/>
        <v>138</v>
      </c>
      <c r="B138" s="2" t="s">
        <v>423</v>
      </c>
      <c r="C138" s="2" t="s">
        <v>371</v>
      </c>
      <c r="D138" s="341">
        <f t="shared" ref="D138:R138" si="85">SUM(D136,D131,D118,D76,D125,D123)</f>
        <v>5153204461.1576271</v>
      </c>
      <c r="E138" s="341">
        <f t="shared" si="85"/>
        <v>-17155893.789511546</v>
      </c>
      <c r="F138" s="341">
        <f t="shared" si="85"/>
        <v>15915060.097866785</v>
      </c>
      <c r="G138" s="341">
        <f t="shared" ref="G138" si="86">SUM(G136,G131,G118,G76,G125,G123)</f>
        <v>19006089.689173639</v>
      </c>
      <c r="H138" s="341">
        <f t="shared" si="85"/>
        <v>-1969341.3363122563</v>
      </c>
      <c r="I138" s="341">
        <f t="shared" si="85"/>
        <v>-44085326.485419169</v>
      </c>
      <c r="J138" s="341">
        <f t="shared" si="85"/>
        <v>2842787.0613208557</v>
      </c>
      <c r="K138" s="341">
        <f t="shared" si="85"/>
        <v>0</v>
      </c>
      <c r="L138" s="341">
        <f t="shared" si="85"/>
        <v>18140954.4063752</v>
      </c>
      <c r="M138" s="341">
        <f t="shared" si="85"/>
        <v>19004590.008907944</v>
      </c>
      <c r="N138" s="341">
        <f t="shared" si="85"/>
        <v>-4108724.3018971416</v>
      </c>
      <c r="O138" s="341">
        <f t="shared" si="85"/>
        <v>5739615.0201502442</v>
      </c>
      <c r="P138" s="341">
        <f t="shared" si="85"/>
        <v>0</v>
      </c>
      <c r="Q138" s="341">
        <f t="shared" si="85"/>
        <v>13329810.370654546</v>
      </c>
      <c r="R138" s="341">
        <f t="shared" si="85"/>
        <v>5166534274</v>
      </c>
    </row>
    <row r="139" spans="1:18" ht="13.8" thickTop="1">
      <c r="A139" s="1">
        <f t="shared" ca="1" si="76"/>
        <v>139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R139" s="4"/>
    </row>
    <row r="140" spans="1:18">
      <c r="A140" s="1">
        <f t="shared" ca="1" si="76"/>
        <v>140</v>
      </c>
      <c r="C140" s="5" t="s">
        <v>324</v>
      </c>
      <c r="D140" s="4">
        <f ca="1">+'Expense Inputs'!D150</f>
        <v>401002972.09877968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>
        <f ca="1">+'Expense Inputs'!AO150</f>
        <v>-33529661.605539918</v>
      </c>
      <c r="R140" s="4">
        <f ca="1">+'Expense Inputs'!AP150</f>
        <v>367473311</v>
      </c>
    </row>
    <row r="141" spans="1:18">
      <c r="A141" s="1">
        <f t="shared" ca="1" si="76"/>
        <v>141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R141" s="4"/>
    </row>
    <row r="142" spans="1:18">
      <c r="A142" s="1">
        <f t="shared" ca="1" si="76"/>
        <v>142</v>
      </c>
      <c r="C142" s="2" t="s">
        <v>372</v>
      </c>
      <c r="D142" s="430">
        <f ca="1">+D140/D138</f>
        <v>7.7816235532928477E-2</v>
      </c>
      <c r="E142" s="430"/>
      <c r="F142" s="430"/>
      <c r="G142" s="430"/>
      <c r="H142" s="430"/>
      <c r="I142" s="430"/>
      <c r="J142" s="430"/>
      <c r="K142" s="430"/>
      <c r="L142" s="430"/>
      <c r="M142" s="430"/>
      <c r="N142" s="430"/>
      <c r="O142" s="430"/>
      <c r="P142" s="430"/>
      <c r="Q142" s="430"/>
      <c r="R142" s="430">
        <f ca="1">+R140/R138</f>
        <v>7.1125689197353806E-2</v>
      </c>
    </row>
    <row r="143" spans="1:18">
      <c r="A143" s="1">
        <f t="shared" ca="1" si="76"/>
        <v>143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R143" s="4"/>
    </row>
    <row r="144" spans="1:18">
      <c r="A144" s="1">
        <f t="shared" ca="1" si="76"/>
        <v>144</v>
      </c>
      <c r="C144" s="2" t="s">
        <v>378</v>
      </c>
      <c r="D144" s="4">
        <f ca="1">+Summary!$D$51</f>
        <v>5153204461.5858841</v>
      </c>
      <c r="E144" s="4">
        <f ca="1">+Summary!$J$51</f>
        <v>-17155893.789511569</v>
      </c>
      <c r="F144" s="4">
        <f ca="1">+Summary!$Y$51</f>
        <v>15915060.097866783</v>
      </c>
      <c r="G144" s="4">
        <f ca="1">+Summary!$AA$51</f>
        <v>19006089.689173639</v>
      </c>
      <c r="H144" s="4">
        <f ca="1">+Summary!$AE$51</f>
        <v>-1969341.3363122558</v>
      </c>
      <c r="I144" s="4">
        <f ca="1">+Summary!$AH$51</f>
        <v>-44085326.485419184</v>
      </c>
      <c r="J144" s="4">
        <f ca="1">+Summary!$AI$51</f>
        <v>2842787.0613208562</v>
      </c>
      <c r="K144" s="4">
        <f ca="1">+Summary!$AJ$51</f>
        <v>0</v>
      </c>
      <c r="L144" s="4">
        <f ca="1">+Summary!$AK$51</f>
        <v>18140954.4063752</v>
      </c>
      <c r="M144" s="4">
        <f ca="1">+Summary!$AL$51</f>
        <v>19004590.008907948</v>
      </c>
      <c r="N144" s="4">
        <f ca="1">+Summary!$AM$51</f>
        <v>-4108724.3018971421</v>
      </c>
      <c r="O144" s="4">
        <f ca="1">+Summary!$AN$51</f>
        <v>5739614.9999999851</v>
      </c>
      <c r="P144" s="4">
        <f ca="1">+Summary!$AO$51</f>
        <v>0</v>
      </c>
      <c r="Q144" s="4">
        <f ca="1">+Summary!$AP$51</f>
        <v>13329810.350504257</v>
      </c>
      <c r="R144" s="4">
        <f ca="1">+Summary!$AQ$51</f>
        <v>5166534271.936388</v>
      </c>
    </row>
    <row r="145" spans="1:18">
      <c r="A145" s="1">
        <f t="shared" ca="1" si="76"/>
        <v>145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R145" s="4"/>
    </row>
    <row r="146" spans="1:18">
      <c r="A146" s="1">
        <f t="shared" ca="1" si="76"/>
        <v>146</v>
      </c>
      <c r="C146" s="2" t="s">
        <v>390</v>
      </c>
      <c r="D146" s="4">
        <f ca="1">+D144-D138</f>
        <v>0.42825698852539063</v>
      </c>
      <c r="E146" s="4">
        <f ca="1">+E144-E138</f>
        <v>0</v>
      </c>
      <c r="F146" s="4">
        <f t="shared" ref="F146:P146" ca="1" si="87">+F144-F138</f>
        <v>0</v>
      </c>
      <c r="G146" s="4">
        <f t="shared" ref="G146" ca="1" si="88">+G144-G138</f>
        <v>0</v>
      </c>
      <c r="H146" s="4">
        <f t="shared" ca="1" si="87"/>
        <v>0</v>
      </c>
      <c r="I146" s="4">
        <f t="shared" ca="1" si="87"/>
        <v>0</v>
      </c>
      <c r="J146" s="4">
        <f t="shared" ref="J146" ca="1" si="89">+J144-J138</f>
        <v>0</v>
      </c>
      <c r="K146" s="4">
        <f t="shared" ref="K146:L146" ca="1" si="90">+K144-K138</f>
        <v>0</v>
      </c>
      <c r="L146" s="4">
        <f t="shared" ca="1" si="90"/>
        <v>0</v>
      </c>
      <c r="M146" s="4">
        <f t="shared" ref="M146:O146" ca="1" si="91">+M144-M138</f>
        <v>0</v>
      </c>
      <c r="N146" s="4">
        <f t="shared" ca="1" si="91"/>
        <v>0</v>
      </c>
      <c r="O146" s="4">
        <f t="shared" ca="1" si="91"/>
        <v>-2.0150259137153625E-2</v>
      </c>
      <c r="P146" s="4">
        <f t="shared" ca="1" si="87"/>
        <v>0</v>
      </c>
      <c r="Q146" s="4">
        <f t="shared" ref="Q146:R146" ca="1" si="92">+Q144-Q138</f>
        <v>-2.0150288939476013E-2</v>
      </c>
      <c r="R146" s="4">
        <f t="shared" ca="1" si="92"/>
        <v>-2.0636119842529297</v>
      </c>
    </row>
    <row r="147" spans="1:18">
      <c r="A147" s="1">
        <f t="shared" ca="1" si="76"/>
        <v>147</v>
      </c>
    </row>
    <row r="148" spans="1:18">
      <c r="A148" s="1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</row>
    <row r="149" spans="1:18">
      <c r="A149" s="1"/>
      <c r="C149" s="2" t="s">
        <v>1158</v>
      </c>
      <c r="D149" s="4">
        <f>+D76</f>
        <v>9760401506.6356525</v>
      </c>
      <c r="E149" s="4">
        <f t="shared" ref="E149:P149" si="93">+E76</f>
        <v>0</v>
      </c>
      <c r="F149" s="4">
        <f t="shared" si="93"/>
        <v>15741420.734608334</v>
      </c>
      <c r="G149" s="4">
        <f t="shared" ref="G149" si="94">+G76</f>
        <v>0</v>
      </c>
      <c r="H149" s="4">
        <f t="shared" si="93"/>
        <v>-4539303</v>
      </c>
      <c r="I149" s="4">
        <f t="shared" si="93"/>
        <v>0</v>
      </c>
      <c r="J149" s="4">
        <f t="shared" si="93"/>
        <v>5283142.6882666675</v>
      </c>
      <c r="K149" s="4">
        <f t="shared" si="93"/>
        <v>0</v>
      </c>
      <c r="L149" s="4">
        <f t="shared" si="93"/>
        <v>-46656.627500012517</v>
      </c>
      <c r="M149" s="4">
        <f t="shared" si="93"/>
        <v>24765516.030000001</v>
      </c>
      <c r="N149" s="4">
        <f t="shared" si="93"/>
        <v>45432.020000000004</v>
      </c>
      <c r="O149" s="4">
        <f t="shared" si="93"/>
        <v>0</v>
      </c>
      <c r="P149" s="4">
        <f t="shared" si="93"/>
        <v>0</v>
      </c>
      <c r="Q149" s="4">
        <f>+Q76</f>
        <v>41249551.845374987</v>
      </c>
      <c r="R149" s="338">
        <f>+R76</f>
        <v>9801651061</v>
      </c>
    </row>
    <row r="150" spans="1:18">
      <c r="A150" s="1"/>
      <c r="C150" s="2" t="s">
        <v>1159</v>
      </c>
      <c r="D150" s="4">
        <f>+D118</f>
        <v>-3743804805.998538</v>
      </c>
      <c r="E150" s="4">
        <f t="shared" ref="E150:P150" si="95">+E118</f>
        <v>-26393682.753094714</v>
      </c>
      <c r="F150" s="4">
        <f t="shared" si="95"/>
        <v>-101363.37640134408</v>
      </c>
      <c r="G150" s="4">
        <f t="shared" ref="G150" si="96">+G118</f>
        <v>0</v>
      </c>
      <c r="H150" s="4">
        <f t="shared" si="95"/>
        <v>1590015.6893272982</v>
      </c>
      <c r="I150" s="4">
        <f t="shared" si="95"/>
        <v>0</v>
      </c>
      <c r="J150" s="4">
        <f t="shared" si="95"/>
        <v>-723725.33830972284</v>
      </c>
      <c r="K150" s="4">
        <f t="shared" si="95"/>
        <v>0</v>
      </c>
      <c r="L150" s="4">
        <f t="shared" si="95"/>
        <v>21111912.982080221</v>
      </c>
      <c r="M150" s="4">
        <f t="shared" si="95"/>
        <v>-1572187.2608600797</v>
      </c>
      <c r="N150" s="4">
        <f t="shared" si="95"/>
        <v>0</v>
      </c>
      <c r="O150" s="4">
        <f t="shared" si="95"/>
        <v>-95819883.979849756</v>
      </c>
      <c r="P150" s="4">
        <f t="shared" si="95"/>
        <v>0</v>
      </c>
      <c r="Q150" s="4">
        <f>+Q118</f>
        <v>-101908914.03710809</v>
      </c>
      <c r="R150" s="338">
        <f>+R118</f>
        <v>-3845713720</v>
      </c>
    </row>
    <row r="151" spans="1:18">
      <c r="A151" s="1"/>
      <c r="C151" s="2" t="s">
        <v>1160</v>
      </c>
      <c r="D151" s="4">
        <f>+D123</f>
        <v>253258620.21125013</v>
      </c>
      <c r="E151" s="4">
        <f t="shared" ref="E151:P151" si="97">+E123</f>
        <v>0</v>
      </c>
      <c r="F151" s="4">
        <f t="shared" si="97"/>
        <v>0</v>
      </c>
      <c r="G151" s="4">
        <f t="shared" ref="G151" si="98">+G123</f>
        <v>0</v>
      </c>
      <c r="H151" s="4">
        <f t="shared" si="97"/>
        <v>0</v>
      </c>
      <c r="I151" s="4">
        <f t="shared" si="97"/>
        <v>-58945766.064063378</v>
      </c>
      <c r="J151" s="4">
        <f t="shared" si="97"/>
        <v>0</v>
      </c>
      <c r="K151" s="4">
        <f t="shared" si="97"/>
        <v>0</v>
      </c>
      <c r="L151" s="4">
        <f t="shared" si="97"/>
        <v>0</v>
      </c>
      <c r="M151" s="4">
        <f t="shared" si="97"/>
        <v>0</v>
      </c>
      <c r="N151" s="4">
        <f t="shared" si="97"/>
        <v>-6391009.9764316082</v>
      </c>
      <c r="O151" s="4">
        <f t="shared" si="97"/>
        <v>101559499</v>
      </c>
      <c r="P151" s="4">
        <f t="shared" si="97"/>
        <v>0</v>
      </c>
      <c r="Q151" s="4">
        <f>+Q123</f>
        <v>36222722.959505014</v>
      </c>
      <c r="R151" s="338">
        <f>+R123</f>
        <v>289481343</v>
      </c>
    </row>
    <row r="152" spans="1:18">
      <c r="C152" s="2" t="s">
        <v>1161</v>
      </c>
      <c r="D152" s="4">
        <f>+D131</f>
        <v>-1263932467.6059234</v>
      </c>
      <c r="E152" s="4">
        <f t="shared" ref="E152:P152" si="99">+E131</f>
        <v>9237788.9635831658</v>
      </c>
      <c r="F152" s="4">
        <f t="shared" si="99"/>
        <v>275002.73965979565</v>
      </c>
      <c r="G152" s="4">
        <f t="shared" ref="G152" si="100">+G131</f>
        <v>0</v>
      </c>
      <c r="H152" s="4">
        <f t="shared" si="99"/>
        <v>979945.97436044563</v>
      </c>
      <c r="I152" s="4">
        <f t="shared" si="99"/>
        <v>14860439.578644207</v>
      </c>
      <c r="J152" s="4">
        <f t="shared" si="99"/>
        <v>-1716630.2886360891</v>
      </c>
      <c r="K152" s="4">
        <f t="shared" si="99"/>
        <v>0</v>
      </c>
      <c r="L152" s="4">
        <f t="shared" si="99"/>
        <v>-2924301.9482050105</v>
      </c>
      <c r="M152" s="4">
        <f t="shared" si="99"/>
        <v>-4188738.7602319769</v>
      </c>
      <c r="N152" s="4">
        <f t="shared" si="99"/>
        <v>2236853.6545344666</v>
      </c>
      <c r="O152" s="4">
        <f t="shared" si="99"/>
        <v>0</v>
      </c>
      <c r="P152" s="4">
        <f t="shared" si="99"/>
        <v>0</v>
      </c>
      <c r="Q152" s="4">
        <f>+Q131</f>
        <v>18760359.913709003</v>
      </c>
      <c r="R152" s="338">
        <f>+R131</f>
        <v>-1245172107</v>
      </c>
    </row>
    <row r="153" spans="1:18">
      <c r="C153" s="2" t="s">
        <v>903</v>
      </c>
      <c r="D153" s="4">
        <f>+D125</f>
        <v>227005241.70228952</v>
      </c>
      <c r="E153" s="4">
        <f t="shared" ref="E153:P153" si="101">+E125</f>
        <v>0</v>
      </c>
      <c r="F153" s="4">
        <f t="shared" si="101"/>
        <v>0</v>
      </c>
      <c r="G153" s="4">
        <f t="shared" ref="G153" si="102">+G125</f>
        <v>19006089.689173639</v>
      </c>
      <c r="H153" s="4">
        <f t="shared" si="101"/>
        <v>0</v>
      </c>
      <c r="I153" s="4">
        <f t="shared" si="101"/>
        <v>0</v>
      </c>
      <c r="J153" s="4">
        <f t="shared" si="101"/>
        <v>0</v>
      </c>
      <c r="K153" s="4">
        <f t="shared" si="101"/>
        <v>0</v>
      </c>
      <c r="L153" s="4">
        <f t="shared" si="101"/>
        <v>0</v>
      </c>
      <c r="M153" s="4">
        <f t="shared" si="101"/>
        <v>0</v>
      </c>
      <c r="N153" s="4">
        <f t="shared" si="101"/>
        <v>0</v>
      </c>
      <c r="O153" s="4">
        <f t="shared" si="101"/>
        <v>0</v>
      </c>
      <c r="P153" s="4">
        <f t="shared" si="101"/>
        <v>0</v>
      </c>
      <c r="Q153" s="4">
        <f>+Q125</f>
        <v>19006089.689173639</v>
      </c>
      <c r="R153" s="338">
        <f>+R125</f>
        <v>246011331</v>
      </c>
    </row>
    <row r="154" spans="1:18">
      <c r="C154" s="2" t="s">
        <v>987</v>
      </c>
      <c r="D154" s="4">
        <f>+D136</f>
        <v>-79723633.787103415</v>
      </c>
      <c r="E154" s="4">
        <f t="shared" ref="E154:P154" si="103">+E136</f>
        <v>0</v>
      </c>
      <c r="F154" s="4">
        <f t="shared" si="103"/>
        <v>0</v>
      </c>
      <c r="G154" s="4">
        <f t="shared" ref="G154" si="104">+G136</f>
        <v>0</v>
      </c>
      <c r="H154" s="4">
        <f t="shared" si="103"/>
        <v>0</v>
      </c>
      <c r="I154" s="4">
        <f t="shared" si="103"/>
        <v>0</v>
      </c>
      <c r="J154" s="4">
        <f t="shared" si="103"/>
        <v>0</v>
      </c>
      <c r="K154" s="4">
        <f t="shared" si="103"/>
        <v>0</v>
      </c>
      <c r="L154" s="4">
        <f t="shared" si="103"/>
        <v>0</v>
      </c>
      <c r="M154" s="4">
        <f t="shared" si="103"/>
        <v>0</v>
      </c>
      <c r="N154" s="4">
        <f t="shared" si="103"/>
        <v>0</v>
      </c>
      <c r="O154" s="4">
        <f t="shared" si="103"/>
        <v>0</v>
      </c>
      <c r="P154" s="4">
        <f t="shared" si="103"/>
        <v>0</v>
      </c>
      <c r="Q154" s="4">
        <f>+Q136</f>
        <v>0</v>
      </c>
      <c r="R154" s="338">
        <f>+R136</f>
        <v>-79723634</v>
      </c>
    </row>
    <row r="155" spans="1:18">
      <c r="C155" s="2" t="s">
        <v>73</v>
      </c>
      <c r="D155" s="4">
        <f>SUM(D149:D154)</f>
        <v>5153204461.1576271</v>
      </c>
      <c r="E155" s="4">
        <f t="shared" ref="E155:P155" si="105">SUM(E149:E154)</f>
        <v>-17155893.789511546</v>
      </c>
      <c r="F155" s="4">
        <f t="shared" si="105"/>
        <v>15915060.097866785</v>
      </c>
      <c r="G155" s="4">
        <f t="shared" ref="G155" si="106">SUM(G149:G154)</f>
        <v>19006089.689173639</v>
      </c>
      <c r="H155" s="4">
        <f t="shared" si="105"/>
        <v>-1969341.3363122563</v>
      </c>
      <c r="I155" s="4">
        <f t="shared" si="105"/>
        <v>-44085326.485419169</v>
      </c>
      <c r="J155" s="4">
        <f t="shared" si="105"/>
        <v>2842787.0613208553</v>
      </c>
      <c r="K155" s="4">
        <f t="shared" si="105"/>
        <v>0</v>
      </c>
      <c r="L155" s="4">
        <f t="shared" si="105"/>
        <v>18140954.4063752</v>
      </c>
      <c r="M155" s="4">
        <f t="shared" si="105"/>
        <v>19004590.008907948</v>
      </c>
      <c r="N155" s="4">
        <f t="shared" si="105"/>
        <v>-4108724.3018971421</v>
      </c>
      <c r="O155" s="4">
        <f t="shared" si="105"/>
        <v>5739615.0201502442</v>
      </c>
      <c r="P155" s="4">
        <f t="shared" si="105"/>
        <v>0</v>
      </c>
      <c r="Q155" s="4">
        <f>SUM(Q149:Q154)</f>
        <v>13329810.370654549</v>
      </c>
      <c r="R155" s="338">
        <f>SUM(R149:R154)</f>
        <v>5166534274</v>
      </c>
    </row>
    <row r="156" spans="1:18">
      <c r="E156" s="338"/>
      <c r="F156" s="338"/>
      <c r="G156" s="338"/>
      <c r="P156" s="338"/>
      <c r="R156" s="338"/>
    </row>
    <row r="157" spans="1:18">
      <c r="C157" s="2" t="s">
        <v>1158</v>
      </c>
      <c r="D157" s="4">
        <f ca="1">+Summary!D56</f>
        <v>9760401506.5440865</v>
      </c>
      <c r="E157" s="4">
        <f ca="1">+Summary!J56</f>
        <v>0</v>
      </c>
      <c r="F157" s="4">
        <f ca="1">+Summary!Y56</f>
        <v>15741420.734608332</v>
      </c>
      <c r="G157" s="4">
        <f ca="1">+Summary!AA56</f>
        <v>0</v>
      </c>
      <c r="H157" s="4">
        <f ca="1">+Summary!AE56</f>
        <v>-4539303</v>
      </c>
      <c r="I157" s="4">
        <f ca="1">+Summary!AH56</f>
        <v>0</v>
      </c>
      <c r="J157" s="4">
        <f ca="1">+Summary!AI56</f>
        <v>5283142.6882666685</v>
      </c>
      <c r="K157" s="4">
        <f ca="1">+Summary!AJ56</f>
        <v>0</v>
      </c>
      <c r="L157" s="4">
        <f ca="1">+Summary!AK56</f>
        <v>-46656.627500012517</v>
      </c>
      <c r="M157" s="4">
        <f ca="1">+Summary!AL56</f>
        <v>24765516.030000001</v>
      </c>
      <c r="N157" s="4">
        <f ca="1">+Summary!AM56</f>
        <v>45432.020000000004</v>
      </c>
      <c r="O157" s="4">
        <f ca="1">+Summary!AN56</f>
        <v>0</v>
      </c>
      <c r="P157" s="4">
        <f ca="1">+Summary!AO56</f>
        <v>0</v>
      </c>
      <c r="Q157" s="4">
        <f ca="1">+Summary!AP56</f>
        <v>41249551.845374994</v>
      </c>
      <c r="R157" s="4">
        <f ca="1">+Summary!AT56</f>
        <v>9801651058.3894615</v>
      </c>
    </row>
    <row r="158" spans="1:18">
      <c r="C158" s="2" t="s">
        <v>1159</v>
      </c>
      <c r="D158" s="4">
        <f ca="1">+Summary!D57</f>
        <v>-3743804806.4787149</v>
      </c>
      <c r="E158" s="4">
        <f ca="1">+Summary!J57</f>
        <v>-26393682.753094736</v>
      </c>
      <c r="F158" s="4">
        <f ca="1">+Summary!Y57</f>
        <v>-101363.37640134411</v>
      </c>
      <c r="G158" s="4">
        <f ca="1">+Summary!AA57</f>
        <v>0</v>
      </c>
      <c r="H158" s="4">
        <f ca="1">+Summary!AE57</f>
        <v>1590015.6893272984</v>
      </c>
      <c r="I158" s="4">
        <f ca="1">+Summary!AH57</f>
        <v>0</v>
      </c>
      <c r="J158" s="4">
        <f ca="1">+Summary!AI57</f>
        <v>-723725.33830972295</v>
      </c>
      <c r="K158" s="4">
        <f ca="1">+Summary!AJ57</f>
        <v>0</v>
      </c>
      <c r="L158" s="4">
        <f ca="1">+Summary!AK57</f>
        <v>21111912.982080221</v>
      </c>
      <c r="M158" s="4">
        <f ca="1">+Summary!AL57</f>
        <v>-1572187.2608600797</v>
      </c>
      <c r="N158" s="4">
        <f ca="1">+Summary!AM57</f>
        <v>0</v>
      </c>
      <c r="O158" s="4">
        <f ca="1">+Summary!AN57</f>
        <v>-95819883.979849756</v>
      </c>
      <c r="P158" s="4">
        <f ca="1">+Summary!AO57</f>
        <v>0</v>
      </c>
      <c r="Q158" s="4">
        <f ca="1">+Summary!AP57</f>
        <v>-101908914.03710812</v>
      </c>
      <c r="R158" s="4">
        <f ca="1">+Summary!AT57</f>
        <v>-3845713720.5158229</v>
      </c>
    </row>
    <row r="159" spans="1:18">
      <c r="C159" s="2" t="s">
        <v>1160</v>
      </c>
      <c r="D159" s="4">
        <f ca="1">+Summary!D58</f>
        <v>253258620.21125004</v>
      </c>
      <c r="E159" s="4">
        <f ca="1">+Summary!J58</f>
        <v>0</v>
      </c>
      <c r="F159" s="4">
        <f ca="1">+Summary!Y58</f>
        <v>0</v>
      </c>
      <c r="G159" s="4">
        <f ca="1">+Summary!AA58</f>
        <v>0</v>
      </c>
      <c r="H159" s="4">
        <f ca="1">+Summary!AE58</f>
        <v>0</v>
      </c>
      <c r="I159" s="4">
        <f ca="1">+Summary!AH58</f>
        <v>-58945766.064063393</v>
      </c>
      <c r="J159" s="4">
        <f ca="1">+Summary!AI58</f>
        <v>0</v>
      </c>
      <c r="K159" s="4">
        <f ca="1">+Summary!AJ58</f>
        <v>0</v>
      </c>
      <c r="L159" s="4">
        <f ca="1">+Summary!AK58</f>
        <v>0</v>
      </c>
      <c r="M159" s="4">
        <f ca="1">+Summary!AL58</f>
        <v>0</v>
      </c>
      <c r="N159" s="4">
        <f ca="1">+Summary!AM58</f>
        <v>-6391009.9764316082</v>
      </c>
      <c r="O159" s="4">
        <f ca="1">+Summary!AN58</f>
        <v>101559498.97984974</v>
      </c>
      <c r="P159" s="4">
        <f ca="1">+Summary!AO58</f>
        <v>0</v>
      </c>
      <c r="Q159" s="4">
        <f ca="1">+Summary!AP58</f>
        <v>36222722.93935474</v>
      </c>
      <c r="R159" s="4">
        <f ca="1">+Summary!AT58</f>
        <v>289481343.15060478</v>
      </c>
    </row>
    <row r="160" spans="1:18">
      <c r="C160" s="2" t="s">
        <v>1161</v>
      </c>
      <c r="D160" s="4">
        <f ca="1">+Summary!D59</f>
        <v>-1263932467.6059232</v>
      </c>
      <c r="E160" s="4">
        <f ca="1">+Summary!J59</f>
        <v>9237788.9635831658</v>
      </c>
      <c r="F160" s="4">
        <f ca="1">+Summary!Y59</f>
        <v>275002.73965979565</v>
      </c>
      <c r="G160" s="4">
        <f ca="1">+Summary!AA59</f>
        <v>0</v>
      </c>
      <c r="H160" s="4">
        <f ca="1">+Summary!AE59</f>
        <v>979945.97436044563</v>
      </c>
      <c r="I160" s="4">
        <f ca="1">+Summary!AH59</f>
        <v>14860439.578644209</v>
      </c>
      <c r="J160" s="4">
        <f ca="1">+Summary!AI59</f>
        <v>-1716630.2886360891</v>
      </c>
      <c r="K160" s="4">
        <f ca="1">+Summary!AJ59</f>
        <v>0</v>
      </c>
      <c r="L160" s="4">
        <f ca="1">+Summary!AK59</f>
        <v>-2924301.9482050105</v>
      </c>
      <c r="M160" s="4">
        <f ca="1">+Summary!AL59</f>
        <v>-4188738.7602319769</v>
      </c>
      <c r="N160" s="4">
        <f ca="1">+Summary!AM59</f>
        <v>2236853.6545344666</v>
      </c>
      <c r="O160" s="4">
        <f ca="1">+Summary!AN59</f>
        <v>0</v>
      </c>
      <c r="P160" s="4">
        <f ca="1">+Summary!AO59</f>
        <v>0</v>
      </c>
      <c r="Q160" s="4">
        <f ca="1">+Summary!AP59</f>
        <v>18760359.913709007</v>
      </c>
      <c r="R160" s="4">
        <f ca="1">+Summary!AT59</f>
        <v>-1245172107.6922143</v>
      </c>
    </row>
    <row r="161" spans="3:18">
      <c r="C161" s="2" t="s">
        <v>903</v>
      </c>
      <c r="D161" s="4">
        <f ca="1">+Summary!D60</f>
        <v>227005241.70228952</v>
      </c>
      <c r="E161" s="4">
        <f ca="1">+Summary!J60</f>
        <v>0</v>
      </c>
      <c r="F161" s="4">
        <f ca="1">+Summary!Y60</f>
        <v>0</v>
      </c>
      <c r="G161" s="4">
        <f ca="1">+Summary!AA60</f>
        <v>19006089.689173639</v>
      </c>
      <c r="H161" s="4">
        <f ca="1">+Summary!AE60</f>
        <v>0</v>
      </c>
      <c r="I161" s="4">
        <f ca="1">+Summary!AH60</f>
        <v>0</v>
      </c>
      <c r="J161" s="4">
        <f ca="1">+Summary!AI60</f>
        <v>0</v>
      </c>
      <c r="K161" s="4">
        <f ca="1">+Summary!AJ60</f>
        <v>0</v>
      </c>
      <c r="L161" s="4">
        <f ca="1">+Summary!AK60</f>
        <v>0</v>
      </c>
      <c r="M161" s="4">
        <f ca="1">+Summary!AL60</f>
        <v>0</v>
      </c>
      <c r="N161" s="4">
        <f ca="1">+Summary!AM60</f>
        <v>0</v>
      </c>
      <c r="O161" s="4">
        <f ca="1">+Summary!AN60</f>
        <v>0</v>
      </c>
      <c r="P161" s="4">
        <f ca="1">+Summary!AO60</f>
        <v>0</v>
      </c>
      <c r="Q161" s="4">
        <f ca="1">+Summary!AP60</f>
        <v>19006089.689173639</v>
      </c>
      <c r="R161" s="4">
        <f ca="1">+Summary!AT60</f>
        <v>246011331.39146316</v>
      </c>
    </row>
    <row r="162" spans="3:18">
      <c r="C162" s="2" t="s">
        <v>987</v>
      </c>
      <c r="D162" s="4">
        <f ca="1">+Summary!D61</f>
        <v>-79723632.787103415</v>
      </c>
      <c r="E162" s="4">
        <f ca="1">+Summary!J61</f>
        <v>0</v>
      </c>
      <c r="F162" s="4">
        <f ca="1">+Summary!Y61</f>
        <v>0</v>
      </c>
      <c r="G162" s="4">
        <f ca="1">+Summary!AA61</f>
        <v>0</v>
      </c>
      <c r="H162" s="4">
        <f ca="1">+Summary!AE61</f>
        <v>0</v>
      </c>
      <c r="I162" s="4">
        <f ca="1">+Summary!AH61</f>
        <v>0</v>
      </c>
      <c r="J162" s="4">
        <f ca="1">+Summary!AI61</f>
        <v>0</v>
      </c>
      <c r="K162" s="4">
        <f ca="1">+Summary!AJ61</f>
        <v>0</v>
      </c>
      <c r="L162" s="4">
        <f ca="1">+Summary!AK61</f>
        <v>0</v>
      </c>
      <c r="M162" s="4">
        <f ca="1">+Summary!AL61</f>
        <v>0</v>
      </c>
      <c r="N162" s="4">
        <f ca="1">+Summary!AM61</f>
        <v>0</v>
      </c>
      <c r="O162" s="4">
        <f ca="1">+Summary!AN61</f>
        <v>0</v>
      </c>
      <c r="P162" s="4">
        <f ca="1">+Summary!AO61</f>
        <v>0</v>
      </c>
      <c r="Q162" s="4">
        <f ca="1">+Summary!AP61</f>
        <v>0</v>
      </c>
      <c r="R162" s="4">
        <f ca="1">+Summary!AT61</f>
        <v>-79723632.787103415</v>
      </c>
    </row>
    <row r="163" spans="3:18">
      <c r="C163" s="2" t="s">
        <v>73</v>
      </c>
      <c r="D163" s="4">
        <f ca="1">+Summary!D62</f>
        <v>5153204461.5858841</v>
      </c>
      <c r="E163" s="4">
        <f ca="1">+Summary!J62</f>
        <v>-17155893.789511569</v>
      </c>
      <c r="F163" s="4">
        <f ca="1">+Summary!Y62</f>
        <v>15915060.097866783</v>
      </c>
      <c r="G163" s="4">
        <f ca="1">+Summary!AA62</f>
        <v>19006089.689173639</v>
      </c>
      <c r="H163" s="4">
        <f ca="1">+Summary!AE62</f>
        <v>-1969341.3363122558</v>
      </c>
      <c r="I163" s="4">
        <f ca="1">+Summary!AH62</f>
        <v>-44085326.485419184</v>
      </c>
      <c r="J163" s="4">
        <f ca="1">+Summary!AI62</f>
        <v>2842787.0613208562</v>
      </c>
      <c r="K163" s="4">
        <f ca="1">+Summary!AJ62</f>
        <v>0</v>
      </c>
      <c r="L163" s="4">
        <f ca="1">+Summary!AK62</f>
        <v>18140954.4063752</v>
      </c>
      <c r="M163" s="4">
        <f ca="1">+Summary!AL62</f>
        <v>19004590.008907948</v>
      </c>
      <c r="N163" s="4">
        <f ca="1">+Summary!AM62</f>
        <v>-4108724.3018971421</v>
      </c>
      <c r="O163" s="4">
        <f ca="1">+Summary!AN62</f>
        <v>5739614.9999999851</v>
      </c>
      <c r="P163" s="4">
        <f ca="1">+Summary!AO62</f>
        <v>0</v>
      </c>
      <c r="Q163" s="4">
        <f ca="1">+Summary!AP62</f>
        <v>13329810.350504257</v>
      </c>
      <c r="R163" s="4">
        <f ca="1">+Summary!AT62</f>
        <v>5166534271.936389</v>
      </c>
    </row>
    <row r="164" spans="3:18">
      <c r="E164" s="4"/>
      <c r="F164" s="4"/>
      <c r="G164" s="4"/>
      <c r="H164" s="4"/>
      <c r="I164" s="4"/>
      <c r="J164" s="4"/>
      <c r="K164" s="4"/>
      <c r="L164" s="4"/>
    </row>
    <row r="165" spans="3:18">
      <c r="C165" s="2" t="s">
        <v>1158</v>
      </c>
      <c r="D165" s="4">
        <f ca="1">+D157-D149</f>
        <v>-9.1566085815429688E-2</v>
      </c>
      <c r="E165" s="4">
        <f ca="1">+E157-E149</f>
        <v>0</v>
      </c>
      <c r="F165" s="4">
        <f ca="1">+F157-F149</f>
        <v>0</v>
      </c>
      <c r="G165" s="4">
        <f ca="1">+G157-G149</f>
        <v>0</v>
      </c>
      <c r="H165" s="4">
        <f t="shared" ref="H165:Q165" ca="1" si="107">+H157-H149</f>
        <v>0</v>
      </c>
      <c r="I165" s="4">
        <f t="shared" ca="1" si="107"/>
        <v>0</v>
      </c>
      <c r="J165" s="4">
        <f t="shared" ca="1" si="107"/>
        <v>0</v>
      </c>
      <c r="K165" s="4">
        <f t="shared" ca="1" si="107"/>
        <v>0</v>
      </c>
      <c r="L165" s="4">
        <f t="shared" ca="1" si="107"/>
        <v>0</v>
      </c>
      <c r="M165" s="4">
        <f t="shared" ca="1" si="107"/>
        <v>0</v>
      </c>
      <c r="N165" s="4">
        <f t="shared" ca="1" si="107"/>
        <v>0</v>
      </c>
      <c r="O165" s="4">
        <f t="shared" ca="1" si="107"/>
        <v>0</v>
      </c>
      <c r="P165" s="4">
        <f t="shared" ca="1" si="107"/>
        <v>0</v>
      </c>
      <c r="Q165" s="4">
        <f t="shared" ca="1" si="107"/>
        <v>0</v>
      </c>
      <c r="R165" s="4">
        <f t="shared" ref="R165" ca="1" si="108">+R157-R149</f>
        <v>-2.6105384826660156</v>
      </c>
    </row>
    <row r="166" spans="3:18">
      <c r="C166" s="2" t="s">
        <v>1159</v>
      </c>
      <c r="D166" s="4">
        <f t="shared" ref="D166:D171" ca="1" si="109">+D158-D150</f>
        <v>-0.48017692565917969</v>
      </c>
      <c r="E166" s="4">
        <f t="shared" ref="E166:F166" ca="1" si="110">+E158-E150</f>
        <v>0</v>
      </c>
      <c r="F166" s="4">
        <f t="shared" ca="1" si="110"/>
        <v>0</v>
      </c>
      <c r="G166" s="4">
        <f t="shared" ref="G166" ca="1" si="111">+G158-G150</f>
        <v>0</v>
      </c>
      <c r="H166" s="4">
        <f t="shared" ref="H166:Q166" ca="1" si="112">+H158-H150</f>
        <v>0</v>
      </c>
      <c r="I166" s="4">
        <f t="shared" ca="1" si="112"/>
        <v>0</v>
      </c>
      <c r="J166" s="4">
        <f t="shared" ca="1" si="112"/>
        <v>0</v>
      </c>
      <c r="K166" s="4">
        <f t="shared" ca="1" si="112"/>
        <v>0</v>
      </c>
      <c r="L166" s="4">
        <f t="shared" ca="1" si="112"/>
        <v>0</v>
      </c>
      <c r="M166" s="4">
        <f t="shared" ca="1" si="112"/>
        <v>0</v>
      </c>
      <c r="N166" s="4">
        <f t="shared" ca="1" si="112"/>
        <v>0</v>
      </c>
      <c r="O166" s="4">
        <f t="shared" ca="1" si="112"/>
        <v>0</v>
      </c>
      <c r="P166" s="4">
        <f t="shared" ca="1" si="112"/>
        <v>0</v>
      </c>
      <c r="Q166" s="4">
        <f t="shared" ca="1" si="112"/>
        <v>0</v>
      </c>
      <c r="R166" s="4">
        <f t="shared" ref="R166" ca="1" si="113">+R158-R150</f>
        <v>-0.5158228874206543</v>
      </c>
    </row>
    <row r="167" spans="3:18">
      <c r="C167" s="2" t="s">
        <v>1160</v>
      </c>
      <c r="D167" s="4">
        <f t="shared" ca="1" si="109"/>
        <v>0</v>
      </c>
      <c r="E167" s="4">
        <f t="shared" ref="E167:F167" ca="1" si="114">+E159-E151</f>
        <v>0</v>
      </c>
      <c r="F167" s="4">
        <f t="shared" ca="1" si="114"/>
        <v>0</v>
      </c>
      <c r="G167" s="4">
        <f t="shared" ref="G167" ca="1" si="115">+G159-G151</f>
        <v>0</v>
      </c>
      <c r="H167" s="4">
        <f t="shared" ref="H167:Q167" ca="1" si="116">+H159-H151</f>
        <v>0</v>
      </c>
      <c r="I167" s="4">
        <f t="shared" ca="1" si="116"/>
        <v>0</v>
      </c>
      <c r="J167" s="4">
        <f t="shared" ca="1" si="116"/>
        <v>0</v>
      </c>
      <c r="K167" s="4">
        <f t="shared" ca="1" si="116"/>
        <v>0</v>
      </c>
      <c r="L167" s="4">
        <f t="shared" ca="1" si="116"/>
        <v>0</v>
      </c>
      <c r="M167" s="4">
        <f t="shared" ca="1" si="116"/>
        <v>0</v>
      </c>
      <c r="N167" s="4">
        <f t="shared" ca="1" si="116"/>
        <v>0</v>
      </c>
      <c r="O167" s="4">
        <f t="shared" ca="1" si="116"/>
        <v>-2.0150259137153625E-2</v>
      </c>
      <c r="P167" s="4">
        <f t="shared" ca="1" si="116"/>
        <v>0</v>
      </c>
      <c r="Q167" s="4">
        <f t="shared" ca="1" si="116"/>
        <v>-2.0150274038314819E-2</v>
      </c>
      <c r="R167" s="4">
        <f t="shared" ref="R167" ca="1" si="117">+R159-R151</f>
        <v>0.15060478448867798</v>
      </c>
    </row>
    <row r="168" spans="3:18">
      <c r="C168" s="2" t="s">
        <v>1161</v>
      </c>
      <c r="D168" s="4">
        <f t="shared" ca="1" si="109"/>
        <v>0</v>
      </c>
      <c r="E168" s="4">
        <f t="shared" ref="E168:F168" ca="1" si="118">+E160-E152</f>
        <v>0</v>
      </c>
      <c r="F168" s="4">
        <f t="shared" ca="1" si="118"/>
        <v>0</v>
      </c>
      <c r="G168" s="4">
        <f t="shared" ref="G168" ca="1" si="119">+G160-G152</f>
        <v>0</v>
      </c>
      <c r="H168" s="4">
        <f t="shared" ref="H168:Q168" ca="1" si="120">+H160-H152</f>
        <v>0</v>
      </c>
      <c r="I168" s="4">
        <f t="shared" ca="1" si="120"/>
        <v>0</v>
      </c>
      <c r="J168" s="4">
        <f t="shared" ca="1" si="120"/>
        <v>0</v>
      </c>
      <c r="K168" s="4">
        <f t="shared" ca="1" si="120"/>
        <v>0</v>
      </c>
      <c r="L168" s="4">
        <f t="shared" ca="1" si="120"/>
        <v>0</v>
      </c>
      <c r="M168" s="4">
        <f t="shared" ca="1" si="120"/>
        <v>0</v>
      </c>
      <c r="N168" s="4">
        <f t="shared" ca="1" si="120"/>
        <v>0</v>
      </c>
      <c r="O168" s="4">
        <f t="shared" ca="1" si="120"/>
        <v>0</v>
      </c>
      <c r="P168" s="4">
        <f t="shared" ca="1" si="120"/>
        <v>0</v>
      </c>
      <c r="Q168" s="4">
        <f t="shared" ca="1" si="120"/>
        <v>0</v>
      </c>
      <c r="R168" s="4">
        <f t="shared" ref="R168" ca="1" si="121">+R160-R152</f>
        <v>-0.6922142505645752</v>
      </c>
    </row>
    <row r="169" spans="3:18">
      <c r="C169" s="2" t="s">
        <v>903</v>
      </c>
      <c r="D169" s="4">
        <f t="shared" ca="1" si="109"/>
        <v>0</v>
      </c>
      <c r="E169" s="4">
        <f t="shared" ref="E169:F169" ca="1" si="122">+E161-E153</f>
        <v>0</v>
      </c>
      <c r="F169" s="4">
        <f t="shared" ca="1" si="122"/>
        <v>0</v>
      </c>
      <c r="G169" s="4">
        <f t="shared" ref="G169" ca="1" si="123">+G161-G153</f>
        <v>0</v>
      </c>
      <c r="H169" s="4">
        <f t="shared" ref="H169:Q169" ca="1" si="124">+H161-H153</f>
        <v>0</v>
      </c>
      <c r="I169" s="4">
        <f t="shared" ca="1" si="124"/>
        <v>0</v>
      </c>
      <c r="J169" s="4">
        <f t="shared" ca="1" si="124"/>
        <v>0</v>
      </c>
      <c r="K169" s="4">
        <f t="shared" ca="1" si="124"/>
        <v>0</v>
      </c>
      <c r="L169" s="4">
        <f t="shared" ca="1" si="124"/>
        <v>0</v>
      </c>
      <c r="M169" s="4">
        <f t="shared" ca="1" si="124"/>
        <v>0</v>
      </c>
      <c r="N169" s="4">
        <f t="shared" ca="1" si="124"/>
        <v>0</v>
      </c>
      <c r="O169" s="4">
        <f t="shared" ca="1" si="124"/>
        <v>0</v>
      </c>
      <c r="P169" s="4">
        <f t="shared" ca="1" si="124"/>
        <v>0</v>
      </c>
      <c r="Q169" s="4">
        <f t="shared" ca="1" si="124"/>
        <v>0</v>
      </c>
      <c r="R169" s="4">
        <f t="shared" ref="R169" ca="1" si="125">+R161-R153</f>
        <v>0.39146316051483154</v>
      </c>
    </row>
    <row r="170" spans="3:18">
      <c r="C170" s="2" t="s">
        <v>987</v>
      </c>
      <c r="D170" s="4">
        <f t="shared" ca="1" si="109"/>
        <v>1</v>
      </c>
      <c r="E170" s="4">
        <f t="shared" ref="E170:F170" ca="1" si="126">+E162-E154</f>
        <v>0</v>
      </c>
      <c r="F170" s="4">
        <f t="shared" ca="1" si="126"/>
        <v>0</v>
      </c>
      <c r="G170" s="4">
        <f t="shared" ref="G170" ca="1" si="127">+G162-G154</f>
        <v>0</v>
      </c>
      <c r="H170" s="4">
        <f t="shared" ref="H170:Q170" ca="1" si="128">+H162-H154</f>
        <v>0</v>
      </c>
      <c r="I170" s="4">
        <f t="shared" ca="1" si="128"/>
        <v>0</v>
      </c>
      <c r="J170" s="4">
        <f t="shared" ca="1" si="128"/>
        <v>0</v>
      </c>
      <c r="K170" s="4">
        <f t="shared" ca="1" si="128"/>
        <v>0</v>
      </c>
      <c r="L170" s="4">
        <f t="shared" ca="1" si="128"/>
        <v>0</v>
      </c>
      <c r="M170" s="4">
        <f t="shared" ca="1" si="128"/>
        <v>0</v>
      </c>
      <c r="N170" s="4">
        <f t="shared" ca="1" si="128"/>
        <v>0</v>
      </c>
      <c r="O170" s="4">
        <f t="shared" ca="1" si="128"/>
        <v>0</v>
      </c>
      <c r="P170" s="4">
        <f t="shared" ca="1" si="128"/>
        <v>0</v>
      </c>
      <c r="Q170" s="4">
        <f t="shared" ca="1" si="128"/>
        <v>0</v>
      </c>
      <c r="R170" s="4">
        <f t="shared" ref="R170" ca="1" si="129">+R162-R154</f>
        <v>1.2128965854644775</v>
      </c>
    </row>
    <row r="171" spans="3:18">
      <c r="C171" s="2" t="s">
        <v>73</v>
      </c>
      <c r="D171" s="4">
        <f t="shared" ca="1" si="109"/>
        <v>0.42825698852539063</v>
      </c>
      <c r="E171" s="4">
        <f t="shared" ref="E171:F171" ca="1" si="130">+E163-E155</f>
        <v>0</v>
      </c>
      <c r="F171" s="4">
        <f t="shared" ca="1" si="130"/>
        <v>0</v>
      </c>
      <c r="G171" s="4">
        <f t="shared" ref="G171" ca="1" si="131">+G163-G155</f>
        <v>0</v>
      </c>
      <c r="H171" s="4">
        <f t="shared" ref="H171:Q171" ca="1" si="132">+H163-H155</f>
        <v>0</v>
      </c>
      <c r="I171" s="4">
        <f t="shared" ca="1" si="132"/>
        <v>0</v>
      </c>
      <c r="J171" s="4">
        <f t="shared" ca="1" si="132"/>
        <v>0</v>
      </c>
      <c r="K171" s="4">
        <f t="shared" ca="1" si="132"/>
        <v>0</v>
      </c>
      <c r="L171" s="4">
        <f t="shared" ca="1" si="132"/>
        <v>0</v>
      </c>
      <c r="M171" s="4">
        <f t="shared" ca="1" si="132"/>
        <v>0</v>
      </c>
      <c r="N171" s="4">
        <f t="shared" ca="1" si="132"/>
        <v>0</v>
      </c>
      <c r="O171" s="4">
        <f t="shared" ca="1" si="132"/>
        <v>-2.0150259137153625E-2</v>
      </c>
      <c r="P171" s="4">
        <f t="shared" ca="1" si="132"/>
        <v>0</v>
      </c>
      <c r="Q171" s="4">
        <f t="shared" ca="1" si="132"/>
        <v>-2.0150292664766312E-2</v>
      </c>
      <c r="R171" s="4">
        <f t="shared" ref="R171" ca="1" si="133">+R163-R155</f>
        <v>-2.0636110305786133</v>
      </c>
    </row>
    <row r="187" spans="3:5" ht="13.8" thickBot="1"/>
    <row r="188" spans="3:5">
      <c r="C188" s="260" t="s">
        <v>1865</v>
      </c>
      <c r="D188" s="329"/>
      <c r="E188" s="330">
        <f>-E189</f>
        <v>24292743</v>
      </c>
    </row>
    <row r="189" spans="3:5">
      <c r="C189" s="261" t="s">
        <v>1864</v>
      </c>
      <c r="D189" s="331"/>
      <c r="E189" s="332">
        <v>-24292743</v>
      </c>
    </row>
    <row r="190" spans="3:5">
      <c r="C190" s="262" t="s">
        <v>1866</v>
      </c>
      <c r="D190" s="331"/>
      <c r="E190" s="332">
        <v>-11379481</v>
      </c>
    </row>
    <row r="191" spans="3:5">
      <c r="C191" s="262" t="s">
        <v>1867</v>
      </c>
      <c r="D191" s="331"/>
      <c r="E191" s="332">
        <v>11379481</v>
      </c>
    </row>
    <row r="192" spans="3:5" ht="13.8" thickBot="1">
      <c r="C192" s="263"/>
      <c r="D192" s="333"/>
      <c r="E192" s="264"/>
    </row>
  </sheetData>
  <phoneticPr fontId="4" type="noConversion"/>
  <printOptions horizontalCentered="1"/>
  <pageMargins left="0.25" right="0.25" top="0.75" bottom="0.75" header="0.3" footer="0.3"/>
  <pageSetup scale="50" fitToHeight="2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T315"/>
  <sheetViews>
    <sheetView workbookViewId="0">
      <pane xSplit="5" ySplit="3" topLeftCell="N279" activePane="bottomRight" state="frozen"/>
      <selection activeCell="C4" sqref="C4"/>
      <selection pane="topRight" activeCell="C4" sqref="C4"/>
      <selection pane="bottomLeft" activeCell="C4" sqref="C4"/>
      <selection pane="bottomRight" activeCell="N291" sqref="N291"/>
    </sheetView>
  </sheetViews>
  <sheetFormatPr defaultRowHeight="13.2"/>
  <cols>
    <col min="1" max="1" width="6.77734375" style="282" bestFit="1" customWidth="1"/>
    <col min="2" max="2" width="64.21875" style="282" bestFit="1" customWidth="1"/>
    <col min="3" max="3" width="14.21875" style="282" bestFit="1" customWidth="1"/>
    <col min="4" max="4" width="12.109375" style="282" bestFit="1" customWidth="1"/>
    <col min="5" max="5" width="14.21875" style="282" bestFit="1" customWidth="1"/>
    <col min="6" max="6" width="12.33203125" style="282" bestFit="1" customWidth="1"/>
    <col min="7" max="7" width="13.77734375" style="282" bestFit="1" customWidth="1"/>
    <col min="8" max="8" width="13.77734375" style="282" customWidth="1"/>
    <col min="9" max="9" width="10.77734375" style="282" bestFit="1" customWidth="1"/>
    <col min="10" max="10" width="11.6640625" style="282" bestFit="1" customWidth="1"/>
    <col min="11" max="11" width="12.21875" style="282" bestFit="1" customWidth="1"/>
    <col min="12" max="12" width="11.5546875" style="282" bestFit="1" customWidth="1"/>
    <col min="13" max="14" width="12.5546875" style="282" bestFit="1" customWidth="1"/>
    <col min="15" max="15" width="11.6640625" style="282" bestFit="1" customWidth="1"/>
    <col min="16" max="16" width="12.109375" style="282" bestFit="1" customWidth="1"/>
    <col min="17" max="17" width="14.21875" style="282" bestFit="1" customWidth="1"/>
    <col min="18" max="18" width="12.6640625" style="282" bestFit="1" customWidth="1"/>
    <col min="19" max="19" width="14.21875" style="282" bestFit="1" customWidth="1"/>
    <col min="20" max="16384" width="8.88671875" style="282"/>
  </cols>
  <sheetData>
    <row r="1" spans="1:19" ht="15.6" thickTop="1" thickBot="1">
      <c r="A1" s="383">
        <f>'[2]Electric Rate Base - Plant Data'!A1</f>
        <v>-3.2320976257324219E-2</v>
      </c>
      <c r="B1" s="384" t="str">
        <f>'[2]Electric Rate Base - Plant Data'!B1</f>
        <v>SETTLEMENT</v>
      </c>
      <c r="C1" s="385">
        <f>'[2]Electric Rate Base - Plant Data'!C1</f>
        <v>0</v>
      </c>
      <c r="D1" s="386">
        <f>'[2]Electric Rate Base - Plant Data'!D1</f>
        <v>0</v>
      </c>
      <c r="E1" s="387">
        <f>'[2]Electric Rate Base - Plant Data'!E1</f>
        <v>0</v>
      </c>
      <c r="F1" s="387" t="str">
        <f>'[2]Electric Rate Base - Plant Data'!F1</f>
        <v>DEPRECIATION</v>
      </c>
      <c r="G1" s="387" t="str">
        <f>'[2]Electric Rate Base - Plant Data'!G1</f>
        <v>SOUTH KING</v>
      </c>
      <c r="H1" s="740" t="str">
        <f>'[2]Electric Rate Base - Plant Data'!H1</f>
        <v>ISWC &amp; RB</v>
      </c>
      <c r="I1" s="387" t="str">
        <f>'[2]Electric Rate Base - Plant Data'!I1</f>
        <v>WILD HORSE</v>
      </c>
      <c r="J1" s="387" t="str">
        <f>'[2]Electric Rate Base - Plant Data'!J1</f>
        <v>REG ASSETS</v>
      </c>
      <c r="K1" s="387" t="str">
        <f>'[2]Electric Rate Base - Plant Data'!K1</f>
        <v>GLACIER</v>
      </c>
      <c r="L1" s="387" t="str">
        <f>'[2]Electric Rate Base - Plant Data'!L1</f>
        <v>ENERGY IMB</v>
      </c>
      <c r="M1" s="387" t="str">
        <f>'[2]Electric Rate Base - Plant Data'!M1</f>
        <v>GOLDENDALE</v>
      </c>
      <c r="N1" s="387" t="str">
        <f>'[2]Electric Rate Base - Plant Data'!N1</f>
        <v>MINT FARM</v>
      </c>
      <c r="O1" s="387" t="str">
        <f>'[2]Electric Rate Base - Plant Data'!O1</f>
        <v xml:space="preserve">WHITE </v>
      </c>
      <c r="P1" s="387" t="str">
        <f>'[2]Electric Rate Base - Plant Data'!P1</f>
        <v>RECLASS OF HYDRO</v>
      </c>
      <c r="Q1" s="388" t="str">
        <f>'[2]Electric Rate Base - Plant Data'!Q1</f>
        <v xml:space="preserve">Sub </v>
      </c>
      <c r="R1" s="387" t="str">
        <f>'[2]Electric Rate Base - Plant Data'!R1</f>
        <v>Prod Adj</v>
      </c>
      <c r="S1" s="388">
        <f>'[2]Electric Rate Base - Plant Data'!S1</f>
        <v>0</v>
      </c>
    </row>
    <row r="2" spans="1:19" ht="14.4" thickTop="1">
      <c r="A2" s="386">
        <f>'[2]Electric Rate Base - Plant Data'!A2</f>
        <v>0</v>
      </c>
      <c r="B2" s="384" t="str">
        <f>'[2]Electric Rate Base - Plant Data'!B2</f>
        <v>AMA Monthly Reports 2011 GRC Order</v>
      </c>
      <c r="C2" s="388" t="str">
        <f>'[2]Electric Rate Base - Plant Data'!C2</f>
        <v>a-Sep 2016</v>
      </c>
      <c r="D2" s="386" t="str">
        <f>'[2]Electric Rate Base - Plant Data'!D2</f>
        <v xml:space="preserve">Reconciling </v>
      </c>
      <c r="E2" s="387" t="str">
        <f>'[2]Electric Rate Base - Plant Data'!E2</f>
        <v>Per Model</v>
      </c>
      <c r="F2" s="387" t="str">
        <f>'[2]Electric Rate Base - Plant Data'!F2</f>
        <v>STUDY</v>
      </c>
      <c r="G2" s="387" t="str">
        <f>'[2]Electric Rate Base - Plant Data'!G2</f>
        <v>SERVICE CENTER</v>
      </c>
      <c r="H2" s="740">
        <f>'[2]Electric Rate Base - Plant Data'!H2</f>
        <v>0</v>
      </c>
      <c r="I2" s="387" t="str">
        <f>'[2]Electric Rate Base - Plant Data'!I2</f>
        <v xml:space="preserve"> SOLAR</v>
      </c>
      <c r="J2" s="387" t="str">
        <f>'[2]Electric Rate Base - Plant Data'!J2</f>
        <v>&amp; LIABILITIES</v>
      </c>
      <c r="K2" s="387" t="str">
        <f>'[2]Electric Rate Base - Plant Data'!K2</f>
        <v>BATTERY STRG</v>
      </c>
      <c r="L2" s="387" t="str">
        <f>'[2]Electric Rate Base - Plant Data'!L2</f>
        <v>MARKET</v>
      </c>
      <c r="M2" s="389" t="str">
        <f>'[2]Electric Rate Base - Plant Data'!M2</f>
        <v>CAPACITY UPGRADE</v>
      </c>
      <c r="N2" s="389" t="str">
        <f>'[2]Electric Rate Base - Plant Data'!N2</f>
        <v>CAPACITY UPGRADE</v>
      </c>
      <c r="O2" s="387" t="str">
        <f>'[2]Electric Rate Base - Plant Data'!O2</f>
        <v>RIVER</v>
      </c>
      <c r="P2" s="387" t="str">
        <f>'[2]Electric Rate Base - Plant Data'!P2</f>
        <v>TREASURY GRANTS</v>
      </c>
      <c r="Q2" s="388" t="str">
        <f>'[2]Electric Rate Base - Plant Data'!Q2</f>
        <v>Total</v>
      </c>
      <c r="R2" s="387" t="str">
        <f>'[2]Electric Rate Base - Plant Data'!R2</f>
        <v>Spread</v>
      </c>
      <c r="S2" s="388" t="str">
        <f>'[2]Electric Rate Base - Plant Data'!S2</f>
        <v>Total</v>
      </c>
    </row>
    <row r="3" spans="1:19" ht="13.8">
      <c r="A3" s="390" t="str">
        <f>'[2]Electric Rate Base - Plant Data'!A3</f>
        <v>Source</v>
      </c>
      <c r="B3" s="391">
        <f>'[2]Electric Rate Base - Plant Data'!B3</f>
        <v>0</v>
      </c>
      <c r="C3" s="392">
        <f>'[2]Electric Rate Base - Plant Data'!C3</f>
        <v>0</v>
      </c>
      <c r="D3" s="390" t="str">
        <f>'[2]Electric Rate Base - Plant Data'!D3</f>
        <v>Items frm SAP</v>
      </c>
      <c r="E3" s="393" t="str">
        <f>'[2]Electric Rate Base - Plant Data'!E3</f>
        <v>Test Year</v>
      </c>
      <c r="F3" s="393">
        <f>'[2]Electric Rate Base - Plant Data'!F3</f>
        <v>13.06</v>
      </c>
      <c r="G3" s="393">
        <f>'[2]Electric Rate Base - Plant Data'!G3</f>
        <v>13.21</v>
      </c>
      <c r="H3" s="740">
        <f>'[2]Electric Rate Base - Plant Data'!H3</f>
        <v>13.23</v>
      </c>
      <c r="I3" s="393">
        <f>'[2]Electric Rate Base - Plant Data'!I3</f>
        <v>14.03</v>
      </c>
      <c r="J3" s="393">
        <f>'[2]Electric Rate Base - Plant Data'!J3</f>
        <v>14.06</v>
      </c>
      <c r="K3" s="393">
        <f>'[2]Electric Rate Base - Plant Data'!K3</f>
        <v>14.07</v>
      </c>
      <c r="L3" s="393">
        <f>'[2]Electric Rate Base - Plant Data'!L3</f>
        <v>14.08</v>
      </c>
      <c r="M3" s="393">
        <f>'[2]Electric Rate Base - Plant Data'!M3</f>
        <v>14.09</v>
      </c>
      <c r="N3" s="393">
        <f>'[2]Electric Rate Base - Plant Data'!N3</f>
        <v>14.1</v>
      </c>
      <c r="O3" s="393">
        <f>'[2]Electric Rate Base - Plant Data'!O3</f>
        <v>14.11</v>
      </c>
      <c r="P3" s="393">
        <f>'[2]Electric Rate Base - Plant Data'!P3</f>
        <v>14.12</v>
      </c>
      <c r="Q3" s="392">
        <f>'[2]Electric Rate Base - Plant Data'!Q3</f>
        <v>0</v>
      </c>
      <c r="R3" s="393">
        <f>'[2]Electric Rate Base - Plant Data'!R3</f>
        <v>0</v>
      </c>
      <c r="S3" s="392">
        <f>'[2]Electric Rate Base - Plant Data'!S3</f>
        <v>0</v>
      </c>
    </row>
    <row r="4" spans="1:19" ht="13.8">
      <c r="A4" s="394" t="str">
        <f>'[2]Electric Rate Base - Plant Data'!A4</f>
        <v>UI</v>
      </c>
      <c r="B4" s="391" t="str">
        <f>'[2]Electric Rate Base - Plant Data'!B4</f>
        <v>Gross Utility Plant In Service:</v>
      </c>
      <c r="C4" s="395">
        <f>'[2]Electric Rate Base - Plant Data'!C4</f>
        <v>0</v>
      </c>
      <c r="D4" s="392">
        <f>'[2]Electric Rate Base - Plant Data'!D4</f>
        <v>0</v>
      </c>
      <c r="E4" s="395">
        <f>'[2]Electric Rate Base - Plant Data'!E4</f>
        <v>0</v>
      </c>
      <c r="F4" s="395">
        <f>'[2]Electric Rate Base - Plant Data'!F4</f>
        <v>0</v>
      </c>
      <c r="G4" s="395">
        <f>'[2]Electric Rate Base - Plant Data'!G4</f>
        <v>0</v>
      </c>
      <c r="H4" s="395">
        <f>'[2]Electric Rate Base - Plant Data'!H4</f>
        <v>0</v>
      </c>
      <c r="I4" s="395">
        <f>'[2]Electric Rate Base - Plant Data'!I4</f>
        <v>0</v>
      </c>
      <c r="J4" s="395">
        <f>'[2]Electric Rate Base - Plant Data'!J4</f>
        <v>0</v>
      </c>
      <c r="K4" s="395">
        <f>'[2]Electric Rate Base - Plant Data'!K4</f>
        <v>0</v>
      </c>
      <c r="L4" s="395">
        <f>'[2]Electric Rate Base - Plant Data'!L4</f>
        <v>0</v>
      </c>
      <c r="M4" s="395">
        <f>'[2]Electric Rate Base - Plant Data'!M4</f>
        <v>0</v>
      </c>
      <c r="N4" s="395">
        <f>'[2]Electric Rate Base - Plant Data'!N4</f>
        <v>0</v>
      </c>
      <c r="O4" s="395">
        <f>'[2]Electric Rate Base - Plant Data'!O4</f>
        <v>0</v>
      </c>
      <c r="P4" s="395">
        <f>'[2]Electric Rate Base - Plant Data'!P4</f>
        <v>0</v>
      </c>
      <c r="Q4" s="395">
        <f>'[2]Electric Rate Base - Plant Data'!Q4</f>
        <v>0</v>
      </c>
      <c r="R4" s="396">
        <f>'[2]Electric Rate Base - Plant Data'!R4</f>
        <v>0</v>
      </c>
      <c r="S4" s="395">
        <f>'[2]Electric Rate Base - Plant Data'!S4</f>
        <v>0</v>
      </c>
    </row>
    <row r="5" spans="1:19" ht="13.8">
      <c r="A5" s="394" t="str">
        <f>'[2]Electric Rate Base - Plant Data'!A5</f>
        <v>UI</v>
      </c>
      <c r="B5" s="391" t="str">
        <f>'[2]Electric Rate Base - Plant Data'!B5</f>
        <v xml:space="preserve">     Production Plant:</v>
      </c>
      <c r="C5" s="395">
        <f>'[2]Electric Rate Base - Plant Data'!C5</f>
        <v>0</v>
      </c>
      <c r="D5" s="392">
        <f>'[2]Electric Rate Base - Plant Data'!D5</f>
        <v>0</v>
      </c>
      <c r="E5" s="395">
        <f>'[2]Electric Rate Base - Plant Data'!E5</f>
        <v>0</v>
      </c>
      <c r="F5" s="395">
        <f>'[2]Electric Rate Base - Plant Data'!F5</f>
        <v>0</v>
      </c>
      <c r="G5" s="395">
        <f>'[2]Electric Rate Base - Plant Data'!G5</f>
        <v>0</v>
      </c>
      <c r="H5" s="395">
        <f>'[2]Electric Rate Base - Plant Data'!H5</f>
        <v>0</v>
      </c>
      <c r="I5" s="395">
        <f>'[2]Electric Rate Base - Plant Data'!I5</f>
        <v>0</v>
      </c>
      <c r="J5" s="395">
        <f>'[2]Electric Rate Base - Plant Data'!J5</f>
        <v>0</v>
      </c>
      <c r="K5" s="395">
        <f>'[2]Electric Rate Base - Plant Data'!K5</f>
        <v>0</v>
      </c>
      <c r="L5" s="395">
        <f>'[2]Electric Rate Base - Plant Data'!L5</f>
        <v>0</v>
      </c>
      <c r="M5" s="395">
        <f>'[2]Electric Rate Base - Plant Data'!M5</f>
        <v>0</v>
      </c>
      <c r="N5" s="395">
        <f>'[2]Electric Rate Base - Plant Data'!N5</f>
        <v>0</v>
      </c>
      <c r="O5" s="395">
        <f>'[2]Electric Rate Base - Plant Data'!O5</f>
        <v>0</v>
      </c>
      <c r="P5" s="395">
        <f>'[2]Electric Rate Base - Plant Data'!P5</f>
        <v>0</v>
      </c>
      <c r="Q5" s="395">
        <f>'[2]Electric Rate Base - Plant Data'!Q5</f>
        <v>0</v>
      </c>
      <c r="R5" s="395">
        <f>'[2]Electric Rate Base - Plant Data'!R5</f>
        <v>0</v>
      </c>
      <c r="S5" s="395">
        <f>'[2]Electric Rate Base - Plant Data'!S5</f>
        <v>0</v>
      </c>
    </row>
    <row r="6" spans="1:19" ht="13.8">
      <c r="A6" s="394" t="str">
        <f>'[2]Electric Rate Base - Plant Data'!A6</f>
        <v>UI</v>
      </c>
      <c r="B6" s="391" t="str">
        <f>'[2]Electric Rate Base - Plant Data'!B6</f>
        <v xml:space="preserve">          Steam Production:</v>
      </c>
      <c r="C6" s="395">
        <f>'[2]Electric Rate Base - Plant Data'!C6</f>
        <v>0</v>
      </c>
      <c r="D6" s="392">
        <f>'[2]Electric Rate Base - Plant Data'!D6</f>
        <v>0</v>
      </c>
      <c r="E6" s="395">
        <f>'[2]Electric Rate Base - Plant Data'!E6</f>
        <v>0</v>
      </c>
      <c r="F6" s="395">
        <f>'[2]Electric Rate Base - Plant Data'!F6</f>
        <v>0</v>
      </c>
      <c r="G6" s="395">
        <f>'[2]Electric Rate Base - Plant Data'!G6</f>
        <v>0</v>
      </c>
      <c r="H6" s="395">
        <f>'[2]Electric Rate Base - Plant Data'!H6</f>
        <v>0</v>
      </c>
      <c r="I6" s="395">
        <f>'[2]Electric Rate Base - Plant Data'!I6</f>
        <v>0</v>
      </c>
      <c r="J6" s="395">
        <f>'[2]Electric Rate Base - Plant Data'!J6</f>
        <v>0</v>
      </c>
      <c r="K6" s="395">
        <f>'[2]Electric Rate Base - Plant Data'!K6</f>
        <v>0</v>
      </c>
      <c r="L6" s="395">
        <f>'[2]Electric Rate Base - Plant Data'!L6</f>
        <v>0</v>
      </c>
      <c r="M6" s="395">
        <f>'[2]Electric Rate Base - Plant Data'!M6</f>
        <v>0</v>
      </c>
      <c r="N6" s="395">
        <f>'[2]Electric Rate Base - Plant Data'!N6</f>
        <v>0</v>
      </c>
      <c r="O6" s="395">
        <f>'[2]Electric Rate Base - Plant Data'!O6</f>
        <v>0</v>
      </c>
      <c r="P6" s="395">
        <f>'[2]Electric Rate Base - Plant Data'!P6</f>
        <v>0</v>
      </c>
      <c r="Q6" s="395">
        <f>'[2]Electric Rate Base - Plant Data'!Q6</f>
        <v>0</v>
      </c>
      <c r="R6" s="395">
        <f>'[2]Electric Rate Base - Plant Data'!R6</f>
        <v>0</v>
      </c>
      <c r="S6" s="395">
        <f>'[2]Electric Rate Base - Plant Data'!S6</f>
        <v>0</v>
      </c>
    </row>
    <row r="7" spans="1:19" ht="13.8">
      <c r="A7" s="394" t="str">
        <f>'[2]Electric Rate Base - Plant Data'!A7</f>
        <v>UI</v>
      </c>
      <c r="B7" s="391" t="str">
        <f>'[2]Electric Rate Base - Plant Data'!B7</f>
        <v xml:space="preserve">               310 - Land and Land Rights</v>
      </c>
      <c r="C7" s="397">
        <f>'[2]Electric Rate Base - Plant Data'!C7</f>
        <v>3795328.1387499999</v>
      </c>
      <c r="D7" s="397">
        <f>'[2]Electric Rate Base - Plant Data'!D7</f>
        <v>0</v>
      </c>
      <c r="E7" s="397">
        <f>'[2]Electric Rate Base - Plant Data'!E7</f>
        <v>3795328.1387499999</v>
      </c>
      <c r="F7" s="397">
        <f>'[2]Electric Rate Base - Plant Data'!F7</f>
        <v>0</v>
      </c>
      <c r="G7" s="397">
        <f>'[2]Electric Rate Base - Plant Data'!G7</f>
        <v>0</v>
      </c>
      <c r="H7" s="397">
        <f>'[2]Electric Rate Base - Plant Data'!H7</f>
        <v>0</v>
      </c>
      <c r="I7" s="397">
        <f>'[2]Electric Rate Base - Plant Data'!I7</f>
        <v>0</v>
      </c>
      <c r="J7" s="397">
        <f>'[2]Electric Rate Base - Plant Data'!J7</f>
        <v>0</v>
      </c>
      <c r="K7" s="397">
        <f>'[2]Electric Rate Base - Plant Data'!K7</f>
        <v>0</v>
      </c>
      <c r="L7" s="397">
        <f>'[2]Electric Rate Base - Plant Data'!L7</f>
        <v>0</v>
      </c>
      <c r="M7" s="397">
        <f>'[2]Electric Rate Base - Plant Data'!M7</f>
        <v>0</v>
      </c>
      <c r="N7" s="397">
        <f>'[2]Electric Rate Base - Plant Data'!N7</f>
        <v>0</v>
      </c>
      <c r="O7" s="397">
        <f>'[2]Electric Rate Base - Plant Data'!O7</f>
        <v>0</v>
      </c>
      <c r="P7" s="397">
        <f>'[2]Electric Rate Base - Plant Data'!P7</f>
        <v>0</v>
      </c>
      <c r="Q7" s="397">
        <f>'[2]Electric Rate Base - Plant Data'!Q7</f>
        <v>3795328.1387499999</v>
      </c>
      <c r="R7" s="397">
        <f>'[2]Electric Rate Base - Plant Data'!R7</f>
        <v>0</v>
      </c>
      <c r="S7" s="397">
        <f>'[2]Electric Rate Base - Plant Data'!S7</f>
        <v>3795328.1387499999</v>
      </c>
    </row>
    <row r="8" spans="1:19" ht="13.8">
      <c r="A8" s="394" t="str">
        <f>'[2]Electric Rate Base - Plant Data'!A8</f>
        <v>UI</v>
      </c>
      <c r="B8" s="391" t="str">
        <f>'[2]Electric Rate Base - Plant Data'!B8</f>
        <v xml:space="preserve">               311 - Structures and Improvements</v>
      </c>
      <c r="C8" s="395">
        <f>'[2]Electric Rate Base - Plant Data'!C8</f>
        <v>176876488.397499</v>
      </c>
      <c r="D8" s="392">
        <f>'[2]Electric Rate Base - Plant Data'!D8</f>
        <v>0</v>
      </c>
      <c r="E8" s="395">
        <f>'[2]Electric Rate Base - Plant Data'!E8</f>
        <v>176876488.397499</v>
      </c>
      <c r="F8" s="395">
        <f>'[2]Electric Rate Base - Plant Data'!F8</f>
        <v>0</v>
      </c>
      <c r="G8" s="395">
        <f>'[2]Electric Rate Base - Plant Data'!G8</f>
        <v>0</v>
      </c>
      <c r="H8" s="395">
        <f>'[2]Electric Rate Base - Plant Data'!H8</f>
        <v>0</v>
      </c>
      <c r="I8" s="395">
        <f>'[2]Electric Rate Base - Plant Data'!I8</f>
        <v>0</v>
      </c>
      <c r="J8" s="395">
        <f>'[2]Electric Rate Base - Plant Data'!J8</f>
        <v>0</v>
      </c>
      <c r="K8" s="395">
        <f>'[2]Electric Rate Base - Plant Data'!K8</f>
        <v>0</v>
      </c>
      <c r="L8" s="395">
        <f>'[2]Electric Rate Base - Plant Data'!L8</f>
        <v>0</v>
      </c>
      <c r="M8" s="395">
        <f>'[2]Electric Rate Base - Plant Data'!M8</f>
        <v>0</v>
      </c>
      <c r="N8" s="395">
        <f>'[2]Electric Rate Base - Plant Data'!N8</f>
        <v>0</v>
      </c>
      <c r="O8" s="395">
        <f>'[2]Electric Rate Base - Plant Data'!O8</f>
        <v>0</v>
      </c>
      <c r="P8" s="395">
        <f>'[2]Electric Rate Base - Plant Data'!P8</f>
        <v>0</v>
      </c>
      <c r="Q8" s="395">
        <f>'[2]Electric Rate Base - Plant Data'!Q8</f>
        <v>176876488.397499</v>
      </c>
      <c r="R8" s="395">
        <f>'[2]Electric Rate Base - Plant Data'!R8</f>
        <v>0</v>
      </c>
      <c r="S8" s="395">
        <f>'[2]Electric Rate Base - Plant Data'!S8</f>
        <v>176876488.397499</v>
      </c>
    </row>
    <row r="9" spans="1:19" ht="13.8">
      <c r="A9" s="394" t="str">
        <f>'[2]Electric Rate Base - Plant Data'!A9</f>
        <v>UI</v>
      </c>
      <c r="B9" s="391" t="str">
        <f>'[2]Electric Rate Base - Plant Data'!B9</f>
        <v xml:space="preserve">               312 - Boiler Plant Equipment</v>
      </c>
      <c r="C9" s="395">
        <f>'[2]Electric Rate Base - Plant Data'!C9</f>
        <v>688472345.13499904</v>
      </c>
      <c r="D9" s="392">
        <f>'[2]Electric Rate Base - Plant Data'!D9</f>
        <v>0</v>
      </c>
      <c r="E9" s="395">
        <f>'[2]Electric Rate Base - Plant Data'!E9</f>
        <v>688472345.13499904</v>
      </c>
      <c r="F9" s="395">
        <f>'[2]Electric Rate Base - Plant Data'!F9</f>
        <v>0</v>
      </c>
      <c r="G9" s="395">
        <f>'[2]Electric Rate Base - Plant Data'!G9</f>
        <v>0</v>
      </c>
      <c r="H9" s="395">
        <f>'[2]Electric Rate Base - Plant Data'!H9</f>
        <v>0</v>
      </c>
      <c r="I9" s="395">
        <f>'[2]Electric Rate Base - Plant Data'!I9</f>
        <v>0</v>
      </c>
      <c r="J9" s="395">
        <f>'[2]Electric Rate Base - Plant Data'!J9</f>
        <v>0</v>
      </c>
      <c r="K9" s="395">
        <f>'[2]Electric Rate Base - Plant Data'!K9</f>
        <v>0</v>
      </c>
      <c r="L9" s="395">
        <f>'[2]Electric Rate Base - Plant Data'!L9</f>
        <v>0</v>
      </c>
      <c r="M9" s="395">
        <f>'[2]Electric Rate Base - Plant Data'!M9</f>
        <v>0</v>
      </c>
      <c r="N9" s="395">
        <f>'[2]Electric Rate Base - Plant Data'!N9</f>
        <v>0</v>
      </c>
      <c r="O9" s="395">
        <f>'[2]Electric Rate Base - Plant Data'!O9</f>
        <v>0</v>
      </c>
      <c r="P9" s="395">
        <f>'[2]Electric Rate Base - Plant Data'!P9</f>
        <v>0</v>
      </c>
      <c r="Q9" s="395">
        <f>'[2]Electric Rate Base - Plant Data'!Q9</f>
        <v>688472345.13499904</v>
      </c>
      <c r="R9" s="395">
        <f>'[2]Electric Rate Base - Plant Data'!R9</f>
        <v>0</v>
      </c>
      <c r="S9" s="395">
        <f>'[2]Electric Rate Base - Plant Data'!S9</f>
        <v>688472345.13499904</v>
      </c>
    </row>
    <row r="10" spans="1:19" ht="13.8">
      <c r="A10" s="394" t="str">
        <f>'[2]Electric Rate Base - Plant Data'!A10</f>
        <v>UI</v>
      </c>
      <c r="B10" s="391" t="str">
        <f>'[2]Electric Rate Base - Plant Data'!B10</f>
        <v xml:space="preserve">               314 - Turbogenerator Units</v>
      </c>
      <c r="C10" s="395">
        <f>'[2]Electric Rate Base - Plant Data'!C10</f>
        <v>336625193.170416</v>
      </c>
      <c r="D10" s="392">
        <f>'[2]Electric Rate Base - Plant Data'!D10</f>
        <v>0</v>
      </c>
      <c r="E10" s="395">
        <f>'[2]Electric Rate Base - Plant Data'!E10</f>
        <v>336625193.170416</v>
      </c>
      <c r="F10" s="395">
        <f>'[2]Electric Rate Base - Plant Data'!F10</f>
        <v>0</v>
      </c>
      <c r="G10" s="395">
        <f>'[2]Electric Rate Base - Plant Data'!G10</f>
        <v>0</v>
      </c>
      <c r="H10" s="395">
        <f>'[2]Electric Rate Base - Plant Data'!H10</f>
        <v>0</v>
      </c>
      <c r="I10" s="395">
        <f>'[2]Electric Rate Base - Plant Data'!I10</f>
        <v>0</v>
      </c>
      <c r="J10" s="395">
        <f>'[2]Electric Rate Base - Plant Data'!J10</f>
        <v>0</v>
      </c>
      <c r="K10" s="395">
        <f>'[2]Electric Rate Base - Plant Data'!K10</f>
        <v>0</v>
      </c>
      <c r="L10" s="395">
        <f>'[2]Electric Rate Base - Plant Data'!L10</f>
        <v>0</v>
      </c>
      <c r="M10" s="395">
        <f>'[2]Electric Rate Base - Plant Data'!M10</f>
        <v>0</v>
      </c>
      <c r="N10" s="395">
        <f>'[2]Electric Rate Base - Plant Data'!N10</f>
        <v>0</v>
      </c>
      <c r="O10" s="395">
        <f>'[2]Electric Rate Base - Plant Data'!O10</f>
        <v>0</v>
      </c>
      <c r="P10" s="395">
        <f>'[2]Electric Rate Base - Plant Data'!P10</f>
        <v>0</v>
      </c>
      <c r="Q10" s="395">
        <f>'[2]Electric Rate Base - Plant Data'!Q10</f>
        <v>336625193.170416</v>
      </c>
      <c r="R10" s="395">
        <f>'[2]Electric Rate Base - Plant Data'!R10</f>
        <v>0</v>
      </c>
      <c r="S10" s="395">
        <f>'[2]Electric Rate Base - Plant Data'!S10</f>
        <v>336625193.170416</v>
      </c>
    </row>
    <row r="11" spans="1:19" ht="13.8">
      <c r="A11" s="394" t="str">
        <f>'[2]Electric Rate Base - Plant Data'!A11</f>
        <v>UI</v>
      </c>
      <c r="B11" s="391" t="str">
        <f>'[2]Electric Rate Base - Plant Data'!B11</f>
        <v xml:space="preserve">               315 - Accessory Electric Equipment</v>
      </c>
      <c r="C11" s="395">
        <f>'[2]Electric Rate Base - Plant Data'!C11</f>
        <v>47432360.087916598</v>
      </c>
      <c r="D11" s="392">
        <f>'[2]Electric Rate Base - Plant Data'!D11</f>
        <v>0</v>
      </c>
      <c r="E11" s="395">
        <f>'[2]Electric Rate Base - Plant Data'!E11</f>
        <v>47432360.087916598</v>
      </c>
      <c r="F11" s="395">
        <f>'[2]Electric Rate Base - Plant Data'!F11</f>
        <v>0</v>
      </c>
      <c r="G11" s="395">
        <f>'[2]Electric Rate Base - Plant Data'!G11</f>
        <v>0</v>
      </c>
      <c r="H11" s="395">
        <f>'[2]Electric Rate Base - Plant Data'!H11</f>
        <v>0</v>
      </c>
      <c r="I11" s="395">
        <f>'[2]Electric Rate Base - Plant Data'!I11</f>
        <v>0</v>
      </c>
      <c r="J11" s="395">
        <f>'[2]Electric Rate Base - Plant Data'!J11</f>
        <v>0</v>
      </c>
      <c r="K11" s="395">
        <f>'[2]Electric Rate Base - Plant Data'!K11</f>
        <v>0</v>
      </c>
      <c r="L11" s="395">
        <f>'[2]Electric Rate Base - Plant Data'!L11</f>
        <v>0</v>
      </c>
      <c r="M11" s="395">
        <f>'[2]Electric Rate Base - Plant Data'!M11</f>
        <v>0</v>
      </c>
      <c r="N11" s="395">
        <f>'[2]Electric Rate Base - Plant Data'!N11</f>
        <v>0</v>
      </c>
      <c r="O11" s="395">
        <f>'[2]Electric Rate Base - Plant Data'!O11</f>
        <v>0</v>
      </c>
      <c r="P11" s="395">
        <f>'[2]Electric Rate Base - Plant Data'!P11</f>
        <v>0</v>
      </c>
      <c r="Q11" s="395">
        <f>'[2]Electric Rate Base - Plant Data'!Q11</f>
        <v>47432360.087916598</v>
      </c>
      <c r="R11" s="395">
        <f>'[2]Electric Rate Base - Plant Data'!R11</f>
        <v>0</v>
      </c>
      <c r="S11" s="395">
        <f>'[2]Electric Rate Base - Plant Data'!S11</f>
        <v>47432360.087916598</v>
      </c>
    </row>
    <row r="12" spans="1:19" ht="13.8">
      <c r="A12" s="394" t="str">
        <f>'[2]Electric Rate Base - Plant Data'!A12</f>
        <v>UI</v>
      </c>
      <c r="B12" s="391" t="str">
        <f>'[2]Electric Rate Base - Plant Data'!B12</f>
        <v xml:space="preserve">               316 - Miscellaneous Power Plant Equipment</v>
      </c>
      <c r="C12" s="395">
        <f>'[2]Electric Rate Base - Plant Data'!C12</f>
        <v>15682495.7279166</v>
      </c>
      <c r="D12" s="392">
        <f>'[2]Electric Rate Base - Plant Data'!D12</f>
        <v>0</v>
      </c>
      <c r="E12" s="395">
        <f>'[2]Electric Rate Base - Plant Data'!E12</f>
        <v>15682495.7279166</v>
      </c>
      <c r="F12" s="395">
        <f>'[2]Electric Rate Base - Plant Data'!F12</f>
        <v>0</v>
      </c>
      <c r="G12" s="395">
        <f>'[2]Electric Rate Base - Plant Data'!G12</f>
        <v>0</v>
      </c>
      <c r="H12" s="395">
        <f>'[2]Electric Rate Base - Plant Data'!H12</f>
        <v>0</v>
      </c>
      <c r="I12" s="395">
        <f>'[2]Electric Rate Base - Plant Data'!I12</f>
        <v>0</v>
      </c>
      <c r="J12" s="395">
        <f>'[2]Electric Rate Base - Plant Data'!J12</f>
        <v>0</v>
      </c>
      <c r="K12" s="395">
        <f>'[2]Electric Rate Base - Plant Data'!K12</f>
        <v>0</v>
      </c>
      <c r="L12" s="395">
        <f>'[2]Electric Rate Base - Plant Data'!L12</f>
        <v>0</v>
      </c>
      <c r="M12" s="395">
        <f>'[2]Electric Rate Base - Plant Data'!M12</f>
        <v>0</v>
      </c>
      <c r="N12" s="395">
        <f>'[2]Electric Rate Base - Plant Data'!N12</f>
        <v>0</v>
      </c>
      <c r="O12" s="395">
        <f>'[2]Electric Rate Base - Plant Data'!O12</f>
        <v>0</v>
      </c>
      <c r="P12" s="395">
        <f>'[2]Electric Rate Base - Plant Data'!P12</f>
        <v>0</v>
      </c>
      <c r="Q12" s="395">
        <f>'[2]Electric Rate Base - Plant Data'!Q12</f>
        <v>15682495.7279166</v>
      </c>
      <c r="R12" s="395">
        <f>'[2]Electric Rate Base - Plant Data'!R12</f>
        <v>0</v>
      </c>
      <c r="S12" s="395">
        <f>'[2]Electric Rate Base - Plant Data'!S12</f>
        <v>15682495.7279166</v>
      </c>
    </row>
    <row r="13" spans="1:19" ht="13.8">
      <c r="A13" s="394" t="str">
        <f>'[2]Electric Rate Base - Plant Data'!A13</f>
        <v>UI</v>
      </c>
      <c r="B13" s="391" t="str">
        <f>'[2]Electric Rate Base - Plant Data'!B13</f>
        <v xml:space="preserve">               317 - Asset Retirement Obligation</v>
      </c>
      <c r="C13" s="398">
        <f>'[2]Electric Rate Base - Plant Data'!C13</f>
        <v>35657241.028750002</v>
      </c>
      <c r="D13" s="392">
        <f>'[2]Electric Rate Base - Plant Data'!D13</f>
        <v>0</v>
      </c>
      <c r="E13" s="398">
        <f>'[2]Electric Rate Base - Plant Data'!E13</f>
        <v>35657241.028750002</v>
      </c>
      <c r="F13" s="398">
        <f>'[2]Electric Rate Base - Plant Data'!F13</f>
        <v>0</v>
      </c>
      <c r="G13" s="398">
        <f>'[2]Electric Rate Base - Plant Data'!G13</f>
        <v>0</v>
      </c>
      <c r="H13" s="398">
        <f>'[2]Electric Rate Base - Plant Data'!H13</f>
        <v>0</v>
      </c>
      <c r="I13" s="398">
        <f>'[2]Electric Rate Base - Plant Data'!I13</f>
        <v>0</v>
      </c>
      <c r="J13" s="398">
        <f>'[2]Electric Rate Base - Plant Data'!J13</f>
        <v>0</v>
      </c>
      <c r="K13" s="398">
        <f>'[2]Electric Rate Base - Plant Data'!K13</f>
        <v>0</v>
      </c>
      <c r="L13" s="398">
        <f>'[2]Electric Rate Base - Plant Data'!L13</f>
        <v>0</v>
      </c>
      <c r="M13" s="398">
        <f>'[2]Electric Rate Base - Plant Data'!M13</f>
        <v>0</v>
      </c>
      <c r="N13" s="398">
        <f>'[2]Electric Rate Base - Plant Data'!N13</f>
        <v>0</v>
      </c>
      <c r="O13" s="398">
        <f>'[2]Electric Rate Base - Plant Data'!O13</f>
        <v>0</v>
      </c>
      <c r="P13" s="398">
        <f>'[2]Electric Rate Base - Plant Data'!P13</f>
        <v>0</v>
      </c>
      <c r="Q13" s="398">
        <f>'[2]Electric Rate Base - Plant Data'!Q13</f>
        <v>35657241.028750002</v>
      </c>
      <c r="R13" s="398">
        <f>'[2]Electric Rate Base - Plant Data'!R13</f>
        <v>0</v>
      </c>
      <c r="S13" s="398">
        <f>'[2]Electric Rate Base - Plant Data'!S13</f>
        <v>35657241.028750002</v>
      </c>
    </row>
    <row r="14" spans="1:19" ht="13.8">
      <c r="A14" s="394">
        <f>'[2]Electric Rate Base - Plant Data'!A14</f>
        <v>0</v>
      </c>
      <c r="B14" s="399" t="str">
        <f>'[2]Electric Rate Base - Plant Data'!B14</f>
        <v>Total Steam Production</v>
      </c>
      <c r="C14" s="400">
        <f>'[2]Electric Rate Base - Plant Data'!C14</f>
        <v>1304541451.6862471</v>
      </c>
      <c r="D14" s="401">
        <f>'[2]Electric Rate Base - Plant Data'!D14</f>
        <v>0</v>
      </c>
      <c r="E14" s="401">
        <f>'[2]Electric Rate Base - Plant Data'!E14</f>
        <v>1304541451.6862471</v>
      </c>
      <c r="F14" s="400">
        <f>'[2]Electric Rate Base - Plant Data'!F14</f>
        <v>0</v>
      </c>
      <c r="G14" s="400">
        <f>'[2]Electric Rate Base - Plant Data'!G14</f>
        <v>0</v>
      </c>
      <c r="H14" s="400">
        <f>'[2]Electric Rate Base - Plant Data'!H14</f>
        <v>0</v>
      </c>
      <c r="I14" s="400">
        <f>'[2]Electric Rate Base - Plant Data'!I14</f>
        <v>0</v>
      </c>
      <c r="J14" s="400">
        <f>'[2]Electric Rate Base - Plant Data'!J14</f>
        <v>0</v>
      </c>
      <c r="K14" s="400">
        <f>'[2]Electric Rate Base - Plant Data'!K14</f>
        <v>0</v>
      </c>
      <c r="L14" s="400">
        <f>'[2]Electric Rate Base - Plant Data'!L14</f>
        <v>0</v>
      </c>
      <c r="M14" s="400">
        <f>'[2]Electric Rate Base - Plant Data'!M14</f>
        <v>0</v>
      </c>
      <c r="N14" s="400">
        <f>'[2]Electric Rate Base - Plant Data'!N14</f>
        <v>0</v>
      </c>
      <c r="O14" s="400">
        <f>'[2]Electric Rate Base - Plant Data'!O14</f>
        <v>0</v>
      </c>
      <c r="P14" s="400">
        <f>'[2]Electric Rate Base - Plant Data'!P14</f>
        <v>0</v>
      </c>
      <c r="Q14" s="400">
        <f>'[2]Electric Rate Base - Plant Data'!Q14</f>
        <v>1304541451.6862471</v>
      </c>
      <c r="R14" s="400">
        <f>'[2]Electric Rate Base - Plant Data'!R14</f>
        <v>0</v>
      </c>
      <c r="S14" s="400">
        <f>'[2]Electric Rate Base - Plant Data'!S14</f>
        <v>1304541451.6862471</v>
      </c>
    </row>
    <row r="15" spans="1:19" ht="13.8">
      <c r="A15" s="394" t="str">
        <f>'[2]Electric Rate Base - Plant Data'!A15</f>
        <v>UI</v>
      </c>
      <c r="B15" s="391" t="str">
        <f>'[2]Electric Rate Base - Plant Data'!B15</f>
        <v xml:space="preserve">          Hydraulic Production:</v>
      </c>
      <c r="C15" s="395">
        <f>'[2]Electric Rate Base - Plant Data'!C15</f>
        <v>0</v>
      </c>
      <c r="D15" s="392">
        <f>'[2]Electric Rate Base - Plant Data'!D15</f>
        <v>0</v>
      </c>
      <c r="E15" s="395">
        <f>'[2]Electric Rate Base - Plant Data'!E15</f>
        <v>0</v>
      </c>
      <c r="F15" s="395">
        <f>'[2]Electric Rate Base - Plant Data'!F15</f>
        <v>0</v>
      </c>
      <c r="G15" s="395">
        <f>'[2]Electric Rate Base - Plant Data'!G15</f>
        <v>0</v>
      </c>
      <c r="H15" s="395">
        <f>'[2]Electric Rate Base - Plant Data'!H15</f>
        <v>0</v>
      </c>
      <c r="I15" s="395">
        <f>'[2]Electric Rate Base - Plant Data'!I15</f>
        <v>0</v>
      </c>
      <c r="J15" s="395">
        <f>'[2]Electric Rate Base - Plant Data'!J15</f>
        <v>0</v>
      </c>
      <c r="K15" s="395">
        <f>'[2]Electric Rate Base - Plant Data'!K15</f>
        <v>0</v>
      </c>
      <c r="L15" s="395">
        <f>'[2]Electric Rate Base - Plant Data'!L15</f>
        <v>0</v>
      </c>
      <c r="M15" s="395">
        <f>'[2]Electric Rate Base - Plant Data'!M15</f>
        <v>0</v>
      </c>
      <c r="N15" s="395">
        <f>'[2]Electric Rate Base - Plant Data'!N15</f>
        <v>0</v>
      </c>
      <c r="O15" s="395">
        <f>'[2]Electric Rate Base - Plant Data'!O15</f>
        <v>0</v>
      </c>
      <c r="P15" s="395">
        <f>'[2]Electric Rate Base - Plant Data'!P15</f>
        <v>0</v>
      </c>
      <c r="Q15" s="395">
        <f>'[2]Electric Rate Base - Plant Data'!Q15</f>
        <v>0</v>
      </c>
      <c r="R15" s="395">
        <f>'[2]Electric Rate Base - Plant Data'!R15</f>
        <v>0</v>
      </c>
      <c r="S15" s="395">
        <f>'[2]Electric Rate Base - Plant Data'!S15</f>
        <v>0</v>
      </c>
    </row>
    <row r="16" spans="1:19" ht="13.8">
      <c r="A16" s="394" t="str">
        <f>'[2]Electric Rate Base - Plant Data'!A16</f>
        <v>UI</v>
      </c>
      <c r="B16" s="391" t="str">
        <f>'[2]Electric Rate Base - Plant Data'!B16</f>
        <v xml:space="preserve">               330 - Land and Land Rights</v>
      </c>
      <c r="C16" s="395">
        <f>'[2]Electric Rate Base - Plant Data'!C16</f>
        <v>6103142.4158333298</v>
      </c>
      <c r="D16" s="392">
        <f>'[2]Electric Rate Base - Plant Data'!D16</f>
        <v>0</v>
      </c>
      <c r="E16" s="395">
        <f>'[2]Electric Rate Base - Plant Data'!E16</f>
        <v>6103142.4158333298</v>
      </c>
      <c r="F16" s="395">
        <f>'[2]Electric Rate Base - Plant Data'!F16</f>
        <v>0</v>
      </c>
      <c r="G16" s="395">
        <f>'[2]Electric Rate Base - Plant Data'!G16</f>
        <v>0</v>
      </c>
      <c r="H16" s="395">
        <f>'[2]Electric Rate Base - Plant Data'!H16</f>
        <v>0</v>
      </c>
      <c r="I16" s="395">
        <f>'[2]Electric Rate Base - Plant Data'!I16</f>
        <v>0</v>
      </c>
      <c r="J16" s="395">
        <f>'[2]Electric Rate Base - Plant Data'!J16</f>
        <v>0</v>
      </c>
      <c r="K16" s="395">
        <f>'[2]Electric Rate Base - Plant Data'!K16</f>
        <v>0</v>
      </c>
      <c r="L16" s="395">
        <f>'[2]Electric Rate Base - Plant Data'!L16</f>
        <v>0</v>
      </c>
      <c r="M16" s="395">
        <f>'[2]Electric Rate Base - Plant Data'!M16</f>
        <v>0</v>
      </c>
      <c r="N16" s="395">
        <f>'[2]Electric Rate Base - Plant Data'!N16</f>
        <v>0</v>
      </c>
      <c r="O16" s="395">
        <f>'[2]Electric Rate Base - Plant Data'!O16</f>
        <v>0</v>
      </c>
      <c r="P16" s="395">
        <f>'[2]Electric Rate Base - Plant Data'!P16</f>
        <v>0</v>
      </c>
      <c r="Q16" s="395">
        <f>'[2]Electric Rate Base - Plant Data'!Q16</f>
        <v>6103142.4158333298</v>
      </c>
      <c r="R16" s="395">
        <f>'[2]Electric Rate Base - Plant Data'!R16</f>
        <v>0</v>
      </c>
      <c r="S16" s="395">
        <f>'[2]Electric Rate Base - Plant Data'!S16</f>
        <v>6103142.4158333298</v>
      </c>
    </row>
    <row r="17" spans="1:19" ht="13.8">
      <c r="A17" s="394" t="str">
        <f>'[2]Electric Rate Base - Plant Data'!A17</f>
        <v>UI</v>
      </c>
      <c r="B17" s="391" t="str">
        <f>'[2]Electric Rate Base - Plant Data'!B17</f>
        <v xml:space="preserve">               331 - Structures and Improvements</v>
      </c>
      <c r="C17" s="395">
        <f>'[2]Electric Rate Base - Plant Data'!C17</f>
        <v>164143076.064583</v>
      </c>
      <c r="D17" s="392">
        <f>'[2]Electric Rate Base - Plant Data'!D17</f>
        <v>0</v>
      </c>
      <c r="E17" s="395">
        <f>'[2]Electric Rate Base - Plant Data'!E17</f>
        <v>164143076.064583</v>
      </c>
      <c r="F17" s="395">
        <f>'[2]Electric Rate Base - Plant Data'!F17</f>
        <v>0</v>
      </c>
      <c r="G17" s="395">
        <f>'[2]Electric Rate Base - Plant Data'!G17</f>
        <v>0</v>
      </c>
      <c r="H17" s="395">
        <f>'[2]Electric Rate Base - Plant Data'!H17</f>
        <v>0</v>
      </c>
      <c r="I17" s="395">
        <f>'[2]Electric Rate Base - Plant Data'!I17</f>
        <v>0</v>
      </c>
      <c r="J17" s="395">
        <f>'[2]Electric Rate Base - Plant Data'!J17</f>
        <v>0</v>
      </c>
      <c r="K17" s="395">
        <f>'[2]Electric Rate Base - Plant Data'!K17</f>
        <v>0</v>
      </c>
      <c r="L17" s="395">
        <f>'[2]Electric Rate Base - Plant Data'!L17</f>
        <v>0</v>
      </c>
      <c r="M17" s="395">
        <f>'[2]Electric Rate Base - Plant Data'!M17</f>
        <v>0</v>
      </c>
      <c r="N17" s="395">
        <f>'[2]Electric Rate Base - Plant Data'!N17</f>
        <v>0</v>
      </c>
      <c r="O17" s="395">
        <f>'[2]Electric Rate Base - Plant Data'!O17</f>
        <v>0</v>
      </c>
      <c r="P17" s="395">
        <f>'[2]Electric Rate Base - Plant Data'!P17</f>
        <v>0</v>
      </c>
      <c r="Q17" s="395">
        <f>'[2]Electric Rate Base - Plant Data'!Q17</f>
        <v>164143076.064583</v>
      </c>
      <c r="R17" s="395">
        <f>'[2]Electric Rate Base - Plant Data'!R17</f>
        <v>0</v>
      </c>
      <c r="S17" s="395">
        <f>'[2]Electric Rate Base - Plant Data'!S17</f>
        <v>164143076.064583</v>
      </c>
    </row>
    <row r="18" spans="1:19" ht="13.8">
      <c r="A18" s="394" t="str">
        <f>'[2]Electric Rate Base - Plant Data'!A18</f>
        <v>UI</v>
      </c>
      <c r="B18" s="391" t="str">
        <f>'[2]Electric Rate Base - Plant Data'!B18</f>
        <v xml:space="preserve">               332 - Reservoirs, Dams, and Waterways</v>
      </c>
      <c r="C18" s="395">
        <f>'[2]Electric Rate Base - Plant Data'!C18</f>
        <v>350262419.78041601</v>
      </c>
      <c r="D18" s="392">
        <f>'[2]Electric Rate Base - Plant Data'!D18</f>
        <v>0</v>
      </c>
      <c r="E18" s="395">
        <f>'[2]Electric Rate Base - Plant Data'!E18</f>
        <v>350262419.78041601</v>
      </c>
      <c r="F18" s="395">
        <f>'[2]Electric Rate Base - Plant Data'!F18</f>
        <v>0</v>
      </c>
      <c r="G18" s="395">
        <f>'[2]Electric Rate Base - Plant Data'!G18</f>
        <v>0</v>
      </c>
      <c r="H18" s="395">
        <f>'[2]Electric Rate Base - Plant Data'!H18</f>
        <v>0</v>
      </c>
      <c r="I18" s="395">
        <f>'[2]Electric Rate Base - Plant Data'!I18</f>
        <v>0</v>
      </c>
      <c r="J18" s="395">
        <f>'[2]Electric Rate Base - Plant Data'!J18</f>
        <v>0</v>
      </c>
      <c r="K18" s="395">
        <f>'[2]Electric Rate Base - Plant Data'!K18</f>
        <v>0</v>
      </c>
      <c r="L18" s="395">
        <f>'[2]Electric Rate Base - Plant Data'!L18</f>
        <v>0</v>
      </c>
      <c r="M18" s="395">
        <f>'[2]Electric Rate Base - Plant Data'!M18</f>
        <v>0</v>
      </c>
      <c r="N18" s="395">
        <f>'[2]Electric Rate Base - Plant Data'!N18</f>
        <v>0</v>
      </c>
      <c r="O18" s="395">
        <f>'[2]Electric Rate Base - Plant Data'!O18</f>
        <v>0</v>
      </c>
      <c r="P18" s="395">
        <f>'[2]Electric Rate Base - Plant Data'!P18</f>
        <v>0</v>
      </c>
      <c r="Q18" s="395">
        <f>'[2]Electric Rate Base - Plant Data'!Q18</f>
        <v>350262419.78041601</v>
      </c>
      <c r="R18" s="395">
        <f>'[2]Electric Rate Base - Plant Data'!R18</f>
        <v>0</v>
      </c>
      <c r="S18" s="395">
        <f>'[2]Electric Rate Base - Plant Data'!S18</f>
        <v>350262419.78041601</v>
      </c>
    </row>
    <row r="19" spans="1:19" ht="13.8">
      <c r="A19" s="394" t="str">
        <f>'[2]Electric Rate Base - Plant Data'!A19</f>
        <v>UI</v>
      </c>
      <c r="B19" s="391" t="str">
        <f>'[2]Electric Rate Base - Plant Data'!B19</f>
        <v xml:space="preserve">               333 - Waterwheels, Turbines and Generators</v>
      </c>
      <c r="C19" s="395">
        <f>'[2]Electric Rate Base - Plant Data'!C19</f>
        <v>124560506.87666599</v>
      </c>
      <c r="D19" s="392">
        <f>'[2]Electric Rate Base - Plant Data'!D19</f>
        <v>0</v>
      </c>
      <c r="E19" s="395">
        <f>'[2]Electric Rate Base - Plant Data'!E19</f>
        <v>124560506.87666599</v>
      </c>
      <c r="F19" s="395">
        <f>'[2]Electric Rate Base - Plant Data'!F19</f>
        <v>0</v>
      </c>
      <c r="G19" s="395">
        <f>'[2]Electric Rate Base - Plant Data'!G19</f>
        <v>0</v>
      </c>
      <c r="H19" s="395">
        <f>'[2]Electric Rate Base - Plant Data'!H19</f>
        <v>0</v>
      </c>
      <c r="I19" s="395">
        <f>'[2]Electric Rate Base - Plant Data'!I19</f>
        <v>0</v>
      </c>
      <c r="J19" s="395">
        <f>'[2]Electric Rate Base - Plant Data'!J19</f>
        <v>0</v>
      </c>
      <c r="K19" s="395">
        <f>'[2]Electric Rate Base - Plant Data'!K19</f>
        <v>0</v>
      </c>
      <c r="L19" s="395">
        <f>'[2]Electric Rate Base - Plant Data'!L19</f>
        <v>0</v>
      </c>
      <c r="M19" s="395">
        <f>'[2]Electric Rate Base - Plant Data'!M19</f>
        <v>0</v>
      </c>
      <c r="N19" s="395">
        <f>'[2]Electric Rate Base - Plant Data'!N19</f>
        <v>0</v>
      </c>
      <c r="O19" s="395">
        <f>'[2]Electric Rate Base - Plant Data'!O19</f>
        <v>0</v>
      </c>
      <c r="P19" s="395">
        <f>'[2]Electric Rate Base - Plant Data'!P19</f>
        <v>0</v>
      </c>
      <c r="Q19" s="395">
        <f>'[2]Electric Rate Base - Plant Data'!Q19</f>
        <v>124560506.87666599</v>
      </c>
      <c r="R19" s="395">
        <f>'[2]Electric Rate Base - Plant Data'!R19</f>
        <v>0</v>
      </c>
      <c r="S19" s="395">
        <f>'[2]Electric Rate Base - Plant Data'!S19</f>
        <v>124560506.87666599</v>
      </c>
    </row>
    <row r="20" spans="1:19" ht="13.8">
      <c r="A20" s="394" t="str">
        <f>'[2]Electric Rate Base - Plant Data'!A20</f>
        <v>UI</v>
      </c>
      <c r="B20" s="391" t="str">
        <f>'[2]Electric Rate Base - Plant Data'!B20</f>
        <v xml:space="preserve">               334 - Accessory Electric Equipment</v>
      </c>
      <c r="C20" s="395">
        <f>'[2]Electric Rate Base - Plant Data'!C20</f>
        <v>45791703.3395833</v>
      </c>
      <c r="D20" s="392">
        <f>'[2]Electric Rate Base - Plant Data'!D20</f>
        <v>0</v>
      </c>
      <c r="E20" s="395">
        <f>'[2]Electric Rate Base - Plant Data'!E20</f>
        <v>45791703.3395833</v>
      </c>
      <c r="F20" s="395">
        <f>'[2]Electric Rate Base - Plant Data'!F20</f>
        <v>0</v>
      </c>
      <c r="G20" s="395">
        <f>'[2]Electric Rate Base - Plant Data'!G20</f>
        <v>0</v>
      </c>
      <c r="H20" s="395">
        <f>'[2]Electric Rate Base - Plant Data'!H20</f>
        <v>0</v>
      </c>
      <c r="I20" s="395">
        <f>'[2]Electric Rate Base - Plant Data'!I20</f>
        <v>0</v>
      </c>
      <c r="J20" s="395">
        <f>'[2]Electric Rate Base - Plant Data'!J20</f>
        <v>0</v>
      </c>
      <c r="K20" s="395">
        <f>'[2]Electric Rate Base - Plant Data'!K20</f>
        <v>0</v>
      </c>
      <c r="L20" s="395">
        <f>'[2]Electric Rate Base - Plant Data'!L20</f>
        <v>0</v>
      </c>
      <c r="M20" s="395">
        <f>'[2]Electric Rate Base - Plant Data'!M20</f>
        <v>0</v>
      </c>
      <c r="N20" s="395">
        <f>'[2]Electric Rate Base - Plant Data'!N20</f>
        <v>0</v>
      </c>
      <c r="O20" s="395">
        <f>'[2]Electric Rate Base - Plant Data'!O20</f>
        <v>0</v>
      </c>
      <c r="P20" s="395">
        <f>'[2]Electric Rate Base - Plant Data'!P20</f>
        <v>0</v>
      </c>
      <c r="Q20" s="395">
        <f>'[2]Electric Rate Base - Plant Data'!Q20</f>
        <v>45791703.3395833</v>
      </c>
      <c r="R20" s="395">
        <f>'[2]Electric Rate Base - Plant Data'!R20</f>
        <v>0</v>
      </c>
      <c r="S20" s="395">
        <f>'[2]Electric Rate Base - Plant Data'!S20</f>
        <v>45791703.3395833</v>
      </c>
    </row>
    <row r="21" spans="1:19" ht="13.8">
      <c r="A21" s="394" t="str">
        <f>'[2]Electric Rate Base - Plant Data'!A21</f>
        <v>UI</v>
      </c>
      <c r="B21" s="391" t="str">
        <f>'[2]Electric Rate Base - Plant Data'!B21</f>
        <v xml:space="preserve">               335 - Miscellaneous Power Plant Equipment</v>
      </c>
      <c r="C21" s="395">
        <f>'[2]Electric Rate Base - Plant Data'!C21</f>
        <v>14363490.8395833</v>
      </c>
      <c r="D21" s="392">
        <f>'[2]Electric Rate Base - Plant Data'!D21</f>
        <v>0</v>
      </c>
      <c r="E21" s="395">
        <f>'[2]Electric Rate Base - Plant Data'!E21</f>
        <v>14363490.8395833</v>
      </c>
      <c r="F21" s="395">
        <f>'[2]Electric Rate Base - Plant Data'!F21</f>
        <v>0</v>
      </c>
      <c r="G21" s="395">
        <f>'[2]Electric Rate Base - Plant Data'!G21</f>
        <v>0</v>
      </c>
      <c r="H21" s="395">
        <f>'[2]Electric Rate Base - Plant Data'!H21</f>
        <v>0</v>
      </c>
      <c r="I21" s="395">
        <f>'[2]Electric Rate Base - Plant Data'!I21</f>
        <v>0</v>
      </c>
      <c r="J21" s="395">
        <f>'[2]Electric Rate Base - Plant Data'!J21</f>
        <v>0</v>
      </c>
      <c r="K21" s="395">
        <f>'[2]Electric Rate Base - Plant Data'!K21</f>
        <v>0</v>
      </c>
      <c r="L21" s="395">
        <f>'[2]Electric Rate Base - Plant Data'!L21</f>
        <v>0</v>
      </c>
      <c r="M21" s="395">
        <f>'[2]Electric Rate Base - Plant Data'!M21</f>
        <v>0</v>
      </c>
      <c r="N21" s="395">
        <f>'[2]Electric Rate Base - Plant Data'!N21</f>
        <v>0</v>
      </c>
      <c r="O21" s="395">
        <f>'[2]Electric Rate Base - Plant Data'!O21</f>
        <v>0</v>
      </c>
      <c r="P21" s="395">
        <f>'[2]Electric Rate Base - Plant Data'!P21</f>
        <v>0</v>
      </c>
      <c r="Q21" s="395">
        <f>'[2]Electric Rate Base - Plant Data'!Q21</f>
        <v>14363490.8395833</v>
      </c>
      <c r="R21" s="395">
        <f>'[2]Electric Rate Base - Plant Data'!R21</f>
        <v>0</v>
      </c>
      <c r="S21" s="395">
        <f>'[2]Electric Rate Base - Plant Data'!S21</f>
        <v>14363490.8395833</v>
      </c>
    </row>
    <row r="22" spans="1:19" ht="13.8">
      <c r="A22" s="394" t="str">
        <f>'[2]Electric Rate Base - Plant Data'!A22</f>
        <v>UI</v>
      </c>
      <c r="B22" s="391" t="str">
        <f>'[2]Electric Rate Base - Plant Data'!B22</f>
        <v xml:space="preserve">               336 - Roads, Railroads and Bridges</v>
      </c>
      <c r="C22" s="395">
        <f>'[2]Electric Rate Base - Plant Data'!C22</f>
        <v>5031879.9524999997</v>
      </c>
      <c r="D22" s="392">
        <f>'[2]Electric Rate Base - Plant Data'!D22</f>
        <v>0</v>
      </c>
      <c r="E22" s="395">
        <f>'[2]Electric Rate Base - Plant Data'!E22</f>
        <v>5031879.9524999997</v>
      </c>
      <c r="F22" s="395">
        <f>'[2]Electric Rate Base - Plant Data'!F22</f>
        <v>0</v>
      </c>
      <c r="G22" s="395">
        <f>'[2]Electric Rate Base - Plant Data'!G22</f>
        <v>0</v>
      </c>
      <c r="H22" s="395">
        <f>'[2]Electric Rate Base - Plant Data'!H22</f>
        <v>0</v>
      </c>
      <c r="I22" s="395">
        <f>'[2]Electric Rate Base - Plant Data'!I22</f>
        <v>0</v>
      </c>
      <c r="J22" s="395">
        <f>'[2]Electric Rate Base - Plant Data'!J22</f>
        <v>0</v>
      </c>
      <c r="K22" s="395">
        <f>'[2]Electric Rate Base - Plant Data'!K22</f>
        <v>0</v>
      </c>
      <c r="L22" s="395">
        <f>'[2]Electric Rate Base - Plant Data'!L22</f>
        <v>0</v>
      </c>
      <c r="M22" s="395">
        <f>'[2]Electric Rate Base - Plant Data'!M22</f>
        <v>0</v>
      </c>
      <c r="N22" s="395">
        <f>'[2]Electric Rate Base - Plant Data'!N22</f>
        <v>0</v>
      </c>
      <c r="O22" s="395">
        <f>'[2]Electric Rate Base - Plant Data'!O22</f>
        <v>0</v>
      </c>
      <c r="P22" s="395">
        <f>'[2]Electric Rate Base - Plant Data'!P22</f>
        <v>0</v>
      </c>
      <c r="Q22" s="395">
        <f>'[2]Electric Rate Base - Plant Data'!Q22</f>
        <v>5031879.9524999997</v>
      </c>
      <c r="R22" s="395">
        <f>'[2]Electric Rate Base - Plant Data'!R22</f>
        <v>0</v>
      </c>
      <c r="S22" s="395">
        <f>'[2]Electric Rate Base - Plant Data'!S22</f>
        <v>5031879.9524999997</v>
      </c>
    </row>
    <row r="23" spans="1:19" ht="13.8">
      <c r="A23" s="394" t="str">
        <f>'[2]Electric Rate Base - Plant Data'!A23</f>
        <v>UI</v>
      </c>
      <c r="B23" s="391" t="str">
        <f>'[2]Electric Rate Base - Plant Data'!B23</f>
        <v xml:space="preserve">               337 - ARO</v>
      </c>
      <c r="C23" s="395">
        <f>'[2]Electric Rate Base - Plant Data'!C23</f>
        <v>0</v>
      </c>
      <c r="D23" s="392">
        <f>'[2]Electric Rate Base - Plant Data'!D23</f>
        <v>0</v>
      </c>
      <c r="E23" s="395">
        <f>'[2]Electric Rate Base - Plant Data'!E23</f>
        <v>0</v>
      </c>
      <c r="F23" s="395">
        <f>'[2]Electric Rate Base - Plant Data'!F23</f>
        <v>0</v>
      </c>
      <c r="G23" s="395">
        <f>'[2]Electric Rate Base - Plant Data'!G23</f>
        <v>0</v>
      </c>
      <c r="H23" s="395">
        <f>'[2]Electric Rate Base - Plant Data'!H23</f>
        <v>0</v>
      </c>
      <c r="I23" s="395">
        <f>'[2]Electric Rate Base - Plant Data'!I23</f>
        <v>0</v>
      </c>
      <c r="J23" s="395">
        <f>'[2]Electric Rate Base - Plant Data'!J23</f>
        <v>0</v>
      </c>
      <c r="K23" s="395">
        <f>'[2]Electric Rate Base - Plant Data'!K23</f>
        <v>0</v>
      </c>
      <c r="L23" s="395">
        <f>'[2]Electric Rate Base - Plant Data'!L23</f>
        <v>0</v>
      </c>
      <c r="M23" s="395">
        <f>'[2]Electric Rate Base - Plant Data'!M23</f>
        <v>0</v>
      </c>
      <c r="N23" s="395">
        <f>'[2]Electric Rate Base - Plant Data'!N23</f>
        <v>0</v>
      </c>
      <c r="O23" s="395">
        <f>'[2]Electric Rate Base - Plant Data'!O23</f>
        <v>0</v>
      </c>
      <c r="P23" s="395">
        <f>'[2]Electric Rate Base - Plant Data'!P23</f>
        <v>0</v>
      </c>
      <c r="Q23" s="395">
        <f>'[2]Electric Rate Base - Plant Data'!Q23</f>
        <v>0</v>
      </c>
      <c r="R23" s="395">
        <f>'[2]Electric Rate Base - Plant Data'!R23</f>
        <v>0</v>
      </c>
      <c r="S23" s="395">
        <f>'[2]Electric Rate Base - Plant Data'!S23</f>
        <v>0</v>
      </c>
    </row>
    <row r="24" spans="1:19" ht="13.8">
      <c r="A24" s="394" t="str">
        <f>'[2]Electric Rate Base - Plant Data'!A24</f>
        <v>UI</v>
      </c>
      <c r="B24" s="391" t="str">
        <f>'[2]Electric Rate Base - Plant Data'!B24</f>
        <v xml:space="preserve">               338 - Easements</v>
      </c>
      <c r="C24" s="398">
        <f>'[2]Electric Rate Base - Plant Data'!C24</f>
        <v>0</v>
      </c>
      <c r="D24" s="392">
        <f>'[2]Electric Rate Base - Plant Data'!D24</f>
        <v>0</v>
      </c>
      <c r="E24" s="398">
        <f>'[2]Electric Rate Base - Plant Data'!E24</f>
        <v>0</v>
      </c>
      <c r="F24" s="398">
        <f>'[2]Electric Rate Base - Plant Data'!F24</f>
        <v>0</v>
      </c>
      <c r="G24" s="398">
        <f>'[2]Electric Rate Base - Plant Data'!G24</f>
        <v>0</v>
      </c>
      <c r="H24" s="398">
        <f>'[2]Electric Rate Base - Plant Data'!H24</f>
        <v>0</v>
      </c>
      <c r="I24" s="398">
        <f>'[2]Electric Rate Base - Plant Data'!I24</f>
        <v>0</v>
      </c>
      <c r="J24" s="398">
        <f>'[2]Electric Rate Base - Plant Data'!J24</f>
        <v>0</v>
      </c>
      <c r="K24" s="398">
        <f>'[2]Electric Rate Base - Plant Data'!K24</f>
        <v>0</v>
      </c>
      <c r="L24" s="398">
        <f>'[2]Electric Rate Base - Plant Data'!L24</f>
        <v>0</v>
      </c>
      <c r="M24" s="398">
        <f>'[2]Electric Rate Base - Plant Data'!M24</f>
        <v>0</v>
      </c>
      <c r="N24" s="398">
        <f>'[2]Electric Rate Base - Plant Data'!N24</f>
        <v>0</v>
      </c>
      <c r="O24" s="398">
        <f>'[2]Electric Rate Base - Plant Data'!O24</f>
        <v>0</v>
      </c>
      <c r="P24" s="398">
        <f>'[2]Electric Rate Base - Plant Data'!P24</f>
        <v>0</v>
      </c>
      <c r="Q24" s="398">
        <f>'[2]Electric Rate Base - Plant Data'!Q24</f>
        <v>0</v>
      </c>
      <c r="R24" s="398">
        <f>'[2]Electric Rate Base - Plant Data'!R24</f>
        <v>0</v>
      </c>
      <c r="S24" s="398">
        <f>'[2]Electric Rate Base - Plant Data'!S24</f>
        <v>0</v>
      </c>
    </row>
    <row r="25" spans="1:19" ht="13.8">
      <c r="A25" s="394">
        <f>'[2]Electric Rate Base - Plant Data'!A25</f>
        <v>0</v>
      </c>
      <c r="B25" s="399" t="str">
        <f>'[2]Electric Rate Base - Plant Data'!B25</f>
        <v>Total Hydro Production</v>
      </c>
      <c r="C25" s="400">
        <f>'[2]Electric Rate Base - Plant Data'!C25</f>
        <v>710256219.2691648</v>
      </c>
      <c r="D25" s="401">
        <f>'[2]Electric Rate Base - Plant Data'!D25</f>
        <v>0</v>
      </c>
      <c r="E25" s="401">
        <f>'[2]Electric Rate Base - Plant Data'!E25</f>
        <v>710256219.2691648</v>
      </c>
      <c r="F25" s="400">
        <f>'[2]Electric Rate Base - Plant Data'!F25</f>
        <v>0</v>
      </c>
      <c r="G25" s="400">
        <f>'[2]Electric Rate Base - Plant Data'!G25</f>
        <v>0</v>
      </c>
      <c r="H25" s="400">
        <f>'[2]Electric Rate Base - Plant Data'!H25</f>
        <v>0</v>
      </c>
      <c r="I25" s="400">
        <f>'[2]Electric Rate Base - Plant Data'!I25</f>
        <v>0</v>
      </c>
      <c r="J25" s="400">
        <f>'[2]Electric Rate Base - Plant Data'!J25</f>
        <v>0</v>
      </c>
      <c r="K25" s="400">
        <f>'[2]Electric Rate Base - Plant Data'!K25</f>
        <v>0</v>
      </c>
      <c r="L25" s="400">
        <f>'[2]Electric Rate Base - Plant Data'!L25</f>
        <v>0</v>
      </c>
      <c r="M25" s="400">
        <f>'[2]Electric Rate Base - Plant Data'!M25</f>
        <v>0</v>
      </c>
      <c r="N25" s="400">
        <f>'[2]Electric Rate Base - Plant Data'!N25</f>
        <v>0</v>
      </c>
      <c r="O25" s="400">
        <f>'[2]Electric Rate Base - Plant Data'!O25</f>
        <v>0</v>
      </c>
      <c r="P25" s="400">
        <f>'[2]Electric Rate Base - Plant Data'!P25</f>
        <v>0</v>
      </c>
      <c r="Q25" s="400">
        <f>'[2]Electric Rate Base - Plant Data'!Q25</f>
        <v>710256219.2691648</v>
      </c>
      <c r="R25" s="400">
        <f>'[2]Electric Rate Base - Plant Data'!R25</f>
        <v>0</v>
      </c>
      <c r="S25" s="400">
        <f>'[2]Electric Rate Base - Plant Data'!S25</f>
        <v>710256219.2691648</v>
      </c>
    </row>
    <row r="26" spans="1:19" ht="13.8">
      <c r="A26" s="394" t="str">
        <f>'[2]Electric Rate Base - Plant Data'!A26</f>
        <v>UI</v>
      </c>
      <c r="B26" s="391" t="str">
        <f>'[2]Electric Rate Base - Plant Data'!B26</f>
        <v xml:space="preserve">          Other Production:</v>
      </c>
      <c r="C26" s="395">
        <f>'[2]Electric Rate Base - Plant Data'!C26</f>
        <v>0</v>
      </c>
      <c r="D26" s="392">
        <f>'[2]Electric Rate Base - Plant Data'!D26</f>
        <v>0</v>
      </c>
      <c r="E26" s="395">
        <f>'[2]Electric Rate Base - Plant Data'!E26</f>
        <v>0</v>
      </c>
      <c r="F26" s="395">
        <f>'[2]Electric Rate Base - Plant Data'!F26</f>
        <v>0</v>
      </c>
      <c r="G26" s="395">
        <f>'[2]Electric Rate Base - Plant Data'!G26</f>
        <v>0</v>
      </c>
      <c r="H26" s="395">
        <f>'[2]Electric Rate Base - Plant Data'!H26</f>
        <v>0</v>
      </c>
      <c r="I26" s="395">
        <f>'[2]Electric Rate Base - Plant Data'!I26</f>
        <v>0</v>
      </c>
      <c r="J26" s="395">
        <f>'[2]Electric Rate Base - Plant Data'!J26</f>
        <v>0</v>
      </c>
      <c r="K26" s="395">
        <f>'[2]Electric Rate Base - Plant Data'!K26</f>
        <v>0</v>
      </c>
      <c r="L26" s="395">
        <f>'[2]Electric Rate Base - Plant Data'!L26</f>
        <v>0</v>
      </c>
      <c r="M26" s="395">
        <f>'[2]Electric Rate Base - Plant Data'!M26</f>
        <v>0</v>
      </c>
      <c r="N26" s="395">
        <f>'[2]Electric Rate Base - Plant Data'!N26</f>
        <v>0</v>
      </c>
      <c r="O26" s="395">
        <f>'[2]Electric Rate Base - Plant Data'!O26</f>
        <v>0</v>
      </c>
      <c r="P26" s="395">
        <f>'[2]Electric Rate Base - Plant Data'!P26</f>
        <v>0</v>
      </c>
      <c r="Q26" s="395">
        <f>'[2]Electric Rate Base - Plant Data'!Q26</f>
        <v>0</v>
      </c>
      <c r="R26" s="395">
        <f>'[2]Electric Rate Base - Plant Data'!R26</f>
        <v>0</v>
      </c>
      <c r="S26" s="395">
        <f>'[2]Electric Rate Base - Plant Data'!S26</f>
        <v>0</v>
      </c>
    </row>
    <row r="27" spans="1:19" ht="13.8">
      <c r="A27" s="394" t="str">
        <f>'[2]Electric Rate Base - Plant Data'!A27</f>
        <v>UI</v>
      </c>
      <c r="B27" s="391" t="str">
        <f>'[2]Electric Rate Base - Plant Data'!B27</f>
        <v xml:space="preserve">               340 - Land and Land Rights</v>
      </c>
      <c r="C27" s="395">
        <f>'[2]Electric Rate Base - Plant Data'!C27</f>
        <v>16019791.953749999</v>
      </c>
      <c r="D27" s="392">
        <f>'[2]Electric Rate Base - Plant Data'!D27</f>
        <v>0</v>
      </c>
      <c r="E27" s="395">
        <f>'[2]Electric Rate Base - Plant Data'!E27</f>
        <v>16019791.953749999</v>
      </c>
      <c r="F27" s="395">
        <f>'[2]Electric Rate Base - Plant Data'!F27</f>
        <v>0</v>
      </c>
      <c r="G27" s="395">
        <f>'[2]Electric Rate Base - Plant Data'!G27</f>
        <v>0</v>
      </c>
      <c r="H27" s="395">
        <f>'[2]Electric Rate Base - Plant Data'!H27</f>
        <v>0</v>
      </c>
      <c r="I27" s="395">
        <f>'[2]Electric Rate Base - Plant Data'!I27</f>
        <v>0</v>
      </c>
      <c r="J27" s="395">
        <f>'[2]Electric Rate Base - Plant Data'!J27</f>
        <v>0</v>
      </c>
      <c r="K27" s="395">
        <f>'[2]Electric Rate Base - Plant Data'!K27</f>
        <v>0</v>
      </c>
      <c r="L27" s="395">
        <f>'[2]Electric Rate Base - Plant Data'!L27</f>
        <v>0</v>
      </c>
      <c r="M27" s="395">
        <f>'[2]Electric Rate Base - Plant Data'!M27</f>
        <v>0</v>
      </c>
      <c r="N27" s="395">
        <f>'[2]Electric Rate Base - Plant Data'!N27</f>
        <v>0</v>
      </c>
      <c r="O27" s="395">
        <f>'[2]Electric Rate Base - Plant Data'!O27</f>
        <v>45432.020000000004</v>
      </c>
      <c r="P27" s="395">
        <f>'[2]Electric Rate Base - Plant Data'!P27</f>
        <v>0</v>
      </c>
      <c r="Q27" s="395">
        <f>'[2]Electric Rate Base - Plant Data'!Q27</f>
        <v>16065223.973749999</v>
      </c>
      <c r="R27" s="395">
        <f>'[2]Electric Rate Base - Plant Data'!R27</f>
        <v>0</v>
      </c>
      <c r="S27" s="395">
        <f>'[2]Electric Rate Base - Plant Data'!S27</f>
        <v>16065223.973749999</v>
      </c>
    </row>
    <row r="28" spans="1:19" ht="13.8">
      <c r="A28" s="394" t="str">
        <f>'[2]Electric Rate Base - Plant Data'!A28</f>
        <v>UI</v>
      </c>
      <c r="B28" s="391" t="str">
        <f>'[2]Electric Rate Base - Plant Data'!B28</f>
        <v xml:space="preserve">               341 - Structures and Improvements</v>
      </c>
      <c r="C28" s="395">
        <f>'[2]Electric Rate Base - Plant Data'!C28</f>
        <v>128599296.071666</v>
      </c>
      <c r="D28" s="392">
        <f>'[2]Electric Rate Base - Plant Data'!D28</f>
        <v>0</v>
      </c>
      <c r="E28" s="395">
        <f>'[2]Electric Rate Base - Plant Data'!E28</f>
        <v>128599296.071666</v>
      </c>
      <c r="F28" s="395">
        <f>'[2]Electric Rate Base - Plant Data'!F28</f>
        <v>0</v>
      </c>
      <c r="G28" s="395">
        <f>'[2]Electric Rate Base - Plant Data'!G28</f>
        <v>0</v>
      </c>
      <c r="H28" s="395">
        <f>'[2]Electric Rate Base - Plant Data'!H28</f>
        <v>0</v>
      </c>
      <c r="I28" s="395">
        <f>'[2]Electric Rate Base - Plant Data'!I28</f>
        <v>0</v>
      </c>
      <c r="J28" s="395">
        <f>'[2]Electric Rate Base - Plant Data'!J28</f>
        <v>0</v>
      </c>
      <c r="K28" s="395">
        <f>'[2]Electric Rate Base - Plant Data'!K28</f>
        <v>0</v>
      </c>
      <c r="L28" s="395">
        <f>'[2]Electric Rate Base - Plant Data'!L28</f>
        <v>0</v>
      </c>
      <c r="M28" s="395">
        <f>'[2]Electric Rate Base - Plant Data'!M28</f>
        <v>0</v>
      </c>
      <c r="N28" s="395">
        <f>'[2]Electric Rate Base - Plant Data'!N28</f>
        <v>0</v>
      </c>
      <c r="O28" s="395">
        <f>'[2]Electric Rate Base - Plant Data'!O28</f>
        <v>0</v>
      </c>
      <c r="P28" s="395">
        <f>'[2]Electric Rate Base - Plant Data'!P28</f>
        <v>0</v>
      </c>
      <c r="Q28" s="395">
        <f>'[2]Electric Rate Base - Plant Data'!Q28</f>
        <v>128599296.071666</v>
      </c>
      <c r="R28" s="395">
        <f>'[2]Electric Rate Base - Plant Data'!R28</f>
        <v>0</v>
      </c>
      <c r="S28" s="395">
        <f>'[2]Electric Rate Base - Plant Data'!S28</f>
        <v>128599296.071666</v>
      </c>
    </row>
    <row r="29" spans="1:19" ht="13.8">
      <c r="A29" s="394" t="str">
        <f>'[2]Electric Rate Base - Plant Data'!A29</f>
        <v>UI</v>
      </c>
      <c r="B29" s="391" t="str">
        <f>'[2]Electric Rate Base - Plant Data'!B29</f>
        <v xml:space="preserve">               342 - Fuel Holders, Producers, and Accessories</v>
      </c>
      <c r="C29" s="395">
        <f>'[2]Electric Rate Base - Plant Data'!C29</f>
        <v>25633030.5</v>
      </c>
      <c r="D29" s="392">
        <f>'[2]Electric Rate Base - Plant Data'!D29</f>
        <v>0</v>
      </c>
      <c r="E29" s="395">
        <f>'[2]Electric Rate Base - Plant Data'!E29</f>
        <v>25633030.5</v>
      </c>
      <c r="F29" s="395">
        <f>'[2]Electric Rate Base - Plant Data'!F29</f>
        <v>0</v>
      </c>
      <c r="G29" s="395">
        <f>'[2]Electric Rate Base - Plant Data'!G29</f>
        <v>0</v>
      </c>
      <c r="H29" s="395">
        <f>'[2]Electric Rate Base - Plant Data'!H29</f>
        <v>0</v>
      </c>
      <c r="I29" s="395">
        <f>'[2]Electric Rate Base - Plant Data'!I29</f>
        <v>0</v>
      </c>
      <c r="J29" s="395">
        <f>'[2]Electric Rate Base - Plant Data'!J29</f>
        <v>0</v>
      </c>
      <c r="K29" s="395">
        <f>'[2]Electric Rate Base - Plant Data'!K29</f>
        <v>0</v>
      </c>
      <c r="L29" s="395">
        <f>'[2]Electric Rate Base - Plant Data'!L29</f>
        <v>0</v>
      </c>
      <c r="M29" s="395">
        <f>'[2]Electric Rate Base - Plant Data'!M29</f>
        <v>0</v>
      </c>
      <c r="N29" s="395">
        <f>'[2]Electric Rate Base - Plant Data'!N29</f>
        <v>0</v>
      </c>
      <c r="O29" s="395">
        <f>'[2]Electric Rate Base - Plant Data'!O29</f>
        <v>0</v>
      </c>
      <c r="P29" s="395">
        <f>'[2]Electric Rate Base - Plant Data'!P29</f>
        <v>0</v>
      </c>
      <c r="Q29" s="395">
        <f>'[2]Electric Rate Base - Plant Data'!Q29</f>
        <v>25633030.5</v>
      </c>
      <c r="R29" s="395">
        <f>'[2]Electric Rate Base - Plant Data'!R29</f>
        <v>0</v>
      </c>
      <c r="S29" s="395">
        <f>'[2]Electric Rate Base - Plant Data'!S29</f>
        <v>25633030.5</v>
      </c>
    </row>
    <row r="30" spans="1:19" ht="13.8">
      <c r="A30" s="394" t="str">
        <f>'[2]Electric Rate Base - Plant Data'!A30</f>
        <v>UI</v>
      </c>
      <c r="B30" s="391" t="str">
        <f>'[2]Electric Rate Base - Plant Data'!B30</f>
        <v xml:space="preserve">               344 - Generators</v>
      </c>
      <c r="C30" s="395">
        <f>'[2]Electric Rate Base - Plant Data'!C30</f>
        <v>1585157268.575</v>
      </c>
      <c r="D30" s="392">
        <f>'[2]Electric Rate Base - Plant Data'!D30</f>
        <v>0</v>
      </c>
      <c r="E30" s="395">
        <f>'[2]Electric Rate Base - Plant Data'!E30</f>
        <v>1585157268.575</v>
      </c>
      <c r="F30" s="395">
        <f>'[2]Electric Rate Base - Plant Data'!F30</f>
        <v>0</v>
      </c>
      <c r="G30" s="395">
        <f>'[2]Electric Rate Base - Plant Data'!G30</f>
        <v>0</v>
      </c>
      <c r="H30" s="395">
        <f>'[2]Electric Rate Base - Plant Data'!H30</f>
        <v>0</v>
      </c>
      <c r="I30" s="395">
        <f>'[2]Electric Rate Base - Plant Data'!I30</f>
        <v>-3130666</v>
      </c>
      <c r="J30" s="395">
        <f>'[2]Electric Rate Base - Plant Data'!J30</f>
        <v>0</v>
      </c>
      <c r="K30" s="395">
        <f>'[2]Electric Rate Base - Plant Data'!K30</f>
        <v>0</v>
      </c>
      <c r="L30" s="395">
        <f>'[2]Electric Rate Base - Plant Data'!L30</f>
        <v>0</v>
      </c>
      <c r="M30" s="395">
        <f>'[2]Electric Rate Base - Plant Data'!M30</f>
        <v>-46656.627500012517</v>
      </c>
      <c r="N30" s="395">
        <f>'[2]Electric Rate Base - Plant Data'!N30</f>
        <v>24765516.030000001</v>
      </c>
      <c r="O30" s="395">
        <f>'[2]Electric Rate Base - Plant Data'!O30</f>
        <v>0</v>
      </c>
      <c r="P30" s="395">
        <f>'[2]Electric Rate Base - Plant Data'!P30</f>
        <v>0</v>
      </c>
      <c r="Q30" s="395">
        <f>'[2]Electric Rate Base - Plant Data'!Q30</f>
        <v>1606745461.9775</v>
      </c>
      <c r="R30" s="395">
        <f>'[2]Electric Rate Base - Plant Data'!R30</f>
        <v>0</v>
      </c>
      <c r="S30" s="395">
        <f>'[2]Electric Rate Base - Plant Data'!S30</f>
        <v>1606745461.9775</v>
      </c>
    </row>
    <row r="31" spans="1:19" ht="13.8">
      <c r="A31" s="394" t="str">
        <f>'[2]Electric Rate Base - Plant Data'!A31</f>
        <v>UI</v>
      </c>
      <c r="B31" s="391" t="str">
        <f>'[2]Electric Rate Base - Plant Data'!B31</f>
        <v xml:space="preserve">               345 - Accessory Electric Equipment</v>
      </c>
      <c r="C31" s="395">
        <f>'[2]Electric Rate Base - Plant Data'!C31</f>
        <v>152571650.27791601</v>
      </c>
      <c r="D31" s="392">
        <f>'[2]Electric Rate Base - Plant Data'!D31</f>
        <v>0</v>
      </c>
      <c r="E31" s="395">
        <f>'[2]Electric Rate Base - Plant Data'!E31</f>
        <v>152571650.27791601</v>
      </c>
      <c r="F31" s="395">
        <f>'[2]Electric Rate Base - Plant Data'!F31</f>
        <v>0</v>
      </c>
      <c r="G31" s="395">
        <f>'[2]Electric Rate Base - Plant Data'!G31</f>
        <v>0</v>
      </c>
      <c r="H31" s="395">
        <f>'[2]Electric Rate Base - Plant Data'!H31</f>
        <v>0</v>
      </c>
      <c r="I31" s="395">
        <f>'[2]Electric Rate Base - Plant Data'!I31</f>
        <v>-1081259</v>
      </c>
      <c r="J31" s="395">
        <f>'[2]Electric Rate Base - Plant Data'!J31</f>
        <v>0</v>
      </c>
      <c r="K31" s="395">
        <f>'[2]Electric Rate Base - Plant Data'!K31</f>
        <v>0</v>
      </c>
      <c r="L31" s="395">
        <f>'[2]Electric Rate Base - Plant Data'!L31</f>
        <v>0</v>
      </c>
      <c r="M31" s="395">
        <f>'[2]Electric Rate Base - Plant Data'!M31</f>
        <v>0</v>
      </c>
      <c r="N31" s="395">
        <f>'[2]Electric Rate Base - Plant Data'!N31</f>
        <v>0</v>
      </c>
      <c r="O31" s="395">
        <f>'[2]Electric Rate Base - Plant Data'!O31</f>
        <v>0</v>
      </c>
      <c r="P31" s="395">
        <f>'[2]Electric Rate Base - Plant Data'!P31</f>
        <v>0</v>
      </c>
      <c r="Q31" s="395">
        <f>'[2]Electric Rate Base - Plant Data'!Q31</f>
        <v>151490391.27791601</v>
      </c>
      <c r="R31" s="395">
        <f>'[2]Electric Rate Base - Plant Data'!R31</f>
        <v>0</v>
      </c>
      <c r="S31" s="395">
        <f>'[2]Electric Rate Base - Plant Data'!S31</f>
        <v>151490391.27791601</v>
      </c>
    </row>
    <row r="32" spans="1:19" ht="13.8">
      <c r="A32" s="394" t="str">
        <f>'[2]Electric Rate Base - Plant Data'!A32</f>
        <v>UI</v>
      </c>
      <c r="B32" s="391" t="str">
        <f>'[2]Electric Rate Base - Plant Data'!B32</f>
        <v xml:space="preserve">               346 - Other Production</v>
      </c>
      <c r="C32" s="395">
        <f>'[2]Electric Rate Base - Plant Data'!C32</f>
        <v>14278846.46875</v>
      </c>
      <c r="D32" s="392">
        <f>'[2]Electric Rate Base - Plant Data'!D32</f>
        <v>0</v>
      </c>
      <c r="E32" s="395">
        <f>'[2]Electric Rate Base - Plant Data'!E32</f>
        <v>14278846.46875</v>
      </c>
      <c r="F32" s="395">
        <f>'[2]Electric Rate Base - Plant Data'!F32</f>
        <v>0</v>
      </c>
      <c r="G32" s="395">
        <f>'[2]Electric Rate Base - Plant Data'!G32</f>
        <v>0</v>
      </c>
      <c r="H32" s="395">
        <f>'[2]Electric Rate Base - Plant Data'!H32</f>
        <v>0</v>
      </c>
      <c r="I32" s="395">
        <f>'[2]Electric Rate Base - Plant Data'!I32</f>
        <v>0</v>
      </c>
      <c r="J32" s="395">
        <f>'[2]Electric Rate Base - Plant Data'!J32</f>
        <v>0</v>
      </c>
      <c r="K32" s="395">
        <f>'[2]Electric Rate Base - Plant Data'!K32</f>
        <v>0</v>
      </c>
      <c r="L32" s="395">
        <f>'[2]Electric Rate Base - Plant Data'!L32</f>
        <v>0</v>
      </c>
      <c r="M32" s="395">
        <f>'[2]Electric Rate Base - Plant Data'!M32</f>
        <v>0</v>
      </c>
      <c r="N32" s="395">
        <f>'[2]Electric Rate Base - Plant Data'!N32</f>
        <v>0</v>
      </c>
      <c r="O32" s="395">
        <f>'[2]Electric Rate Base - Plant Data'!O32</f>
        <v>0</v>
      </c>
      <c r="P32" s="395">
        <f>'[2]Electric Rate Base - Plant Data'!P32</f>
        <v>0</v>
      </c>
      <c r="Q32" s="395">
        <f>'[2]Electric Rate Base - Plant Data'!Q32</f>
        <v>14278846.46875</v>
      </c>
      <c r="R32" s="395">
        <f>'[2]Electric Rate Base - Plant Data'!R32</f>
        <v>0</v>
      </c>
      <c r="S32" s="395">
        <f>'[2]Electric Rate Base - Plant Data'!S32</f>
        <v>14278846.46875</v>
      </c>
    </row>
    <row r="33" spans="1:19" ht="13.8">
      <c r="A33" s="394" t="str">
        <f>'[2]Electric Rate Base - Plant Data'!A33</f>
        <v>UI</v>
      </c>
      <c r="B33" s="391" t="str">
        <f>'[2]Electric Rate Base - Plant Data'!B33</f>
        <v xml:space="preserve">               347 - Asset Retirement Obligation</v>
      </c>
      <c r="C33" s="395">
        <f>'[2]Electric Rate Base - Plant Data'!C33</f>
        <v>26563249.297916599</v>
      </c>
      <c r="D33" s="392">
        <f>'[2]Electric Rate Base - Plant Data'!D33</f>
        <v>0</v>
      </c>
      <c r="E33" s="395">
        <f>'[2]Electric Rate Base - Plant Data'!E33</f>
        <v>26563249.297916599</v>
      </c>
      <c r="F33" s="395">
        <f>'[2]Electric Rate Base - Plant Data'!F33</f>
        <v>0</v>
      </c>
      <c r="G33" s="395">
        <f>'[2]Electric Rate Base - Plant Data'!G33</f>
        <v>0</v>
      </c>
      <c r="H33" s="395">
        <f>'[2]Electric Rate Base - Plant Data'!H33</f>
        <v>0</v>
      </c>
      <c r="I33" s="395">
        <f>'[2]Electric Rate Base - Plant Data'!I33</f>
        <v>0</v>
      </c>
      <c r="J33" s="395">
        <f>'[2]Electric Rate Base - Plant Data'!J33</f>
        <v>0</v>
      </c>
      <c r="K33" s="395">
        <f>'[2]Electric Rate Base - Plant Data'!K33</f>
        <v>0</v>
      </c>
      <c r="L33" s="395">
        <f>'[2]Electric Rate Base - Plant Data'!L33</f>
        <v>0</v>
      </c>
      <c r="M33" s="395">
        <f>'[2]Electric Rate Base - Plant Data'!M33</f>
        <v>0</v>
      </c>
      <c r="N33" s="395">
        <f>'[2]Electric Rate Base - Plant Data'!N33</f>
        <v>0</v>
      </c>
      <c r="O33" s="395">
        <f>'[2]Electric Rate Base - Plant Data'!O33</f>
        <v>0</v>
      </c>
      <c r="P33" s="395">
        <f>'[2]Electric Rate Base - Plant Data'!P33</f>
        <v>0</v>
      </c>
      <c r="Q33" s="395">
        <f>'[2]Electric Rate Base - Plant Data'!Q33</f>
        <v>26563249.297916599</v>
      </c>
      <c r="R33" s="395">
        <f>'[2]Electric Rate Base - Plant Data'!R33</f>
        <v>0</v>
      </c>
      <c r="S33" s="395">
        <f>'[2]Electric Rate Base - Plant Data'!S33</f>
        <v>26563249.297916599</v>
      </c>
    </row>
    <row r="34" spans="1:19" ht="13.8">
      <c r="A34" s="394" t="str">
        <f>'[2]Electric Rate Base - Plant Data'!A34</f>
        <v>UI</v>
      </c>
      <c r="B34" s="391" t="str">
        <f>'[2]Electric Rate Base - Plant Data'!B34</f>
        <v xml:space="preserve">               348 - Energy Production Storage</v>
      </c>
      <c r="C34" s="398">
        <f>'[2]Electric Rate Base - Plant Data'!C34</f>
        <v>1912706.9275</v>
      </c>
      <c r="D34" s="392">
        <f>'[2]Electric Rate Base - Plant Data'!D34</f>
        <v>0</v>
      </c>
      <c r="E34" s="398">
        <f>'[2]Electric Rate Base - Plant Data'!E34</f>
        <v>1912706.9275</v>
      </c>
      <c r="F34" s="398">
        <f>'[2]Electric Rate Base - Plant Data'!F34</f>
        <v>0</v>
      </c>
      <c r="G34" s="398">
        <f>'[2]Electric Rate Base - Plant Data'!G34</f>
        <v>0</v>
      </c>
      <c r="H34" s="398">
        <f>'[2]Electric Rate Base - Plant Data'!H34</f>
        <v>0</v>
      </c>
      <c r="I34" s="398">
        <f>'[2]Electric Rate Base - Plant Data'!I34</f>
        <v>0</v>
      </c>
      <c r="J34" s="398">
        <f>'[2]Electric Rate Base - Plant Data'!J34</f>
        <v>0</v>
      </c>
      <c r="K34" s="398">
        <f>'[2]Electric Rate Base - Plant Data'!K34</f>
        <v>2864024.6325000003</v>
      </c>
      <c r="L34" s="398">
        <f>'[2]Electric Rate Base - Plant Data'!L34</f>
        <v>0</v>
      </c>
      <c r="M34" s="398">
        <f>'[2]Electric Rate Base - Plant Data'!M34</f>
        <v>0</v>
      </c>
      <c r="N34" s="398">
        <f>'[2]Electric Rate Base - Plant Data'!N34</f>
        <v>0</v>
      </c>
      <c r="O34" s="398">
        <f>'[2]Electric Rate Base - Plant Data'!O34</f>
        <v>0</v>
      </c>
      <c r="P34" s="398">
        <f>'[2]Electric Rate Base - Plant Data'!P34</f>
        <v>0</v>
      </c>
      <c r="Q34" s="398">
        <f>'[2]Electric Rate Base - Plant Data'!Q34</f>
        <v>4776731.5600000005</v>
      </c>
      <c r="R34" s="398">
        <f>'[2]Electric Rate Base - Plant Data'!R34</f>
        <v>0</v>
      </c>
      <c r="S34" s="398">
        <f>'[2]Electric Rate Base - Plant Data'!S34</f>
        <v>4776731.5600000005</v>
      </c>
    </row>
    <row r="35" spans="1:19" ht="13.8">
      <c r="A35" s="394">
        <f>'[2]Electric Rate Base - Plant Data'!A35</f>
        <v>0</v>
      </c>
      <c r="B35" s="399" t="str">
        <f>'[2]Electric Rate Base - Plant Data'!B35</f>
        <v>Total Other Production</v>
      </c>
      <c r="C35" s="400">
        <f>'[2]Electric Rate Base - Plant Data'!C35</f>
        <v>1950735840.0724988</v>
      </c>
      <c r="D35" s="401">
        <f>'[2]Electric Rate Base - Plant Data'!D35</f>
        <v>0</v>
      </c>
      <c r="E35" s="401">
        <f>'[2]Electric Rate Base - Plant Data'!E35</f>
        <v>1950735840.0724988</v>
      </c>
      <c r="F35" s="400">
        <f>'[2]Electric Rate Base - Plant Data'!F35</f>
        <v>0</v>
      </c>
      <c r="G35" s="400">
        <f>'[2]Electric Rate Base - Plant Data'!G35</f>
        <v>0</v>
      </c>
      <c r="H35" s="400">
        <f>'[2]Electric Rate Base - Plant Data'!H35</f>
        <v>0</v>
      </c>
      <c r="I35" s="400">
        <f>'[2]Electric Rate Base - Plant Data'!I35</f>
        <v>-4211925</v>
      </c>
      <c r="J35" s="400">
        <f>'[2]Electric Rate Base - Plant Data'!J35</f>
        <v>0</v>
      </c>
      <c r="K35" s="400">
        <f>'[2]Electric Rate Base - Plant Data'!K35</f>
        <v>2864024.6325000003</v>
      </c>
      <c r="L35" s="400">
        <f>'[2]Electric Rate Base - Plant Data'!L35</f>
        <v>0</v>
      </c>
      <c r="M35" s="400">
        <f>'[2]Electric Rate Base - Plant Data'!M35</f>
        <v>-46656.627500012517</v>
      </c>
      <c r="N35" s="400">
        <f>'[2]Electric Rate Base - Plant Data'!N35</f>
        <v>24765516.030000001</v>
      </c>
      <c r="O35" s="400">
        <f>'[2]Electric Rate Base - Plant Data'!O35</f>
        <v>45432.020000000004</v>
      </c>
      <c r="P35" s="400">
        <f>'[2]Electric Rate Base - Plant Data'!P35</f>
        <v>0</v>
      </c>
      <c r="Q35" s="400">
        <f>'[2]Electric Rate Base - Plant Data'!Q35</f>
        <v>1974152231.1274984</v>
      </c>
      <c r="R35" s="400">
        <f>'[2]Electric Rate Base - Plant Data'!R35</f>
        <v>0</v>
      </c>
      <c r="S35" s="400">
        <f>'[2]Electric Rate Base - Plant Data'!S35</f>
        <v>1974152231.1274984</v>
      </c>
    </row>
    <row r="36" spans="1:19" ht="13.8">
      <c r="A36" s="394">
        <f>'[2]Electric Rate Base - Plant Data'!A36</f>
        <v>0</v>
      </c>
      <c r="B36" s="391">
        <f>'[2]Electric Rate Base - Plant Data'!B36</f>
        <v>0</v>
      </c>
      <c r="C36" s="398">
        <f>'[2]Electric Rate Base - Plant Data'!C36</f>
        <v>0</v>
      </c>
      <c r="D36" s="392">
        <f>'[2]Electric Rate Base - Plant Data'!D36</f>
        <v>0</v>
      </c>
      <c r="E36" s="398">
        <f>'[2]Electric Rate Base - Plant Data'!E36</f>
        <v>0</v>
      </c>
      <c r="F36" s="398">
        <f>'[2]Electric Rate Base - Plant Data'!F36</f>
        <v>0</v>
      </c>
      <c r="G36" s="398">
        <f>'[2]Electric Rate Base - Plant Data'!G36</f>
        <v>0</v>
      </c>
      <c r="H36" s="398">
        <f>'[2]Electric Rate Base - Plant Data'!H36</f>
        <v>0</v>
      </c>
      <c r="I36" s="398">
        <f>'[2]Electric Rate Base - Plant Data'!I36</f>
        <v>0</v>
      </c>
      <c r="J36" s="398">
        <f>'[2]Electric Rate Base - Plant Data'!J36</f>
        <v>0</v>
      </c>
      <c r="K36" s="398">
        <f>'[2]Electric Rate Base - Plant Data'!K36</f>
        <v>0</v>
      </c>
      <c r="L36" s="398">
        <f>'[2]Electric Rate Base - Plant Data'!L36</f>
        <v>0</v>
      </c>
      <c r="M36" s="398">
        <f>'[2]Electric Rate Base - Plant Data'!M36</f>
        <v>0</v>
      </c>
      <c r="N36" s="398">
        <f>'[2]Electric Rate Base - Plant Data'!N36</f>
        <v>0</v>
      </c>
      <c r="O36" s="398">
        <f>'[2]Electric Rate Base - Plant Data'!O36</f>
        <v>0</v>
      </c>
      <c r="P36" s="398">
        <f>'[2]Electric Rate Base - Plant Data'!P36</f>
        <v>0</v>
      </c>
      <c r="Q36" s="398">
        <f>'[2]Electric Rate Base - Plant Data'!Q36</f>
        <v>0</v>
      </c>
      <c r="R36" s="398">
        <f>'[2]Electric Rate Base - Plant Data'!R36</f>
        <v>0</v>
      </c>
      <c r="S36" s="398">
        <f>'[2]Electric Rate Base - Plant Data'!S36</f>
        <v>0</v>
      </c>
    </row>
    <row r="37" spans="1:19" ht="13.8">
      <c r="A37" s="394" t="str">
        <f>'[2]Electric Rate Base - Plant Data'!A37</f>
        <v>UI</v>
      </c>
      <c r="B37" s="399" t="str">
        <f>'[2]Electric Rate Base - Plant Data'!B37</f>
        <v xml:space="preserve">     Total Production</v>
      </c>
      <c r="C37" s="400">
        <f>'[2]Electric Rate Base - Plant Data'!C37</f>
        <v>3965533511.0279107</v>
      </c>
      <c r="D37" s="401">
        <f>'[2]Electric Rate Base - Plant Data'!D37</f>
        <v>0</v>
      </c>
      <c r="E37" s="401">
        <f>'[2]Electric Rate Base - Plant Data'!E37</f>
        <v>3965533511.0279107</v>
      </c>
      <c r="F37" s="400">
        <f>'[2]Electric Rate Base - Plant Data'!F37</f>
        <v>0</v>
      </c>
      <c r="G37" s="400">
        <f>'[2]Electric Rate Base - Plant Data'!G37</f>
        <v>0</v>
      </c>
      <c r="H37" s="400">
        <f>'[2]Electric Rate Base - Plant Data'!H37</f>
        <v>0</v>
      </c>
      <c r="I37" s="400">
        <f>'[2]Electric Rate Base - Plant Data'!I37</f>
        <v>-4211925</v>
      </c>
      <c r="J37" s="400">
        <f>'[2]Electric Rate Base - Plant Data'!J37</f>
        <v>0</v>
      </c>
      <c r="K37" s="400">
        <f>'[2]Electric Rate Base - Plant Data'!K37</f>
        <v>2864024.6325000003</v>
      </c>
      <c r="L37" s="400">
        <f>'[2]Electric Rate Base - Plant Data'!L37</f>
        <v>0</v>
      </c>
      <c r="M37" s="400">
        <f>'[2]Electric Rate Base - Plant Data'!M37</f>
        <v>-46656.627500012517</v>
      </c>
      <c r="N37" s="400">
        <f>'[2]Electric Rate Base - Plant Data'!N37</f>
        <v>24765516.030000001</v>
      </c>
      <c r="O37" s="400">
        <f>'[2]Electric Rate Base - Plant Data'!O37</f>
        <v>45432.020000000004</v>
      </c>
      <c r="P37" s="400">
        <f>'[2]Electric Rate Base - Plant Data'!P37</f>
        <v>0</v>
      </c>
      <c r="Q37" s="400">
        <f>'[2]Electric Rate Base - Plant Data'!Q37</f>
        <v>3988949902.0829105</v>
      </c>
      <c r="R37" s="400">
        <f>'[2]Electric Rate Base - Plant Data'!R37</f>
        <v>0</v>
      </c>
      <c r="S37" s="400">
        <f>'[2]Electric Rate Base - Plant Data'!S37</f>
        <v>3988949902.0829105</v>
      </c>
    </row>
    <row r="38" spans="1:19" ht="13.8">
      <c r="A38" s="394" t="str">
        <f>'[2]Electric Rate Base - Plant Data'!A38</f>
        <v>UI</v>
      </c>
      <c r="B38" s="391" t="str">
        <f>'[2]Electric Rate Base - Plant Data'!B38</f>
        <v xml:space="preserve">     Transmission:</v>
      </c>
      <c r="C38" s="395">
        <f>'[2]Electric Rate Base - Plant Data'!C38</f>
        <v>0</v>
      </c>
      <c r="D38" s="392">
        <f>'[2]Electric Rate Base - Plant Data'!D38</f>
        <v>0</v>
      </c>
      <c r="E38" s="395">
        <f>'[2]Electric Rate Base - Plant Data'!E38</f>
        <v>0</v>
      </c>
      <c r="F38" s="395">
        <f>'[2]Electric Rate Base - Plant Data'!F38</f>
        <v>0</v>
      </c>
      <c r="G38" s="395">
        <f>'[2]Electric Rate Base - Plant Data'!G38</f>
        <v>0</v>
      </c>
      <c r="H38" s="395">
        <f>'[2]Electric Rate Base - Plant Data'!H38</f>
        <v>0</v>
      </c>
      <c r="I38" s="395">
        <f>'[2]Electric Rate Base - Plant Data'!I38</f>
        <v>0</v>
      </c>
      <c r="J38" s="395">
        <f>'[2]Electric Rate Base - Plant Data'!J38</f>
        <v>0</v>
      </c>
      <c r="K38" s="395">
        <f>'[2]Electric Rate Base - Plant Data'!K38</f>
        <v>0</v>
      </c>
      <c r="L38" s="395">
        <f>'[2]Electric Rate Base - Plant Data'!L38</f>
        <v>0</v>
      </c>
      <c r="M38" s="395">
        <f>'[2]Electric Rate Base - Plant Data'!M38</f>
        <v>0</v>
      </c>
      <c r="N38" s="395">
        <f>'[2]Electric Rate Base - Plant Data'!N38</f>
        <v>0</v>
      </c>
      <c r="O38" s="395">
        <f>'[2]Electric Rate Base - Plant Data'!O38</f>
        <v>0</v>
      </c>
      <c r="P38" s="395">
        <f>'[2]Electric Rate Base - Plant Data'!P38</f>
        <v>0</v>
      </c>
      <c r="Q38" s="395">
        <f>'[2]Electric Rate Base - Plant Data'!Q38</f>
        <v>0</v>
      </c>
      <c r="R38" s="395">
        <f>'[2]Electric Rate Base - Plant Data'!R38</f>
        <v>0</v>
      </c>
      <c r="S38" s="395">
        <f>'[2]Electric Rate Base - Plant Data'!S38</f>
        <v>0</v>
      </c>
    </row>
    <row r="39" spans="1:19" ht="13.8">
      <c r="A39" s="394" t="str">
        <f>'[2]Electric Rate Base - Plant Data'!A39</f>
        <v>UI</v>
      </c>
      <c r="B39" s="391" t="str">
        <f>'[2]Electric Rate Base - Plant Data'!B39</f>
        <v xml:space="preserve">          350 - Land and Land Rights</v>
      </c>
      <c r="C39" s="395">
        <f>'[2]Electric Rate Base - Plant Data'!C39</f>
        <v>64188476.618333302</v>
      </c>
      <c r="D39" s="392">
        <f>'[2]Electric Rate Base - Plant Data'!D39</f>
        <v>0</v>
      </c>
      <c r="E39" s="395">
        <f>'[2]Electric Rate Base - Plant Data'!E39</f>
        <v>64188476.618333302</v>
      </c>
      <c r="F39" s="395">
        <f>'[2]Electric Rate Base - Plant Data'!F39</f>
        <v>0</v>
      </c>
      <c r="G39" s="395">
        <f>'[2]Electric Rate Base - Plant Data'!G39</f>
        <v>0</v>
      </c>
      <c r="H39" s="395">
        <f>'[2]Electric Rate Base - Plant Data'!H39</f>
        <v>0</v>
      </c>
      <c r="I39" s="395">
        <f>'[2]Electric Rate Base - Plant Data'!I39</f>
        <v>0</v>
      </c>
      <c r="J39" s="395">
        <f>'[2]Electric Rate Base - Plant Data'!J39</f>
        <v>0</v>
      </c>
      <c r="K39" s="395">
        <f>'[2]Electric Rate Base - Plant Data'!K39</f>
        <v>0</v>
      </c>
      <c r="L39" s="395">
        <f>'[2]Electric Rate Base - Plant Data'!L39</f>
        <v>0</v>
      </c>
      <c r="M39" s="395">
        <f>'[2]Electric Rate Base - Plant Data'!M39</f>
        <v>0</v>
      </c>
      <c r="N39" s="395">
        <f>'[2]Electric Rate Base - Plant Data'!N39</f>
        <v>0</v>
      </c>
      <c r="O39" s="395">
        <f>'[2]Electric Rate Base - Plant Data'!O39</f>
        <v>0</v>
      </c>
      <c r="P39" s="395">
        <f>'[2]Electric Rate Base - Plant Data'!P39</f>
        <v>0</v>
      </c>
      <c r="Q39" s="395">
        <f>'[2]Electric Rate Base - Plant Data'!Q39</f>
        <v>64188476.618333302</v>
      </c>
      <c r="R39" s="395">
        <f>'[2]Electric Rate Base - Plant Data'!R39</f>
        <v>0</v>
      </c>
      <c r="S39" s="395">
        <f>'[2]Electric Rate Base - Plant Data'!S39</f>
        <v>64188476.618333302</v>
      </c>
    </row>
    <row r="40" spans="1:19" ht="13.8">
      <c r="A40" s="394" t="str">
        <f>'[2]Electric Rate Base - Plant Data'!A40</f>
        <v>UI</v>
      </c>
      <c r="B40" s="391" t="str">
        <f>'[2]Electric Rate Base - Plant Data'!B40</f>
        <v xml:space="preserve">          351 - Easements</v>
      </c>
      <c r="C40" s="395">
        <f>'[2]Electric Rate Base - Plant Data'!C40</f>
        <v>0</v>
      </c>
      <c r="D40" s="392">
        <f>'[2]Electric Rate Base - Plant Data'!D40</f>
        <v>0</v>
      </c>
      <c r="E40" s="395">
        <f>'[2]Electric Rate Base - Plant Data'!E40</f>
        <v>0</v>
      </c>
      <c r="F40" s="395">
        <f>'[2]Electric Rate Base - Plant Data'!F40</f>
        <v>0</v>
      </c>
      <c r="G40" s="395">
        <f>'[2]Electric Rate Base - Plant Data'!G40</f>
        <v>0</v>
      </c>
      <c r="H40" s="395">
        <f>'[2]Electric Rate Base - Plant Data'!H40</f>
        <v>0</v>
      </c>
      <c r="I40" s="395">
        <f>'[2]Electric Rate Base - Plant Data'!I40</f>
        <v>0</v>
      </c>
      <c r="J40" s="395">
        <f>'[2]Electric Rate Base - Plant Data'!J40</f>
        <v>0</v>
      </c>
      <c r="K40" s="395">
        <f>'[2]Electric Rate Base - Plant Data'!K40</f>
        <v>0</v>
      </c>
      <c r="L40" s="395">
        <f>'[2]Electric Rate Base - Plant Data'!L40</f>
        <v>0</v>
      </c>
      <c r="M40" s="395">
        <f>'[2]Electric Rate Base - Plant Data'!M40</f>
        <v>0</v>
      </c>
      <c r="N40" s="395">
        <f>'[2]Electric Rate Base - Plant Data'!N40</f>
        <v>0</v>
      </c>
      <c r="O40" s="395">
        <f>'[2]Electric Rate Base - Plant Data'!O40</f>
        <v>0</v>
      </c>
      <c r="P40" s="395">
        <f>'[2]Electric Rate Base - Plant Data'!P40</f>
        <v>0</v>
      </c>
      <c r="Q40" s="395">
        <f>'[2]Electric Rate Base - Plant Data'!Q40</f>
        <v>0</v>
      </c>
      <c r="R40" s="395">
        <f>'[2]Electric Rate Base - Plant Data'!R40</f>
        <v>0</v>
      </c>
      <c r="S40" s="395">
        <f>'[2]Electric Rate Base - Plant Data'!S40</f>
        <v>0</v>
      </c>
    </row>
    <row r="41" spans="1:19" ht="13.8">
      <c r="A41" s="394" t="str">
        <f>'[2]Electric Rate Base - Plant Data'!A41</f>
        <v>UI</v>
      </c>
      <c r="B41" s="391" t="str">
        <f>'[2]Electric Rate Base - Plant Data'!B41</f>
        <v xml:space="preserve">          352 - Structures and improvements</v>
      </c>
      <c r="C41" s="395">
        <f>'[2]Electric Rate Base - Plant Data'!C41</f>
        <v>10943125.4012499</v>
      </c>
      <c r="D41" s="392">
        <f>'[2]Electric Rate Base - Plant Data'!D41</f>
        <v>0</v>
      </c>
      <c r="E41" s="395">
        <f>'[2]Electric Rate Base - Plant Data'!E41</f>
        <v>10943125.4012499</v>
      </c>
      <c r="F41" s="395">
        <f>'[2]Electric Rate Base - Plant Data'!F41</f>
        <v>0</v>
      </c>
      <c r="G41" s="395">
        <f>'[2]Electric Rate Base - Plant Data'!G41</f>
        <v>0</v>
      </c>
      <c r="H41" s="395">
        <f>'[2]Electric Rate Base - Plant Data'!H41</f>
        <v>0</v>
      </c>
      <c r="I41" s="395">
        <f>'[2]Electric Rate Base - Plant Data'!I41</f>
        <v>0</v>
      </c>
      <c r="J41" s="395">
        <f>'[2]Electric Rate Base - Plant Data'!J41</f>
        <v>0</v>
      </c>
      <c r="K41" s="395">
        <f>'[2]Electric Rate Base - Plant Data'!K41</f>
        <v>0</v>
      </c>
      <c r="L41" s="395">
        <f>'[2]Electric Rate Base - Plant Data'!L41</f>
        <v>0</v>
      </c>
      <c r="M41" s="395">
        <f>'[2]Electric Rate Base - Plant Data'!M41</f>
        <v>0</v>
      </c>
      <c r="N41" s="395">
        <f>'[2]Electric Rate Base - Plant Data'!N41</f>
        <v>0</v>
      </c>
      <c r="O41" s="395">
        <f>'[2]Electric Rate Base - Plant Data'!O41</f>
        <v>0</v>
      </c>
      <c r="P41" s="395">
        <f>'[2]Electric Rate Base - Plant Data'!P41</f>
        <v>0</v>
      </c>
      <c r="Q41" s="395">
        <f>'[2]Electric Rate Base - Plant Data'!Q41</f>
        <v>10943125.4012499</v>
      </c>
      <c r="R41" s="395">
        <f>'[2]Electric Rate Base - Plant Data'!R41</f>
        <v>0</v>
      </c>
      <c r="S41" s="395">
        <f>'[2]Electric Rate Base - Plant Data'!S41</f>
        <v>10943125.4012499</v>
      </c>
    </row>
    <row r="42" spans="1:19" ht="13.8">
      <c r="A42" s="394" t="str">
        <f>'[2]Electric Rate Base - Plant Data'!A42</f>
        <v>UI</v>
      </c>
      <c r="B42" s="391" t="str">
        <f>'[2]Electric Rate Base - Plant Data'!B42</f>
        <v xml:space="preserve">          353 - Station Equipment</v>
      </c>
      <c r="C42" s="395">
        <f>'[2]Electric Rate Base - Plant Data'!C42</f>
        <v>582843774.51166606</v>
      </c>
      <c r="D42" s="392">
        <f>'[2]Electric Rate Base - Plant Data'!D42</f>
        <v>795330.19</v>
      </c>
      <c r="E42" s="395">
        <f>'[2]Electric Rate Base - Plant Data'!E42</f>
        <v>583639104.70166612</v>
      </c>
      <c r="F42" s="395">
        <f>'[2]Electric Rate Base - Plant Data'!F42</f>
        <v>0</v>
      </c>
      <c r="G42" s="395">
        <f>'[2]Electric Rate Base - Plant Data'!G42</f>
        <v>0</v>
      </c>
      <c r="H42" s="395">
        <f>'[2]Electric Rate Base - Plant Data'!H42</f>
        <v>0</v>
      </c>
      <c r="I42" s="395">
        <f>'[2]Electric Rate Base - Plant Data'!I42</f>
        <v>0</v>
      </c>
      <c r="J42" s="395">
        <f>'[2]Electric Rate Base - Plant Data'!J42</f>
        <v>0</v>
      </c>
      <c r="K42" s="395">
        <f>'[2]Electric Rate Base - Plant Data'!K42</f>
        <v>0</v>
      </c>
      <c r="L42" s="395">
        <f>'[2]Electric Rate Base - Plant Data'!L42</f>
        <v>0</v>
      </c>
      <c r="M42" s="395">
        <f>'[2]Electric Rate Base - Plant Data'!M42</f>
        <v>0</v>
      </c>
      <c r="N42" s="395">
        <f>'[2]Electric Rate Base - Plant Data'!N42</f>
        <v>0</v>
      </c>
      <c r="O42" s="395">
        <f>'[2]Electric Rate Base - Plant Data'!O42</f>
        <v>0</v>
      </c>
      <c r="P42" s="395">
        <f>'[2]Electric Rate Base - Plant Data'!P42</f>
        <v>0</v>
      </c>
      <c r="Q42" s="395">
        <f>'[2]Electric Rate Base - Plant Data'!Q42</f>
        <v>583639104.70166612</v>
      </c>
      <c r="R42" s="395">
        <f>'[2]Electric Rate Base - Plant Data'!R42</f>
        <v>0</v>
      </c>
      <c r="S42" s="395">
        <f>'[2]Electric Rate Base - Plant Data'!S42</f>
        <v>583639104.70166612</v>
      </c>
    </row>
    <row r="43" spans="1:19" ht="13.8">
      <c r="A43" s="394" t="str">
        <f>'[2]Electric Rate Base - Plant Data'!A43</f>
        <v>UI</v>
      </c>
      <c r="B43" s="391" t="str">
        <f>'[2]Electric Rate Base - Plant Data'!B43</f>
        <v xml:space="preserve">          354 - Towers and Fixtures</v>
      </c>
      <c r="C43" s="395">
        <f>'[2]Electric Rate Base - Plant Data'!C43</f>
        <v>92203927.870000005</v>
      </c>
      <c r="D43" s="392">
        <f>'[2]Electric Rate Base - Plant Data'!D43</f>
        <v>0</v>
      </c>
      <c r="E43" s="395">
        <f>'[2]Electric Rate Base - Plant Data'!E43</f>
        <v>92203927.870000005</v>
      </c>
      <c r="F43" s="395">
        <f>'[2]Electric Rate Base - Plant Data'!F43</f>
        <v>0</v>
      </c>
      <c r="G43" s="395">
        <f>'[2]Electric Rate Base - Plant Data'!G43</f>
        <v>0</v>
      </c>
      <c r="H43" s="395">
        <f>'[2]Electric Rate Base - Plant Data'!H43</f>
        <v>0</v>
      </c>
      <c r="I43" s="395">
        <f>'[2]Electric Rate Base - Plant Data'!I43</f>
        <v>0</v>
      </c>
      <c r="J43" s="395">
        <f>'[2]Electric Rate Base - Plant Data'!J43</f>
        <v>0</v>
      </c>
      <c r="K43" s="395">
        <f>'[2]Electric Rate Base - Plant Data'!K43</f>
        <v>0</v>
      </c>
      <c r="L43" s="395">
        <f>'[2]Electric Rate Base - Plant Data'!L43</f>
        <v>0</v>
      </c>
      <c r="M43" s="395">
        <f>'[2]Electric Rate Base - Plant Data'!M43</f>
        <v>0</v>
      </c>
      <c r="N43" s="395">
        <f>'[2]Electric Rate Base - Plant Data'!N43</f>
        <v>0</v>
      </c>
      <c r="O43" s="395">
        <f>'[2]Electric Rate Base - Plant Data'!O43</f>
        <v>0</v>
      </c>
      <c r="P43" s="395">
        <f>'[2]Electric Rate Base - Plant Data'!P43</f>
        <v>0</v>
      </c>
      <c r="Q43" s="395">
        <f>'[2]Electric Rate Base - Plant Data'!Q43</f>
        <v>92203927.870000005</v>
      </c>
      <c r="R43" s="395">
        <f>'[2]Electric Rate Base - Plant Data'!R43</f>
        <v>0</v>
      </c>
      <c r="S43" s="395">
        <f>'[2]Electric Rate Base - Plant Data'!S43</f>
        <v>92203927.870000005</v>
      </c>
    </row>
    <row r="44" spans="1:19" ht="13.8">
      <c r="A44" s="394" t="str">
        <f>'[2]Electric Rate Base - Plant Data'!A44</f>
        <v>UI</v>
      </c>
      <c r="B44" s="391" t="str">
        <f>'[2]Electric Rate Base - Plant Data'!B44</f>
        <v xml:space="preserve">          355 - Poles and Fixtures</v>
      </c>
      <c r="C44" s="395">
        <f>'[2]Electric Rate Base - Plant Data'!C44</f>
        <v>334444510.48333299</v>
      </c>
      <c r="D44" s="392">
        <f>'[2]Electric Rate Base - Plant Data'!D44</f>
        <v>0</v>
      </c>
      <c r="E44" s="395">
        <f>'[2]Electric Rate Base - Plant Data'!E44</f>
        <v>334444510.48333299</v>
      </c>
      <c r="F44" s="395">
        <f>'[2]Electric Rate Base - Plant Data'!F44</f>
        <v>0</v>
      </c>
      <c r="G44" s="395">
        <f>'[2]Electric Rate Base - Plant Data'!G44</f>
        <v>0</v>
      </c>
      <c r="H44" s="395">
        <f>'[2]Electric Rate Base - Plant Data'!H44</f>
        <v>0</v>
      </c>
      <c r="I44" s="395">
        <f>'[2]Electric Rate Base - Plant Data'!I44</f>
        <v>0</v>
      </c>
      <c r="J44" s="395">
        <f>'[2]Electric Rate Base - Plant Data'!J44</f>
        <v>0</v>
      </c>
      <c r="K44" s="395">
        <f>'[2]Electric Rate Base - Plant Data'!K44</f>
        <v>0</v>
      </c>
      <c r="L44" s="395">
        <f>'[2]Electric Rate Base - Plant Data'!L44</f>
        <v>0</v>
      </c>
      <c r="M44" s="395">
        <f>'[2]Electric Rate Base - Plant Data'!M44</f>
        <v>0</v>
      </c>
      <c r="N44" s="395">
        <f>'[2]Electric Rate Base - Plant Data'!N44</f>
        <v>0</v>
      </c>
      <c r="O44" s="395">
        <f>'[2]Electric Rate Base - Plant Data'!O44</f>
        <v>0</v>
      </c>
      <c r="P44" s="395">
        <f>'[2]Electric Rate Base - Plant Data'!P44</f>
        <v>0</v>
      </c>
      <c r="Q44" s="395">
        <f>'[2]Electric Rate Base - Plant Data'!Q44</f>
        <v>334444510.48333299</v>
      </c>
      <c r="R44" s="395">
        <f>'[2]Electric Rate Base - Plant Data'!R44</f>
        <v>0</v>
      </c>
      <c r="S44" s="395">
        <f>'[2]Electric Rate Base - Plant Data'!S44</f>
        <v>334444510.48333299</v>
      </c>
    </row>
    <row r="45" spans="1:19" ht="13.8">
      <c r="A45" s="394" t="str">
        <f>'[2]Electric Rate Base - Plant Data'!A45</f>
        <v>UI</v>
      </c>
      <c r="B45" s="391" t="str">
        <f>'[2]Electric Rate Base - Plant Data'!B45</f>
        <v xml:space="preserve">          356 - Overhead Conductors and Devices</v>
      </c>
      <c r="C45" s="395">
        <f>'[2]Electric Rate Base - Plant Data'!C45</f>
        <v>285889897.95208299</v>
      </c>
      <c r="D45" s="392">
        <f>'[2]Electric Rate Base - Plant Data'!D45</f>
        <v>0</v>
      </c>
      <c r="E45" s="395">
        <f>'[2]Electric Rate Base - Plant Data'!E45</f>
        <v>285889897.95208299</v>
      </c>
      <c r="F45" s="395">
        <f>'[2]Electric Rate Base - Plant Data'!F45</f>
        <v>0</v>
      </c>
      <c r="G45" s="395">
        <f>'[2]Electric Rate Base - Plant Data'!G45</f>
        <v>0</v>
      </c>
      <c r="H45" s="395">
        <f>'[2]Electric Rate Base - Plant Data'!H45</f>
        <v>0</v>
      </c>
      <c r="I45" s="395">
        <f>'[2]Electric Rate Base - Plant Data'!I45</f>
        <v>0</v>
      </c>
      <c r="J45" s="395">
        <f>'[2]Electric Rate Base - Plant Data'!J45</f>
        <v>0</v>
      </c>
      <c r="K45" s="395">
        <f>'[2]Electric Rate Base - Plant Data'!K45</f>
        <v>0</v>
      </c>
      <c r="L45" s="395">
        <f>'[2]Electric Rate Base - Plant Data'!L45</f>
        <v>0</v>
      </c>
      <c r="M45" s="395">
        <f>'[2]Electric Rate Base - Plant Data'!M45</f>
        <v>0</v>
      </c>
      <c r="N45" s="395">
        <f>'[2]Electric Rate Base - Plant Data'!N45</f>
        <v>0</v>
      </c>
      <c r="O45" s="395">
        <f>'[2]Electric Rate Base - Plant Data'!O45</f>
        <v>0</v>
      </c>
      <c r="P45" s="395">
        <f>'[2]Electric Rate Base - Plant Data'!P45</f>
        <v>0</v>
      </c>
      <c r="Q45" s="395">
        <f>'[2]Electric Rate Base - Plant Data'!Q45</f>
        <v>285889897.95208299</v>
      </c>
      <c r="R45" s="395">
        <f>'[2]Electric Rate Base - Plant Data'!R45</f>
        <v>0</v>
      </c>
      <c r="S45" s="395">
        <f>'[2]Electric Rate Base - Plant Data'!S45</f>
        <v>285889897.95208299</v>
      </c>
    </row>
    <row r="46" spans="1:19" ht="13.8">
      <c r="A46" s="394" t="str">
        <f>'[2]Electric Rate Base - Plant Data'!A46</f>
        <v>UI</v>
      </c>
      <c r="B46" s="391" t="str">
        <f>'[2]Electric Rate Base - Plant Data'!B46</f>
        <v xml:space="preserve">          357 - Underground Conduit</v>
      </c>
      <c r="C46" s="395">
        <f>'[2]Electric Rate Base - Plant Data'!C46</f>
        <v>764360.39624999894</v>
      </c>
      <c r="D46" s="392">
        <f>'[2]Electric Rate Base - Plant Data'!D46</f>
        <v>0</v>
      </c>
      <c r="E46" s="395">
        <f>'[2]Electric Rate Base - Plant Data'!E46</f>
        <v>764360.39624999894</v>
      </c>
      <c r="F46" s="395">
        <f>'[2]Electric Rate Base - Plant Data'!F46</f>
        <v>0</v>
      </c>
      <c r="G46" s="395">
        <f>'[2]Electric Rate Base - Plant Data'!G46</f>
        <v>0</v>
      </c>
      <c r="H46" s="395">
        <f>'[2]Electric Rate Base - Plant Data'!H46</f>
        <v>0</v>
      </c>
      <c r="I46" s="395">
        <f>'[2]Electric Rate Base - Plant Data'!I46</f>
        <v>0</v>
      </c>
      <c r="J46" s="395">
        <f>'[2]Electric Rate Base - Plant Data'!J46</f>
        <v>0</v>
      </c>
      <c r="K46" s="395">
        <f>'[2]Electric Rate Base - Plant Data'!K46</f>
        <v>0</v>
      </c>
      <c r="L46" s="395">
        <f>'[2]Electric Rate Base - Plant Data'!L46</f>
        <v>0</v>
      </c>
      <c r="M46" s="395">
        <f>'[2]Electric Rate Base - Plant Data'!M46</f>
        <v>0</v>
      </c>
      <c r="N46" s="395">
        <f>'[2]Electric Rate Base - Plant Data'!N46</f>
        <v>0</v>
      </c>
      <c r="O46" s="395">
        <f>'[2]Electric Rate Base - Plant Data'!O46</f>
        <v>0</v>
      </c>
      <c r="P46" s="395">
        <f>'[2]Electric Rate Base - Plant Data'!P46</f>
        <v>0</v>
      </c>
      <c r="Q46" s="395">
        <f>'[2]Electric Rate Base - Plant Data'!Q46</f>
        <v>764360.39624999894</v>
      </c>
      <c r="R46" s="395">
        <f>'[2]Electric Rate Base - Plant Data'!R46</f>
        <v>0</v>
      </c>
      <c r="S46" s="395">
        <f>'[2]Electric Rate Base - Plant Data'!S46</f>
        <v>764360.39624999894</v>
      </c>
    </row>
    <row r="47" spans="1:19" ht="13.8">
      <c r="A47" s="394" t="str">
        <f>'[2]Electric Rate Base - Plant Data'!A47</f>
        <v>UI</v>
      </c>
      <c r="B47" s="391" t="str">
        <f>'[2]Electric Rate Base - Plant Data'!B47</f>
        <v xml:space="preserve">          358 - Underground Conductors and Devices</v>
      </c>
      <c r="C47" s="395">
        <f>'[2]Electric Rate Base - Plant Data'!C47</f>
        <v>10226568.3974999</v>
      </c>
      <c r="D47" s="392">
        <f>'[2]Electric Rate Base - Plant Data'!D47</f>
        <v>0</v>
      </c>
      <c r="E47" s="395">
        <f>'[2]Electric Rate Base - Plant Data'!E47</f>
        <v>10226568.3974999</v>
      </c>
      <c r="F47" s="395">
        <f>'[2]Electric Rate Base - Plant Data'!F47</f>
        <v>0</v>
      </c>
      <c r="G47" s="395">
        <f>'[2]Electric Rate Base - Plant Data'!G47</f>
        <v>0</v>
      </c>
      <c r="H47" s="395">
        <f>'[2]Electric Rate Base - Plant Data'!H47</f>
        <v>0</v>
      </c>
      <c r="I47" s="395">
        <f>'[2]Electric Rate Base - Plant Data'!I47</f>
        <v>0</v>
      </c>
      <c r="J47" s="395">
        <f>'[2]Electric Rate Base - Plant Data'!J47</f>
        <v>0</v>
      </c>
      <c r="K47" s="395">
        <f>'[2]Electric Rate Base - Plant Data'!K47</f>
        <v>0</v>
      </c>
      <c r="L47" s="395">
        <f>'[2]Electric Rate Base - Plant Data'!L47</f>
        <v>0</v>
      </c>
      <c r="M47" s="395">
        <f>'[2]Electric Rate Base - Plant Data'!M47</f>
        <v>0</v>
      </c>
      <c r="N47" s="395">
        <f>'[2]Electric Rate Base - Plant Data'!N47</f>
        <v>0</v>
      </c>
      <c r="O47" s="395">
        <f>'[2]Electric Rate Base - Plant Data'!O47</f>
        <v>0</v>
      </c>
      <c r="P47" s="395">
        <f>'[2]Electric Rate Base - Plant Data'!P47</f>
        <v>0</v>
      </c>
      <c r="Q47" s="395">
        <f>'[2]Electric Rate Base - Plant Data'!Q47</f>
        <v>10226568.3974999</v>
      </c>
      <c r="R47" s="395">
        <f>'[2]Electric Rate Base - Plant Data'!R47</f>
        <v>0</v>
      </c>
      <c r="S47" s="395">
        <f>'[2]Electric Rate Base - Plant Data'!S47</f>
        <v>10226568.3974999</v>
      </c>
    </row>
    <row r="48" spans="1:19" ht="13.8">
      <c r="A48" s="394" t="str">
        <f>'[2]Electric Rate Base - Plant Data'!A48</f>
        <v>UI</v>
      </c>
      <c r="B48" s="391" t="str">
        <f>'[2]Electric Rate Base - Plant Data'!B48</f>
        <v xml:space="preserve">          359 - Roads and Trails</v>
      </c>
      <c r="C48" s="398">
        <f>'[2]Electric Rate Base - Plant Data'!C48</f>
        <v>6750242.8491666596</v>
      </c>
      <c r="D48" s="392">
        <f>'[2]Electric Rate Base - Plant Data'!D48</f>
        <v>0</v>
      </c>
      <c r="E48" s="398">
        <f>'[2]Electric Rate Base - Plant Data'!E48</f>
        <v>6750242.8491666596</v>
      </c>
      <c r="F48" s="398">
        <f>'[2]Electric Rate Base - Plant Data'!F48</f>
        <v>0</v>
      </c>
      <c r="G48" s="398">
        <f>'[2]Electric Rate Base - Plant Data'!G48</f>
        <v>0</v>
      </c>
      <c r="H48" s="398">
        <f>'[2]Electric Rate Base - Plant Data'!H48</f>
        <v>0</v>
      </c>
      <c r="I48" s="398">
        <f>'[2]Electric Rate Base - Plant Data'!I48</f>
        <v>0</v>
      </c>
      <c r="J48" s="398">
        <f>'[2]Electric Rate Base - Plant Data'!J48</f>
        <v>0</v>
      </c>
      <c r="K48" s="398">
        <f>'[2]Electric Rate Base - Plant Data'!K48</f>
        <v>0</v>
      </c>
      <c r="L48" s="398">
        <f>'[2]Electric Rate Base - Plant Data'!L48</f>
        <v>0</v>
      </c>
      <c r="M48" s="398">
        <f>'[2]Electric Rate Base - Plant Data'!M48</f>
        <v>0</v>
      </c>
      <c r="N48" s="398">
        <f>'[2]Electric Rate Base - Plant Data'!N48</f>
        <v>0</v>
      </c>
      <c r="O48" s="398">
        <f>'[2]Electric Rate Base - Plant Data'!O48</f>
        <v>0</v>
      </c>
      <c r="P48" s="398">
        <f>'[2]Electric Rate Base - Plant Data'!P48</f>
        <v>0</v>
      </c>
      <c r="Q48" s="398">
        <f>'[2]Electric Rate Base - Plant Data'!Q48</f>
        <v>6750242.8491666596</v>
      </c>
      <c r="R48" s="398">
        <f>'[2]Electric Rate Base - Plant Data'!R48</f>
        <v>0</v>
      </c>
      <c r="S48" s="398">
        <f>'[2]Electric Rate Base - Plant Data'!S48</f>
        <v>6750242.8491666596</v>
      </c>
    </row>
    <row r="49" spans="1:19" ht="13.8">
      <c r="A49" s="394" t="str">
        <f>'[2]Electric Rate Base - Plant Data'!A49</f>
        <v>UI</v>
      </c>
      <c r="B49" s="399" t="str">
        <f>'[2]Electric Rate Base - Plant Data'!B49</f>
        <v xml:space="preserve">     Total Transmission</v>
      </c>
      <c r="C49" s="400">
        <f>'[2]Electric Rate Base - Plant Data'!C49</f>
        <v>1388254884.4795816</v>
      </c>
      <c r="D49" s="401">
        <f>'[2]Electric Rate Base - Plant Data'!D49</f>
        <v>795330.19</v>
      </c>
      <c r="E49" s="400">
        <f>'[2]Electric Rate Base - Plant Data'!E49</f>
        <v>1389050214.6695817</v>
      </c>
      <c r="F49" s="400">
        <f>'[2]Electric Rate Base - Plant Data'!F49</f>
        <v>0</v>
      </c>
      <c r="G49" s="400">
        <f>'[2]Electric Rate Base - Plant Data'!G49</f>
        <v>0</v>
      </c>
      <c r="H49" s="400">
        <f>'[2]Electric Rate Base - Plant Data'!H49</f>
        <v>0</v>
      </c>
      <c r="I49" s="400">
        <f>'[2]Electric Rate Base - Plant Data'!I49</f>
        <v>0</v>
      </c>
      <c r="J49" s="400">
        <f>'[2]Electric Rate Base - Plant Data'!J49</f>
        <v>0</v>
      </c>
      <c r="K49" s="400">
        <f>'[2]Electric Rate Base - Plant Data'!K49</f>
        <v>0</v>
      </c>
      <c r="L49" s="400">
        <f>'[2]Electric Rate Base - Plant Data'!L49</f>
        <v>0</v>
      </c>
      <c r="M49" s="400">
        <f>'[2]Electric Rate Base - Plant Data'!M49</f>
        <v>0</v>
      </c>
      <c r="N49" s="400">
        <f>'[2]Electric Rate Base - Plant Data'!N49</f>
        <v>0</v>
      </c>
      <c r="O49" s="400">
        <f>'[2]Electric Rate Base - Plant Data'!O49</f>
        <v>0</v>
      </c>
      <c r="P49" s="400">
        <f>'[2]Electric Rate Base - Plant Data'!P49</f>
        <v>0</v>
      </c>
      <c r="Q49" s="400">
        <f>'[2]Electric Rate Base - Plant Data'!Q49</f>
        <v>1389050214.6695817</v>
      </c>
      <c r="R49" s="400">
        <f>'[2]Electric Rate Base - Plant Data'!R49</f>
        <v>0</v>
      </c>
      <c r="S49" s="400">
        <f>'[2]Electric Rate Base - Plant Data'!S49</f>
        <v>1389050214.6695817</v>
      </c>
    </row>
    <row r="50" spans="1:19" ht="13.8">
      <c r="A50" s="394" t="str">
        <f>'[2]Electric Rate Base - Plant Data'!A50</f>
        <v>UI</v>
      </c>
      <c r="B50" s="391" t="str">
        <f>'[2]Electric Rate Base - Plant Data'!B50</f>
        <v xml:space="preserve">     Distribution</v>
      </c>
      <c r="C50" s="395">
        <f>'[2]Electric Rate Base - Plant Data'!C50</f>
        <v>0</v>
      </c>
      <c r="D50" s="392">
        <f>'[2]Electric Rate Base - Plant Data'!D50</f>
        <v>0</v>
      </c>
      <c r="E50" s="395">
        <f>'[2]Electric Rate Base - Plant Data'!E50</f>
        <v>0</v>
      </c>
      <c r="F50" s="395">
        <f>'[2]Electric Rate Base - Plant Data'!F50</f>
        <v>0</v>
      </c>
      <c r="G50" s="395">
        <f>'[2]Electric Rate Base - Plant Data'!G50</f>
        <v>0</v>
      </c>
      <c r="H50" s="395">
        <f>'[2]Electric Rate Base - Plant Data'!H50</f>
        <v>0</v>
      </c>
      <c r="I50" s="395">
        <f>'[2]Electric Rate Base - Plant Data'!I50</f>
        <v>0</v>
      </c>
      <c r="J50" s="395">
        <f>'[2]Electric Rate Base - Plant Data'!J50</f>
        <v>0</v>
      </c>
      <c r="K50" s="395">
        <f>'[2]Electric Rate Base - Plant Data'!K50</f>
        <v>0</v>
      </c>
      <c r="L50" s="395">
        <f>'[2]Electric Rate Base - Plant Data'!L50</f>
        <v>0</v>
      </c>
      <c r="M50" s="395">
        <f>'[2]Electric Rate Base - Plant Data'!M50</f>
        <v>0</v>
      </c>
      <c r="N50" s="395">
        <f>'[2]Electric Rate Base - Plant Data'!N50</f>
        <v>0</v>
      </c>
      <c r="O50" s="395">
        <f>'[2]Electric Rate Base - Plant Data'!O50</f>
        <v>0</v>
      </c>
      <c r="P50" s="395">
        <f>'[2]Electric Rate Base - Plant Data'!P50</f>
        <v>0</v>
      </c>
      <c r="Q50" s="395">
        <f>'[2]Electric Rate Base - Plant Data'!Q50</f>
        <v>0</v>
      </c>
      <c r="R50" s="395">
        <f>'[2]Electric Rate Base - Plant Data'!R50</f>
        <v>0</v>
      </c>
      <c r="S50" s="395">
        <f>'[2]Electric Rate Base - Plant Data'!S50</f>
        <v>0</v>
      </c>
    </row>
    <row r="51" spans="1:19" ht="13.8">
      <c r="A51" s="394" t="str">
        <f>'[2]Electric Rate Base - Plant Data'!A51</f>
        <v>UI</v>
      </c>
      <c r="B51" s="391" t="str">
        <f>'[2]Electric Rate Base - Plant Data'!B51</f>
        <v xml:space="preserve">          360 - Land and Land Rights</v>
      </c>
      <c r="C51" s="395">
        <f>'[2]Electric Rate Base - Plant Data'!C51</f>
        <v>46042581.236666597</v>
      </c>
      <c r="D51" s="392">
        <f>'[2]Electric Rate Base - Plant Data'!D51</f>
        <v>0</v>
      </c>
      <c r="E51" s="395">
        <f>'[2]Electric Rate Base - Plant Data'!E51</f>
        <v>46042581.236666597</v>
      </c>
      <c r="F51" s="395">
        <f>'[2]Electric Rate Base - Plant Data'!F51</f>
        <v>0</v>
      </c>
      <c r="G51" s="395">
        <f>'[2]Electric Rate Base - Plant Data'!G51</f>
        <v>0</v>
      </c>
      <c r="H51" s="395">
        <f>'[2]Electric Rate Base - Plant Data'!H51</f>
        <v>0</v>
      </c>
      <c r="I51" s="395">
        <f>'[2]Electric Rate Base - Plant Data'!I51</f>
        <v>0</v>
      </c>
      <c r="J51" s="395">
        <f>'[2]Electric Rate Base - Plant Data'!J51</f>
        <v>0</v>
      </c>
      <c r="K51" s="395">
        <f>'[2]Electric Rate Base - Plant Data'!K51</f>
        <v>0</v>
      </c>
      <c r="L51" s="395">
        <f>'[2]Electric Rate Base - Plant Data'!L51</f>
        <v>0</v>
      </c>
      <c r="M51" s="395">
        <f>'[2]Electric Rate Base - Plant Data'!M51</f>
        <v>0</v>
      </c>
      <c r="N51" s="395">
        <f>'[2]Electric Rate Base - Plant Data'!N51</f>
        <v>0</v>
      </c>
      <c r="O51" s="395">
        <f>'[2]Electric Rate Base - Plant Data'!O51</f>
        <v>0</v>
      </c>
      <c r="P51" s="395">
        <f>'[2]Electric Rate Base - Plant Data'!P51</f>
        <v>0</v>
      </c>
      <c r="Q51" s="395">
        <f>'[2]Electric Rate Base - Plant Data'!Q51</f>
        <v>46042581.236666597</v>
      </c>
      <c r="R51" s="395">
        <f>'[2]Electric Rate Base - Plant Data'!R51</f>
        <v>0</v>
      </c>
      <c r="S51" s="395">
        <f>'[2]Electric Rate Base - Plant Data'!S51</f>
        <v>46042581.236666597</v>
      </c>
    </row>
    <row r="52" spans="1:19" ht="13.8">
      <c r="A52" s="394" t="str">
        <f>'[2]Electric Rate Base - Plant Data'!A52</f>
        <v>UI</v>
      </c>
      <c r="B52" s="391" t="str">
        <f>'[2]Electric Rate Base - Plant Data'!B52</f>
        <v xml:space="preserve">          361 - Structures and Improvements</v>
      </c>
      <c r="C52" s="395">
        <f>'[2]Electric Rate Base - Plant Data'!C52</f>
        <v>7971125.8320833296</v>
      </c>
      <c r="D52" s="392">
        <f>'[2]Electric Rate Base - Plant Data'!D52</f>
        <v>0</v>
      </c>
      <c r="E52" s="395">
        <f>'[2]Electric Rate Base - Plant Data'!E52</f>
        <v>7971125.8320833296</v>
      </c>
      <c r="F52" s="395">
        <f>'[2]Electric Rate Base - Plant Data'!F52</f>
        <v>0</v>
      </c>
      <c r="G52" s="395">
        <f>'[2]Electric Rate Base - Plant Data'!G52</f>
        <v>0</v>
      </c>
      <c r="H52" s="395">
        <f>'[2]Electric Rate Base - Plant Data'!H52</f>
        <v>0</v>
      </c>
      <c r="I52" s="395">
        <f>'[2]Electric Rate Base - Plant Data'!I52</f>
        <v>0</v>
      </c>
      <c r="J52" s="395">
        <f>'[2]Electric Rate Base - Plant Data'!J52</f>
        <v>0</v>
      </c>
      <c r="K52" s="395">
        <f>'[2]Electric Rate Base - Plant Data'!K52</f>
        <v>0</v>
      </c>
      <c r="L52" s="395">
        <f>'[2]Electric Rate Base - Plant Data'!L52</f>
        <v>0</v>
      </c>
      <c r="M52" s="395">
        <f>'[2]Electric Rate Base - Plant Data'!M52</f>
        <v>0</v>
      </c>
      <c r="N52" s="395">
        <f>'[2]Electric Rate Base - Plant Data'!N52</f>
        <v>0</v>
      </c>
      <c r="O52" s="395">
        <f>'[2]Electric Rate Base - Plant Data'!O52</f>
        <v>0</v>
      </c>
      <c r="P52" s="395">
        <f>'[2]Electric Rate Base - Plant Data'!P52</f>
        <v>0</v>
      </c>
      <c r="Q52" s="395">
        <f>'[2]Electric Rate Base - Plant Data'!Q52</f>
        <v>7971125.8320833296</v>
      </c>
      <c r="R52" s="395">
        <f>'[2]Electric Rate Base - Plant Data'!R52</f>
        <v>0</v>
      </c>
      <c r="S52" s="395">
        <f>'[2]Electric Rate Base - Plant Data'!S52</f>
        <v>7971125.8320833296</v>
      </c>
    </row>
    <row r="53" spans="1:19" ht="13.8">
      <c r="A53" s="394" t="str">
        <f>'[2]Electric Rate Base - Plant Data'!A53</f>
        <v>UI</v>
      </c>
      <c r="B53" s="391" t="str">
        <f>'[2]Electric Rate Base - Plant Data'!B53</f>
        <v xml:space="preserve">          362 - Substation Equipment</v>
      </c>
      <c r="C53" s="395">
        <f>'[2]Electric Rate Base - Plant Data'!C53</f>
        <v>418845242.56041598</v>
      </c>
      <c r="D53" s="392">
        <f>'[2]Electric Rate Base - Plant Data'!D53</f>
        <v>-795330.19</v>
      </c>
      <c r="E53" s="395">
        <f>'[2]Electric Rate Base - Plant Data'!E53</f>
        <v>418049912.37041599</v>
      </c>
      <c r="F53" s="395">
        <f>'[2]Electric Rate Base - Plant Data'!F53</f>
        <v>0</v>
      </c>
      <c r="G53" s="395">
        <f>'[2]Electric Rate Base - Plant Data'!G53</f>
        <v>0</v>
      </c>
      <c r="H53" s="395">
        <f>'[2]Electric Rate Base - Plant Data'!H53</f>
        <v>0</v>
      </c>
      <c r="I53" s="395">
        <f>'[2]Electric Rate Base - Plant Data'!I53</f>
        <v>-180679</v>
      </c>
      <c r="J53" s="395">
        <f>'[2]Electric Rate Base - Plant Data'!J53</f>
        <v>0</v>
      </c>
      <c r="K53" s="395">
        <f>'[2]Electric Rate Base - Plant Data'!K53</f>
        <v>0</v>
      </c>
      <c r="L53" s="395">
        <f>'[2]Electric Rate Base - Plant Data'!L53</f>
        <v>0</v>
      </c>
      <c r="M53" s="395">
        <f>'[2]Electric Rate Base - Plant Data'!M53</f>
        <v>0</v>
      </c>
      <c r="N53" s="395">
        <f>'[2]Electric Rate Base - Plant Data'!N53</f>
        <v>0</v>
      </c>
      <c r="O53" s="395">
        <f>'[2]Electric Rate Base - Plant Data'!O53</f>
        <v>0</v>
      </c>
      <c r="P53" s="395">
        <f>'[2]Electric Rate Base - Plant Data'!P53</f>
        <v>0</v>
      </c>
      <c r="Q53" s="395">
        <f>'[2]Electric Rate Base - Plant Data'!Q53</f>
        <v>417869233.37041599</v>
      </c>
      <c r="R53" s="395">
        <f>'[2]Electric Rate Base - Plant Data'!R53</f>
        <v>0</v>
      </c>
      <c r="S53" s="395">
        <f>'[2]Electric Rate Base - Plant Data'!S53</f>
        <v>417869233.37041599</v>
      </c>
    </row>
    <row r="54" spans="1:19" ht="13.8">
      <c r="A54" s="394" t="str">
        <f>'[2]Electric Rate Base - Plant Data'!A54</f>
        <v>UI</v>
      </c>
      <c r="B54" s="391" t="str">
        <f>'[2]Electric Rate Base - Plant Data'!B54</f>
        <v xml:space="preserve">          363- DST Battery Storage Equip</v>
      </c>
      <c r="C54" s="395">
        <f>'[2]Electric Rate Base - Plant Data'!C54</f>
        <v>478177</v>
      </c>
      <c r="D54" s="392">
        <f>'[2]Electric Rate Base - Plant Data'!D54</f>
        <v>0</v>
      </c>
      <c r="E54" s="395">
        <f>'[2]Electric Rate Base - Plant Data'!E54</f>
        <v>478177</v>
      </c>
      <c r="F54" s="395">
        <f>'[2]Electric Rate Base - Plant Data'!F54</f>
        <v>0</v>
      </c>
      <c r="G54" s="395">
        <f>'[2]Electric Rate Base - Plant Data'!G54</f>
        <v>0</v>
      </c>
      <c r="H54" s="395">
        <f>'[2]Electric Rate Base - Plant Data'!H54</f>
        <v>0</v>
      </c>
      <c r="I54" s="395">
        <f>'[2]Electric Rate Base - Plant Data'!I54</f>
        <v>0</v>
      </c>
      <c r="J54" s="395">
        <f>'[2]Electric Rate Base - Plant Data'!J54</f>
        <v>0</v>
      </c>
      <c r="K54" s="395">
        <f>'[2]Electric Rate Base - Plant Data'!K54</f>
        <v>2419118.0557666672</v>
      </c>
      <c r="L54" s="395">
        <f>'[2]Electric Rate Base - Plant Data'!L54</f>
        <v>0</v>
      </c>
      <c r="M54" s="395">
        <f>'[2]Electric Rate Base - Plant Data'!M54</f>
        <v>0</v>
      </c>
      <c r="N54" s="395">
        <f>'[2]Electric Rate Base - Plant Data'!N54</f>
        <v>0</v>
      </c>
      <c r="O54" s="395">
        <f>'[2]Electric Rate Base - Plant Data'!O54</f>
        <v>0</v>
      </c>
      <c r="P54" s="395">
        <f>'[2]Electric Rate Base - Plant Data'!P54</f>
        <v>0</v>
      </c>
      <c r="Q54" s="395">
        <f>'[2]Electric Rate Base - Plant Data'!Q54</f>
        <v>2897295.0557666672</v>
      </c>
      <c r="R54" s="395">
        <f>'[2]Electric Rate Base - Plant Data'!R54</f>
        <v>0</v>
      </c>
      <c r="S54" s="395">
        <f>'[2]Electric Rate Base - Plant Data'!S54</f>
        <v>2897295.0557666672</v>
      </c>
    </row>
    <row r="55" spans="1:19" ht="13.8">
      <c r="A55" s="394" t="str">
        <f>'[2]Electric Rate Base - Plant Data'!A55</f>
        <v>UI</v>
      </c>
      <c r="B55" s="391" t="str">
        <f>'[2]Electric Rate Base - Plant Data'!B55</f>
        <v xml:space="preserve">          364 - Poles, Towers and Fixtures</v>
      </c>
      <c r="C55" s="395">
        <f>'[2]Electric Rate Base - Plant Data'!C55</f>
        <v>332893424.07291597</v>
      </c>
      <c r="D55" s="392">
        <f>'[2]Electric Rate Base - Plant Data'!D55</f>
        <v>0</v>
      </c>
      <c r="E55" s="395">
        <f>'[2]Electric Rate Base - Plant Data'!E55</f>
        <v>332893424.07291597</v>
      </c>
      <c r="F55" s="395">
        <f>'[2]Electric Rate Base - Plant Data'!F55</f>
        <v>0</v>
      </c>
      <c r="G55" s="395">
        <f>'[2]Electric Rate Base - Plant Data'!G55</f>
        <v>0</v>
      </c>
      <c r="H55" s="395">
        <f>'[2]Electric Rate Base - Plant Data'!H55</f>
        <v>0</v>
      </c>
      <c r="I55" s="395">
        <f>'[2]Electric Rate Base - Plant Data'!I55</f>
        <v>-71312</v>
      </c>
      <c r="J55" s="395">
        <f>'[2]Electric Rate Base - Plant Data'!J55</f>
        <v>0</v>
      </c>
      <c r="K55" s="395">
        <f>'[2]Electric Rate Base - Plant Data'!K55</f>
        <v>0</v>
      </c>
      <c r="L55" s="395">
        <f>'[2]Electric Rate Base - Plant Data'!L55</f>
        <v>0</v>
      </c>
      <c r="M55" s="395">
        <f>'[2]Electric Rate Base - Plant Data'!M55</f>
        <v>0</v>
      </c>
      <c r="N55" s="395">
        <f>'[2]Electric Rate Base - Plant Data'!N55</f>
        <v>0</v>
      </c>
      <c r="O55" s="395">
        <f>'[2]Electric Rate Base - Plant Data'!O55</f>
        <v>0</v>
      </c>
      <c r="P55" s="395">
        <f>'[2]Electric Rate Base - Plant Data'!P55</f>
        <v>0</v>
      </c>
      <c r="Q55" s="395">
        <f>'[2]Electric Rate Base - Plant Data'!Q55</f>
        <v>332822112.07291597</v>
      </c>
      <c r="R55" s="395">
        <f>'[2]Electric Rate Base - Plant Data'!R55</f>
        <v>0</v>
      </c>
      <c r="S55" s="395">
        <f>'[2]Electric Rate Base - Plant Data'!S55</f>
        <v>332822112.07291597</v>
      </c>
    </row>
    <row r="56" spans="1:19" ht="13.8">
      <c r="A56" s="394" t="str">
        <f>'[2]Electric Rate Base - Plant Data'!A56</f>
        <v>UI</v>
      </c>
      <c r="B56" s="391" t="str">
        <f>'[2]Electric Rate Base - Plant Data'!B56</f>
        <v xml:space="preserve">          365 - Overhead Conductors and Devices</v>
      </c>
      <c r="C56" s="395">
        <f>'[2]Electric Rate Base - Plant Data'!C56</f>
        <v>392118804.83208299</v>
      </c>
      <c r="D56" s="392">
        <f>'[2]Electric Rate Base - Plant Data'!D56</f>
        <v>0</v>
      </c>
      <c r="E56" s="395">
        <f>'[2]Electric Rate Base - Plant Data'!E56</f>
        <v>392118804.83208299</v>
      </c>
      <c r="F56" s="395">
        <f>'[2]Electric Rate Base - Plant Data'!F56</f>
        <v>0</v>
      </c>
      <c r="G56" s="395">
        <f>'[2]Electric Rate Base - Plant Data'!G56</f>
        <v>0</v>
      </c>
      <c r="H56" s="395">
        <f>'[2]Electric Rate Base - Plant Data'!H56</f>
        <v>0</v>
      </c>
      <c r="I56" s="395">
        <f>'[2]Electric Rate Base - Plant Data'!I56</f>
        <v>-75387</v>
      </c>
      <c r="J56" s="395">
        <f>'[2]Electric Rate Base - Plant Data'!J56</f>
        <v>0</v>
      </c>
      <c r="K56" s="395">
        <f>'[2]Electric Rate Base - Plant Data'!K56</f>
        <v>0</v>
      </c>
      <c r="L56" s="395">
        <f>'[2]Electric Rate Base - Plant Data'!L56</f>
        <v>0</v>
      </c>
      <c r="M56" s="395">
        <f>'[2]Electric Rate Base - Plant Data'!M56</f>
        <v>0</v>
      </c>
      <c r="N56" s="395">
        <f>'[2]Electric Rate Base - Plant Data'!N56</f>
        <v>0</v>
      </c>
      <c r="O56" s="395">
        <f>'[2]Electric Rate Base - Plant Data'!O56</f>
        <v>0</v>
      </c>
      <c r="P56" s="395">
        <f>'[2]Electric Rate Base - Plant Data'!P56</f>
        <v>0</v>
      </c>
      <c r="Q56" s="395">
        <f>'[2]Electric Rate Base - Plant Data'!Q56</f>
        <v>392043417.83208299</v>
      </c>
      <c r="R56" s="395">
        <f>'[2]Electric Rate Base - Plant Data'!R56</f>
        <v>0</v>
      </c>
      <c r="S56" s="395">
        <f>'[2]Electric Rate Base - Plant Data'!S56</f>
        <v>392043417.83208299</v>
      </c>
    </row>
    <row r="57" spans="1:19" ht="13.8">
      <c r="A57" s="394" t="str">
        <f>'[2]Electric Rate Base - Plant Data'!A57</f>
        <v>UI</v>
      </c>
      <c r="B57" s="391" t="str">
        <f>'[2]Electric Rate Base - Plant Data'!B57</f>
        <v xml:space="preserve">          366 - Underground Conduit</v>
      </c>
      <c r="C57" s="395">
        <f>'[2]Electric Rate Base - Plant Data'!C57</f>
        <v>658822996.62458301</v>
      </c>
      <c r="D57" s="392">
        <f>'[2]Electric Rate Base - Plant Data'!D57</f>
        <v>0</v>
      </c>
      <c r="E57" s="395">
        <f>'[2]Electric Rate Base - Plant Data'!E57</f>
        <v>658822996.62458301</v>
      </c>
      <c r="F57" s="395">
        <f>'[2]Electric Rate Base - Plant Data'!F57</f>
        <v>0</v>
      </c>
      <c r="G57" s="395">
        <f>'[2]Electric Rate Base - Plant Data'!G57</f>
        <v>0</v>
      </c>
      <c r="H57" s="395">
        <f>'[2]Electric Rate Base - Plant Data'!H57</f>
        <v>0</v>
      </c>
      <c r="I57" s="395">
        <f>'[2]Electric Rate Base - Plant Data'!I57</f>
        <v>0</v>
      </c>
      <c r="J57" s="395">
        <f>'[2]Electric Rate Base - Plant Data'!J57</f>
        <v>0</v>
      </c>
      <c r="K57" s="395">
        <f>'[2]Electric Rate Base - Plant Data'!K57</f>
        <v>0</v>
      </c>
      <c r="L57" s="395">
        <f>'[2]Electric Rate Base - Plant Data'!L57</f>
        <v>0</v>
      </c>
      <c r="M57" s="395">
        <f>'[2]Electric Rate Base - Plant Data'!M57</f>
        <v>0</v>
      </c>
      <c r="N57" s="395">
        <f>'[2]Electric Rate Base - Plant Data'!N57</f>
        <v>0</v>
      </c>
      <c r="O57" s="395">
        <f>'[2]Electric Rate Base - Plant Data'!O57</f>
        <v>0</v>
      </c>
      <c r="P57" s="395">
        <f>'[2]Electric Rate Base - Plant Data'!P57</f>
        <v>0</v>
      </c>
      <c r="Q57" s="395">
        <f>'[2]Electric Rate Base - Plant Data'!Q57</f>
        <v>658822996.62458301</v>
      </c>
      <c r="R57" s="395">
        <f>'[2]Electric Rate Base - Plant Data'!R57</f>
        <v>0</v>
      </c>
      <c r="S57" s="395">
        <f>'[2]Electric Rate Base - Plant Data'!S57</f>
        <v>658822996.62458301</v>
      </c>
    </row>
    <row r="58" spans="1:19" ht="13.8">
      <c r="A58" s="394" t="str">
        <f>'[2]Electric Rate Base - Plant Data'!A58</f>
        <v>UI</v>
      </c>
      <c r="B58" s="391" t="str">
        <f>'[2]Electric Rate Base - Plant Data'!B58</f>
        <v xml:space="preserve">          367 - Underground Conductors and Devices</v>
      </c>
      <c r="C58" s="395">
        <f>'[2]Electric Rate Base - Plant Data'!C58</f>
        <v>839507907.99583304</v>
      </c>
      <c r="D58" s="392">
        <f>'[2]Electric Rate Base - Plant Data'!D58</f>
        <v>0</v>
      </c>
      <c r="E58" s="395">
        <f>'[2]Electric Rate Base - Plant Data'!E58</f>
        <v>839507907.99583304</v>
      </c>
      <c r="F58" s="395">
        <f>'[2]Electric Rate Base - Plant Data'!F58</f>
        <v>0</v>
      </c>
      <c r="G58" s="395">
        <f>'[2]Electric Rate Base - Plant Data'!G58</f>
        <v>0</v>
      </c>
      <c r="H58" s="395">
        <f>'[2]Electric Rate Base - Plant Data'!H58</f>
        <v>0</v>
      </c>
      <c r="I58" s="395">
        <f>'[2]Electric Rate Base - Plant Data'!I58</f>
        <v>0</v>
      </c>
      <c r="J58" s="395">
        <f>'[2]Electric Rate Base - Plant Data'!J58</f>
        <v>0</v>
      </c>
      <c r="K58" s="395">
        <f>'[2]Electric Rate Base - Plant Data'!K58</f>
        <v>0</v>
      </c>
      <c r="L58" s="395">
        <f>'[2]Electric Rate Base - Plant Data'!L58</f>
        <v>0</v>
      </c>
      <c r="M58" s="395">
        <f>'[2]Electric Rate Base - Plant Data'!M58</f>
        <v>0</v>
      </c>
      <c r="N58" s="395">
        <f>'[2]Electric Rate Base - Plant Data'!N58</f>
        <v>0</v>
      </c>
      <c r="O58" s="395">
        <f>'[2]Electric Rate Base - Plant Data'!O58</f>
        <v>0</v>
      </c>
      <c r="P58" s="395">
        <f>'[2]Electric Rate Base - Plant Data'!P58</f>
        <v>0</v>
      </c>
      <c r="Q58" s="395">
        <f>'[2]Electric Rate Base - Plant Data'!Q58</f>
        <v>839507907.99583304</v>
      </c>
      <c r="R58" s="395">
        <f>'[2]Electric Rate Base - Plant Data'!R58</f>
        <v>0</v>
      </c>
      <c r="S58" s="395">
        <f>'[2]Electric Rate Base - Plant Data'!S58</f>
        <v>839507907.99583304</v>
      </c>
    </row>
    <row r="59" spans="1:19" ht="13.8">
      <c r="A59" s="394" t="str">
        <f>'[2]Electric Rate Base - Plant Data'!A59</f>
        <v>UI</v>
      </c>
      <c r="B59" s="391" t="str">
        <f>'[2]Electric Rate Base - Plant Data'!B59</f>
        <v xml:space="preserve">          368 - Line Transformers</v>
      </c>
      <c r="C59" s="395">
        <f>'[2]Electric Rate Base - Plant Data'!C59</f>
        <v>457328636.21916598</v>
      </c>
      <c r="D59" s="392">
        <f>'[2]Electric Rate Base - Plant Data'!D59</f>
        <v>0</v>
      </c>
      <c r="E59" s="395">
        <f>'[2]Electric Rate Base - Plant Data'!E59</f>
        <v>457328636.21916598</v>
      </c>
      <c r="F59" s="395">
        <f>'[2]Electric Rate Base - Plant Data'!F59</f>
        <v>0</v>
      </c>
      <c r="G59" s="395">
        <f>'[2]Electric Rate Base - Plant Data'!G59</f>
        <v>0</v>
      </c>
      <c r="H59" s="395">
        <f>'[2]Electric Rate Base - Plant Data'!H59</f>
        <v>0</v>
      </c>
      <c r="I59" s="395">
        <f>'[2]Electric Rate Base - Plant Data'!I59</f>
        <v>0</v>
      </c>
      <c r="J59" s="395">
        <f>'[2]Electric Rate Base - Plant Data'!J59</f>
        <v>0</v>
      </c>
      <c r="K59" s="395">
        <f>'[2]Electric Rate Base - Plant Data'!K59</f>
        <v>0</v>
      </c>
      <c r="L59" s="395">
        <f>'[2]Electric Rate Base - Plant Data'!L59</f>
        <v>0</v>
      </c>
      <c r="M59" s="395">
        <f>'[2]Electric Rate Base - Plant Data'!M59</f>
        <v>0</v>
      </c>
      <c r="N59" s="395">
        <f>'[2]Electric Rate Base - Plant Data'!N59</f>
        <v>0</v>
      </c>
      <c r="O59" s="395">
        <f>'[2]Electric Rate Base - Plant Data'!O59</f>
        <v>0</v>
      </c>
      <c r="P59" s="395">
        <f>'[2]Electric Rate Base - Plant Data'!P59</f>
        <v>0</v>
      </c>
      <c r="Q59" s="395">
        <f>'[2]Electric Rate Base - Plant Data'!Q59</f>
        <v>457328636.21916598</v>
      </c>
      <c r="R59" s="395">
        <f>'[2]Electric Rate Base - Plant Data'!R59</f>
        <v>0</v>
      </c>
      <c r="S59" s="395">
        <f>'[2]Electric Rate Base - Plant Data'!S59</f>
        <v>457328636.21916598</v>
      </c>
    </row>
    <row r="60" spans="1:19" ht="13.8">
      <c r="A60" s="394" t="str">
        <f>'[2]Electric Rate Base - Plant Data'!A60</f>
        <v>UI</v>
      </c>
      <c r="B60" s="391" t="str">
        <f>'[2]Electric Rate Base - Plant Data'!B60</f>
        <v xml:space="preserve">          369 - Services</v>
      </c>
      <c r="C60" s="395">
        <f>'[2]Electric Rate Base - Plant Data'!C60</f>
        <v>180881818.62999901</v>
      </c>
      <c r="D60" s="392">
        <f>'[2]Electric Rate Base - Plant Data'!D60</f>
        <v>0</v>
      </c>
      <c r="E60" s="395">
        <f>'[2]Electric Rate Base - Plant Data'!E60</f>
        <v>180881818.62999901</v>
      </c>
      <c r="F60" s="395">
        <f>'[2]Electric Rate Base - Plant Data'!F60</f>
        <v>0</v>
      </c>
      <c r="G60" s="395">
        <f>'[2]Electric Rate Base - Plant Data'!G60</f>
        <v>0</v>
      </c>
      <c r="H60" s="395">
        <f>'[2]Electric Rate Base - Plant Data'!H60</f>
        <v>0</v>
      </c>
      <c r="I60" s="395">
        <f>'[2]Electric Rate Base - Plant Data'!I60</f>
        <v>0</v>
      </c>
      <c r="J60" s="395">
        <f>'[2]Electric Rate Base - Plant Data'!J60</f>
        <v>0</v>
      </c>
      <c r="K60" s="395">
        <f>'[2]Electric Rate Base - Plant Data'!K60</f>
        <v>0</v>
      </c>
      <c r="L60" s="395">
        <f>'[2]Electric Rate Base - Plant Data'!L60</f>
        <v>0</v>
      </c>
      <c r="M60" s="395">
        <f>'[2]Electric Rate Base - Plant Data'!M60</f>
        <v>0</v>
      </c>
      <c r="N60" s="395">
        <f>'[2]Electric Rate Base - Plant Data'!N60</f>
        <v>0</v>
      </c>
      <c r="O60" s="395">
        <f>'[2]Electric Rate Base - Plant Data'!O60</f>
        <v>0</v>
      </c>
      <c r="P60" s="395">
        <f>'[2]Electric Rate Base - Plant Data'!P60</f>
        <v>0</v>
      </c>
      <c r="Q60" s="395">
        <f>'[2]Electric Rate Base - Plant Data'!Q60</f>
        <v>180881818.62999901</v>
      </c>
      <c r="R60" s="395">
        <f>'[2]Electric Rate Base - Plant Data'!R60</f>
        <v>0</v>
      </c>
      <c r="S60" s="395">
        <f>'[2]Electric Rate Base - Plant Data'!S60</f>
        <v>180881818.62999901</v>
      </c>
    </row>
    <row r="61" spans="1:19" ht="13.8">
      <c r="A61" s="394" t="str">
        <f>'[2]Electric Rate Base - Plant Data'!A61</f>
        <v>UI</v>
      </c>
      <c r="B61" s="391" t="str">
        <f>'[2]Electric Rate Base - Plant Data'!B61</f>
        <v xml:space="preserve">          370 - Meters</v>
      </c>
      <c r="C61" s="395">
        <f>'[2]Electric Rate Base - Plant Data'!C61</f>
        <v>136044280.14375001</v>
      </c>
      <c r="D61" s="392">
        <f>'[2]Electric Rate Base - Plant Data'!D61</f>
        <v>0</v>
      </c>
      <c r="E61" s="395">
        <f>'[2]Electric Rate Base - Plant Data'!E61</f>
        <v>136044280.14375001</v>
      </c>
      <c r="F61" s="395">
        <f>'[2]Electric Rate Base - Plant Data'!F61</f>
        <v>0</v>
      </c>
      <c r="G61" s="395">
        <f>'[2]Electric Rate Base - Plant Data'!G61</f>
        <v>0</v>
      </c>
      <c r="H61" s="395">
        <f>'[2]Electric Rate Base - Plant Data'!H61</f>
        <v>0</v>
      </c>
      <c r="I61" s="395">
        <f>'[2]Electric Rate Base - Plant Data'!I61</f>
        <v>0</v>
      </c>
      <c r="J61" s="395">
        <f>'[2]Electric Rate Base - Plant Data'!J61</f>
        <v>0</v>
      </c>
      <c r="K61" s="395">
        <f>'[2]Electric Rate Base - Plant Data'!K61</f>
        <v>0</v>
      </c>
      <c r="L61" s="395">
        <f>'[2]Electric Rate Base - Plant Data'!L61</f>
        <v>0</v>
      </c>
      <c r="M61" s="395">
        <f>'[2]Electric Rate Base - Plant Data'!M61</f>
        <v>0</v>
      </c>
      <c r="N61" s="395">
        <f>'[2]Electric Rate Base - Plant Data'!N61</f>
        <v>0</v>
      </c>
      <c r="O61" s="395">
        <f>'[2]Electric Rate Base - Plant Data'!O61</f>
        <v>0</v>
      </c>
      <c r="P61" s="395">
        <f>'[2]Electric Rate Base - Plant Data'!P61</f>
        <v>0</v>
      </c>
      <c r="Q61" s="395">
        <f>'[2]Electric Rate Base - Plant Data'!Q61</f>
        <v>136044280.14375001</v>
      </c>
      <c r="R61" s="395">
        <f>'[2]Electric Rate Base - Plant Data'!R61</f>
        <v>0</v>
      </c>
      <c r="S61" s="395">
        <f>'[2]Electric Rate Base - Plant Data'!S61</f>
        <v>136044280.14375001</v>
      </c>
    </row>
    <row r="62" spans="1:19" ht="13.8">
      <c r="A62" s="394" t="str">
        <f>'[2]Electric Rate Base - Plant Data'!A62</f>
        <v>UI</v>
      </c>
      <c r="B62" s="391" t="str">
        <f>'[2]Electric Rate Base - Plant Data'!B62</f>
        <v xml:space="preserve">          371 - Installation on Customer's Premises</v>
      </c>
      <c r="C62" s="395">
        <f>'[2]Electric Rate Base - Plant Data'!C62</f>
        <v>0</v>
      </c>
      <c r="D62" s="392">
        <f>'[2]Electric Rate Base - Plant Data'!D62</f>
        <v>0</v>
      </c>
      <c r="E62" s="395">
        <f>'[2]Electric Rate Base - Plant Data'!E62</f>
        <v>0</v>
      </c>
      <c r="F62" s="395">
        <f>'[2]Electric Rate Base - Plant Data'!F62</f>
        <v>0</v>
      </c>
      <c r="G62" s="395">
        <f>'[2]Electric Rate Base - Plant Data'!G62</f>
        <v>0</v>
      </c>
      <c r="H62" s="395">
        <f>'[2]Electric Rate Base - Plant Data'!H62</f>
        <v>0</v>
      </c>
      <c r="I62" s="395">
        <f>'[2]Electric Rate Base - Plant Data'!I62</f>
        <v>0</v>
      </c>
      <c r="J62" s="395">
        <f>'[2]Electric Rate Base - Plant Data'!J62</f>
        <v>0</v>
      </c>
      <c r="K62" s="395">
        <f>'[2]Electric Rate Base - Plant Data'!K62</f>
        <v>0</v>
      </c>
      <c r="L62" s="395">
        <f>'[2]Electric Rate Base - Plant Data'!L62</f>
        <v>0</v>
      </c>
      <c r="M62" s="395">
        <f>'[2]Electric Rate Base - Plant Data'!M62</f>
        <v>0</v>
      </c>
      <c r="N62" s="395">
        <f>'[2]Electric Rate Base - Plant Data'!N62</f>
        <v>0</v>
      </c>
      <c r="O62" s="395">
        <f>'[2]Electric Rate Base - Plant Data'!O62</f>
        <v>0</v>
      </c>
      <c r="P62" s="395">
        <f>'[2]Electric Rate Base - Plant Data'!P62</f>
        <v>0</v>
      </c>
      <c r="Q62" s="395">
        <f>'[2]Electric Rate Base - Plant Data'!Q62</f>
        <v>0</v>
      </c>
      <c r="R62" s="395">
        <f>'[2]Electric Rate Base - Plant Data'!R62</f>
        <v>0</v>
      </c>
      <c r="S62" s="395">
        <f>'[2]Electric Rate Base - Plant Data'!S62</f>
        <v>0</v>
      </c>
    </row>
    <row r="63" spans="1:19" ht="13.8">
      <c r="A63" s="394" t="str">
        <f>'[2]Electric Rate Base - Plant Data'!A63</f>
        <v>UI</v>
      </c>
      <c r="B63" s="391" t="str">
        <f>'[2]Electric Rate Base - Plant Data'!B63</f>
        <v xml:space="preserve">          372 - Leased Property on Customers' Premises</v>
      </c>
      <c r="C63" s="395">
        <f>'[2]Electric Rate Base - Plant Data'!C63</f>
        <v>0</v>
      </c>
      <c r="D63" s="392">
        <f>'[2]Electric Rate Base - Plant Data'!D63</f>
        <v>0</v>
      </c>
      <c r="E63" s="395">
        <f>'[2]Electric Rate Base - Plant Data'!E63</f>
        <v>0</v>
      </c>
      <c r="F63" s="395">
        <f>'[2]Electric Rate Base - Plant Data'!F63</f>
        <v>0</v>
      </c>
      <c r="G63" s="395">
        <f>'[2]Electric Rate Base - Plant Data'!G63</f>
        <v>0</v>
      </c>
      <c r="H63" s="395">
        <f>'[2]Electric Rate Base - Plant Data'!H63</f>
        <v>0</v>
      </c>
      <c r="I63" s="395">
        <f>'[2]Electric Rate Base - Plant Data'!I63</f>
        <v>0</v>
      </c>
      <c r="J63" s="395">
        <f>'[2]Electric Rate Base - Plant Data'!J63</f>
        <v>0</v>
      </c>
      <c r="K63" s="395">
        <f>'[2]Electric Rate Base - Plant Data'!K63</f>
        <v>0</v>
      </c>
      <c r="L63" s="395">
        <f>'[2]Electric Rate Base - Plant Data'!L63</f>
        <v>0</v>
      </c>
      <c r="M63" s="395">
        <f>'[2]Electric Rate Base - Plant Data'!M63</f>
        <v>0</v>
      </c>
      <c r="N63" s="395">
        <f>'[2]Electric Rate Base - Plant Data'!N63</f>
        <v>0</v>
      </c>
      <c r="O63" s="395">
        <f>'[2]Electric Rate Base - Plant Data'!O63</f>
        <v>0</v>
      </c>
      <c r="P63" s="395">
        <f>'[2]Electric Rate Base - Plant Data'!P63</f>
        <v>0</v>
      </c>
      <c r="Q63" s="395">
        <f>'[2]Electric Rate Base - Plant Data'!Q63</f>
        <v>0</v>
      </c>
      <c r="R63" s="395">
        <f>'[2]Electric Rate Base - Plant Data'!R63</f>
        <v>0</v>
      </c>
      <c r="S63" s="395">
        <f>'[2]Electric Rate Base - Plant Data'!S63</f>
        <v>0</v>
      </c>
    </row>
    <row r="64" spans="1:19" ht="13.8">
      <c r="A64" s="394" t="str">
        <f>'[2]Electric Rate Base - Plant Data'!A64</f>
        <v>UI</v>
      </c>
      <c r="B64" s="391" t="str">
        <f>'[2]Electric Rate Base - Plant Data'!B64</f>
        <v xml:space="preserve">          373 - Street Lighting and Signal Systems</v>
      </c>
      <c r="C64" s="395">
        <f>'[2]Electric Rate Base - Plant Data'!C64</f>
        <v>52258330.571666598</v>
      </c>
      <c r="D64" s="392">
        <f>'[2]Electric Rate Base - Plant Data'!D64</f>
        <v>0</v>
      </c>
      <c r="E64" s="395">
        <f>'[2]Electric Rate Base - Plant Data'!E64</f>
        <v>52258330.571666598</v>
      </c>
      <c r="F64" s="395">
        <f>'[2]Electric Rate Base - Plant Data'!F64</f>
        <v>0</v>
      </c>
      <c r="G64" s="395">
        <f>'[2]Electric Rate Base - Plant Data'!G64</f>
        <v>0</v>
      </c>
      <c r="H64" s="395">
        <f>'[2]Electric Rate Base - Plant Data'!H64</f>
        <v>0</v>
      </c>
      <c r="I64" s="395">
        <f>'[2]Electric Rate Base - Plant Data'!I64</f>
        <v>0</v>
      </c>
      <c r="J64" s="395">
        <f>'[2]Electric Rate Base - Plant Data'!J64</f>
        <v>0</v>
      </c>
      <c r="K64" s="395">
        <f>'[2]Electric Rate Base - Plant Data'!K64</f>
        <v>0</v>
      </c>
      <c r="L64" s="395">
        <f>'[2]Electric Rate Base - Plant Data'!L64</f>
        <v>0</v>
      </c>
      <c r="M64" s="395">
        <f>'[2]Electric Rate Base - Plant Data'!M64</f>
        <v>0</v>
      </c>
      <c r="N64" s="395">
        <f>'[2]Electric Rate Base - Plant Data'!N64</f>
        <v>0</v>
      </c>
      <c r="O64" s="395">
        <f>'[2]Electric Rate Base - Plant Data'!O64</f>
        <v>0</v>
      </c>
      <c r="P64" s="395">
        <f>'[2]Electric Rate Base - Plant Data'!P64</f>
        <v>0</v>
      </c>
      <c r="Q64" s="395">
        <f>'[2]Electric Rate Base - Plant Data'!Q64</f>
        <v>52258330.571666598</v>
      </c>
      <c r="R64" s="395">
        <f>'[2]Electric Rate Base - Plant Data'!R64</f>
        <v>0</v>
      </c>
      <c r="S64" s="395">
        <f>'[2]Electric Rate Base - Plant Data'!S64</f>
        <v>52258330.571666598</v>
      </c>
    </row>
    <row r="65" spans="1:19" ht="13.8">
      <c r="A65" s="394" t="str">
        <f>'[2]Electric Rate Base - Plant Data'!A65</f>
        <v>UI</v>
      </c>
      <c r="B65" s="391" t="str">
        <f>'[2]Electric Rate Base - Plant Data'!B65</f>
        <v xml:space="preserve">          374 - asset retirement obligat</v>
      </c>
      <c r="C65" s="395">
        <f>'[2]Electric Rate Base - Plant Data'!C65</f>
        <v>2659127.9012499899</v>
      </c>
      <c r="D65" s="392">
        <f>'[2]Electric Rate Base - Plant Data'!D65</f>
        <v>0</v>
      </c>
      <c r="E65" s="395">
        <f>'[2]Electric Rate Base - Plant Data'!E65</f>
        <v>2659127.9012499899</v>
      </c>
      <c r="F65" s="395">
        <f>'[2]Electric Rate Base - Plant Data'!F65</f>
        <v>0</v>
      </c>
      <c r="G65" s="395">
        <f>'[2]Electric Rate Base - Plant Data'!G65</f>
        <v>0</v>
      </c>
      <c r="H65" s="395">
        <f>'[2]Electric Rate Base - Plant Data'!H65</f>
        <v>0</v>
      </c>
      <c r="I65" s="395">
        <f>'[2]Electric Rate Base - Plant Data'!I65</f>
        <v>0</v>
      </c>
      <c r="J65" s="395">
        <f>'[2]Electric Rate Base - Plant Data'!J65</f>
        <v>0</v>
      </c>
      <c r="K65" s="395">
        <f>'[2]Electric Rate Base - Plant Data'!K65</f>
        <v>0</v>
      </c>
      <c r="L65" s="395">
        <f>'[2]Electric Rate Base - Plant Data'!L65</f>
        <v>0</v>
      </c>
      <c r="M65" s="395">
        <f>'[2]Electric Rate Base - Plant Data'!M65</f>
        <v>0</v>
      </c>
      <c r="N65" s="395">
        <f>'[2]Electric Rate Base - Plant Data'!N65</f>
        <v>0</v>
      </c>
      <c r="O65" s="395">
        <f>'[2]Electric Rate Base - Plant Data'!O65</f>
        <v>0</v>
      </c>
      <c r="P65" s="395">
        <f>'[2]Electric Rate Base - Plant Data'!P65</f>
        <v>0</v>
      </c>
      <c r="Q65" s="395">
        <f>'[2]Electric Rate Base - Plant Data'!Q65</f>
        <v>2659127.9012499899</v>
      </c>
      <c r="R65" s="395">
        <f>'[2]Electric Rate Base - Plant Data'!R65</f>
        <v>0</v>
      </c>
      <c r="S65" s="395">
        <f>'[2]Electric Rate Base - Plant Data'!S65</f>
        <v>2659127.9012499899</v>
      </c>
    </row>
    <row r="66" spans="1:19" ht="13.8">
      <c r="A66" s="394" t="str">
        <f>'[2]Electric Rate Base - Plant Data'!A66</f>
        <v>UI</v>
      </c>
      <c r="B66" s="391" t="str">
        <f>'[2]Electric Rate Base - Plant Data'!B66</f>
        <v xml:space="preserve">          375 - Easements</v>
      </c>
      <c r="C66" s="398">
        <f>'[2]Electric Rate Base - Plant Data'!C66</f>
        <v>0</v>
      </c>
      <c r="D66" s="398">
        <f>'[2]Electric Rate Base - Plant Data'!D66</f>
        <v>0</v>
      </c>
      <c r="E66" s="398">
        <f>'[2]Electric Rate Base - Plant Data'!E66</f>
        <v>0</v>
      </c>
      <c r="F66" s="398">
        <f>'[2]Electric Rate Base - Plant Data'!F66</f>
        <v>0</v>
      </c>
      <c r="G66" s="398">
        <f>'[2]Electric Rate Base - Plant Data'!G66</f>
        <v>0</v>
      </c>
      <c r="H66" s="398">
        <f>'[2]Electric Rate Base - Plant Data'!H66</f>
        <v>0</v>
      </c>
      <c r="I66" s="398">
        <f>'[2]Electric Rate Base - Plant Data'!I66</f>
        <v>0</v>
      </c>
      <c r="J66" s="398">
        <f>'[2]Electric Rate Base - Plant Data'!J66</f>
        <v>0</v>
      </c>
      <c r="K66" s="398">
        <f>'[2]Electric Rate Base - Plant Data'!K66</f>
        <v>0</v>
      </c>
      <c r="L66" s="398">
        <f>'[2]Electric Rate Base - Plant Data'!L66</f>
        <v>0</v>
      </c>
      <c r="M66" s="398">
        <f>'[2]Electric Rate Base - Plant Data'!M66</f>
        <v>0</v>
      </c>
      <c r="N66" s="398">
        <f>'[2]Electric Rate Base - Plant Data'!N66</f>
        <v>0</v>
      </c>
      <c r="O66" s="398">
        <f>'[2]Electric Rate Base - Plant Data'!O66</f>
        <v>0</v>
      </c>
      <c r="P66" s="398">
        <f>'[2]Electric Rate Base - Plant Data'!P66</f>
        <v>0</v>
      </c>
      <c r="Q66" s="398">
        <f>'[2]Electric Rate Base - Plant Data'!Q66</f>
        <v>0</v>
      </c>
      <c r="R66" s="398">
        <f>'[2]Electric Rate Base - Plant Data'!R66</f>
        <v>0</v>
      </c>
      <c r="S66" s="398">
        <f>'[2]Electric Rate Base - Plant Data'!S66</f>
        <v>0</v>
      </c>
    </row>
    <row r="67" spans="1:19" ht="13.8">
      <c r="A67" s="394" t="str">
        <f>'[2]Electric Rate Base - Plant Data'!A67</f>
        <v>UI</v>
      </c>
      <c r="B67" s="399" t="str">
        <f>'[2]Electric Rate Base - Plant Data'!B67</f>
        <v xml:space="preserve">     Total Distribution</v>
      </c>
      <c r="C67" s="400">
        <f>'[2]Electric Rate Base - Plant Data'!C67</f>
        <v>3525852453.6204128</v>
      </c>
      <c r="D67" s="400">
        <f>'[2]Electric Rate Base - Plant Data'!D67</f>
        <v>-795330.19</v>
      </c>
      <c r="E67" s="400">
        <f>'[2]Electric Rate Base - Plant Data'!E67</f>
        <v>3525057123.4304128</v>
      </c>
      <c r="F67" s="400">
        <f>'[2]Electric Rate Base - Plant Data'!F67</f>
        <v>0</v>
      </c>
      <c r="G67" s="400">
        <f>'[2]Electric Rate Base - Plant Data'!G67</f>
        <v>0</v>
      </c>
      <c r="H67" s="400">
        <f>'[2]Electric Rate Base - Plant Data'!H67</f>
        <v>0</v>
      </c>
      <c r="I67" s="400">
        <f>'[2]Electric Rate Base - Plant Data'!I67</f>
        <v>-327378</v>
      </c>
      <c r="J67" s="400">
        <f>'[2]Electric Rate Base - Plant Data'!J67</f>
        <v>0</v>
      </c>
      <c r="K67" s="400">
        <f>'[2]Electric Rate Base - Plant Data'!K67</f>
        <v>2419118.0557666672</v>
      </c>
      <c r="L67" s="400">
        <f>'[2]Electric Rate Base - Plant Data'!L67</f>
        <v>0</v>
      </c>
      <c r="M67" s="400">
        <f>'[2]Electric Rate Base - Plant Data'!M67</f>
        <v>0</v>
      </c>
      <c r="N67" s="400">
        <f>'[2]Electric Rate Base - Plant Data'!N67</f>
        <v>0</v>
      </c>
      <c r="O67" s="400">
        <f>'[2]Electric Rate Base - Plant Data'!O67</f>
        <v>0</v>
      </c>
      <c r="P67" s="400">
        <f>'[2]Electric Rate Base - Plant Data'!P67</f>
        <v>0</v>
      </c>
      <c r="Q67" s="400">
        <f>'[2]Electric Rate Base - Plant Data'!Q67</f>
        <v>3527148863.4861794</v>
      </c>
      <c r="R67" s="400">
        <f>'[2]Electric Rate Base - Plant Data'!R67</f>
        <v>0</v>
      </c>
      <c r="S67" s="400">
        <f>'[2]Electric Rate Base - Plant Data'!S67</f>
        <v>3527148863.4861794</v>
      </c>
    </row>
    <row r="68" spans="1:19" ht="13.8">
      <c r="A68" s="394" t="str">
        <f>'[2]Electric Rate Base - Plant Data'!A68</f>
        <v>UI</v>
      </c>
      <c r="B68" s="391" t="str">
        <f>'[2]Electric Rate Base - Plant Data'!B68</f>
        <v xml:space="preserve">     General Plant:</v>
      </c>
      <c r="C68" s="395">
        <f>'[2]Electric Rate Base - Plant Data'!C68</f>
        <v>0</v>
      </c>
      <c r="D68" s="392">
        <f>'[2]Electric Rate Base - Plant Data'!D68</f>
        <v>0</v>
      </c>
      <c r="E68" s="395">
        <f>'[2]Electric Rate Base - Plant Data'!E68</f>
        <v>0</v>
      </c>
      <c r="F68" s="395">
        <f>'[2]Electric Rate Base - Plant Data'!F68</f>
        <v>0</v>
      </c>
      <c r="G68" s="395">
        <f>'[2]Electric Rate Base - Plant Data'!G68</f>
        <v>0</v>
      </c>
      <c r="H68" s="395">
        <f>'[2]Electric Rate Base - Plant Data'!H68</f>
        <v>0</v>
      </c>
      <c r="I68" s="395">
        <f>'[2]Electric Rate Base - Plant Data'!I68</f>
        <v>0</v>
      </c>
      <c r="J68" s="395">
        <f>'[2]Electric Rate Base - Plant Data'!J68</f>
        <v>0</v>
      </c>
      <c r="K68" s="395">
        <f>'[2]Electric Rate Base - Plant Data'!K68</f>
        <v>0</v>
      </c>
      <c r="L68" s="395">
        <f>'[2]Electric Rate Base - Plant Data'!L68</f>
        <v>0</v>
      </c>
      <c r="M68" s="395">
        <f>'[2]Electric Rate Base - Plant Data'!M68</f>
        <v>0</v>
      </c>
      <c r="N68" s="395">
        <f>'[2]Electric Rate Base - Plant Data'!N68</f>
        <v>0</v>
      </c>
      <c r="O68" s="395">
        <f>'[2]Electric Rate Base - Plant Data'!O68</f>
        <v>0</v>
      </c>
      <c r="P68" s="395">
        <f>'[2]Electric Rate Base - Plant Data'!P68</f>
        <v>0</v>
      </c>
      <c r="Q68" s="395">
        <f>'[2]Electric Rate Base - Plant Data'!Q68</f>
        <v>0</v>
      </c>
      <c r="R68" s="395">
        <f>'[2]Electric Rate Base - Plant Data'!R68</f>
        <v>0</v>
      </c>
      <c r="S68" s="395">
        <f>'[2]Electric Rate Base - Plant Data'!S68</f>
        <v>0</v>
      </c>
    </row>
    <row r="69" spans="1:19" ht="13.8">
      <c r="A69" s="394" t="str">
        <f>'[2]Electric Rate Base - Plant Data'!A69</f>
        <v>UI</v>
      </c>
      <c r="B69" s="391" t="str">
        <f>'[2]Electric Rate Base - Plant Data'!B69</f>
        <v xml:space="preserve">          389 - Land and Land Rights</v>
      </c>
      <c r="C69" s="395">
        <f>'[2]Electric Rate Base - Plant Data'!C69</f>
        <v>23500635.528460499</v>
      </c>
      <c r="D69" s="392">
        <f>'[2]Electric Rate Base - Plant Data'!D69</f>
        <v>0</v>
      </c>
      <c r="E69" s="395">
        <f>'[2]Electric Rate Base - Plant Data'!E69</f>
        <v>23500635.528460499</v>
      </c>
      <c r="F69" s="395">
        <f>'[2]Electric Rate Base - Plant Data'!F69</f>
        <v>0</v>
      </c>
      <c r="G69" s="395">
        <f>'[2]Electric Rate Base - Plant Data'!G69</f>
        <v>11090930.553116666</v>
      </c>
      <c r="H69" s="395">
        <f>'[2]Electric Rate Base - Plant Data'!H69</f>
        <v>0</v>
      </c>
      <c r="I69" s="395">
        <f>'[2]Electric Rate Base - Plant Data'!I69</f>
        <v>0</v>
      </c>
      <c r="J69" s="395">
        <f>'[2]Electric Rate Base - Plant Data'!J69</f>
        <v>0</v>
      </c>
      <c r="K69" s="395">
        <f>'[2]Electric Rate Base - Plant Data'!K69</f>
        <v>0</v>
      </c>
      <c r="L69" s="395">
        <f>'[2]Electric Rate Base - Plant Data'!L69</f>
        <v>0</v>
      </c>
      <c r="M69" s="395">
        <f>'[2]Electric Rate Base - Plant Data'!M69</f>
        <v>0</v>
      </c>
      <c r="N69" s="395">
        <f>'[2]Electric Rate Base - Plant Data'!N69</f>
        <v>0</v>
      </c>
      <c r="O69" s="395">
        <f>'[2]Electric Rate Base - Plant Data'!O69</f>
        <v>0</v>
      </c>
      <c r="P69" s="395">
        <f>'[2]Electric Rate Base - Plant Data'!P69</f>
        <v>0</v>
      </c>
      <c r="Q69" s="395">
        <f>'[2]Electric Rate Base - Plant Data'!Q69</f>
        <v>34591566.081577167</v>
      </c>
      <c r="R69" s="395">
        <f>'[2]Electric Rate Base - Plant Data'!R69</f>
        <v>0</v>
      </c>
      <c r="S69" s="395">
        <f>'[2]Electric Rate Base - Plant Data'!S69</f>
        <v>34591566.081577167</v>
      </c>
    </row>
    <row r="70" spans="1:19" ht="13.8">
      <c r="A70" s="394" t="str">
        <f>'[2]Electric Rate Base - Plant Data'!A70</f>
        <v>UI</v>
      </c>
      <c r="B70" s="391" t="str">
        <f>'[2]Electric Rate Base - Plant Data'!B70</f>
        <v xml:space="preserve">          390 - Structures and Improvements</v>
      </c>
      <c r="C70" s="395">
        <f>'[2]Electric Rate Base - Plant Data'!C70</f>
        <v>136018948.91572899</v>
      </c>
      <c r="D70" s="392">
        <f>'[2]Electric Rate Base - Plant Data'!D70</f>
        <v>-2296590.5674166665</v>
      </c>
      <c r="E70" s="395">
        <f>'[2]Electric Rate Base - Plant Data'!E70</f>
        <v>133722358.34831232</v>
      </c>
      <c r="F70" s="395">
        <f>'[2]Electric Rate Base - Plant Data'!F70</f>
        <v>0</v>
      </c>
      <c r="G70" s="395">
        <f>'[2]Electric Rate Base - Plant Data'!G70</f>
        <v>6947080.7489083335</v>
      </c>
      <c r="H70" s="395">
        <f>'[2]Electric Rate Base - Plant Data'!H70</f>
        <v>0</v>
      </c>
      <c r="I70" s="395">
        <f>'[2]Electric Rate Base - Plant Data'!I70</f>
        <v>0</v>
      </c>
      <c r="J70" s="395">
        <f>'[2]Electric Rate Base - Plant Data'!J70</f>
        <v>0</v>
      </c>
      <c r="K70" s="395">
        <f>'[2]Electric Rate Base - Plant Data'!K70</f>
        <v>0</v>
      </c>
      <c r="L70" s="395">
        <f>'[2]Electric Rate Base - Plant Data'!L70</f>
        <v>0</v>
      </c>
      <c r="M70" s="395">
        <f>'[2]Electric Rate Base - Plant Data'!M70</f>
        <v>0</v>
      </c>
      <c r="N70" s="395">
        <f>'[2]Electric Rate Base - Plant Data'!N70</f>
        <v>0</v>
      </c>
      <c r="O70" s="395">
        <f>'[2]Electric Rate Base - Plant Data'!O70</f>
        <v>0</v>
      </c>
      <c r="P70" s="395">
        <f>'[2]Electric Rate Base - Plant Data'!P70</f>
        <v>0</v>
      </c>
      <c r="Q70" s="395">
        <f>'[2]Electric Rate Base - Plant Data'!Q70</f>
        <v>140669439.09722066</v>
      </c>
      <c r="R70" s="395">
        <f>'[2]Electric Rate Base - Plant Data'!R70</f>
        <v>0</v>
      </c>
      <c r="S70" s="395">
        <f>'[2]Electric Rate Base - Plant Data'!S70</f>
        <v>140669439.09722066</v>
      </c>
    </row>
    <row r="71" spans="1:19" ht="13.8">
      <c r="A71" s="394">
        <f>'[2]Electric Rate Base - Plant Data'!A71</f>
        <v>0</v>
      </c>
      <c r="B71" s="402" t="str">
        <f>'[2]Electric Rate Base - Plant Data'!B71</f>
        <v>390.1 - Structures and Improvements Leasehold Improvements</v>
      </c>
      <c r="C71" s="395">
        <f>'[2]Electric Rate Base - Plant Data'!C71</f>
        <v>0</v>
      </c>
      <c r="D71" s="392">
        <f>'[2]Electric Rate Base - Plant Data'!D71</f>
        <v>2296590.5674166665</v>
      </c>
      <c r="E71" s="395">
        <f>'[2]Electric Rate Base - Plant Data'!E71</f>
        <v>2296590.5674166665</v>
      </c>
      <c r="F71" s="395">
        <f>'[2]Electric Rate Base - Plant Data'!F71</f>
        <v>0</v>
      </c>
      <c r="G71" s="395">
        <f>'[2]Electric Rate Base - Plant Data'!G71</f>
        <v>-2296590.5674166665</v>
      </c>
      <c r="H71" s="395">
        <f>'[2]Electric Rate Base - Plant Data'!H71</f>
        <v>0</v>
      </c>
      <c r="I71" s="395">
        <f>'[2]Electric Rate Base - Plant Data'!I71</f>
        <v>0</v>
      </c>
      <c r="J71" s="395">
        <f>'[2]Electric Rate Base - Plant Data'!J71</f>
        <v>0</v>
      </c>
      <c r="K71" s="395">
        <f>'[2]Electric Rate Base - Plant Data'!K71</f>
        <v>0</v>
      </c>
      <c r="L71" s="395">
        <f>'[2]Electric Rate Base - Plant Data'!L71</f>
        <v>0</v>
      </c>
      <c r="M71" s="395">
        <f>'[2]Electric Rate Base - Plant Data'!M71</f>
        <v>0</v>
      </c>
      <c r="N71" s="395">
        <f>'[2]Electric Rate Base - Plant Data'!N71</f>
        <v>0</v>
      </c>
      <c r="O71" s="395">
        <f>'[2]Electric Rate Base - Plant Data'!O71</f>
        <v>0</v>
      </c>
      <c r="P71" s="395">
        <f>'[2]Electric Rate Base - Plant Data'!P71</f>
        <v>0</v>
      </c>
      <c r="Q71" s="395">
        <f>'[2]Electric Rate Base - Plant Data'!Q71</f>
        <v>0</v>
      </c>
      <c r="R71" s="395">
        <f>'[2]Electric Rate Base - Plant Data'!R71</f>
        <v>0</v>
      </c>
      <c r="S71" s="395">
        <f>'[2]Electric Rate Base - Plant Data'!S71</f>
        <v>0</v>
      </c>
    </row>
    <row r="72" spans="1:19" ht="13.8">
      <c r="A72" s="394" t="str">
        <f>'[2]Electric Rate Base - Plant Data'!A72</f>
        <v>UI</v>
      </c>
      <c r="B72" s="391" t="str">
        <f>'[2]Electric Rate Base - Plant Data'!B72</f>
        <v xml:space="preserve">          391 - Office Furniture and Equipment</v>
      </c>
      <c r="C72" s="395">
        <f>'[2]Electric Rate Base - Plant Data'!C72</f>
        <v>83991254.610513493</v>
      </c>
      <c r="D72" s="392">
        <f>'[2]Electric Rate Base - Plant Data'!D72</f>
        <v>0</v>
      </c>
      <c r="E72" s="395">
        <f>'[2]Electric Rate Base - Plant Data'!E72</f>
        <v>83991254.610513493</v>
      </c>
      <c r="F72" s="395">
        <f>'[2]Electric Rate Base - Plant Data'!F72</f>
        <v>0</v>
      </c>
      <c r="G72" s="395">
        <f>'[2]Electric Rate Base - Plant Data'!G72</f>
        <v>0</v>
      </c>
      <c r="H72" s="395">
        <f>'[2]Electric Rate Base - Plant Data'!H72</f>
        <v>0</v>
      </c>
      <c r="I72" s="395">
        <f>'[2]Electric Rate Base - Plant Data'!I72</f>
        <v>0</v>
      </c>
      <c r="J72" s="395">
        <f>'[2]Electric Rate Base - Plant Data'!J72</f>
        <v>0</v>
      </c>
      <c r="K72" s="395">
        <f>'[2]Electric Rate Base - Plant Data'!K72</f>
        <v>0</v>
      </c>
      <c r="L72" s="395">
        <f>'[2]Electric Rate Base - Plant Data'!L72</f>
        <v>0</v>
      </c>
      <c r="M72" s="395">
        <f>'[2]Electric Rate Base - Plant Data'!M72</f>
        <v>0</v>
      </c>
      <c r="N72" s="395">
        <f>'[2]Electric Rate Base - Plant Data'!N72</f>
        <v>0</v>
      </c>
      <c r="O72" s="395">
        <f>'[2]Electric Rate Base - Plant Data'!O72</f>
        <v>0</v>
      </c>
      <c r="P72" s="395">
        <f>'[2]Electric Rate Base - Plant Data'!P72</f>
        <v>0</v>
      </c>
      <c r="Q72" s="395">
        <f>'[2]Electric Rate Base - Plant Data'!Q72</f>
        <v>83991254.610513493</v>
      </c>
      <c r="R72" s="395">
        <f>'[2]Electric Rate Base - Plant Data'!R72</f>
        <v>0</v>
      </c>
      <c r="S72" s="395">
        <f>'[2]Electric Rate Base - Plant Data'!S72</f>
        <v>83991254.610513493</v>
      </c>
    </row>
    <row r="73" spans="1:19" ht="13.8">
      <c r="A73" s="394" t="str">
        <f>'[2]Electric Rate Base - Plant Data'!A73</f>
        <v>UI</v>
      </c>
      <c r="B73" s="391" t="str">
        <f>'[2]Electric Rate Base - Plant Data'!B73</f>
        <v xml:space="preserve">          392 - Transportation Equipment</v>
      </c>
      <c r="C73" s="395">
        <f>'[2]Electric Rate Base - Plant Data'!C73</f>
        <v>13379543.047083501</v>
      </c>
      <c r="D73" s="392">
        <f>'[2]Electric Rate Base - Plant Data'!D73</f>
        <v>0</v>
      </c>
      <c r="E73" s="395">
        <f>'[2]Electric Rate Base - Plant Data'!E73</f>
        <v>13379543.047083501</v>
      </c>
      <c r="F73" s="395">
        <f>'[2]Electric Rate Base - Plant Data'!F73</f>
        <v>0</v>
      </c>
      <c r="G73" s="395">
        <f>'[2]Electric Rate Base - Plant Data'!G73</f>
        <v>0</v>
      </c>
      <c r="H73" s="395">
        <f>'[2]Electric Rate Base - Plant Data'!H73</f>
        <v>0</v>
      </c>
      <c r="I73" s="395">
        <f>'[2]Electric Rate Base - Plant Data'!I73</f>
        <v>0</v>
      </c>
      <c r="J73" s="395">
        <f>'[2]Electric Rate Base - Plant Data'!J73</f>
        <v>0</v>
      </c>
      <c r="K73" s="395">
        <f>'[2]Electric Rate Base - Plant Data'!K73</f>
        <v>0</v>
      </c>
      <c r="L73" s="395">
        <f>'[2]Electric Rate Base - Plant Data'!L73</f>
        <v>0</v>
      </c>
      <c r="M73" s="395">
        <f>'[2]Electric Rate Base - Plant Data'!M73</f>
        <v>0</v>
      </c>
      <c r="N73" s="395">
        <f>'[2]Electric Rate Base - Plant Data'!N73</f>
        <v>0</v>
      </c>
      <c r="O73" s="395">
        <f>'[2]Electric Rate Base - Plant Data'!O73</f>
        <v>0</v>
      </c>
      <c r="P73" s="395">
        <f>'[2]Electric Rate Base - Plant Data'!P73</f>
        <v>0</v>
      </c>
      <c r="Q73" s="395">
        <f>'[2]Electric Rate Base - Plant Data'!Q73</f>
        <v>13379543.047083501</v>
      </c>
      <c r="R73" s="395">
        <f>'[2]Electric Rate Base - Plant Data'!R73</f>
        <v>0</v>
      </c>
      <c r="S73" s="395">
        <f>'[2]Electric Rate Base - Plant Data'!S73</f>
        <v>13379543.047083501</v>
      </c>
    </row>
    <row r="74" spans="1:19" ht="13.8">
      <c r="A74" s="394" t="str">
        <f>'[2]Electric Rate Base - Plant Data'!A74</f>
        <v>UI</v>
      </c>
      <c r="B74" s="391" t="str">
        <f>'[2]Electric Rate Base - Plant Data'!B74</f>
        <v xml:space="preserve">          393 - Stores Equipment</v>
      </c>
      <c r="C74" s="395">
        <f>'[2]Electric Rate Base - Plant Data'!C74</f>
        <v>798002.50228599901</v>
      </c>
      <c r="D74" s="392">
        <f>'[2]Electric Rate Base - Plant Data'!D74</f>
        <v>0</v>
      </c>
      <c r="E74" s="395">
        <f>'[2]Electric Rate Base - Plant Data'!E74</f>
        <v>798002.50228599901</v>
      </c>
      <c r="F74" s="395">
        <f>'[2]Electric Rate Base - Plant Data'!F74</f>
        <v>0</v>
      </c>
      <c r="G74" s="395">
        <f>'[2]Electric Rate Base - Plant Data'!G74</f>
        <v>0</v>
      </c>
      <c r="H74" s="395">
        <f>'[2]Electric Rate Base - Plant Data'!H74</f>
        <v>0</v>
      </c>
      <c r="I74" s="395">
        <f>'[2]Electric Rate Base - Plant Data'!I74</f>
        <v>0</v>
      </c>
      <c r="J74" s="395">
        <f>'[2]Electric Rate Base - Plant Data'!J74</f>
        <v>0</v>
      </c>
      <c r="K74" s="395">
        <f>'[2]Electric Rate Base - Plant Data'!K74</f>
        <v>0</v>
      </c>
      <c r="L74" s="395">
        <f>'[2]Electric Rate Base - Plant Data'!L74</f>
        <v>0</v>
      </c>
      <c r="M74" s="395">
        <f>'[2]Electric Rate Base - Plant Data'!M74</f>
        <v>0</v>
      </c>
      <c r="N74" s="395">
        <f>'[2]Electric Rate Base - Plant Data'!N74</f>
        <v>0</v>
      </c>
      <c r="O74" s="395">
        <f>'[2]Electric Rate Base - Plant Data'!O74</f>
        <v>0</v>
      </c>
      <c r="P74" s="395">
        <f>'[2]Electric Rate Base - Plant Data'!P74</f>
        <v>0</v>
      </c>
      <c r="Q74" s="395">
        <f>'[2]Electric Rate Base - Plant Data'!Q74</f>
        <v>798002.50228599901</v>
      </c>
      <c r="R74" s="395">
        <f>'[2]Electric Rate Base - Plant Data'!R74</f>
        <v>0</v>
      </c>
      <c r="S74" s="395">
        <f>'[2]Electric Rate Base - Plant Data'!S74</f>
        <v>798002.50228599901</v>
      </c>
    </row>
    <row r="75" spans="1:19" ht="13.8">
      <c r="A75" s="394" t="str">
        <f>'[2]Electric Rate Base - Plant Data'!A75</f>
        <v>UI</v>
      </c>
      <c r="B75" s="391" t="str">
        <f>'[2]Electric Rate Base - Plant Data'!B75</f>
        <v xml:space="preserve">          394 - Tools, Shop and Garage Equipment</v>
      </c>
      <c r="C75" s="395">
        <f>'[2]Electric Rate Base - Plant Data'!C75</f>
        <v>13311690.639508801</v>
      </c>
      <c r="D75" s="392">
        <f>'[2]Electric Rate Base - Plant Data'!D75</f>
        <v>0</v>
      </c>
      <c r="E75" s="395">
        <f>'[2]Electric Rate Base - Plant Data'!E75</f>
        <v>13311690.639508801</v>
      </c>
      <c r="F75" s="395">
        <f>'[2]Electric Rate Base - Plant Data'!F75</f>
        <v>0</v>
      </c>
      <c r="G75" s="395">
        <f>'[2]Electric Rate Base - Plant Data'!G75</f>
        <v>0</v>
      </c>
      <c r="H75" s="395">
        <f>'[2]Electric Rate Base - Plant Data'!H75</f>
        <v>0</v>
      </c>
      <c r="I75" s="395">
        <f>'[2]Electric Rate Base - Plant Data'!I75</f>
        <v>0</v>
      </c>
      <c r="J75" s="395">
        <f>'[2]Electric Rate Base - Plant Data'!J75</f>
        <v>0</v>
      </c>
      <c r="K75" s="395">
        <f>'[2]Electric Rate Base - Plant Data'!K75</f>
        <v>0</v>
      </c>
      <c r="L75" s="395">
        <f>'[2]Electric Rate Base - Plant Data'!L75</f>
        <v>0</v>
      </c>
      <c r="M75" s="395">
        <f>'[2]Electric Rate Base - Plant Data'!M75</f>
        <v>0</v>
      </c>
      <c r="N75" s="395">
        <f>'[2]Electric Rate Base - Plant Data'!N75</f>
        <v>0</v>
      </c>
      <c r="O75" s="395">
        <f>'[2]Electric Rate Base - Plant Data'!O75</f>
        <v>0</v>
      </c>
      <c r="P75" s="395">
        <f>'[2]Electric Rate Base - Plant Data'!P75</f>
        <v>0</v>
      </c>
      <c r="Q75" s="395">
        <f>'[2]Electric Rate Base - Plant Data'!Q75</f>
        <v>13311690.639508801</v>
      </c>
      <c r="R75" s="395">
        <f>'[2]Electric Rate Base - Plant Data'!R75</f>
        <v>0</v>
      </c>
      <c r="S75" s="395">
        <f>'[2]Electric Rate Base - Plant Data'!S75</f>
        <v>13311690.639508801</v>
      </c>
    </row>
    <row r="76" spans="1:19" ht="13.8">
      <c r="A76" s="394" t="str">
        <f>'[2]Electric Rate Base - Plant Data'!A76</f>
        <v>UI</v>
      </c>
      <c r="B76" s="391" t="str">
        <f>'[2]Electric Rate Base - Plant Data'!B76</f>
        <v xml:space="preserve">          395 - Laboratory Equipment</v>
      </c>
      <c r="C76" s="395">
        <f>'[2]Electric Rate Base - Plant Data'!C76</f>
        <v>12031126.7299999</v>
      </c>
      <c r="D76" s="392">
        <f>'[2]Electric Rate Base - Plant Data'!D76</f>
        <v>0</v>
      </c>
      <c r="E76" s="395">
        <f>'[2]Electric Rate Base - Plant Data'!E76</f>
        <v>12031126.7299999</v>
      </c>
      <c r="F76" s="395">
        <f>'[2]Electric Rate Base - Plant Data'!F76</f>
        <v>0</v>
      </c>
      <c r="G76" s="395">
        <f>'[2]Electric Rate Base - Plant Data'!G76</f>
        <v>0</v>
      </c>
      <c r="H76" s="395">
        <f>'[2]Electric Rate Base - Plant Data'!H76</f>
        <v>0</v>
      </c>
      <c r="I76" s="395">
        <f>'[2]Electric Rate Base - Plant Data'!I76</f>
        <v>0</v>
      </c>
      <c r="J76" s="395">
        <f>'[2]Electric Rate Base - Plant Data'!J76</f>
        <v>0</v>
      </c>
      <c r="K76" s="395">
        <f>'[2]Electric Rate Base - Plant Data'!K76</f>
        <v>0</v>
      </c>
      <c r="L76" s="395">
        <f>'[2]Electric Rate Base - Plant Data'!L76</f>
        <v>0</v>
      </c>
      <c r="M76" s="395">
        <f>'[2]Electric Rate Base - Plant Data'!M76</f>
        <v>0</v>
      </c>
      <c r="N76" s="395">
        <f>'[2]Electric Rate Base - Plant Data'!N76</f>
        <v>0</v>
      </c>
      <c r="O76" s="395">
        <f>'[2]Electric Rate Base - Plant Data'!O76</f>
        <v>0</v>
      </c>
      <c r="P76" s="395">
        <f>'[2]Electric Rate Base - Plant Data'!P76</f>
        <v>0</v>
      </c>
      <c r="Q76" s="395">
        <f>'[2]Electric Rate Base - Plant Data'!Q76</f>
        <v>12031126.7299999</v>
      </c>
      <c r="R76" s="395">
        <f>'[2]Electric Rate Base - Plant Data'!R76</f>
        <v>0</v>
      </c>
      <c r="S76" s="395">
        <f>'[2]Electric Rate Base - Plant Data'!S76</f>
        <v>12031126.7299999</v>
      </c>
    </row>
    <row r="77" spans="1:19" ht="13.8">
      <c r="A77" s="394" t="str">
        <f>'[2]Electric Rate Base - Plant Data'!A77</f>
        <v>UI</v>
      </c>
      <c r="B77" s="391" t="str">
        <f>'[2]Electric Rate Base - Plant Data'!B77</f>
        <v xml:space="preserve">          396 - Power Operated Equipment</v>
      </c>
      <c r="C77" s="395">
        <f>'[2]Electric Rate Base - Plant Data'!C77</f>
        <v>6323256.5831426596</v>
      </c>
      <c r="D77" s="392">
        <f>'[2]Electric Rate Base - Plant Data'!D77</f>
        <v>0</v>
      </c>
      <c r="E77" s="395">
        <f>'[2]Electric Rate Base - Plant Data'!E77</f>
        <v>6323256.5831426596</v>
      </c>
      <c r="F77" s="395">
        <f>'[2]Electric Rate Base - Plant Data'!F77</f>
        <v>0</v>
      </c>
      <c r="G77" s="395">
        <f>'[2]Electric Rate Base - Plant Data'!G77</f>
        <v>0</v>
      </c>
      <c r="H77" s="395">
        <f>'[2]Electric Rate Base - Plant Data'!H77</f>
        <v>0</v>
      </c>
      <c r="I77" s="395">
        <f>'[2]Electric Rate Base - Plant Data'!I77</f>
        <v>0</v>
      </c>
      <c r="J77" s="395">
        <f>'[2]Electric Rate Base - Plant Data'!J77</f>
        <v>0</v>
      </c>
      <c r="K77" s="395">
        <f>'[2]Electric Rate Base - Plant Data'!K77</f>
        <v>0</v>
      </c>
      <c r="L77" s="395">
        <f>'[2]Electric Rate Base - Plant Data'!L77</f>
        <v>0</v>
      </c>
      <c r="M77" s="395">
        <f>'[2]Electric Rate Base - Plant Data'!M77</f>
        <v>0</v>
      </c>
      <c r="N77" s="395">
        <f>'[2]Electric Rate Base - Plant Data'!N77</f>
        <v>0</v>
      </c>
      <c r="O77" s="395">
        <f>'[2]Electric Rate Base - Plant Data'!O77</f>
        <v>0</v>
      </c>
      <c r="P77" s="395">
        <f>'[2]Electric Rate Base - Plant Data'!P77</f>
        <v>0</v>
      </c>
      <c r="Q77" s="395">
        <f>'[2]Electric Rate Base - Plant Data'!Q77</f>
        <v>6323256.5831426596</v>
      </c>
      <c r="R77" s="395">
        <f>'[2]Electric Rate Base - Plant Data'!R77</f>
        <v>0</v>
      </c>
      <c r="S77" s="395">
        <f>'[2]Electric Rate Base - Plant Data'!S77</f>
        <v>6323256.5831426596</v>
      </c>
    </row>
    <row r="78" spans="1:19" ht="13.8">
      <c r="A78" s="394" t="str">
        <f>'[2]Electric Rate Base - Plant Data'!A78</f>
        <v>UI</v>
      </c>
      <c r="B78" s="391" t="str">
        <f>'[2]Electric Rate Base - Plant Data'!B78</f>
        <v xml:space="preserve">          397 - Communication Equipment</v>
      </c>
      <c r="C78" s="395">
        <f>'[2]Electric Rate Base - Plant Data'!C78</f>
        <v>147993975.31044</v>
      </c>
      <c r="D78" s="392">
        <f>'[2]Electric Rate Base - Plant Data'!D78</f>
        <v>0</v>
      </c>
      <c r="E78" s="395">
        <f>'[2]Electric Rate Base - Plant Data'!E78</f>
        <v>147993975.31044</v>
      </c>
      <c r="F78" s="395">
        <f>'[2]Electric Rate Base - Plant Data'!F78</f>
        <v>0</v>
      </c>
      <c r="G78" s="395">
        <f>'[2]Electric Rate Base - Plant Data'!G78</f>
        <v>0</v>
      </c>
      <c r="H78" s="395">
        <f>'[2]Electric Rate Base - Plant Data'!H78</f>
        <v>0</v>
      </c>
      <c r="I78" s="395">
        <f>'[2]Electric Rate Base - Plant Data'!I78</f>
        <v>0</v>
      </c>
      <c r="J78" s="395">
        <f>'[2]Electric Rate Base - Plant Data'!J78</f>
        <v>0</v>
      </c>
      <c r="K78" s="395">
        <f>'[2]Electric Rate Base - Plant Data'!K78</f>
        <v>0</v>
      </c>
      <c r="L78" s="395">
        <f>'[2]Electric Rate Base - Plant Data'!L78</f>
        <v>0</v>
      </c>
      <c r="M78" s="395">
        <f>'[2]Electric Rate Base - Plant Data'!M78</f>
        <v>0</v>
      </c>
      <c r="N78" s="395">
        <f>'[2]Electric Rate Base - Plant Data'!N78</f>
        <v>0</v>
      </c>
      <c r="O78" s="395">
        <f>'[2]Electric Rate Base - Plant Data'!O78</f>
        <v>0</v>
      </c>
      <c r="P78" s="395">
        <f>'[2]Electric Rate Base - Plant Data'!P78</f>
        <v>0</v>
      </c>
      <c r="Q78" s="395">
        <f>'[2]Electric Rate Base - Plant Data'!Q78</f>
        <v>147993975.31044</v>
      </c>
      <c r="R78" s="395">
        <f>'[2]Electric Rate Base - Plant Data'!R78</f>
        <v>0</v>
      </c>
      <c r="S78" s="395">
        <f>'[2]Electric Rate Base - Plant Data'!S78</f>
        <v>147993975.31044</v>
      </c>
    </row>
    <row r="79" spans="1:19" ht="13.8">
      <c r="A79" s="394" t="str">
        <f>'[2]Electric Rate Base - Plant Data'!A79</f>
        <v>UI</v>
      </c>
      <c r="B79" s="391" t="str">
        <f>'[2]Electric Rate Base - Plant Data'!B79</f>
        <v xml:space="preserve">          398 - Miscellaneous Equipment</v>
      </c>
      <c r="C79" s="395">
        <f>'[2]Electric Rate Base - Plant Data'!C79</f>
        <v>967417.93570825004</v>
      </c>
      <c r="D79" s="392">
        <f>'[2]Electric Rate Base - Plant Data'!D79</f>
        <v>0</v>
      </c>
      <c r="E79" s="395">
        <f>'[2]Electric Rate Base - Plant Data'!E79</f>
        <v>967417.93570825004</v>
      </c>
      <c r="F79" s="395">
        <f>'[2]Electric Rate Base - Plant Data'!F79</f>
        <v>0</v>
      </c>
      <c r="G79" s="395">
        <f>'[2]Electric Rate Base - Plant Data'!G79</f>
        <v>0</v>
      </c>
      <c r="H79" s="395">
        <f>'[2]Electric Rate Base - Plant Data'!H79</f>
        <v>0</v>
      </c>
      <c r="I79" s="395">
        <f>'[2]Electric Rate Base - Plant Data'!I79</f>
        <v>0</v>
      </c>
      <c r="J79" s="395">
        <f>'[2]Electric Rate Base - Plant Data'!J79</f>
        <v>0</v>
      </c>
      <c r="K79" s="395">
        <f>'[2]Electric Rate Base - Plant Data'!K79</f>
        <v>0</v>
      </c>
      <c r="L79" s="395">
        <f>'[2]Electric Rate Base - Plant Data'!L79</f>
        <v>0</v>
      </c>
      <c r="M79" s="395">
        <f>'[2]Electric Rate Base - Plant Data'!M79</f>
        <v>0</v>
      </c>
      <c r="N79" s="395">
        <f>'[2]Electric Rate Base - Plant Data'!N79</f>
        <v>0</v>
      </c>
      <c r="O79" s="395">
        <f>'[2]Electric Rate Base - Plant Data'!O79</f>
        <v>0</v>
      </c>
      <c r="P79" s="395">
        <f>'[2]Electric Rate Base - Plant Data'!P79</f>
        <v>0</v>
      </c>
      <c r="Q79" s="395">
        <f>'[2]Electric Rate Base - Plant Data'!Q79</f>
        <v>967417.93570825004</v>
      </c>
      <c r="R79" s="395">
        <f>'[2]Electric Rate Base - Plant Data'!R79</f>
        <v>0</v>
      </c>
      <c r="S79" s="395">
        <f>'[2]Electric Rate Base - Plant Data'!S79</f>
        <v>967417.93570825004</v>
      </c>
    </row>
    <row r="80" spans="1:19" ht="13.8">
      <c r="A80" s="394" t="str">
        <f>'[2]Electric Rate Base - Plant Data'!A80</f>
        <v>UI</v>
      </c>
      <c r="B80" s="391" t="str">
        <f>'[2]Electric Rate Base - Plant Data'!B80</f>
        <v xml:space="preserve">          399 - Other Tangible Property</v>
      </c>
      <c r="C80" s="403">
        <f>'[2]Electric Rate Base - Plant Data'!C80</f>
        <v>524689.35020600003</v>
      </c>
      <c r="D80" s="392">
        <f>'[2]Electric Rate Base - Plant Data'!D80</f>
        <v>0</v>
      </c>
      <c r="E80" s="403">
        <f>'[2]Electric Rate Base - Plant Data'!E80</f>
        <v>524689.35020600003</v>
      </c>
      <c r="F80" s="403">
        <f>'[2]Electric Rate Base - Plant Data'!F80</f>
        <v>0</v>
      </c>
      <c r="G80" s="403">
        <f>'[2]Electric Rate Base - Plant Data'!G80</f>
        <v>0</v>
      </c>
      <c r="H80" s="403">
        <f>'[2]Electric Rate Base - Plant Data'!H80</f>
        <v>0</v>
      </c>
      <c r="I80" s="403">
        <f>'[2]Electric Rate Base - Plant Data'!I80</f>
        <v>0</v>
      </c>
      <c r="J80" s="403">
        <f>'[2]Electric Rate Base - Plant Data'!J80</f>
        <v>0</v>
      </c>
      <c r="K80" s="403">
        <f>'[2]Electric Rate Base - Plant Data'!K80</f>
        <v>0</v>
      </c>
      <c r="L80" s="403">
        <f>'[2]Electric Rate Base - Plant Data'!L80</f>
        <v>0</v>
      </c>
      <c r="M80" s="403">
        <f>'[2]Electric Rate Base - Plant Data'!M80</f>
        <v>0</v>
      </c>
      <c r="N80" s="403">
        <f>'[2]Electric Rate Base - Plant Data'!N80</f>
        <v>0</v>
      </c>
      <c r="O80" s="403">
        <f>'[2]Electric Rate Base - Plant Data'!O80</f>
        <v>0</v>
      </c>
      <c r="P80" s="403">
        <f>'[2]Electric Rate Base - Plant Data'!P80</f>
        <v>0</v>
      </c>
      <c r="Q80" s="403">
        <f>'[2]Electric Rate Base - Plant Data'!Q80</f>
        <v>524689.35020600003</v>
      </c>
      <c r="R80" s="403">
        <f>'[2]Electric Rate Base - Plant Data'!R80</f>
        <v>0</v>
      </c>
      <c r="S80" s="403">
        <f>'[2]Electric Rate Base - Plant Data'!S80</f>
        <v>524689.35020600003</v>
      </c>
    </row>
    <row r="81" spans="1:20" ht="13.8">
      <c r="A81" s="394">
        <f>'[2]Electric Rate Base - Plant Data'!A81</f>
        <v>0</v>
      </c>
      <c r="B81" s="391" t="str">
        <f>'[2]Electric Rate Base - Plant Data'!B81</f>
        <v>To Reconcile PP to SAP</v>
      </c>
      <c r="C81" s="403">
        <f>'[2]Electric Rate Base - Plant Data'!C81</f>
        <v>0</v>
      </c>
      <c r="D81" s="392">
        <f>'[2]Electric Rate Base - Plant Data'!D81</f>
        <v>-23683</v>
      </c>
      <c r="E81" s="403">
        <f>'[2]Electric Rate Base - Plant Data'!E81</f>
        <v>-23683</v>
      </c>
      <c r="F81" s="403">
        <f>'[2]Electric Rate Base - Plant Data'!F81</f>
        <v>0</v>
      </c>
      <c r="G81" s="403">
        <f>'[2]Electric Rate Base - Plant Data'!G81</f>
        <v>0</v>
      </c>
      <c r="H81" s="403">
        <f>'[2]Electric Rate Base - Plant Data'!H81</f>
        <v>0</v>
      </c>
      <c r="I81" s="403">
        <f>'[2]Electric Rate Base - Plant Data'!I81</f>
        <v>0</v>
      </c>
      <c r="J81" s="403">
        <f>'[2]Electric Rate Base - Plant Data'!J81</f>
        <v>0</v>
      </c>
      <c r="K81" s="403">
        <f>'[2]Electric Rate Base - Plant Data'!K81</f>
        <v>0</v>
      </c>
      <c r="L81" s="403">
        <f>'[2]Electric Rate Base - Plant Data'!L81</f>
        <v>0</v>
      </c>
      <c r="M81" s="403">
        <f>'[2]Electric Rate Base - Plant Data'!M81</f>
        <v>0</v>
      </c>
      <c r="N81" s="403">
        <f>'[2]Electric Rate Base - Plant Data'!N81</f>
        <v>0</v>
      </c>
      <c r="O81" s="403">
        <f>'[2]Electric Rate Base - Plant Data'!O81</f>
        <v>0</v>
      </c>
      <c r="P81" s="403">
        <f>'[2]Electric Rate Base - Plant Data'!P81</f>
        <v>0</v>
      </c>
      <c r="Q81" s="403">
        <f>'[2]Electric Rate Base - Plant Data'!Q81</f>
        <v>-23683</v>
      </c>
      <c r="R81" s="403">
        <f>'[2]Electric Rate Base - Plant Data'!R81</f>
        <v>0</v>
      </c>
      <c r="S81" s="403">
        <f>'[2]Electric Rate Base - Plant Data'!S81</f>
        <v>-23683</v>
      </c>
    </row>
    <row r="82" spans="1:20" ht="13.8">
      <c r="A82" s="394" t="str">
        <f>'[2]Electric Rate Base - Plant Data'!A82</f>
        <v>WC/RB</v>
      </c>
      <c r="B82" s="391" t="str">
        <f>'[2]Electric Rate Base - Plant Data'!B82</f>
        <v>A/C 10100601 Electric Plant In Service - Manual Adjustment</v>
      </c>
      <c r="C82" s="395">
        <f>'[2]Electric Rate Base - Plant Data'!C82</f>
        <v>41339.383333333339</v>
      </c>
      <c r="D82" s="392">
        <f>'[2]Electric Rate Base - Plant Data'!D82</f>
        <v>0</v>
      </c>
      <c r="E82" s="395">
        <f>'[2]Electric Rate Base - Plant Data'!E82</f>
        <v>41339.383333333339</v>
      </c>
      <c r="F82" s="395">
        <f>'[2]Electric Rate Base - Plant Data'!F82</f>
        <v>0</v>
      </c>
      <c r="G82" s="395">
        <f>'[2]Electric Rate Base - Plant Data'!G82</f>
        <v>0</v>
      </c>
      <c r="H82" s="395">
        <f>'[2]Electric Rate Base - Plant Data'!H82</f>
        <v>0</v>
      </c>
      <c r="I82" s="395">
        <f>'[2]Electric Rate Base - Plant Data'!I82</f>
        <v>0</v>
      </c>
      <c r="J82" s="395">
        <f>'[2]Electric Rate Base - Plant Data'!J82</f>
        <v>0</v>
      </c>
      <c r="K82" s="395">
        <f>'[2]Electric Rate Base - Plant Data'!K82</f>
        <v>0</v>
      </c>
      <c r="L82" s="395">
        <f>'[2]Electric Rate Base - Plant Data'!L82</f>
        <v>0</v>
      </c>
      <c r="M82" s="395">
        <f>'[2]Electric Rate Base - Plant Data'!M82</f>
        <v>0</v>
      </c>
      <c r="N82" s="395">
        <f>'[2]Electric Rate Base - Plant Data'!N82</f>
        <v>0</v>
      </c>
      <c r="O82" s="395">
        <f>'[2]Electric Rate Base - Plant Data'!O82</f>
        <v>0</v>
      </c>
      <c r="P82" s="395">
        <f>'[2]Electric Rate Base - Plant Data'!P82</f>
        <v>0</v>
      </c>
      <c r="Q82" s="395">
        <f>'[2]Electric Rate Base - Plant Data'!Q82</f>
        <v>41339.383333333339</v>
      </c>
      <c r="R82" s="395">
        <f>'[2]Electric Rate Base - Plant Data'!R82</f>
        <v>0</v>
      </c>
      <c r="S82" s="395">
        <f>'[2]Electric Rate Base - Plant Data'!S82</f>
        <v>41339.383333333339</v>
      </c>
    </row>
    <row r="83" spans="1:20" ht="13.8">
      <c r="A83" s="394" t="str">
        <f>'[2]Electric Rate Base - Plant Data'!A83</f>
        <v>WC/RB</v>
      </c>
      <c r="B83" s="307" t="str">
        <f>'[2]Electric Rate Base - Plant Data'!B83</f>
        <v>A/C 10600601 Electric NC manual adjustments</v>
      </c>
      <c r="C83" s="395">
        <f>'[2]Electric Rate Base - Plant Data'!C83</f>
        <v>0</v>
      </c>
      <c r="D83" s="392">
        <f>'[2]Electric Rate Base - Plant Data'!D83</f>
        <v>0</v>
      </c>
      <c r="E83" s="395">
        <f>'[2]Electric Rate Base - Plant Data'!E83</f>
        <v>0</v>
      </c>
      <c r="F83" s="395">
        <f>'[2]Electric Rate Base - Plant Data'!F83</f>
        <v>0</v>
      </c>
      <c r="G83" s="395">
        <f>'[2]Electric Rate Base - Plant Data'!G83</f>
        <v>0</v>
      </c>
      <c r="H83" s="395">
        <f>'[2]Electric Rate Base - Plant Data'!H83</f>
        <v>0</v>
      </c>
      <c r="I83" s="395">
        <f>'[2]Electric Rate Base - Plant Data'!I83</f>
        <v>0</v>
      </c>
      <c r="J83" s="395">
        <f>'[2]Electric Rate Base - Plant Data'!J83</f>
        <v>0</v>
      </c>
      <c r="K83" s="395">
        <f>'[2]Electric Rate Base - Plant Data'!K83</f>
        <v>0</v>
      </c>
      <c r="L83" s="395">
        <f>'[2]Electric Rate Base - Plant Data'!L83</f>
        <v>0</v>
      </c>
      <c r="M83" s="395">
        <f>'[2]Electric Rate Base - Plant Data'!M83</f>
        <v>0</v>
      </c>
      <c r="N83" s="395">
        <f>'[2]Electric Rate Base - Plant Data'!N83</f>
        <v>0</v>
      </c>
      <c r="O83" s="395">
        <f>'[2]Electric Rate Base - Plant Data'!O83</f>
        <v>0</v>
      </c>
      <c r="P83" s="395">
        <f>'[2]Electric Rate Base - Plant Data'!P83</f>
        <v>0</v>
      </c>
      <c r="Q83" s="395">
        <f>'[2]Electric Rate Base - Plant Data'!Q83</f>
        <v>0</v>
      </c>
      <c r="R83" s="395">
        <f>'[2]Electric Rate Base - Plant Data'!R83</f>
        <v>0</v>
      </c>
      <c r="S83" s="395">
        <f>'[2]Electric Rate Base - Plant Data'!S83</f>
        <v>0</v>
      </c>
    </row>
    <row r="84" spans="1:20" ht="13.8">
      <c r="A84" s="394" t="str">
        <f>'[2]Electric Rate Base - Plant Data'!A84</f>
        <v>WC/RB</v>
      </c>
      <c r="B84" s="391" t="str">
        <f>'[2]Electric Rate Base - Plant Data'!B84</f>
        <v>A/C 10600603 Common NC manual adjustments</v>
      </c>
      <c r="C84" s="395">
        <f>'[2]Electric Rate Base - Plant Data'!C84</f>
        <v>3480.2431049999996</v>
      </c>
      <c r="D84" s="392">
        <f>'[2]Electric Rate Base - Plant Data'!D84</f>
        <v>7.4</v>
      </c>
      <c r="E84" s="395">
        <f>'[2]Electric Rate Base - Plant Data'!E84</f>
        <v>3487.6431049999997</v>
      </c>
      <c r="F84" s="395">
        <f>'[2]Electric Rate Base - Plant Data'!F84</f>
        <v>0</v>
      </c>
      <c r="G84" s="395">
        <f>'[2]Electric Rate Base - Plant Data'!G84</f>
        <v>0</v>
      </c>
      <c r="H84" s="395">
        <f>'[2]Electric Rate Base - Plant Data'!H84</f>
        <v>0</v>
      </c>
      <c r="I84" s="395">
        <f>'[2]Electric Rate Base - Plant Data'!I84</f>
        <v>0</v>
      </c>
      <c r="J84" s="395">
        <f>'[2]Electric Rate Base - Plant Data'!J84</f>
        <v>0</v>
      </c>
      <c r="K84" s="395">
        <f>'[2]Electric Rate Base - Plant Data'!K84</f>
        <v>0</v>
      </c>
      <c r="L84" s="395">
        <f>'[2]Electric Rate Base - Plant Data'!L84</f>
        <v>0</v>
      </c>
      <c r="M84" s="395">
        <f>'[2]Electric Rate Base - Plant Data'!M84</f>
        <v>0</v>
      </c>
      <c r="N84" s="395">
        <f>'[2]Electric Rate Base - Plant Data'!N84</f>
        <v>0</v>
      </c>
      <c r="O84" s="395">
        <f>'[2]Electric Rate Base - Plant Data'!O84</f>
        <v>0</v>
      </c>
      <c r="P84" s="395">
        <f>'[2]Electric Rate Base - Plant Data'!P84</f>
        <v>0</v>
      </c>
      <c r="Q84" s="395">
        <f>'[2]Electric Rate Base - Plant Data'!Q84</f>
        <v>3487.6431049999997</v>
      </c>
      <c r="R84" s="395">
        <f>'[2]Electric Rate Base - Plant Data'!R84</f>
        <v>0</v>
      </c>
      <c r="S84" s="395">
        <f>'[2]Electric Rate Base - Plant Data'!S84</f>
        <v>3487.6431049999997</v>
      </c>
    </row>
    <row r="85" spans="1:20" ht="13.8">
      <c r="A85" s="394" t="str">
        <f>'[2]Electric Rate Base - Plant Data'!A85</f>
        <v>UI</v>
      </c>
      <c r="B85" s="399" t="str">
        <f>'[2]Electric Rate Base - Plant Data'!B85</f>
        <v xml:space="preserve">     Total General Plant</v>
      </c>
      <c r="C85" s="401">
        <f>'[2]Electric Rate Base - Plant Data'!C85</f>
        <v>438885360.7795164</v>
      </c>
      <c r="D85" s="401">
        <f>'[2]Electric Rate Base - Plant Data'!D85</f>
        <v>-23675.599999999999</v>
      </c>
      <c r="E85" s="401">
        <f>'[2]Electric Rate Base - Plant Data'!E85</f>
        <v>438861685.17951638</v>
      </c>
      <c r="F85" s="401">
        <f>'[2]Electric Rate Base - Plant Data'!F85</f>
        <v>0</v>
      </c>
      <c r="G85" s="401">
        <f>'[2]Electric Rate Base - Plant Data'!G85</f>
        <v>15741420.734608332</v>
      </c>
      <c r="H85" s="401">
        <f>'[2]Electric Rate Base - Plant Data'!H85</f>
        <v>0</v>
      </c>
      <c r="I85" s="401">
        <f>'[2]Electric Rate Base - Plant Data'!I85</f>
        <v>0</v>
      </c>
      <c r="J85" s="401">
        <f>'[2]Electric Rate Base - Plant Data'!J85</f>
        <v>0</v>
      </c>
      <c r="K85" s="401">
        <f>'[2]Electric Rate Base - Plant Data'!K85</f>
        <v>0</v>
      </c>
      <c r="L85" s="401">
        <f>'[2]Electric Rate Base - Plant Data'!L85</f>
        <v>0</v>
      </c>
      <c r="M85" s="401">
        <f>'[2]Electric Rate Base - Plant Data'!M85</f>
        <v>0</v>
      </c>
      <c r="N85" s="401">
        <f>'[2]Electric Rate Base - Plant Data'!N85</f>
        <v>0</v>
      </c>
      <c r="O85" s="401">
        <f>'[2]Electric Rate Base - Plant Data'!O85</f>
        <v>0</v>
      </c>
      <c r="P85" s="401">
        <f>'[2]Electric Rate Base - Plant Data'!P85</f>
        <v>0</v>
      </c>
      <c r="Q85" s="401">
        <f>'[2]Electric Rate Base - Plant Data'!Q85</f>
        <v>454603105.91412473</v>
      </c>
      <c r="R85" s="401">
        <f>'[2]Electric Rate Base - Plant Data'!R85</f>
        <v>0</v>
      </c>
      <c r="S85" s="401">
        <f>'[2]Electric Rate Base - Plant Data'!S85</f>
        <v>454603105.91412473</v>
      </c>
    </row>
    <row r="86" spans="1:20" ht="13.8">
      <c r="A86" s="394" t="str">
        <f>'[2]Electric Rate Base - Plant Data'!A86</f>
        <v>UI</v>
      </c>
      <c r="B86" s="391" t="str">
        <f>'[2]Electric Rate Base - Plant Data'!B86</f>
        <v xml:space="preserve">     Intangible Plant:</v>
      </c>
      <c r="C86" s="395">
        <f>'[2]Electric Rate Base - Plant Data'!C86</f>
        <v>0</v>
      </c>
      <c r="D86" s="392">
        <f>'[2]Electric Rate Base - Plant Data'!D86</f>
        <v>0</v>
      </c>
      <c r="E86" s="395">
        <f>'[2]Electric Rate Base - Plant Data'!E86</f>
        <v>0</v>
      </c>
      <c r="F86" s="395">
        <f>'[2]Electric Rate Base - Plant Data'!F86</f>
        <v>0</v>
      </c>
      <c r="G86" s="395">
        <f>'[2]Electric Rate Base - Plant Data'!G86</f>
        <v>0</v>
      </c>
      <c r="H86" s="395">
        <f>'[2]Electric Rate Base - Plant Data'!H86</f>
        <v>0</v>
      </c>
      <c r="I86" s="395">
        <f>'[2]Electric Rate Base - Plant Data'!I86</f>
        <v>0</v>
      </c>
      <c r="J86" s="395">
        <f>'[2]Electric Rate Base - Plant Data'!J86</f>
        <v>0</v>
      </c>
      <c r="K86" s="395">
        <f>'[2]Electric Rate Base - Plant Data'!K86</f>
        <v>0</v>
      </c>
      <c r="L86" s="395">
        <f>'[2]Electric Rate Base - Plant Data'!L86</f>
        <v>0</v>
      </c>
      <c r="M86" s="395">
        <f>'[2]Electric Rate Base - Plant Data'!M86</f>
        <v>0</v>
      </c>
      <c r="N86" s="395">
        <f>'[2]Electric Rate Base - Plant Data'!N86</f>
        <v>0</v>
      </c>
      <c r="O86" s="395">
        <f>'[2]Electric Rate Base - Plant Data'!O86</f>
        <v>0</v>
      </c>
      <c r="P86" s="395">
        <f>'[2]Electric Rate Base - Plant Data'!P86</f>
        <v>0</v>
      </c>
      <c r="Q86" s="395">
        <f>'[2]Electric Rate Base - Plant Data'!Q86</f>
        <v>0</v>
      </c>
      <c r="R86" s="395">
        <f>'[2]Electric Rate Base - Plant Data'!R86</f>
        <v>0</v>
      </c>
      <c r="S86" s="395">
        <f>'[2]Electric Rate Base - Plant Data'!S86</f>
        <v>0</v>
      </c>
    </row>
    <row r="87" spans="1:20" ht="13.8">
      <c r="A87" s="394" t="str">
        <f>'[2]Electric Rate Base - Plant Data'!A87</f>
        <v>UI</v>
      </c>
      <c r="B87" s="391" t="str">
        <f>'[2]Electric Rate Base - Plant Data'!B87</f>
        <v xml:space="preserve">          301 - Organization</v>
      </c>
      <c r="C87" s="395">
        <f>'[2]Electric Rate Base - Plant Data'!C87</f>
        <v>114201.76</v>
      </c>
      <c r="D87" s="392">
        <f>'[2]Electric Rate Base - Plant Data'!D87</f>
        <v>0</v>
      </c>
      <c r="E87" s="395">
        <f>'[2]Electric Rate Base - Plant Data'!E87</f>
        <v>114201.76</v>
      </c>
      <c r="F87" s="395">
        <f>'[2]Electric Rate Base - Plant Data'!F87</f>
        <v>0</v>
      </c>
      <c r="G87" s="395">
        <f>'[2]Electric Rate Base - Plant Data'!G87</f>
        <v>0</v>
      </c>
      <c r="H87" s="395">
        <f>'[2]Electric Rate Base - Plant Data'!H87</f>
        <v>0</v>
      </c>
      <c r="I87" s="395">
        <f>'[2]Electric Rate Base - Plant Data'!I87</f>
        <v>0</v>
      </c>
      <c r="J87" s="395">
        <f>'[2]Electric Rate Base - Plant Data'!J87</f>
        <v>0</v>
      </c>
      <c r="K87" s="395">
        <f>'[2]Electric Rate Base - Plant Data'!K87</f>
        <v>0</v>
      </c>
      <c r="L87" s="395">
        <f>'[2]Electric Rate Base - Plant Data'!L87</f>
        <v>0</v>
      </c>
      <c r="M87" s="395">
        <f>'[2]Electric Rate Base - Plant Data'!M87</f>
        <v>0</v>
      </c>
      <c r="N87" s="395">
        <f>'[2]Electric Rate Base - Plant Data'!N87</f>
        <v>0</v>
      </c>
      <c r="O87" s="395">
        <f>'[2]Electric Rate Base - Plant Data'!O87</f>
        <v>0</v>
      </c>
      <c r="P87" s="395">
        <f>'[2]Electric Rate Base - Plant Data'!P87</f>
        <v>0</v>
      </c>
      <c r="Q87" s="395">
        <f>'[2]Electric Rate Base - Plant Data'!Q87</f>
        <v>114201.76</v>
      </c>
      <c r="R87" s="395">
        <f>'[2]Electric Rate Base - Plant Data'!R87</f>
        <v>0</v>
      </c>
      <c r="S87" s="395">
        <f>'[2]Electric Rate Base - Plant Data'!S87</f>
        <v>114201.76</v>
      </c>
    </row>
    <row r="88" spans="1:20" ht="13.8">
      <c r="A88" s="394" t="str">
        <f>'[2]Electric Rate Base - Plant Data'!A88</f>
        <v>UI</v>
      </c>
      <c r="B88" s="391" t="str">
        <f>'[2]Electric Rate Base - Plant Data'!B88</f>
        <v xml:space="preserve">          302 - Franchises and Consents</v>
      </c>
      <c r="C88" s="395">
        <f>'[2]Electric Rate Base - Plant Data'!C88</f>
        <v>55357595.287326999</v>
      </c>
      <c r="D88" s="392">
        <f>'[2]Electric Rate Base - Plant Data'!D88</f>
        <v>0</v>
      </c>
      <c r="E88" s="395">
        <f>'[2]Electric Rate Base - Plant Data'!E88</f>
        <v>55357595.287326999</v>
      </c>
      <c r="F88" s="395">
        <f>'[2]Electric Rate Base - Plant Data'!F88</f>
        <v>0</v>
      </c>
      <c r="G88" s="395">
        <f>'[2]Electric Rate Base - Plant Data'!G88</f>
        <v>0</v>
      </c>
      <c r="H88" s="395">
        <f>'[2]Electric Rate Base - Plant Data'!H88</f>
        <v>0</v>
      </c>
      <c r="I88" s="395">
        <f>'[2]Electric Rate Base - Plant Data'!I88</f>
        <v>0</v>
      </c>
      <c r="J88" s="395">
        <f>'[2]Electric Rate Base - Plant Data'!J88</f>
        <v>0</v>
      </c>
      <c r="K88" s="395">
        <f>'[2]Electric Rate Base - Plant Data'!K88</f>
        <v>0</v>
      </c>
      <c r="L88" s="395">
        <f>'[2]Electric Rate Base - Plant Data'!L88</f>
        <v>0</v>
      </c>
      <c r="M88" s="395">
        <f>'[2]Electric Rate Base - Plant Data'!M88</f>
        <v>0</v>
      </c>
      <c r="N88" s="395">
        <f>'[2]Electric Rate Base - Plant Data'!N88</f>
        <v>0</v>
      </c>
      <c r="O88" s="395">
        <f>'[2]Electric Rate Base - Plant Data'!O88</f>
        <v>0</v>
      </c>
      <c r="P88" s="395">
        <f>'[2]Electric Rate Base - Plant Data'!P88</f>
        <v>0</v>
      </c>
      <c r="Q88" s="395">
        <f>'[2]Electric Rate Base - Plant Data'!Q88</f>
        <v>55357595.287326999</v>
      </c>
      <c r="R88" s="395">
        <f>'[2]Electric Rate Base - Plant Data'!R88</f>
        <v>0</v>
      </c>
      <c r="S88" s="395">
        <f>'[2]Electric Rate Base - Plant Data'!S88</f>
        <v>55357595.287326999</v>
      </c>
      <c r="T88" s="282">
        <v>54691244</v>
      </c>
    </row>
    <row r="89" spans="1:20" ht="13.8">
      <c r="A89" s="394" t="str">
        <f>'[2]Electric Rate Base - Plant Data'!A89</f>
        <v>UI</v>
      </c>
      <c r="B89" s="391" t="str">
        <f>'[2]Electric Rate Base - Plant Data'!B89</f>
        <v xml:space="preserve">          303 - Miscellaneous Intangible Plant</v>
      </c>
      <c r="C89" s="398">
        <f>'[2]Electric Rate Base - Plant Data'!C89</f>
        <v>194218779.98818001</v>
      </c>
      <c r="D89" s="392">
        <f>'[2]Electric Rate Base - Plant Data'!D89</f>
        <v>0</v>
      </c>
      <c r="E89" s="398">
        <f>'[2]Electric Rate Base - Plant Data'!E89</f>
        <v>194218779.98818001</v>
      </c>
      <c r="F89" s="398">
        <f>'[2]Electric Rate Base - Plant Data'!F89</f>
        <v>0</v>
      </c>
      <c r="G89" s="398">
        <f>'[2]Electric Rate Base - Plant Data'!G89</f>
        <v>0</v>
      </c>
      <c r="H89" s="398">
        <f>'[2]Electric Rate Base - Plant Data'!H89</f>
        <v>0</v>
      </c>
      <c r="I89" s="398">
        <f>'[2]Electric Rate Base - Plant Data'!I89</f>
        <v>0</v>
      </c>
      <c r="J89" s="398">
        <f>'[2]Electric Rate Base - Plant Data'!J89</f>
        <v>0</v>
      </c>
      <c r="K89" s="398">
        <f>'[2]Electric Rate Base - Plant Data'!K89</f>
        <v>0</v>
      </c>
      <c r="L89" s="398">
        <f>'[2]Electric Rate Base - Plant Data'!L89</f>
        <v>0</v>
      </c>
      <c r="M89" s="398">
        <f>'[2]Electric Rate Base - Plant Data'!M89</f>
        <v>0</v>
      </c>
      <c r="N89" s="398">
        <f>'[2]Electric Rate Base - Plant Data'!N89</f>
        <v>0</v>
      </c>
      <c r="O89" s="398">
        <f>'[2]Electric Rate Base - Plant Data'!O89</f>
        <v>0</v>
      </c>
      <c r="P89" s="398">
        <f>'[2]Electric Rate Base - Plant Data'!P89</f>
        <v>0</v>
      </c>
      <c r="Q89" s="398">
        <f>'[2]Electric Rate Base - Plant Data'!Q89</f>
        <v>194218779.98818001</v>
      </c>
      <c r="R89" s="398">
        <f>'[2]Electric Rate Base - Plant Data'!R89</f>
        <v>0</v>
      </c>
      <c r="S89" s="398">
        <f>'[2]Electric Rate Base - Plant Data'!S89</f>
        <v>194218779.98818001</v>
      </c>
    </row>
    <row r="90" spans="1:20" ht="13.8">
      <c r="A90" s="394" t="str">
        <f>'[2]Electric Rate Base - Plant Data'!A90</f>
        <v>UI</v>
      </c>
      <c r="B90" s="391" t="str">
        <f>'[2]Electric Rate Base - Plant Data'!B90</f>
        <v xml:space="preserve">     Total Intangible Plant</v>
      </c>
      <c r="C90" s="400">
        <f>'[2]Electric Rate Base - Plant Data'!C90</f>
        <v>249690577.03550702</v>
      </c>
      <c r="D90" s="401">
        <f>'[2]Electric Rate Base - Plant Data'!D90</f>
        <v>0</v>
      </c>
      <c r="E90" s="400">
        <f>'[2]Electric Rate Base - Plant Data'!E90</f>
        <v>249690577.03550702</v>
      </c>
      <c r="F90" s="400">
        <f>'[2]Electric Rate Base - Plant Data'!F90</f>
        <v>0</v>
      </c>
      <c r="G90" s="400">
        <f>'[2]Electric Rate Base - Plant Data'!G90</f>
        <v>0</v>
      </c>
      <c r="H90" s="400">
        <f>'[2]Electric Rate Base - Plant Data'!H90</f>
        <v>0</v>
      </c>
      <c r="I90" s="400">
        <f>'[2]Electric Rate Base - Plant Data'!I90</f>
        <v>0</v>
      </c>
      <c r="J90" s="400">
        <f>'[2]Electric Rate Base - Plant Data'!J90</f>
        <v>0</v>
      </c>
      <c r="K90" s="400">
        <f>'[2]Electric Rate Base - Plant Data'!K90</f>
        <v>0</v>
      </c>
      <c r="L90" s="400">
        <f>'[2]Electric Rate Base - Plant Data'!L90</f>
        <v>0</v>
      </c>
      <c r="M90" s="400">
        <f>'[2]Electric Rate Base - Plant Data'!M90</f>
        <v>0</v>
      </c>
      <c r="N90" s="400">
        <f>'[2]Electric Rate Base - Plant Data'!N90</f>
        <v>0</v>
      </c>
      <c r="O90" s="400">
        <f>'[2]Electric Rate Base - Plant Data'!O90</f>
        <v>0</v>
      </c>
      <c r="P90" s="400">
        <f>'[2]Electric Rate Base - Plant Data'!P90</f>
        <v>0</v>
      </c>
      <c r="Q90" s="400">
        <f>'[2]Electric Rate Base - Plant Data'!Q90</f>
        <v>249690577.03550702</v>
      </c>
      <c r="R90" s="400">
        <f>'[2]Electric Rate Base - Plant Data'!R90</f>
        <v>0</v>
      </c>
      <c r="S90" s="400">
        <f>'[2]Electric Rate Base - Plant Data'!S90</f>
        <v>249690577.03550702</v>
      </c>
    </row>
    <row r="91" spans="1:20" ht="13.8">
      <c r="A91" s="394" t="str">
        <f>'[2]Electric Rate Base - Plant Data'!A91</f>
        <v>WC/RB</v>
      </c>
      <c r="B91" s="308" t="str">
        <f>'[2]Electric Rate Base - Plant Data'!B91</f>
        <v>Acquistion Adjustments</v>
      </c>
      <c r="C91" s="403">
        <f>'[2]Electric Rate Base - Plant Data'!C91</f>
        <v>0</v>
      </c>
      <c r="D91" s="392">
        <f>'[2]Electric Rate Base - Plant Data'!D91</f>
        <v>0</v>
      </c>
      <c r="E91" s="403">
        <f>'[2]Electric Rate Base - Plant Data'!E91</f>
        <v>0</v>
      </c>
      <c r="F91" s="403">
        <f>'[2]Electric Rate Base - Plant Data'!F91</f>
        <v>0</v>
      </c>
      <c r="G91" s="403">
        <f>'[2]Electric Rate Base - Plant Data'!G91</f>
        <v>0</v>
      </c>
      <c r="H91" s="403">
        <f>'[2]Electric Rate Base - Plant Data'!H91</f>
        <v>0</v>
      </c>
      <c r="I91" s="403">
        <f>'[2]Electric Rate Base - Plant Data'!I91</f>
        <v>0</v>
      </c>
      <c r="J91" s="403">
        <f>'[2]Electric Rate Base - Plant Data'!J91</f>
        <v>0</v>
      </c>
      <c r="K91" s="403">
        <f>'[2]Electric Rate Base - Plant Data'!K91</f>
        <v>0</v>
      </c>
      <c r="L91" s="403">
        <f>'[2]Electric Rate Base - Plant Data'!L91</f>
        <v>0</v>
      </c>
      <c r="M91" s="403">
        <f>'[2]Electric Rate Base - Plant Data'!M91</f>
        <v>0</v>
      </c>
      <c r="N91" s="403">
        <f>'[2]Electric Rate Base - Plant Data'!N91</f>
        <v>0</v>
      </c>
      <c r="O91" s="403">
        <f>'[2]Electric Rate Base - Plant Data'!O91</f>
        <v>0</v>
      </c>
      <c r="P91" s="403">
        <f>'[2]Electric Rate Base - Plant Data'!P91</f>
        <v>0</v>
      </c>
      <c r="Q91" s="403">
        <f>'[2]Electric Rate Base - Plant Data'!Q91</f>
        <v>0</v>
      </c>
      <c r="R91" s="403">
        <f>'[2]Electric Rate Base - Plant Data'!R91</f>
        <v>0</v>
      </c>
      <c r="S91" s="403">
        <f>'[2]Electric Rate Base - Plant Data'!S91</f>
        <v>0</v>
      </c>
    </row>
    <row r="92" spans="1:20" ht="13.8">
      <c r="A92" s="394" t="str">
        <f>'[2]Electric Rate Base - Plant Data'!A92</f>
        <v>WC/RB</v>
      </c>
      <c r="B92" s="309" t="str">
        <f>'[2]Electric Rate Base - Plant Data'!B92</f>
        <v>A/C 11400001 Electric - Plant Acq Adj. Milwaukee RR</v>
      </c>
      <c r="C92" s="403">
        <f>'[2]Electric Rate Base - Plant Data'!C92</f>
        <v>946172.25</v>
      </c>
      <c r="D92" s="392">
        <f>'[2]Electric Rate Base - Plant Data'!D92</f>
        <v>0</v>
      </c>
      <c r="E92" s="403">
        <f>'[2]Electric Rate Base - Plant Data'!E92</f>
        <v>946172.25</v>
      </c>
      <c r="F92" s="403">
        <f>'[2]Electric Rate Base - Plant Data'!F92</f>
        <v>0</v>
      </c>
      <c r="G92" s="403">
        <f>'[2]Electric Rate Base - Plant Data'!G92</f>
        <v>0</v>
      </c>
      <c r="H92" s="403">
        <f>'[2]Electric Rate Base - Plant Data'!H92</f>
        <v>0</v>
      </c>
      <c r="I92" s="403">
        <f>'[2]Electric Rate Base - Plant Data'!I92</f>
        <v>0</v>
      </c>
      <c r="J92" s="403">
        <f>'[2]Electric Rate Base - Plant Data'!J92</f>
        <v>0</v>
      </c>
      <c r="K92" s="403">
        <f>'[2]Electric Rate Base - Plant Data'!K92</f>
        <v>0</v>
      </c>
      <c r="L92" s="403">
        <f>'[2]Electric Rate Base - Plant Data'!L92</f>
        <v>0</v>
      </c>
      <c r="M92" s="403">
        <f>'[2]Electric Rate Base - Plant Data'!M92</f>
        <v>0</v>
      </c>
      <c r="N92" s="403">
        <f>'[2]Electric Rate Base - Plant Data'!N92</f>
        <v>0</v>
      </c>
      <c r="O92" s="403">
        <f>'[2]Electric Rate Base - Plant Data'!O92</f>
        <v>0</v>
      </c>
      <c r="P92" s="403">
        <f>'[2]Electric Rate Base - Plant Data'!P92</f>
        <v>0</v>
      </c>
      <c r="Q92" s="403">
        <f>'[2]Electric Rate Base - Plant Data'!Q92</f>
        <v>946172.25</v>
      </c>
      <c r="R92" s="403">
        <f>'[2]Electric Rate Base - Plant Data'!R92</f>
        <v>0</v>
      </c>
      <c r="S92" s="403">
        <f>'[2]Electric Rate Base - Plant Data'!S92</f>
        <v>946172.25</v>
      </c>
    </row>
    <row r="93" spans="1:20" ht="13.8">
      <c r="A93" s="394" t="str">
        <f>'[2]Electric Rate Base - Plant Data'!A93</f>
        <v>WC/RB</v>
      </c>
      <c r="B93" s="309" t="str">
        <f>'[2]Electric Rate Base - Plant Data'!B93</f>
        <v>A/C 11400011 Electric - Plant Acq Adj. DuPont</v>
      </c>
      <c r="C93" s="403">
        <f>'[2]Electric Rate Base - Plant Data'!C93</f>
        <v>302358.00999999995</v>
      </c>
      <c r="D93" s="392">
        <f>'[2]Electric Rate Base - Plant Data'!D93</f>
        <v>0</v>
      </c>
      <c r="E93" s="403">
        <f>'[2]Electric Rate Base - Plant Data'!E93</f>
        <v>302358.00999999995</v>
      </c>
      <c r="F93" s="403">
        <f>'[2]Electric Rate Base - Plant Data'!F93</f>
        <v>0</v>
      </c>
      <c r="G93" s="403">
        <f>'[2]Electric Rate Base - Plant Data'!G93</f>
        <v>0</v>
      </c>
      <c r="H93" s="403">
        <f>'[2]Electric Rate Base - Plant Data'!H93</f>
        <v>0</v>
      </c>
      <c r="I93" s="403">
        <f>'[2]Electric Rate Base - Plant Data'!I93</f>
        <v>0</v>
      </c>
      <c r="J93" s="403">
        <f>'[2]Electric Rate Base - Plant Data'!J93</f>
        <v>0</v>
      </c>
      <c r="K93" s="403">
        <f>'[2]Electric Rate Base - Plant Data'!K93</f>
        <v>0</v>
      </c>
      <c r="L93" s="403">
        <f>'[2]Electric Rate Base - Plant Data'!L93</f>
        <v>0</v>
      </c>
      <c r="M93" s="403">
        <f>'[2]Electric Rate Base - Plant Data'!M93</f>
        <v>0</v>
      </c>
      <c r="N93" s="403">
        <f>'[2]Electric Rate Base - Plant Data'!N93</f>
        <v>0</v>
      </c>
      <c r="O93" s="403">
        <f>'[2]Electric Rate Base - Plant Data'!O93</f>
        <v>0</v>
      </c>
      <c r="P93" s="403">
        <f>'[2]Electric Rate Base - Plant Data'!P93</f>
        <v>0</v>
      </c>
      <c r="Q93" s="403">
        <f>'[2]Electric Rate Base - Plant Data'!Q93</f>
        <v>302358.00999999995</v>
      </c>
      <c r="R93" s="403">
        <f>'[2]Electric Rate Base - Plant Data'!R93</f>
        <v>0</v>
      </c>
      <c r="S93" s="403">
        <f>'[2]Electric Rate Base - Plant Data'!S93</f>
        <v>302358.00999999995</v>
      </c>
    </row>
    <row r="94" spans="1:20" ht="13.8">
      <c r="A94" s="394" t="str">
        <f>'[2]Electric Rate Base - Plant Data'!A94</f>
        <v>WC/RB</v>
      </c>
      <c r="B94" s="309" t="str">
        <f>'[2]Electric Rate Base - Plant Data'!B94</f>
        <v>A/C 11400031 Acquisition Adjustment - Encogen</v>
      </c>
      <c r="C94" s="403">
        <f>'[2]Electric Rate Base - Plant Data'!C94</f>
        <v>76622596.840000018</v>
      </c>
      <c r="D94" s="392">
        <f>'[2]Electric Rate Base - Plant Data'!D94</f>
        <v>0</v>
      </c>
      <c r="E94" s="403">
        <f>'[2]Electric Rate Base - Plant Data'!E94</f>
        <v>76622596.840000018</v>
      </c>
      <c r="F94" s="403">
        <f>'[2]Electric Rate Base - Plant Data'!F94</f>
        <v>0</v>
      </c>
      <c r="G94" s="403">
        <f>'[2]Electric Rate Base - Plant Data'!G94</f>
        <v>0</v>
      </c>
      <c r="H94" s="403">
        <f>'[2]Electric Rate Base - Plant Data'!H94</f>
        <v>0</v>
      </c>
      <c r="I94" s="403">
        <f>'[2]Electric Rate Base - Plant Data'!I94</f>
        <v>0</v>
      </c>
      <c r="J94" s="403">
        <f>'[2]Electric Rate Base - Plant Data'!J94</f>
        <v>0</v>
      </c>
      <c r="K94" s="403">
        <f>'[2]Electric Rate Base - Plant Data'!K94</f>
        <v>0</v>
      </c>
      <c r="L94" s="403">
        <f>'[2]Electric Rate Base - Plant Data'!L94</f>
        <v>0</v>
      </c>
      <c r="M94" s="403">
        <f>'[2]Electric Rate Base - Plant Data'!M94</f>
        <v>0</v>
      </c>
      <c r="N94" s="403">
        <f>'[2]Electric Rate Base - Plant Data'!N94</f>
        <v>0</v>
      </c>
      <c r="O94" s="403">
        <f>'[2]Electric Rate Base - Plant Data'!O94</f>
        <v>0</v>
      </c>
      <c r="P94" s="403">
        <f>'[2]Electric Rate Base - Plant Data'!P94</f>
        <v>0</v>
      </c>
      <c r="Q94" s="403">
        <f>'[2]Electric Rate Base - Plant Data'!Q94</f>
        <v>76622596.840000018</v>
      </c>
      <c r="R94" s="403">
        <f>'[2]Electric Rate Base - Plant Data'!R94</f>
        <v>0</v>
      </c>
      <c r="S94" s="403">
        <f>'[2]Electric Rate Base - Plant Data'!S94</f>
        <v>76622596.840000018</v>
      </c>
    </row>
    <row r="95" spans="1:20" ht="13.8">
      <c r="A95" s="394" t="str">
        <f>'[2]Electric Rate Base - Plant Data'!A95</f>
        <v>WC/RB</v>
      </c>
      <c r="B95" s="309" t="str">
        <f>'[2]Electric Rate Base - Plant Data'!B95</f>
        <v>A/C 11400061 Mint Farm - Electric Plant Acquisition Adjustments</v>
      </c>
      <c r="C95" s="403">
        <f>'[2]Electric Rate Base - Plant Data'!C95</f>
        <v>156960790.83999997</v>
      </c>
      <c r="D95" s="392">
        <f>'[2]Electric Rate Base - Plant Data'!D95</f>
        <v>0</v>
      </c>
      <c r="E95" s="403">
        <f>'[2]Electric Rate Base - Plant Data'!E95</f>
        <v>156960790.83999997</v>
      </c>
      <c r="F95" s="403">
        <f>'[2]Electric Rate Base - Plant Data'!F95</f>
        <v>0</v>
      </c>
      <c r="G95" s="403">
        <f>'[2]Electric Rate Base - Plant Data'!G95</f>
        <v>0</v>
      </c>
      <c r="H95" s="403">
        <f>'[2]Electric Rate Base - Plant Data'!H95</f>
        <v>0</v>
      </c>
      <c r="I95" s="403">
        <f>'[2]Electric Rate Base - Plant Data'!I95</f>
        <v>0</v>
      </c>
      <c r="J95" s="403">
        <f>'[2]Electric Rate Base - Plant Data'!J95</f>
        <v>0</v>
      </c>
      <c r="K95" s="403">
        <f>'[2]Electric Rate Base - Plant Data'!K95</f>
        <v>0</v>
      </c>
      <c r="L95" s="403">
        <f>'[2]Electric Rate Base - Plant Data'!L95</f>
        <v>0</v>
      </c>
      <c r="M95" s="403">
        <f>'[2]Electric Rate Base - Plant Data'!M95</f>
        <v>0</v>
      </c>
      <c r="N95" s="403">
        <f>'[2]Electric Rate Base - Plant Data'!N95</f>
        <v>0</v>
      </c>
      <c r="O95" s="403">
        <f>'[2]Electric Rate Base - Plant Data'!O95</f>
        <v>0</v>
      </c>
      <c r="P95" s="403">
        <f>'[2]Electric Rate Base - Plant Data'!P95</f>
        <v>0</v>
      </c>
      <c r="Q95" s="403">
        <f>'[2]Electric Rate Base - Plant Data'!Q95</f>
        <v>156960790.83999997</v>
      </c>
      <c r="R95" s="403">
        <f>'[2]Electric Rate Base - Plant Data'!R95</f>
        <v>0</v>
      </c>
      <c r="S95" s="403">
        <f>'[2]Electric Rate Base - Plant Data'!S95</f>
        <v>156960790.83999997</v>
      </c>
    </row>
    <row r="96" spans="1:20" ht="13.8">
      <c r="A96" s="394" t="str">
        <f>'[2]Electric Rate Base - Plant Data'!A96</f>
        <v>WC/RB</v>
      </c>
      <c r="B96" s="310" t="str">
        <f>'[2]Electric Rate Base - Plant Data'!B96</f>
        <v>A/C 11400071 Whitehorn - Electric Plant Acquisition</v>
      </c>
      <c r="C96" s="403">
        <f>'[2]Electric Rate Base - Plant Data'!C96</f>
        <v>16950332.900000002</v>
      </c>
      <c r="D96" s="392">
        <f>'[2]Electric Rate Base - Plant Data'!D96</f>
        <v>0</v>
      </c>
      <c r="E96" s="403">
        <f>'[2]Electric Rate Base - Plant Data'!E96</f>
        <v>16950332.900000002</v>
      </c>
      <c r="F96" s="403">
        <f>'[2]Electric Rate Base - Plant Data'!F96</f>
        <v>0</v>
      </c>
      <c r="G96" s="403">
        <f>'[2]Electric Rate Base - Plant Data'!G96</f>
        <v>0</v>
      </c>
      <c r="H96" s="403">
        <f>'[2]Electric Rate Base - Plant Data'!H96</f>
        <v>0</v>
      </c>
      <c r="I96" s="403">
        <f>'[2]Electric Rate Base - Plant Data'!I96</f>
        <v>0</v>
      </c>
      <c r="J96" s="403">
        <f>'[2]Electric Rate Base - Plant Data'!J96</f>
        <v>0</v>
      </c>
      <c r="K96" s="403">
        <f>'[2]Electric Rate Base - Plant Data'!K96</f>
        <v>0</v>
      </c>
      <c r="L96" s="403">
        <f>'[2]Electric Rate Base - Plant Data'!L96</f>
        <v>0</v>
      </c>
      <c r="M96" s="403">
        <f>'[2]Electric Rate Base - Plant Data'!M96</f>
        <v>0</v>
      </c>
      <c r="N96" s="403">
        <f>'[2]Electric Rate Base - Plant Data'!N96</f>
        <v>0</v>
      </c>
      <c r="O96" s="403">
        <f>'[2]Electric Rate Base - Plant Data'!O96</f>
        <v>0</v>
      </c>
      <c r="P96" s="403">
        <f>'[2]Electric Rate Base - Plant Data'!P96</f>
        <v>0</v>
      </c>
      <c r="Q96" s="403">
        <f>'[2]Electric Rate Base - Plant Data'!Q96</f>
        <v>16950332.900000002</v>
      </c>
      <c r="R96" s="403">
        <f>'[2]Electric Rate Base - Plant Data'!R96</f>
        <v>0</v>
      </c>
      <c r="S96" s="403">
        <f>'[2]Electric Rate Base - Plant Data'!S96</f>
        <v>16950332.900000002</v>
      </c>
    </row>
    <row r="97" spans="1:20" ht="13.8">
      <c r="A97" s="394" t="str">
        <f>'[2]Electric Rate Base - Plant Data'!A97</f>
        <v>WC/RB</v>
      </c>
      <c r="B97" s="310" t="str">
        <f>'[2]Electric Rate Base - Plant Data'!B97</f>
        <v>A/C 11400091 Ferndale - Electric Plant Acquistion Adjust</v>
      </c>
      <c r="C97" s="403">
        <f>'[2]Electric Rate Base - Plant Data'!C97</f>
        <v>31009424.02999999</v>
      </c>
      <c r="D97" s="392">
        <f>'[2]Electric Rate Base - Plant Data'!D97</f>
        <v>0</v>
      </c>
      <c r="E97" s="403">
        <f>'[2]Electric Rate Base - Plant Data'!E97</f>
        <v>31009424.02999999</v>
      </c>
      <c r="F97" s="403">
        <f>'[2]Electric Rate Base - Plant Data'!F97</f>
        <v>0</v>
      </c>
      <c r="G97" s="403">
        <f>'[2]Electric Rate Base - Plant Data'!G97</f>
        <v>0</v>
      </c>
      <c r="H97" s="403">
        <f>'[2]Electric Rate Base - Plant Data'!H97</f>
        <v>0</v>
      </c>
      <c r="I97" s="403">
        <f>'[2]Electric Rate Base - Plant Data'!I97</f>
        <v>0</v>
      </c>
      <c r="J97" s="403">
        <f>'[2]Electric Rate Base - Plant Data'!J97</f>
        <v>0</v>
      </c>
      <c r="K97" s="403">
        <f>'[2]Electric Rate Base - Plant Data'!K97</f>
        <v>0</v>
      </c>
      <c r="L97" s="403">
        <f>'[2]Electric Rate Base - Plant Data'!L97</f>
        <v>0</v>
      </c>
      <c r="M97" s="403">
        <f>'[2]Electric Rate Base - Plant Data'!M97</f>
        <v>0</v>
      </c>
      <c r="N97" s="403">
        <f>'[2]Electric Rate Base - Plant Data'!N97</f>
        <v>0</v>
      </c>
      <c r="O97" s="403">
        <f>'[2]Electric Rate Base - Plant Data'!O97</f>
        <v>0</v>
      </c>
      <c r="P97" s="403">
        <f>'[2]Electric Rate Base - Plant Data'!P97</f>
        <v>0</v>
      </c>
      <c r="Q97" s="403">
        <f>'[2]Electric Rate Base - Plant Data'!Q97</f>
        <v>31009424.02999999</v>
      </c>
      <c r="R97" s="403">
        <f>'[2]Electric Rate Base - Plant Data'!R97</f>
        <v>0</v>
      </c>
      <c r="S97" s="403">
        <f>'[2]Electric Rate Base - Plant Data'!S97</f>
        <v>31009424.02999999</v>
      </c>
    </row>
    <row r="98" spans="1:20" ht="13.8">
      <c r="A98" s="394">
        <f>'[2]Electric Rate Base - Plant Data'!A98</f>
        <v>0</v>
      </c>
      <c r="B98" s="310">
        <f>'[2]Electric Rate Base - Plant Data'!B98</f>
        <v>0</v>
      </c>
      <c r="C98" s="401">
        <f>'[2]Electric Rate Base - Plant Data'!C98</f>
        <v>282791674.87</v>
      </c>
      <c r="D98" s="401">
        <f>'[2]Electric Rate Base - Plant Data'!D98</f>
        <v>0</v>
      </c>
      <c r="E98" s="401">
        <f>'[2]Electric Rate Base - Plant Data'!E98</f>
        <v>282791674.87</v>
      </c>
      <c r="F98" s="401">
        <f>'[2]Electric Rate Base - Plant Data'!F98</f>
        <v>0</v>
      </c>
      <c r="G98" s="401">
        <f>'[2]Electric Rate Base - Plant Data'!G98</f>
        <v>0</v>
      </c>
      <c r="H98" s="401">
        <f>'[2]Electric Rate Base - Plant Data'!H98</f>
        <v>0</v>
      </c>
      <c r="I98" s="401">
        <f>'[2]Electric Rate Base - Plant Data'!I98</f>
        <v>0</v>
      </c>
      <c r="J98" s="401">
        <f>'[2]Electric Rate Base - Plant Data'!J98</f>
        <v>0</v>
      </c>
      <c r="K98" s="401">
        <f>'[2]Electric Rate Base - Plant Data'!K98</f>
        <v>0</v>
      </c>
      <c r="L98" s="401">
        <f>'[2]Electric Rate Base - Plant Data'!L98</f>
        <v>0</v>
      </c>
      <c r="M98" s="401">
        <f>'[2]Electric Rate Base - Plant Data'!M98</f>
        <v>0</v>
      </c>
      <c r="N98" s="401">
        <f>'[2]Electric Rate Base - Plant Data'!N98</f>
        <v>0</v>
      </c>
      <c r="O98" s="401">
        <f>'[2]Electric Rate Base - Plant Data'!O98</f>
        <v>0</v>
      </c>
      <c r="P98" s="401">
        <f>'[2]Electric Rate Base - Plant Data'!P98</f>
        <v>0</v>
      </c>
      <c r="Q98" s="401">
        <f>'[2]Electric Rate Base - Plant Data'!Q98</f>
        <v>282791674.87</v>
      </c>
      <c r="R98" s="401">
        <f>'[2]Electric Rate Base - Plant Data'!R98</f>
        <v>0</v>
      </c>
      <c r="S98" s="401">
        <f>'[2]Electric Rate Base - Plant Data'!S98</f>
        <v>282791674.87</v>
      </c>
    </row>
    <row r="99" spans="1:20" ht="13.8">
      <c r="A99" s="394">
        <f>'[2]Electric Rate Base - Plant Data'!A99</f>
        <v>0</v>
      </c>
      <c r="B99" s="308" t="str">
        <f>'[2]Electric Rate Base - Plant Data'!B99</f>
        <v>ARO's</v>
      </c>
      <c r="C99" s="403">
        <f>'[2]Electric Rate Base - Plant Data'!C99</f>
        <v>0</v>
      </c>
      <c r="D99" s="392">
        <f>'[2]Electric Rate Base - Plant Data'!D99</f>
        <v>0</v>
      </c>
      <c r="E99" s="403">
        <f>'[2]Electric Rate Base - Plant Data'!E99</f>
        <v>0</v>
      </c>
      <c r="F99" s="403">
        <f>'[2]Electric Rate Base - Plant Data'!F99</f>
        <v>0</v>
      </c>
      <c r="G99" s="403">
        <f>'[2]Electric Rate Base - Plant Data'!G99</f>
        <v>0</v>
      </c>
      <c r="H99" s="403">
        <f>'[2]Electric Rate Base - Plant Data'!H99</f>
        <v>0</v>
      </c>
      <c r="I99" s="403">
        <f>'[2]Electric Rate Base - Plant Data'!I99</f>
        <v>0</v>
      </c>
      <c r="J99" s="403">
        <f>'[2]Electric Rate Base - Plant Data'!J99</f>
        <v>0</v>
      </c>
      <c r="K99" s="403">
        <f>'[2]Electric Rate Base - Plant Data'!K99</f>
        <v>0</v>
      </c>
      <c r="L99" s="403">
        <f>'[2]Electric Rate Base - Plant Data'!L99</f>
        <v>0</v>
      </c>
      <c r="M99" s="403">
        <f>'[2]Electric Rate Base - Plant Data'!M99</f>
        <v>0</v>
      </c>
      <c r="N99" s="403">
        <f>'[2]Electric Rate Base - Plant Data'!N99</f>
        <v>0</v>
      </c>
      <c r="O99" s="403">
        <f>'[2]Electric Rate Base - Plant Data'!O99</f>
        <v>0</v>
      </c>
      <c r="P99" s="403">
        <f>'[2]Electric Rate Base - Plant Data'!P99</f>
        <v>0</v>
      </c>
      <c r="Q99" s="403">
        <f>'[2]Electric Rate Base - Plant Data'!Q99</f>
        <v>0</v>
      </c>
      <c r="R99" s="403">
        <f>'[2]Electric Rate Base - Plant Data'!R99</f>
        <v>0</v>
      </c>
      <c r="S99" s="403">
        <f>'[2]Electric Rate Base - Plant Data'!S99</f>
        <v>0</v>
      </c>
    </row>
    <row r="100" spans="1:20" ht="13.8">
      <c r="A100" s="394" t="str">
        <f>'[2]Electric Rate Base - Plant Data'!A100</f>
        <v>WC/RB</v>
      </c>
      <c r="B100" s="309" t="str">
        <f>'[2]Electric Rate Base - Plant Data'!B100</f>
        <v>A/C 23001021 ARO-Electric Colstrip 1 &amp; 2 ash pond ca</v>
      </c>
      <c r="C100" s="395">
        <f>'[2]Electric Rate Base - Plant Data'!C100</f>
        <v>-19091254.050416667</v>
      </c>
      <c r="D100" s="392">
        <f>'[2]Electric Rate Base - Plant Data'!D100</f>
        <v>0</v>
      </c>
      <c r="E100" s="395">
        <f>'[2]Electric Rate Base - Plant Data'!E100</f>
        <v>-19091254.050416667</v>
      </c>
      <c r="F100" s="395">
        <f>'[2]Electric Rate Base - Plant Data'!F100</f>
        <v>0</v>
      </c>
      <c r="G100" s="395">
        <f>'[2]Electric Rate Base - Plant Data'!G100</f>
        <v>0</v>
      </c>
      <c r="H100" s="395">
        <f>'[2]Electric Rate Base - Plant Data'!H100</f>
        <v>0</v>
      </c>
      <c r="I100" s="395">
        <f>'[2]Electric Rate Base - Plant Data'!I100</f>
        <v>0</v>
      </c>
      <c r="J100" s="395">
        <f>'[2]Electric Rate Base - Plant Data'!J100</f>
        <v>0</v>
      </c>
      <c r="K100" s="395">
        <f>'[2]Electric Rate Base - Plant Data'!K100</f>
        <v>0</v>
      </c>
      <c r="L100" s="395">
        <f>'[2]Electric Rate Base - Plant Data'!L100</f>
        <v>0</v>
      </c>
      <c r="M100" s="395">
        <f>'[2]Electric Rate Base - Plant Data'!M100</f>
        <v>0</v>
      </c>
      <c r="N100" s="395">
        <f>'[2]Electric Rate Base - Plant Data'!N100</f>
        <v>0</v>
      </c>
      <c r="O100" s="395">
        <f>'[2]Electric Rate Base - Plant Data'!O100</f>
        <v>0</v>
      </c>
      <c r="P100" s="395">
        <f>'[2]Electric Rate Base - Plant Data'!P100</f>
        <v>0</v>
      </c>
      <c r="Q100" s="395">
        <f>'[2]Electric Rate Base - Plant Data'!Q100</f>
        <v>-19091254.050416667</v>
      </c>
      <c r="R100" s="395">
        <f>'[2]Electric Rate Base - Plant Data'!R100</f>
        <v>0</v>
      </c>
      <c r="S100" s="395">
        <f>'[2]Electric Rate Base - Plant Data'!S100</f>
        <v>-19091254.050416667</v>
      </c>
      <c r="T100" s="282">
        <v>-68436668.547499999</v>
      </c>
    </row>
    <row r="101" spans="1:20" ht="13.8">
      <c r="A101" s="394" t="str">
        <f>'[2]Electric Rate Base - Plant Data'!A101</f>
        <v>WC/RB</v>
      </c>
      <c r="B101" s="309" t="str">
        <f>'[2]Electric Rate Base - Plant Data'!B101</f>
        <v>A/C 23001031 ARO-Electric Colstrip 3 &amp; 4 ash pond ca</v>
      </c>
      <c r="C101" s="395">
        <f>'[2]Electric Rate Base - Plant Data'!C101</f>
        <v>-19475859.264583334</v>
      </c>
      <c r="D101" s="392">
        <f>'[2]Electric Rate Base - Plant Data'!D101</f>
        <v>0</v>
      </c>
      <c r="E101" s="395">
        <f>'[2]Electric Rate Base - Plant Data'!E101</f>
        <v>-19475859.264583334</v>
      </c>
      <c r="F101" s="395">
        <f>'[2]Electric Rate Base - Plant Data'!F101</f>
        <v>0</v>
      </c>
      <c r="G101" s="395">
        <f>'[2]Electric Rate Base - Plant Data'!G101</f>
        <v>0</v>
      </c>
      <c r="H101" s="395">
        <f>'[2]Electric Rate Base - Plant Data'!H101</f>
        <v>0</v>
      </c>
      <c r="I101" s="395">
        <f>'[2]Electric Rate Base - Plant Data'!I101</f>
        <v>0</v>
      </c>
      <c r="J101" s="395">
        <f>'[2]Electric Rate Base - Plant Data'!J101</f>
        <v>0</v>
      </c>
      <c r="K101" s="395">
        <f>'[2]Electric Rate Base - Plant Data'!K101</f>
        <v>0</v>
      </c>
      <c r="L101" s="395">
        <f>'[2]Electric Rate Base - Plant Data'!L101</f>
        <v>0</v>
      </c>
      <c r="M101" s="395">
        <f>'[2]Electric Rate Base - Plant Data'!M101</f>
        <v>0</v>
      </c>
      <c r="N101" s="395">
        <f>'[2]Electric Rate Base - Plant Data'!N101</f>
        <v>0</v>
      </c>
      <c r="O101" s="395">
        <f>'[2]Electric Rate Base - Plant Data'!O101</f>
        <v>0</v>
      </c>
      <c r="P101" s="395">
        <f>'[2]Electric Rate Base - Plant Data'!P101</f>
        <v>0</v>
      </c>
      <c r="Q101" s="395">
        <f>'[2]Electric Rate Base - Plant Data'!Q101</f>
        <v>-19475859.264583334</v>
      </c>
      <c r="R101" s="395">
        <f>'[2]Electric Rate Base - Plant Data'!R101</f>
        <v>0</v>
      </c>
      <c r="S101" s="395">
        <f>'[2]Electric Rate Base - Plant Data'!S101</f>
        <v>-19475859.264583334</v>
      </c>
    </row>
    <row r="102" spans="1:20" ht="13.8">
      <c r="A102" s="394" t="str">
        <f>'[2]Electric Rate Base - Plant Data'!A102</f>
        <v>WC/RB</v>
      </c>
      <c r="B102" s="309" t="str">
        <f>'[2]Electric Rate Base - Plant Data'!B102</f>
        <v>A/C 23001041 ARO-Hopkins Ridge</v>
      </c>
      <c r="C102" s="395">
        <f>'[2]Electric Rate Base - Plant Data'!C102</f>
        <v>-7829614.4329166664</v>
      </c>
      <c r="D102" s="392">
        <f>'[2]Electric Rate Base - Plant Data'!D102</f>
        <v>0</v>
      </c>
      <c r="E102" s="395">
        <f>'[2]Electric Rate Base - Plant Data'!E102</f>
        <v>-7829614.4329166664</v>
      </c>
      <c r="F102" s="395">
        <f>'[2]Electric Rate Base - Plant Data'!F102</f>
        <v>0</v>
      </c>
      <c r="G102" s="395">
        <f>'[2]Electric Rate Base - Plant Data'!G102</f>
        <v>0</v>
      </c>
      <c r="H102" s="395">
        <f>'[2]Electric Rate Base - Plant Data'!H102</f>
        <v>0</v>
      </c>
      <c r="I102" s="395">
        <f>'[2]Electric Rate Base - Plant Data'!I102</f>
        <v>0</v>
      </c>
      <c r="J102" s="395">
        <f>'[2]Electric Rate Base - Plant Data'!J102</f>
        <v>0</v>
      </c>
      <c r="K102" s="395">
        <f>'[2]Electric Rate Base - Plant Data'!K102</f>
        <v>0</v>
      </c>
      <c r="L102" s="395">
        <f>'[2]Electric Rate Base - Plant Data'!L102</f>
        <v>0</v>
      </c>
      <c r="M102" s="395">
        <f>'[2]Electric Rate Base - Plant Data'!M102</f>
        <v>0</v>
      </c>
      <c r="N102" s="395">
        <f>'[2]Electric Rate Base - Plant Data'!N102</f>
        <v>0</v>
      </c>
      <c r="O102" s="395">
        <f>'[2]Electric Rate Base - Plant Data'!O102</f>
        <v>0</v>
      </c>
      <c r="P102" s="395">
        <f>'[2]Electric Rate Base - Plant Data'!P102</f>
        <v>0</v>
      </c>
      <c r="Q102" s="395">
        <f>'[2]Electric Rate Base - Plant Data'!Q102</f>
        <v>-7829614.4329166664</v>
      </c>
      <c r="R102" s="395">
        <f>'[2]Electric Rate Base - Plant Data'!R102</f>
        <v>0</v>
      </c>
      <c r="S102" s="395">
        <f>'[2]Electric Rate Base - Plant Data'!S102</f>
        <v>-7829614.4329166664</v>
      </c>
    </row>
    <row r="103" spans="1:20" ht="13.8">
      <c r="A103" s="394" t="str">
        <f>'[2]Electric Rate Base - Plant Data'!A103</f>
        <v>WC/RB</v>
      </c>
      <c r="B103" s="309" t="str">
        <f>'[2]Electric Rate Base - Plant Data'!B103</f>
        <v>A/C 23001061 ARO - Transmission Wood Poles</v>
      </c>
      <c r="C103" s="395">
        <f>'[2]Electric Rate Base - Plant Data'!C103</f>
        <v>-6160895.7470833324</v>
      </c>
      <c r="D103" s="392">
        <f>'[2]Electric Rate Base - Plant Data'!D103</f>
        <v>0</v>
      </c>
      <c r="E103" s="395">
        <f>'[2]Electric Rate Base - Plant Data'!E103</f>
        <v>-6160895.7470833324</v>
      </c>
      <c r="F103" s="395">
        <f>'[2]Electric Rate Base - Plant Data'!F103</f>
        <v>0</v>
      </c>
      <c r="G103" s="395">
        <f>'[2]Electric Rate Base - Plant Data'!G103</f>
        <v>0</v>
      </c>
      <c r="H103" s="395">
        <f>'[2]Electric Rate Base - Plant Data'!H103</f>
        <v>0</v>
      </c>
      <c r="I103" s="395">
        <f>'[2]Electric Rate Base - Plant Data'!I103</f>
        <v>0</v>
      </c>
      <c r="J103" s="395">
        <f>'[2]Electric Rate Base - Plant Data'!J103</f>
        <v>0</v>
      </c>
      <c r="K103" s="395">
        <f>'[2]Electric Rate Base - Plant Data'!K103</f>
        <v>0</v>
      </c>
      <c r="L103" s="395">
        <f>'[2]Electric Rate Base - Plant Data'!L103</f>
        <v>0</v>
      </c>
      <c r="M103" s="395">
        <f>'[2]Electric Rate Base - Plant Data'!M103</f>
        <v>0</v>
      </c>
      <c r="N103" s="395">
        <f>'[2]Electric Rate Base - Plant Data'!N103</f>
        <v>0</v>
      </c>
      <c r="O103" s="395">
        <f>'[2]Electric Rate Base - Plant Data'!O103</f>
        <v>0</v>
      </c>
      <c r="P103" s="395">
        <f>'[2]Electric Rate Base - Plant Data'!P103</f>
        <v>0</v>
      </c>
      <c r="Q103" s="395">
        <f>'[2]Electric Rate Base - Plant Data'!Q103</f>
        <v>-6160895.7470833324</v>
      </c>
      <c r="R103" s="395">
        <f>'[2]Electric Rate Base - Plant Data'!R103</f>
        <v>0</v>
      </c>
      <c r="S103" s="395">
        <f>'[2]Electric Rate Base - Plant Data'!S103</f>
        <v>-6160895.7470833324</v>
      </c>
    </row>
    <row r="104" spans="1:20" ht="13.8">
      <c r="A104" s="394" t="str">
        <f>'[2]Electric Rate Base - Plant Data'!A104</f>
        <v>WC/RB</v>
      </c>
      <c r="B104" s="309" t="str">
        <f>'[2]Electric Rate Base - Plant Data'!B104</f>
        <v>A/C 23001071 ARO - Distribution Wood Poles</v>
      </c>
      <c r="C104" s="395">
        <f>'[2]Electric Rate Base - Plant Data'!C104</f>
        <v>-9082009.5095833335</v>
      </c>
      <c r="D104" s="392">
        <f>'[2]Electric Rate Base - Plant Data'!D104</f>
        <v>0</v>
      </c>
      <c r="E104" s="395">
        <f>'[2]Electric Rate Base - Plant Data'!E104</f>
        <v>-9082009.5095833335</v>
      </c>
      <c r="F104" s="395">
        <f>'[2]Electric Rate Base - Plant Data'!F104</f>
        <v>0</v>
      </c>
      <c r="G104" s="395">
        <f>'[2]Electric Rate Base - Plant Data'!G104</f>
        <v>0</v>
      </c>
      <c r="H104" s="395">
        <f>'[2]Electric Rate Base - Plant Data'!H104</f>
        <v>0</v>
      </c>
      <c r="I104" s="395">
        <f>'[2]Electric Rate Base - Plant Data'!I104</f>
        <v>0</v>
      </c>
      <c r="J104" s="395">
        <f>'[2]Electric Rate Base - Plant Data'!J104</f>
        <v>0</v>
      </c>
      <c r="K104" s="395">
        <f>'[2]Electric Rate Base - Plant Data'!K104</f>
        <v>0</v>
      </c>
      <c r="L104" s="395">
        <f>'[2]Electric Rate Base - Plant Data'!L104</f>
        <v>0</v>
      </c>
      <c r="M104" s="395">
        <f>'[2]Electric Rate Base - Plant Data'!M104</f>
        <v>0</v>
      </c>
      <c r="N104" s="395">
        <f>'[2]Electric Rate Base - Plant Data'!N104</f>
        <v>0</v>
      </c>
      <c r="O104" s="395">
        <f>'[2]Electric Rate Base - Plant Data'!O104</f>
        <v>0</v>
      </c>
      <c r="P104" s="395">
        <f>'[2]Electric Rate Base - Plant Data'!P104</f>
        <v>0</v>
      </c>
      <c r="Q104" s="395">
        <f>'[2]Electric Rate Base - Plant Data'!Q104</f>
        <v>-9082009.5095833335</v>
      </c>
      <c r="R104" s="395">
        <f>'[2]Electric Rate Base - Plant Data'!R104</f>
        <v>0</v>
      </c>
      <c r="S104" s="395">
        <f>'[2]Electric Rate Base - Plant Data'!S104</f>
        <v>-9082009.5095833335</v>
      </c>
    </row>
    <row r="105" spans="1:20" ht="13.8">
      <c r="A105" s="394" t="str">
        <f>'[2]Electric Rate Base - Plant Data'!A105</f>
        <v>WC/RB</v>
      </c>
      <c r="B105" s="309" t="str">
        <f>'[2]Electric Rate Base - Plant Data'!B105</f>
        <v>A/C 23001131 ARO - Lower Snake River Wind Facility</v>
      </c>
      <c r="C105" s="395">
        <f>'[2]Electric Rate Base - Plant Data'!C105</f>
        <v>-12116038.135416666</v>
      </c>
      <c r="D105" s="392">
        <f>'[2]Electric Rate Base - Plant Data'!D105</f>
        <v>0</v>
      </c>
      <c r="E105" s="395">
        <f>'[2]Electric Rate Base - Plant Data'!E105</f>
        <v>-12116038.135416666</v>
      </c>
      <c r="F105" s="395">
        <f>'[2]Electric Rate Base - Plant Data'!F105</f>
        <v>0</v>
      </c>
      <c r="G105" s="395">
        <f>'[2]Electric Rate Base - Plant Data'!G105</f>
        <v>0</v>
      </c>
      <c r="H105" s="395">
        <f>'[2]Electric Rate Base - Plant Data'!H105</f>
        <v>0</v>
      </c>
      <c r="I105" s="395">
        <f>'[2]Electric Rate Base - Plant Data'!I105</f>
        <v>0</v>
      </c>
      <c r="J105" s="395">
        <f>'[2]Electric Rate Base - Plant Data'!J105</f>
        <v>0</v>
      </c>
      <c r="K105" s="395">
        <f>'[2]Electric Rate Base - Plant Data'!K105</f>
        <v>0</v>
      </c>
      <c r="L105" s="395">
        <f>'[2]Electric Rate Base - Plant Data'!L105</f>
        <v>0</v>
      </c>
      <c r="M105" s="395">
        <f>'[2]Electric Rate Base - Plant Data'!M105</f>
        <v>0</v>
      </c>
      <c r="N105" s="395">
        <f>'[2]Electric Rate Base - Plant Data'!N105</f>
        <v>0</v>
      </c>
      <c r="O105" s="395">
        <f>'[2]Electric Rate Base - Plant Data'!O105</f>
        <v>0</v>
      </c>
      <c r="P105" s="395">
        <f>'[2]Electric Rate Base - Plant Data'!P105</f>
        <v>0</v>
      </c>
      <c r="Q105" s="395">
        <f>'[2]Electric Rate Base - Plant Data'!Q105</f>
        <v>-12116038.135416666</v>
      </c>
      <c r="R105" s="395">
        <f>'[2]Electric Rate Base - Plant Data'!R105</f>
        <v>0</v>
      </c>
      <c r="S105" s="395">
        <f>'[2]Electric Rate Base - Plant Data'!S105</f>
        <v>-12116038.135416666</v>
      </c>
    </row>
    <row r="106" spans="1:20" ht="13.8">
      <c r="A106" s="394" t="str">
        <f>'[2]Electric Rate Base - Plant Data'!A106</f>
        <v>WC/RB</v>
      </c>
      <c r="B106" s="309" t="str">
        <f>'[2]Electric Rate Base - Plant Data'!B106</f>
        <v>A/C 23001141 ARO - Crystal Mountain Generator Site</v>
      </c>
      <c r="C106" s="395">
        <f>'[2]Electric Rate Base - Plant Data'!C106</f>
        <v>-557444.59833333339</v>
      </c>
      <c r="D106" s="392">
        <f>'[2]Electric Rate Base - Plant Data'!D106</f>
        <v>0</v>
      </c>
      <c r="E106" s="395">
        <f>'[2]Electric Rate Base - Plant Data'!E106</f>
        <v>-557444.59833333339</v>
      </c>
      <c r="F106" s="395">
        <f>'[2]Electric Rate Base - Plant Data'!F106</f>
        <v>0</v>
      </c>
      <c r="G106" s="395">
        <f>'[2]Electric Rate Base - Plant Data'!G106</f>
        <v>0</v>
      </c>
      <c r="H106" s="395">
        <f>'[2]Electric Rate Base - Plant Data'!H106</f>
        <v>0</v>
      </c>
      <c r="I106" s="395">
        <f>'[2]Electric Rate Base - Plant Data'!I106</f>
        <v>0</v>
      </c>
      <c r="J106" s="395">
        <f>'[2]Electric Rate Base - Plant Data'!J106</f>
        <v>0</v>
      </c>
      <c r="K106" s="395">
        <f>'[2]Electric Rate Base - Plant Data'!K106</f>
        <v>0</v>
      </c>
      <c r="L106" s="395">
        <f>'[2]Electric Rate Base - Plant Data'!L106</f>
        <v>0</v>
      </c>
      <c r="M106" s="395">
        <f>'[2]Electric Rate Base - Plant Data'!M106</f>
        <v>0</v>
      </c>
      <c r="N106" s="395">
        <f>'[2]Electric Rate Base - Plant Data'!N106</f>
        <v>0</v>
      </c>
      <c r="O106" s="395">
        <f>'[2]Electric Rate Base - Plant Data'!O106</f>
        <v>0</v>
      </c>
      <c r="P106" s="395">
        <f>'[2]Electric Rate Base - Plant Data'!P106</f>
        <v>0</v>
      </c>
      <c r="Q106" s="395">
        <f>'[2]Electric Rate Base - Plant Data'!Q106</f>
        <v>-557444.59833333339</v>
      </c>
      <c r="R106" s="395">
        <f>'[2]Electric Rate Base - Plant Data'!R106</f>
        <v>0</v>
      </c>
      <c r="S106" s="395">
        <f>'[2]Electric Rate Base - Plant Data'!S106</f>
        <v>-557444.59833333339</v>
      </c>
    </row>
    <row r="107" spans="1:20" ht="13.8">
      <c r="A107" s="394" t="str">
        <f>'[2]Electric Rate Base - Plant Data'!A107</f>
        <v>WC/RB</v>
      </c>
      <c r="B107" s="309" t="str">
        <f>'[2]Electric Rate Base - Plant Data'!B107</f>
        <v>A/C 23001151 ARO - Meteorological Tower Long Term</v>
      </c>
      <c r="C107" s="395">
        <f>'[2]Electric Rate Base - Plant Data'!C107</f>
        <v>-152434.75958333336</v>
      </c>
      <c r="D107" s="392">
        <f>'[2]Electric Rate Base - Plant Data'!D107</f>
        <v>0</v>
      </c>
      <c r="E107" s="395">
        <f>'[2]Electric Rate Base - Plant Data'!E107</f>
        <v>-152434.75958333336</v>
      </c>
      <c r="F107" s="395">
        <f>'[2]Electric Rate Base - Plant Data'!F107</f>
        <v>0</v>
      </c>
      <c r="G107" s="395">
        <f>'[2]Electric Rate Base - Plant Data'!G107</f>
        <v>0</v>
      </c>
      <c r="H107" s="395">
        <f>'[2]Electric Rate Base - Plant Data'!H107</f>
        <v>0</v>
      </c>
      <c r="I107" s="395">
        <f>'[2]Electric Rate Base - Plant Data'!I107</f>
        <v>0</v>
      </c>
      <c r="J107" s="395">
        <f>'[2]Electric Rate Base - Plant Data'!J107</f>
        <v>0</v>
      </c>
      <c r="K107" s="395">
        <f>'[2]Electric Rate Base - Plant Data'!K107</f>
        <v>0</v>
      </c>
      <c r="L107" s="395">
        <f>'[2]Electric Rate Base - Plant Data'!L107</f>
        <v>0</v>
      </c>
      <c r="M107" s="395">
        <f>'[2]Electric Rate Base - Plant Data'!M107</f>
        <v>0</v>
      </c>
      <c r="N107" s="395">
        <f>'[2]Electric Rate Base - Plant Data'!N107</f>
        <v>0</v>
      </c>
      <c r="O107" s="395">
        <f>'[2]Electric Rate Base - Plant Data'!O107</f>
        <v>0</v>
      </c>
      <c r="P107" s="395">
        <f>'[2]Electric Rate Base - Plant Data'!P107</f>
        <v>0</v>
      </c>
      <c r="Q107" s="395">
        <f>'[2]Electric Rate Base - Plant Data'!Q107</f>
        <v>-152434.75958333336</v>
      </c>
      <c r="R107" s="395">
        <f>'[2]Electric Rate Base - Plant Data'!R107</f>
        <v>0</v>
      </c>
      <c r="S107" s="395">
        <f>'[2]Electric Rate Base - Plant Data'!S107</f>
        <v>-152434.75958333336</v>
      </c>
    </row>
    <row r="108" spans="1:20" ht="13.8">
      <c r="A108" s="394" t="str">
        <f>'[2]Electric Rate Base - Plant Data'!A108</f>
        <v>WC/RB</v>
      </c>
      <c r="B108" s="309" t="str">
        <f>'[2]Electric Rate Base - Plant Data'!B108</f>
        <v>A/C 23001231 ARO - Ferndale - Long Term</v>
      </c>
      <c r="C108" s="395">
        <f>'[2]Electric Rate Base - Plant Data'!C108</f>
        <v>-1165732.06</v>
      </c>
      <c r="D108" s="392">
        <f>'[2]Electric Rate Base - Plant Data'!D108</f>
        <v>0</v>
      </c>
      <c r="E108" s="395">
        <f>'[2]Electric Rate Base - Plant Data'!E108</f>
        <v>-1165732.06</v>
      </c>
      <c r="F108" s="395">
        <f>'[2]Electric Rate Base - Plant Data'!F108</f>
        <v>0</v>
      </c>
      <c r="G108" s="395">
        <f>'[2]Electric Rate Base - Plant Data'!G108</f>
        <v>0</v>
      </c>
      <c r="H108" s="395">
        <f>'[2]Electric Rate Base - Plant Data'!H108</f>
        <v>0</v>
      </c>
      <c r="I108" s="395">
        <f>'[2]Electric Rate Base - Plant Data'!I108</f>
        <v>0</v>
      </c>
      <c r="J108" s="395">
        <f>'[2]Electric Rate Base - Plant Data'!J108</f>
        <v>0</v>
      </c>
      <c r="K108" s="395">
        <f>'[2]Electric Rate Base - Plant Data'!K108</f>
        <v>0</v>
      </c>
      <c r="L108" s="395">
        <f>'[2]Electric Rate Base - Plant Data'!L108</f>
        <v>0</v>
      </c>
      <c r="M108" s="395">
        <f>'[2]Electric Rate Base - Plant Data'!M108</f>
        <v>0</v>
      </c>
      <c r="N108" s="395">
        <f>'[2]Electric Rate Base - Plant Data'!N108</f>
        <v>0</v>
      </c>
      <c r="O108" s="395">
        <f>'[2]Electric Rate Base - Plant Data'!O108</f>
        <v>0</v>
      </c>
      <c r="P108" s="395">
        <f>'[2]Electric Rate Base - Plant Data'!P108</f>
        <v>0</v>
      </c>
      <c r="Q108" s="395">
        <f>'[2]Electric Rate Base - Plant Data'!Q108</f>
        <v>-1165732.06</v>
      </c>
      <c r="R108" s="395">
        <f>'[2]Electric Rate Base - Plant Data'!R108</f>
        <v>0</v>
      </c>
      <c r="S108" s="395">
        <f>'[2]Electric Rate Base - Plant Data'!S108</f>
        <v>-1165732.06</v>
      </c>
    </row>
    <row r="109" spans="1:20" ht="13.8">
      <c r="A109" s="394" t="str">
        <f>'[2]Electric Rate Base - Plant Data'!A109</f>
        <v>WC/RB</v>
      </c>
      <c r="B109" s="309" t="str">
        <f>'[2]Electric Rate Base - Plant Data'!B109</f>
        <v>A/C 23002011 ARO - Frederickson</v>
      </c>
      <c r="C109" s="395">
        <f>'[2]Electric Rate Base - Plant Data'!C109</f>
        <v>-909356.31958333345</v>
      </c>
      <c r="D109" s="392">
        <f>'[2]Electric Rate Base - Plant Data'!D109</f>
        <v>0</v>
      </c>
      <c r="E109" s="395">
        <f>'[2]Electric Rate Base - Plant Data'!E109</f>
        <v>-909356.31958333345</v>
      </c>
      <c r="F109" s="395">
        <f>'[2]Electric Rate Base - Plant Data'!F109</f>
        <v>0</v>
      </c>
      <c r="G109" s="395">
        <f>'[2]Electric Rate Base - Plant Data'!G109</f>
        <v>0</v>
      </c>
      <c r="H109" s="395">
        <f>'[2]Electric Rate Base - Plant Data'!H109</f>
        <v>0</v>
      </c>
      <c r="I109" s="395">
        <f>'[2]Electric Rate Base - Plant Data'!I109</f>
        <v>0</v>
      </c>
      <c r="J109" s="395">
        <f>'[2]Electric Rate Base - Plant Data'!J109</f>
        <v>0</v>
      </c>
      <c r="K109" s="395">
        <f>'[2]Electric Rate Base - Plant Data'!K109</f>
        <v>0</v>
      </c>
      <c r="L109" s="395">
        <f>'[2]Electric Rate Base - Plant Data'!L109</f>
        <v>0</v>
      </c>
      <c r="M109" s="395">
        <f>'[2]Electric Rate Base - Plant Data'!M109</f>
        <v>0</v>
      </c>
      <c r="N109" s="395">
        <f>'[2]Electric Rate Base - Plant Data'!N109</f>
        <v>0</v>
      </c>
      <c r="O109" s="395">
        <f>'[2]Electric Rate Base - Plant Data'!O109</f>
        <v>0</v>
      </c>
      <c r="P109" s="395">
        <f>'[2]Electric Rate Base - Plant Data'!P109</f>
        <v>0</v>
      </c>
      <c r="Q109" s="395">
        <f>'[2]Electric Rate Base - Plant Data'!Q109</f>
        <v>-909356.31958333345</v>
      </c>
      <c r="R109" s="395">
        <f>'[2]Electric Rate Base - Plant Data'!R109</f>
        <v>0</v>
      </c>
      <c r="S109" s="395">
        <f>'[2]Electric Rate Base - Plant Data'!S109</f>
        <v>-909356.31958333345</v>
      </c>
    </row>
    <row r="110" spans="1:20" ht="13.8">
      <c r="A110" s="394" t="str">
        <f>'[2]Electric Rate Base - Plant Data'!A110</f>
        <v>WC/RB</v>
      </c>
      <c r="B110" s="311" t="str">
        <f>'[2]Electric Rate Base - Plant Data'!B110</f>
        <v>A/C 23002041 ARO-Wild Horse Wind</v>
      </c>
      <c r="C110" s="395">
        <f>'[2]Electric Rate Base - Plant Data'!C110</f>
        <v>-7138934.9266666668</v>
      </c>
      <c r="D110" s="392">
        <f>'[2]Electric Rate Base - Plant Data'!D110</f>
        <v>0</v>
      </c>
      <c r="E110" s="395">
        <f>'[2]Electric Rate Base - Plant Data'!E110</f>
        <v>-7138934.9266666668</v>
      </c>
      <c r="F110" s="395">
        <f>'[2]Electric Rate Base - Plant Data'!F110</f>
        <v>0</v>
      </c>
      <c r="G110" s="395">
        <f>'[2]Electric Rate Base - Plant Data'!G110</f>
        <v>0</v>
      </c>
      <c r="H110" s="395">
        <f>'[2]Electric Rate Base - Plant Data'!H110</f>
        <v>0</v>
      </c>
      <c r="I110" s="395">
        <f>'[2]Electric Rate Base - Plant Data'!I110</f>
        <v>0</v>
      </c>
      <c r="J110" s="395">
        <f>'[2]Electric Rate Base - Plant Data'!J110</f>
        <v>0</v>
      </c>
      <c r="K110" s="395">
        <f>'[2]Electric Rate Base - Plant Data'!K110</f>
        <v>0</v>
      </c>
      <c r="L110" s="395">
        <f>'[2]Electric Rate Base - Plant Data'!L110</f>
        <v>0</v>
      </c>
      <c r="M110" s="395">
        <f>'[2]Electric Rate Base - Plant Data'!M110</f>
        <v>0</v>
      </c>
      <c r="N110" s="395">
        <f>'[2]Electric Rate Base - Plant Data'!N110</f>
        <v>0</v>
      </c>
      <c r="O110" s="395">
        <f>'[2]Electric Rate Base - Plant Data'!O110</f>
        <v>0</v>
      </c>
      <c r="P110" s="395">
        <f>'[2]Electric Rate Base - Plant Data'!P110</f>
        <v>0</v>
      </c>
      <c r="Q110" s="395">
        <f>'[2]Electric Rate Base - Plant Data'!Q110</f>
        <v>-7138934.9266666668</v>
      </c>
      <c r="R110" s="395">
        <f>'[2]Electric Rate Base - Plant Data'!R110</f>
        <v>0</v>
      </c>
      <c r="S110" s="395">
        <f>'[2]Electric Rate Base - Plant Data'!S110</f>
        <v>-7138934.9266666668</v>
      </c>
    </row>
    <row r="111" spans="1:20" ht="13.8">
      <c r="A111" s="394" t="str">
        <f>'[2]Electric Rate Base - Plant Data'!A111</f>
        <v>WC/RB</v>
      </c>
      <c r="B111" s="309" t="str">
        <f>'[2]Electric Rate Base - Plant Data'!B111</f>
        <v>A/C 23002061 ARO - Transmission Wood Poles to Short Term</v>
      </c>
      <c r="C111" s="395">
        <f>'[2]Electric Rate Base - Plant Data'!C111</f>
        <v>88954.25</v>
      </c>
      <c r="D111" s="392">
        <f>'[2]Electric Rate Base - Plant Data'!D111</f>
        <v>0</v>
      </c>
      <c r="E111" s="395">
        <f>'[2]Electric Rate Base - Plant Data'!E111</f>
        <v>88954.25</v>
      </c>
      <c r="F111" s="395">
        <f>'[2]Electric Rate Base - Plant Data'!F111</f>
        <v>0</v>
      </c>
      <c r="G111" s="395">
        <f>'[2]Electric Rate Base - Plant Data'!G111</f>
        <v>0</v>
      </c>
      <c r="H111" s="395">
        <f>'[2]Electric Rate Base - Plant Data'!H111</f>
        <v>0</v>
      </c>
      <c r="I111" s="395">
        <f>'[2]Electric Rate Base - Plant Data'!I111</f>
        <v>0</v>
      </c>
      <c r="J111" s="395">
        <f>'[2]Electric Rate Base - Plant Data'!J111</f>
        <v>0</v>
      </c>
      <c r="K111" s="395">
        <f>'[2]Electric Rate Base - Plant Data'!K111</f>
        <v>0</v>
      </c>
      <c r="L111" s="395">
        <f>'[2]Electric Rate Base - Plant Data'!L111</f>
        <v>0</v>
      </c>
      <c r="M111" s="395">
        <f>'[2]Electric Rate Base - Plant Data'!M111</f>
        <v>0</v>
      </c>
      <c r="N111" s="395">
        <f>'[2]Electric Rate Base - Plant Data'!N111</f>
        <v>0</v>
      </c>
      <c r="O111" s="395">
        <f>'[2]Electric Rate Base - Plant Data'!O111</f>
        <v>0</v>
      </c>
      <c r="P111" s="395">
        <f>'[2]Electric Rate Base - Plant Data'!P111</f>
        <v>0</v>
      </c>
      <c r="Q111" s="395">
        <f>'[2]Electric Rate Base - Plant Data'!Q111</f>
        <v>88954.25</v>
      </c>
      <c r="R111" s="395">
        <f>'[2]Electric Rate Base - Plant Data'!R111</f>
        <v>0</v>
      </c>
      <c r="S111" s="395">
        <f>'[2]Electric Rate Base - Plant Data'!S111</f>
        <v>88954.25</v>
      </c>
    </row>
    <row r="112" spans="1:20" ht="13.8">
      <c r="A112" s="394" t="str">
        <f>'[2]Electric Rate Base - Plant Data'!A112</f>
        <v>WC/RB</v>
      </c>
      <c r="B112" s="309" t="str">
        <f>'[2]Electric Rate Base - Plant Data'!B112</f>
        <v>A/C 23002071 ARO - Distribution Wood Poles Short Term</v>
      </c>
      <c r="C112" s="395">
        <f>'[2]Electric Rate Base - Plant Data'!C112</f>
        <v>254922.35041666662</v>
      </c>
      <c r="D112" s="392">
        <f>'[2]Electric Rate Base - Plant Data'!D112</f>
        <v>0</v>
      </c>
      <c r="E112" s="395">
        <f>'[2]Electric Rate Base - Plant Data'!E112</f>
        <v>254922.35041666662</v>
      </c>
      <c r="F112" s="395">
        <f>'[2]Electric Rate Base - Plant Data'!F112</f>
        <v>0</v>
      </c>
      <c r="G112" s="395">
        <f>'[2]Electric Rate Base - Plant Data'!G112</f>
        <v>0</v>
      </c>
      <c r="H112" s="395">
        <f>'[2]Electric Rate Base - Plant Data'!H112</f>
        <v>0</v>
      </c>
      <c r="I112" s="395">
        <f>'[2]Electric Rate Base - Plant Data'!I112</f>
        <v>0</v>
      </c>
      <c r="J112" s="395">
        <f>'[2]Electric Rate Base - Plant Data'!J112</f>
        <v>0</v>
      </c>
      <c r="K112" s="395">
        <f>'[2]Electric Rate Base - Plant Data'!K112</f>
        <v>0</v>
      </c>
      <c r="L112" s="395">
        <f>'[2]Electric Rate Base - Plant Data'!L112</f>
        <v>0</v>
      </c>
      <c r="M112" s="395">
        <f>'[2]Electric Rate Base - Plant Data'!M112</f>
        <v>0</v>
      </c>
      <c r="N112" s="395">
        <f>'[2]Electric Rate Base - Plant Data'!N112</f>
        <v>0</v>
      </c>
      <c r="O112" s="395">
        <f>'[2]Electric Rate Base - Plant Data'!O112</f>
        <v>0</v>
      </c>
      <c r="P112" s="395">
        <f>'[2]Electric Rate Base - Plant Data'!P112</f>
        <v>0</v>
      </c>
      <c r="Q112" s="395">
        <f>'[2]Electric Rate Base - Plant Data'!Q112</f>
        <v>254922.35041666662</v>
      </c>
      <c r="R112" s="395">
        <f>'[2]Electric Rate Base - Plant Data'!R112</f>
        <v>0</v>
      </c>
      <c r="S112" s="395">
        <f>'[2]Electric Rate Base - Plant Data'!S112</f>
        <v>254922.35041666662</v>
      </c>
    </row>
    <row r="113" spans="1:19" ht="13.8">
      <c r="A113" s="394" t="str">
        <f>'[2]Electric Rate Base - Plant Data'!A113</f>
        <v>WC/RB</v>
      </c>
      <c r="B113" s="309" t="str">
        <f>'[2]Electric Rate Base - Plant Data'!B113</f>
        <v>A/C 23002091 ARO - ARO - Electric Short Term</v>
      </c>
      <c r="C113" s="395">
        <f>'[2]Electric Rate Base - Plant Data'!C113</f>
        <v>-343876.60041666665</v>
      </c>
      <c r="D113" s="392">
        <f>'[2]Electric Rate Base - Plant Data'!D113</f>
        <v>0</v>
      </c>
      <c r="E113" s="395">
        <f>'[2]Electric Rate Base - Plant Data'!E113</f>
        <v>-343876.60041666665</v>
      </c>
      <c r="F113" s="395">
        <f>'[2]Electric Rate Base - Plant Data'!F113</f>
        <v>0</v>
      </c>
      <c r="G113" s="395">
        <f>'[2]Electric Rate Base - Plant Data'!G113</f>
        <v>0</v>
      </c>
      <c r="H113" s="395">
        <f>'[2]Electric Rate Base - Plant Data'!H113</f>
        <v>0</v>
      </c>
      <c r="I113" s="395">
        <f>'[2]Electric Rate Base - Plant Data'!I113</f>
        <v>0</v>
      </c>
      <c r="J113" s="395">
        <f>'[2]Electric Rate Base - Plant Data'!J113</f>
        <v>0</v>
      </c>
      <c r="K113" s="395">
        <f>'[2]Electric Rate Base - Plant Data'!K113</f>
        <v>0</v>
      </c>
      <c r="L113" s="395">
        <f>'[2]Electric Rate Base - Plant Data'!L113</f>
        <v>0</v>
      </c>
      <c r="M113" s="395">
        <f>'[2]Electric Rate Base - Plant Data'!M113</f>
        <v>0</v>
      </c>
      <c r="N113" s="395">
        <f>'[2]Electric Rate Base - Plant Data'!N113</f>
        <v>0</v>
      </c>
      <c r="O113" s="395">
        <f>'[2]Electric Rate Base - Plant Data'!O113</f>
        <v>0</v>
      </c>
      <c r="P113" s="395">
        <f>'[2]Electric Rate Base - Plant Data'!P113</f>
        <v>0</v>
      </c>
      <c r="Q113" s="395">
        <f>'[2]Electric Rate Base - Plant Data'!Q113</f>
        <v>-343876.60041666665</v>
      </c>
      <c r="R113" s="395">
        <f>'[2]Electric Rate Base - Plant Data'!R113</f>
        <v>0</v>
      </c>
      <c r="S113" s="395">
        <f>'[2]Electric Rate Base - Plant Data'!S113</f>
        <v>-343876.60041666665</v>
      </c>
    </row>
    <row r="114" spans="1:19" ht="13.8">
      <c r="A114" s="394" t="str">
        <f>'[2]Electric Rate Base - Plant Data'!A114</f>
        <v>WC/RB</v>
      </c>
      <c r="B114" s="309" t="str">
        <f>'[2]Electric Rate Base - Plant Data'!B114</f>
        <v>A/C 23001043 ARO - South King Complex - Long Term</v>
      </c>
      <c r="C114" s="395">
        <f>'[2]Electric Rate Base - Plant Data'!C114</f>
        <v>-540785.04447466659</v>
      </c>
      <c r="D114" s="392">
        <f>'[2]Electric Rate Base - Plant Data'!D114</f>
        <v>0</v>
      </c>
      <c r="E114" s="395">
        <f>'[2]Electric Rate Base - Plant Data'!E114</f>
        <v>-540785.04447466659</v>
      </c>
      <c r="F114" s="395">
        <f>'[2]Electric Rate Base - Plant Data'!F114</f>
        <v>0</v>
      </c>
      <c r="G114" s="395">
        <f>'[2]Electric Rate Base - Plant Data'!G114</f>
        <v>0</v>
      </c>
      <c r="H114" s="395">
        <f>'[2]Electric Rate Base - Plant Data'!H114</f>
        <v>0</v>
      </c>
      <c r="I114" s="395">
        <f>'[2]Electric Rate Base - Plant Data'!I114</f>
        <v>0</v>
      </c>
      <c r="J114" s="395">
        <f>'[2]Electric Rate Base - Plant Data'!J114</f>
        <v>0</v>
      </c>
      <c r="K114" s="395">
        <f>'[2]Electric Rate Base - Plant Data'!K114</f>
        <v>0</v>
      </c>
      <c r="L114" s="395">
        <f>'[2]Electric Rate Base - Plant Data'!L114</f>
        <v>0</v>
      </c>
      <c r="M114" s="395">
        <f>'[2]Electric Rate Base - Plant Data'!M114</f>
        <v>0</v>
      </c>
      <c r="N114" s="395">
        <f>'[2]Electric Rate Base - Plant Data'!N114</f>
        <v>0</v>
      </c>
      <c r="O114" s="395">
        <f>'[2]Electric Rate Base - Plant Data'!O114</f>
        <v>0</v>
      </c>
      <c r="P114" s="395">
        <f>'[2]Electric Rate Base - Plant Data'!P114</f>
        <v>0</v>
      </c>
      <c r="Q114" s="395">
        <f>'[2]Electric Rate Base - Plant Data'!Q114</f>
        <v>-540785.04447466659</v>
      </c>
      <c r="R114" s="395">
        <f>'[2]Electric Rate Base - Plant Data'!R114</f>
        <v>0</v>
      </c>
      <c r="S114" s="395">
        <f>'[2]Electric Rate Base - Plant Data'!S114</f>
        <v>-540785.04447466659</v>
      </c>
    </row>
    <row r="115" spans="1:19" ht="13.8">
      <c r="A115" s="394" t="str">
        <f>'[2]Electric Rate Base - Plant Data'!A115</f>
        <v>WC/RB</v>
      </c>
      <c r="B115" s="309" t="str">
        <f>'[2]Electric Rate Base - Plant Data'!B115</f>
        <v>A/C 25300353 PSE Building (A) - Landlord Incentives</v>
      </c>
      <c r="C115" s="395">
        <f>'[2]Electric Rate Base - Plant Data'!C115</f>
        <v>-3870153.1484368327</v>
      </c>
      <c r="D115" s="392">
        <f>'[2]Electric Rate Base - Plant Data'!D115</f>
        <v>0</v>
      </c>
      <c r="E115" s="395">
        <f>'[2]Electric Rate Base - Plant Data'!E115</f>
        <v>-3870153.1484368327</v>
      </c>
      <c r="F115" s="395">
        <f>'[2]Electric Rate Base - Plant Data'!F115</f>
        <v>0</v>
      </c>
      <c r="G115" s="395">
        <f>'[2]Electric Rate Base - Plant Data'!G115</f>
        <v>0</v>
      </c>
      <c r="H115" s="395">
        <f>'[2]Electric Rate Base - Plant Data'!H115</f>
        <v>0</v>
      </c>
      <c r="I115" s="395">
        <f>'[2]Electric Rate Base - Plant Data'!I115</f>
        <v>0</v>
      </c>
      <c r="J115" s="395">
        <f>'[2]Electric Rate Base - Plant Data'!J115</f>
        <v>0</v>
      </c>
      <c r="K115" s="395">
        <f>'[2]Electric Rate Base - Plant Data'!K115</f>
        <v>0</v>
      </c>
      <c r="L115" s="395">
        <f>'[2]Electric Rate Base - Plant Data'!L115</f>
        <v>0</v>
      </c>
      <c r="M115" s="395">
        <f>'[2]Electric Rate Base - Plant Data'!M115</f>
        <v>0</v>
      </c>
      <c r="N115" s="395">
        <f>'[2]Electric Rate Base - Plant Data'!N115</f>
        <v>0</v>
      </c>
      <c r="O115" s="395">
        <f>'[2]Electric Rate Base - Plant Data'!O115</f>
        <v>0</v>
      </c>
      <c r="P115" s="395">
        <f>'[2]Electric Rate Base - Plant Data'!P115</f>
        <v>0</v>
      </c>
      <c r="Q115" s="395">
        <f>'[2]Electric Rate Base - Plant Data'!Q115</f>
        <v>-3870153.1484368327</v>
      </c>
      <c r="R115" s="395">
        <f>'[2]Electric Rate Base - Plant Data'!R115</f>
        <v>0</v>
      </c>
      <c r="S115" s="395">
        <f>'[2]Electric Rate Base - Plant Data'!S115</f>
        <v>-3870153.1484368327</v>
      </c>
    </row>
    <row r="116" spans="1:19" ht="13.8">
      <c r="A116" s="394" t="str">
        <f>'[2]Electric Rate Base - Plant Data'!A116</f>
        <v>WC/RB</v>
      </c>
      <c r="B116" s="309" t="str">
        <f>'[2]Electric Rate Base - Plant Data'!B116</f>
        <v>A/C 25300363 PSE Building (B) - Landlord Incentives</v>
      </c>
      <c r="C116" s="395">
        <f>'[2]Electric Rate Base - Plant Data'!C116</f>
        <v>-1019007.8853959998</v>
      </c>
      <c r="D116" s="392">
        <f>'[2]Electric Rate Base - Plant Data'!D116</f>
        <v>0</v>
      </c>
      <c r="E116" s="395">
        <f>'[2]Electric Rate Base - Plant Data'!E116</f>
        <v>-1019007.8853959998</v>
      </c>
      <c r="F116" s="395">
        <f>'[2]Electric Rate Base - Plant Data'!F116</f>
        <v>0</v>
      </c>
      <c r="G116" s="395">
        <f>'[2]Electric Rate Base - Plant Data'!G116</f>
        <v>0</v>
      </c>
      <c r="H116" s="395">
        <f>'[2]Electric Rate Base - Plant Data'!H116</f>
        <v>0</v>
      </c>
      <c r="I116" s="395">
        <f>'[2]Electric Rate Base - Plant Data'!I116</f>
        <v>0</v>
      </c>
      <c r="J116" s="395">
        <f>'[2]Electric Rate Base - Plant Data'!J116</f>
        <v>0</v>
      </c>
      <c r="K116" s="395">
        <f>'[2]Electric Rate Base - Plant Data'!K116</f>
        <v>0</v>
      </c>
      <c r="L116" s="395">
        <f>'[2]Electric Rate Base - Plant Data'!L116</f>
        <v>0</v>
      </c>
      <c r="M116" s="395">
        <f>'[2]Electric Rate Base - Plant Data'!M116</f>
        <v>0</v>
      </c>
      <c r="N116" s="395">
        <f>'[2]Electric Rate Base - Plant Data'!N116</f>
        <v>0</v>
      </c>
      <c r="O116" s="395">
        <f>'[2]Electric Rate Base - Plant Data'!O116</f>
        <v>0</v>
      </c>
      <c r="P116" s="395">
        <f>'[2]Electric Rate Base - Plant Data'!P116</f>
        <v>0</v>
      </c>
      <c r="Q116" s="395">
        <f>'[2]Electric Rate Base - Plant Data'!Q116</f>
        <v>-1019007.8853959998</v>
      </c>
      <c r="R116" s="395">
        <f>'[2]Electric Rate Base - Plant Data'!R116</f>
        <v>0</v>
      </c>
      <c r="S116" s="395">
        <f>'[2]Electric Rate Base - Plant Data'!S116</f>
        <v>-1019007.8853959998</v>
      </c>
    </row>
    <row r="117" spans="1:19" ht="13.8">
      <c r="A117" s="394" t="str">
        <f>'[2]Electric Rate Base - Plant Data'!A117</f>
        <v>WC/RB</v>
      </c>
      <c r="B117" s="309" t="str">
        <f>'[2]Electric Rate Base - Plant Data'!B117</f>
        <v>A/C 25300413 Landlord Incentive Bldg B - Floor 4</v>
      </c>
      <c r="C117" s="395">
        <f>'[2]Electric Rate Base - Plant Data'!C117</f>
        <v>-381175.75946000003</v>
      </c>
      <c r="D117" s="392">
        <f>'[2]Electric Rate Base - Plant Data'!D117</f>
        <v>0</v>
      </c>
      <c r="E117" s="395">
        <f>'[2]Electric Rate Base - Plant Data'!E117</f>
        <v>-381175.75946000003</v>
      </c>
      <c r="F117" s="395">
        <f>'[2]Electric Rate Base - Plant Data'!F117</f>
        <v>0</v>
      </c>
      <c r="G117" s="395">
        <f>'[2]Electric Rate Base - Plant Data'!G117</f>
        <v>0</v>
      </c>
      <c r="H117" s="395">
        <f>'[2]Electric Rate Base - Plant Data'!H117</f>
        <v>0</v>
      </c>
      <c r="I117" s="395">
        <f>'[2]Electric Rate Base - Plant Data'!I117</f>
        <v>0</v>
      </c>
      <c r="J117" s="395">
        <f>'[2]Electric Rate Base - Plant Data'!J117</f>
        <v>0</v>
      </c>
      <c r="K117" s="395">
        <f>'[2]Electric Rate Base - Plant Data'!K117</f>
        <v>0</v>
      </c>
      <c r="L117" s="395">
        <f>'[2]Electric Rate Base - Plant Data'!L117</f>
        <v>0</v>
      </c>
      <c r="M117" s="395">
        <f>'[2]Electric Rate Base - Plant Data'!M117</f>
        <v>0</v>
      </c>
      <c r="N117" s="395">
        <f>'[2]Electric Rate Base - Plant Data'!N117</f>
        <v>0</v>
      </c>
      <c r="O117" s="395">
        <f>'[2]Electric Rate Base - Plant Data'!O117</f>
        <v>0</v>
      </c>
      <c r="P117" s="395">
        <f>'[2]Electric Rate Base - Plant Data'!P117</f>
        <v>0</v>
      </c>
      <c r="Q117" s="395">
        <f>'[2]Electric Rate Base - Plant Data'!Q117</f>
        <v>-381175.75946000003</v>
      </c>
      <c r="R117" s="395">
        <f>'[2]Electric Rate Base - Plant Data'!R117</f>
        <v>0</v>
      </c>
      <c r="S117" s="395">
        <f>'[2]Electric Rate Base - Plant Data'!S117</f>
        <v>-381175.75946000003</v>
      </c>
    </row>
    <row r="118" spans="1:19" ht="13.8">
      <c r="A118" s="394" t="str">
        <f>'[2]Electric Rate Base - Plant Data'!A118</f>
        <v>WC/RB</v>
      </c>
      <c r="B118" s="309" t="str">
        <f>'[2]Electric Rate Base - Plant Data'!B118</f>
        <v>A/C 25300443 Bothel Data Center Landlord Incentives</v>
      </c>
      <c r="C118" s="395">
        <f>'[2]Electric Rate Base - Plant Data'!C118</f>
        <v>-485787.50150399993</v>
      </c>
      <c r="D118" s="392">
        <f>'[2]Electric Rate Base - Plant Data'!D118</f>
        <v>0</v>
      </c>
      <c r="E118" s="395">
        <f>'[2]Electric Rate Base - Plant Data'!E118</f>
        <v>-485787.50150399993</v>
      </c>
      <c r="F118" s="395">
        <f>'[2]Electric Rate Base - Plant Data'!F118</f>
        <v>0</v>
      </c>
      <c r="G118" s="395">
        <f>'[2]Electric Rate Base - Plant Data'!G118</f>
        <v>0</v>
      </c>
      <c r="H118" s="395">
        <f>'[2]Electric Rate Base - Plant Data'!H118</f>
        <v>0</v>
      </c>
      <c r="I118" s="395">
        <f>'[2]Electric Rate Base - Plant Data'!I118</f>
        <v>0</v>
      </c>
      <c r="J118" s="395">
        <f>'[2]Electric Rate Base - Plant Data'!J118</f>
        <v>0</v>
      </c>
      <c r="K118" s="395">
        <f>'[2]Electric Rate Base - Plant Data'!K118</f>
        <v>0</v>
      </c>
      <c r="L118" s="395">
        <f>'[2]Electric Rate Base - Plant Data'!L118</f>
        <v>0</v>
      </c>
      <c r="M118" s="395">
        <f>'[2]Electric Rate Base - Plant Data'!M118</f>
        <v>0</v>
      </c>
      <c r="N118" s="395">
        <f>'[2]Electric Rate Base - Plant Data'!N118</f>
        <v>0</v>
      </c>
      <c r="O118" s="395">
        <f>'[2]Electric Rate Base - Plant Data'!O118</f>
        <v>0</v>
      </c>
      <c r="P118" s="395">
        <f>'[2]Electric Rate Base - Plant Data'!P118</f>
        <v>0</v>
      </c>
      <c r="Q118" s="395">
        <f>'[2]Electric Rate Base - Plant Data'!Q118</f>
        <v>-485787.50150399993</v>
      </c>
      <c r="R118" s="395">
        <f>'[2]Electric Rate Base - Plant Data'!R118</f>
        <v>0</v>
      </c>
      <c r="S118" s="395">
        <f>'[2]Electric Rate Base - Plant Data'!S118</f>
        <v>-485787.50150399993</v>
      </c>
    </row>
    <row r="119" spans="1:19" ht="13.8">
      <c r="A119" s="394" t="str">
        <f>'[2]Electric Rate Base - Plant Data'!A119</f>
        <v>WC/RB</v>
      </c>
      <c r="B119" s="309" t="str">
        <f>'[2]Electric Rate Base - Plant Data'!B119</f>
        <v>A/C 25300663 Redmond West 2nd Amen Tenant Incentives</v>
      </c>
      <c r="C119" s="395">
        <f>'[2]Electric Rate Base - Plant Data'!C119</f>
        <v>-49509.563984</v>
      </c>
      <c r="D119" s="392">
        <f>'[2]Electric Rate Base - Plant Data'!D119</f>
        <v>0</v>
      </c>
      <c r="E119" s="395">
        <f>'[2]Electric Rate Base - Plant Data'!E119</f>
        <v>-49509.563984</v>
      </c>
      <c r="F119" s="395">
        <f>'[2]Electric Rate Base - Plant Data'!F119</f>
        <v>0</v>
      </c>
      <c r="G119" s="395">
        <f>'[2]Electric Rate Base - Plant Data'!G119</f>
        <v>0</v>
      </c>
      <c r="H119" s="395">
        <f>'[2]Electric Rate Base - Plant Data'!H119</f>
        <v>0</v>
      </c>
      <c r="I119" s="395">
        <f>'[2]Electric Rate Base - Plant Data'!I119</f>
        <v>0</v>
      </c>
      <c r="J119" s="395">
        <f>'[2]Electric Rate Base - Plant Data'!J119</f>
        <v>0</v>
      </c>
      <c r="K119" s="395">
        <f>'[2]Electric Rate Base - Plant Data'!K119</f>
        <v>0</v>
      </c>
      <c r="L119" s="395">
        <f>'[2]Electric Rate Base - Plant Data'!L119</f>
        <v>0</v>
      </c>
      <c r="M119" s="395">
        <f>'[2]Electric Rate Base - Plant Data'!M119</f>
        <v>0</v>
      </c>
      <c r="N119" s="395">
        <f>'[2]Electric Rate Base - Plant Data'!N119</f>
        <v>0</v>
      </c>
      <c r="O119" s="395">
        <f>'[2]Electric Rate Base - Plant Data'!O119</f>
        <v>0</v>
      </c>
      <c r="P119" s="395">
        <f>'[2]Electric Rate Base - Plant Data'!P119</f>
        <v>0</v>
      </c>
      <c r="Q119" s="395">
        <f>'[2]Electric Rate Base - Plant Data'!Q119</f>
        <v>-49509.563984</v>
      </c>
      <c r="R119" s="395">
        <f>'[2]Electric Rate Base - Plant Data'!R119</f>
        <v>0</v>
      </c>
      <c r="S119" s="395">
        <f>'[2]Electric Rate Base - Plant Data'!S119</f>
        <v>-49509.563984</v>
      </c>
    </row>
    <row r="120" spans="1:19" ht="13.8">
      <c r="A120" s="394" t="str">
        <f>'[2]Electric Rate Base - Plant Data'!A120</f>
        <v>WC/RB</v>
      </c>
      <c r="B120" s="309" t="str">
        <f>'[2]Electric Rate Base - Plant Data'!B120</f>
        <v>A/C 25301203 Redmond West on Willows - Landlord Ince</v>
      </c>
      <c r="C120" s="395">
        <f>'[2]Electric Rate Base - Plant Data'!C120</f>
        <v>-103267.08059999999</v>
      </c>
      <c r="D120" s="392">
        <f>'[2]Electric Rate Base - Plant Data'!D120</f>
        <v>0</v>
      </c>
      <c r="E120" s="395">
        <f>'[2]Electric Rate Base - Plant Data'!E120</f>
        <v>-103267.08059999999</v>
      </c>
      <c r="F120" s="395">
        <f>'[2]Electric Rate Base - Plant Data'!F120</f>
        <v>0</v>
      </c>
      <c r="G120" s="395">
        <f>'[2]Electric Rate Base - Plant Data'!G120</f>
        <v>0</v>
      </c>
      <c r="H120" s="395">
        <f>'[2]Electric Rate Base - Plant Data'!H120</f>
        <v>0</v>
      </c>
      <c r="I120" s="395">
        <f>'[2]Electric Rate Base - Plant Data'!I120</f>
        <v>0</v>
      </c>
      <c r="J120" s="395">
        <f>'[2]Electric Rate Base - Plant Data'!J120</f>
        <v>0</v>
      </c>
      <c r="K120" s="395">
        <f>'[2]Electric Rate Base - Plant Data'!K120</f>
        <v>0</v>
      </c>
      <c r="L120" s="395">
        <f>'[2]Electric Rate Base - Plant Data'!L120</f>
        <v>0</v>
      </c>
      <c r="M120" s="395">
        <f>'[2]Electric Rate Base - Plant Data'!M120</f>
        <v>0</v>
      </c>
      <c r="N120" s="395">
        <f>'[2]Electric Rate Base - Plant Data'!N120</f>
        <v>0</v>
      </c>
      <c r="O120" s="395">
        <f>'[2]Electric Rate Base - Plant Data'!O120</f>
        <v>0</v>
      </c>
      <c r="P120" s="395">
        <f>'[2]Electric Rate Base - Plant Data'!P120</f>
        <v>0</v>
      </c>
      <c r="Q120" s="395">
        <f>'[2]Electric Rate Base - Plant Data'!Q120</f>
        <v>-103267.08059999999</v>
      </c>
      <c r="R120" s="395">
        <f>'[2]Electric Rate Base - Plant Data'!R120</f>
        <v>0</v>
      </c>
      <c r="S120" s="395">
        <f>'[2]Electric Rate Base - Plant Data'!S120</f>
        <v>-103267.08059999999</v>
      </c>
    </row>
    <row r="121" spans="1:19" ht="13.8">
      <c r="A121" s="394" t="str">
        <f>'[2]Electric Rate Base - Plant Data'!A121</f>
        <v>WC/RB</v>
      </c>
      <c r="B121" s="309" t="str">
        <f>'[2]Electric Rate Base - Plant Data'!B121</f>
        <v>A/C 25301213 Redmond West Tenant Improvement</v>
      </c>
      <c r="C121" s="395">
        <f>'[2]Electric Rate Base - Plant Data'!C121</f>
        <v>-454019.23499999999</v>
      </c>
      <c r="D121" s="392">
        <f>'[2]Electric Rate Base - Plant Data'!D121</f>
        <v>0</v>
      </c>
      <c r="E121" s="395">
        <f>'[2]Electric Rate Base - Plant Data'!E121</f>
        <v>-454019.23499999999</v>
      </c>
      <c r="F121" s="395">
        <f>'[2]Electric Rate Base - Plant Data'!F121</f>
        <v>0</v>
      </c>
      <c r="G121" s="395">
        <f>'[2]Electric Rate Base - Plant Data'!G121</f>
        <v>0</v>
      </c>
      <c r="H121" s="395">
        <f>'[2]Electric Rate Base - Plant Data'!H121</f>
        <v>0</v>
      </c>
      <c r="I121" s="395">
        <f>'[2]Electric Rate Base - Plant Data'!I121</f>
        <v>0</v>
      </c>
      <c r="J121" s="395">
        <f>'[2]Electric Rate Base - Plant Data'!J121</f>
        <v>0</v>
      </c>
      <c r="K121" s="395">
        <f>'[2]Electric Rate Base - Plant Data'!K121</f>
        <v>0</v>
      </c>
      <c r="L121" s="395">
        <f>'[2]Electric Rate Base - Plant Data'!L121</f>
        <v>0</v>
      </c>
      <c r="M121" s="395">
        <f>'[2]Electric Rate Base - Plant Data'!M121</f>
        <v>0</v>
      </c>
      <c r="N121" s="395">
        <f>'[2]Electric Rate Base - Plant Data'!N121</f>
        <v>0</v>
      </c>
      <c r="O121" s="395">
        <f>'[2]Electric Rate Base - Plant Data'!O121</f>
        <v>0</v>
      </c>
      <c r="P121" s="395">
        <f>'[2]Electric Rate Base - Plant Data'!P121</f>
        <v>0</v>
      </c>
      <c r="Q121" s="395">
        <f>'[2]Electric Rate Base - Plant Data'!Q121</f>
        <v>-454019.23499999999</v>
      </c>
      <c r="R121" s="395">
        <f>'[2]Electric Rate Base - Plant Data'!R121</f>
        <v>0</v>
      </c>
      <c r="S121" s="395">
        <f>'[2]Electric Rate Base - Plant Data'!S121</f>
        <v>-454019.23499999999</v>
      </c>
    </row>
    <row r="122" spans="1:19" ht="13.8">
      <c r="A122" s="394">
        <f>'[2]Electric Rate Base - Plant Data'!A122</f>
        <v>0</v>
      </c>
      <c r="B122" s="310">
        <f>'[2]Electric Rate Base - Plant Data'!B122</f>
        <v>0</v>
      </c>
      <c r="C122" s="401">
        <f>'[2]Electric Rate Base - Plant Data'!C122</f>
        <v>-90583279.023022145</v>
      </c>
      <c r="D122" s="401">
        <f>'[2]Electric Rate Base - Plant Data'!D122</f>
        <v>0</v>
      </c>
      <c r="E122" s="401">
        <f>'[2]Electric Rate Base - Plant Data'!E122</f>
        <v>-90583279.023022145</v>
      </c>
      <c r="F122" s="401">
        <f>'[2]Electric Rate Base - Plant Data'!F122</f>
        <v>0</v>
      </c>
      <c r="G122" s="401">
        <f>'[2]Electric Rate Base - Plant Data'!G122</f>
        <v>0</v>
      </c>
      <c r="H122" s="401">
        <f>'[2]Electric Rate Base - Plant Data'!H122</f>
        <v>0</v>
      </c>
      <c r="I122" s="401">
        <f>'[2]Electric Rate Base - Plant Data'!I122</f>
        <v>0</v>
      </c>
      <c r="J122" s="401">
        <f>'[2]Electric Rate Base - Plant Data'!J122</f>
        <v>0</v>
      </c>
      <c r="K122" s="401">
        <f>'[2]Electric Rate Base - Plant Data'!K122</f>
        <v>0</v>
      </c>
      <c r="L122" s="401">
        <f>'[2]Electric Rate Base - Plant Data'!L122</f>
        <v>0</v>
      </c>
      <c r="M122" s="401">
        <f>'[2]Electric Rate Base - Plant Data'!M122</f>
        <v>0</v>
      </c>
      <c r="N122" s="401">
        <f>'[2]Electric Rate Base - Plant Data'!N122</f>
        <v>0</v>
      </c>
      <c r="O122" s="401">
        <f>'[2]Electric Rate Base - Plant Data'!O122</f>
        <v>0</v>
      </c>
      <c r="P122" s="401">
        <f>'[2]Electric Rate Base - Plant Data'!P122</f>
        <v>0</v>
      </c>
      <c r="Q122" s="401">
        <f>'[2]Electric Rate Base - Plant Data'!Q122</f>
        <v>-90583279.023022145</v>
      </c>
      <c r="R122" s="401">
        <f>'[2]Electric Rate Base - Plant Data'!R122</f>
        <v>0</v>
      </c>
      <c r="S122" s="401">
        <f>'[2]Electric Rate Base - Plant Data'!S122</f>
        <v>-90583279.023022145</v>
      </c>
    </row>
    <row r="123" spans="1:19" ht="13.8">
      <c r="A123" s="394">
        <f>'[2]Electric Rate Base - Plant Data'!A123</f>
        <v>0</v>
      </c>
      <c r="B123" s="310">
        <f>'[2]Electric Rate Base - Plant Data'!B123</f>
        <v>0</v>
      </c>
      <c r="C123" s="404">
        <f>'[2]Electric Rate Base - Plant Data'!C123</f>
        <v>0</v>
      </c>
      <c r="D123" s="392">
        <f>'[2]Electric Rate Base - Plant Data'!D123</f>
        <v>0</v>
      </c>
      <c r="E123" s="404">
        <f>'[2]Electric Rate Base - Plant Data'!E123</f>
        <v>0</v>
      </c>
      <c r="F123" s="404">
        <f>'[2]Electric Rate Base - Plant Data'!F123</f>
        <v>0</v>
      </c>
      <c r="G123" s="404">
        <f>'[2]Electric Rate Base - Plant Data'!G123</f>
        <v>0</v>
      </c>
      <c r="H123" s="404">
        <f>'[2]Electric Rate Base - Plant Data'!H123</f>
        <v>0</v>
      </c>
      <c r="I123" s="404">
        <f>'[2]Electric Rate Base - Plant Data'!I123</f>
        <v>0</v>
      </c>
      <c r="J123" s="404">
        <f>'[2]Electric Rate Base - Plant Data'!J123</f>
        <v>0</v>
      </c>
      <c r="K123" s="404">
        <f>'[2]Electric Rate Base - Plant Data'!K123</f>
        <v>0</v>
      </c>
      <c r="L123" s="404">
        <f>'[2]Electric Rate Base - Plant Data'!L123</f>
        <v>0</v>
      </c>
      <c r="M123" s="404">
        <f>'[2]Electric Rate Base - Plant Data'!M123</f>
        <v>0</v>
      </c>
      <c r="N123" s="404">
        <f>'[2]Electric Rate Base - Plant Data'!N123</f>
        <v>0</v>
      </c>
      <c r="O123" s="404">
        <f>'[2]Electric Rate Base - Plant Data'!O123</f>
        <v>0</v>
      </c>
      <c r="P123" s="404">
        <f>'[2]Electric Rate Base - Plant Data'!P123</f>
        <v>0</v>
      </c>
      <c r="Q123" s="404">
        <f>'[2]Electric Rate Base - Plant Data'!Q123</f>
        <v>0</v>
      </c>
      <c r="R123" s="404">
        <f>'[2]Electric Rate Base - Plant Data'!R123</f>
        <v>0</v>
      </c>
      <c r="S123" s="404">
        <f>'[2]Electric Rate Base - Plant Data'!S123</f>
        <v>0</v>
      </c>
    </row>
    <row r="124" spans="1:19" ht="13.8">
      <c r="A124" s="390">
        <f>'[2]Electric Rate Base - Plant Data'!A124</f>
        <v>0</v>
      </c>
      <c r="B124" s="391">
        <f>'[2]Electric Rate Base - Plant Data'!B124</f>
        <v>0</v>
      </c>
      <c r="C124" s="395">
        <f>'[2]Electric Rate Base - Plant Data'!C124</f>
        <v>0</v>
      </c>
      <c r="D124" s="392">
        <f>'[2]Electric Rate Base - Plant Data'!D124</f>
        <v>0</v>
      </c>
      <c r="E124" s="395">
        <f>'[2]Electric Rate Base - Plant Data'!E124</f>
        <v>0</v>
      </c>
      <c r="F124" s="395">
        <f>'[2]Electric Rate Base - Plant Data'!F124</f>
        <v>0</v>
      </c>
      <c r="G124" s="395">
        <f>'[2]Electric Rate Base - Plant Data'!G124</f>
        <v>0</v>
      </c>
      <c r="H124" s="395">
        <f>'[2]Electric Rate Base - Plant Data'!H124</f>
        <v>0</v>
      </c>
      <c r="I124" s="395">
        <f>'[2]Electric Rate Base - Plant Data'!I124</f>
        <v>0</v>
      </c>
      <c r="J124" s="395">
        <f>'[2]Electric Rate Base - Plant Data'!J124</f>
        <v>0</v>
      </c>
      <c r="K124" s="395">
        <f>'[2]Electric Rate Base - Plant Data'!K124</f>
        <v>0</v>
      </c>
      <c r="L124" s="395">
        <f>'[2]Electric Rate Base - Plant Data'!L124</f>
        <v>0</v>
      </c>
      <c r="M124" s="395">
        <f>'[2]Electric Rate Base - Plant Data'!M124</f>
        <v>0</v>
      </c>
      <c r="N124" s="395">
        <f>'[2]Electric Rate Base - Plant Data'!N124</f>
        <v>0</v>
      </c>
      <c r="O124" s="395">
        <f>'[2]Electric Rate Base - Plant Data'!O124</f>
        <v>0</v>
      </c>
      <c r="P124" s="395">
        <f>'[2]Electric Rate Base - Plant Data'!P124</f>
        <v>0</v>
      </c>
      <c r="Q124" s="395">
        <f>'[2]Electric Rate Base - Plant Data'!Q124</f>
        <v>0</v>
      </c>
      <c r="R124" s="395">
        <f>'[2]Electric Rate Base - Plant Data'!R124</f>
        <v>0</v>
      </c>
      <c r="S124" s="395">
        <f>'[2]Electric Rate Base - Plant Data'!S124</f>
        <v>0</v>
      </c>
    </row>
    <row r="125" spans="1:19" ht="14.4" thickBot="1">
      <c r="A125" s="394" t="str">
        <f>'[2]Electric Rate Base - Plant Data'!A125</f>
        <v>UI</v>
      </c>
      <c r="B125" s="399" t="str">
        <f>'[2]Electric Rate Base - Plant Data'!B125</f>
        <v>Total Gross Utility Plant in Service</v>
      </c>
      <c r="C125" s="405">
        <f>'[2]Electric Rate Base - Plant Data'!C125</f>
        <v>9760425182.7899075</v>
      </c>
      <c r="D125" s="405">
        <f>'[2]Electric Rate Base - Plant Data'!D125</f>
        <v>-23675.599999999999</v>
      </c>
      <c r="E125" s="405">
        <f>'[2]Electric Rate Base - Plant Data'!E125</f>
        <v>9760401507.1899071</v>
      </c>
      <c r="F125" s="405">
        <f>'[2]Electric Rate Base - Plant Data'!F125</f>
        <v>0</v>
      </c>
      <c r="G125" s="405">
        <f>'[2]Electric Rate Base - Plant Data'!G125</f>
        <v>15741420.734608332</v>
      </c>
      <c r="H125" s="405">
        <f>'[2]Electric Rate Base - Plant Data'!H125</f>
        <v>0</v>
      </c>
      <c r="I125" s="405">
        <f>'[2]Electric Rate Base - Plant Data'!I125</f>
        <v>-4539303</v>
      </c>
      <c r="J125" s="405">
        <f>'[2]Electric Rate Base - Plant Data'!J125</f>
        <v>0</v>
      </c>
      <c r="K125" s="405">
        <f>'[2]Electric Rate Base - Plant Data'!K125</f>
        <v>5283142.6882666675</v>
      </c>
      <c r="L125" s="405">
        <f>'[2]Electric Rate Base - Plant Data'!L125</f>
        <v>0</v>
      </c>
      <c r="M125" s="405">
        <f>'[2]Electric Rate Base - Plant Data'!M125</f>
        <v>-46656.627500012517</v>
      </c>
      <c r="N125" s="405">
        <f>'[2]Electric Rate Base - Plant Data'!N125</f>
        <v>24765516.030000001</v>
      </c>
      <c r="O125" s="405">
        <f>'[2]Electric Rate Base - Plant Data'!O125</f>
        <v>45432.020000000004</v>
      </c>
      <c r="P125" s="405">
        <f>'[2]Electric Rate Base - Plant Data'!P125</f>
        <v>0</v>
      </c>
      <c r="Q125" s="405">
        <f>'[2]Electric Rate Base - Plant Data'!Q125</f>
        <v>9801651059.0352821</v>
      </c>
      <c r="R125" s="405">
        <f>'[2]Electric Rate Base - Plant Data'!R125</f>
        <v>0</v>
      </c>
      <c r="S125" s="405">
        <f>'[2]Electric Rate Base - Plant Data'!S125</f>
        <v>9801651059.0352821</v>
      </c>
    </row>
    <row r="126" spans="1:19" ht="14.4" thickTop="1">
      <c r="A126" s="390">
        <f>'[2]Electric Rate Base - Plant Data'!A126</f>
        <v>0</v>
      </c>
      <c r="B126" s="391">
        <f>'[2]Electric Rate Base - Plant Data'!B126</f>
        <v>0</v>
      </c>
      <c r="C126" s="395">
        <f>'[2]Electric Rate Base - Plant Data'!C126</f>
        <v>0</v>
      </c>
      <c r="D126" s="392">
        <f>'[2]Electric Rate Base - Plant Data'!D126</f>
        <v>0</v>
      </c>
      <c r="E126" s="395">
        <f>'[2]Electric Rate Base - Plant Data'!E126</f>
        <v>0</v>
      </c>
      <c r="F126" s="395">
        <f>'[2]Electric Rate Base - Plant Data'!F126</f>
        <v>0</v>
      </c>
      <c r="G126" s="395">
        <f>'[2]Electric Rate Base - Plant Data'!G126</f>
        <v>0</v>
      </c>
      <c r="H126" s="395">
        <f>'[2]Electric Rate Base - Plant Data'!H126</f>
        <v>0</v>
      </c>
      <c r="I126" s="395">
        <f>'[2]Electric Rate Base - Plant Data'!I126</f>
        <v>0</v>
      </c>
      <c r="J126" s="395">
        <f>'[2]Electric Rate Base - Plant Data'!J126</f>
        <v>0</v>
      </c>
      <c r="K126" s="395">
        <f>'[2]Electric Rate Base - Plant Data'!K126</f>
        <v>0</v>
      </c>
      <c r="L126" s="395">
        <f>'[2]Electric Rate Base - Plant Data'!L126</f>
        <v>0</v>
      </c>
      <c r="M126" s="395">
        <f>'[2]Electric Rate Base - Plant Data'!M126</f>
        <v>0</v>
      </c>
      <c r="N126" s="395">
        <f>'[2]Electric Rate Base - Plant Data'!N126</f>
        <v>0</v>
      </c>
      <c r="O126" s="395">
        <f>'[2]Electric Rate Base - Plant Data'!O126</f>
        <v>0</v>
      </c>
      <c r="P126" s="395">
        <f>'[2]Electric Rate Base - Plant Data'!P126</f>
        <v>0</v>
      </c>
      <c r="Q126" s="395">
        <f>'[2]Electric Rate Base - Plant Data'!Q126</f>
        <v>0</v>
      </c>
      <c r="R126" s="395">
        <f>'[2]Electric Rate Base - Plant Data'!R126</f>
        <v>0</v>
      </c>
      <c r="S126" s="395">
        <f>'[2]Electric Rate Base - Plant Data'!S126</f>
        <v>-0.64582061767578125</v>
      </c>
    </row>
    <row r="127" spans="1:19" ht="13.8">
      <c r="A127" s="394">
        <f>'[2]Electric Rate Base - Plant Data'!A127</f>
        <v>0</v>
      </c>
      <c r="B127" s="391">
        <f>'[2]Electric Rate Base - Plant Data'!B127</f>
        <v>0</v>
      </c>
      <c r="C127" s="395">
        <f>'[2]Electric Rate Base - Plant Data'!C127</f>
        <v>0</v>
      </c>
      <c r="D127" s="392">
        <f>'[2]Electric Rate Base - Plant Data'!D127</f>
        <v>0</v>
      </c>
      <c r="E127" s="395">
        <f>'[2]Electric Rate Base - Plant Data'!E127</f>
        <v>0</v>
      </c>
      <c r="F127" s="395">
        <f>'[2]Electric Rate Base - Plant Data'!F127</f>
        <v>0</v>
      </c>
      <c r="G127" s="395">
        <f>'[2]Electric Rate Base - Plant Data'!G127</f>
        <v>0</v>
      </c>
      <c r="H127" s="395">
        <f>'[2]Electric Rate Base - Plant Data'!H127</f>
        <v>0</v>
      </c>
      <c r="I127" s="395">
        <f>'[2]Electric Rate Base - Plant Data'!I127</f>
        <v>0</v>
      </c>
      <c r="J127" s="395">
        <f>'[2]Electric Rate Base - Plant Data'!J127</f>
        <v>0</v>
      </c>
      <c r="K127" s="395">
        <f>'[2]Electric Rate Base - Plant Data'!K127</f>
        <v>0</v>
      </c>
      <c r="L127" s="395">
        <f>'[2]Electric Rate Base - Plant Data'!L127</f>
        <v>0</v>
      </c>
      <c r="M127" s="395">
        <f>'[2]Electric Rate Base - Plant Data'!M127</f>
        <v>0</v>
      </c>
      <c r="N127" s="395">
        <f>'[2]Electric Rate Base - Plant Data'!N127</f>
        <v>0</v>
      </c>
      <c r="O127" s="395">
        <f>'[2]Electric Rate Base - Plant Data'!O127</f>
        <v>0</v>
      </c>
      <c r="P127" s="395">
        <f>'[2]Electric Rate Base - Plant Data'!P127</f>
        <v>0</v>
      </c>
      <c r="Q127" s="395">
        <f>'[2]Electric Rate Base - Plant Data'!Q127</f>
        <v>0</v>
      </c>
      <c r="R127" s="395">
        <f>'[2]Electric Rate Base - Plant Data'!R127</f>
        <v>0</v>
      </c>
      <c r="S127" s="395">
        <f>'[2]Electric Rate Base - Plant Data'!S127</f>
        <v>0</v>
      </c>
    </row>
    <row r="128" spans="1:19" ht="13.8">
      <c r="A128" s="394" t="str">
        <f>'[2]Electric Rate Base - Plant Data'!A128</f>
        <v>UI</v>
      </c>
      <c r="B128" s="391" t="str">
        <f>'[2]Electric Rate Base - Plant Data'!B128</f>
        <v>Accumulated Depreciation and Amortization:</v>
      </c>
      <c r="C128" s="395">
        <f>'[2]Electric Rate Base - Plant Data'!C128</f>
        <v>0</v>
      </c>
      <c r="D128" s="392">
        <f>'[2]Electric Rate Base - Plant Data'!D128</f>
        <v>0</v>
      </c>
      <c r="E128" s="395">
        <f>'[2]Electric Rate Base - Plant Data'!E128</f>
        <v>0</v>
      </c>
      <c r="F128" s="395">
        <f>'[2]Electric Rate Base - Plant Data'!F128</f>
        <v>0</v>
      </c>
      <c r="G128" s="395">
        <f>'[2]Electric Rate Base - Plant Data'!G128</f>
        <v>0</v>
      </c>
      <c r="H128" s="395">
        <f>'[2]Electric Rate Base - Plant Data'!H128</f>
        <v>0</v>
      </c>
      <c r="I128" s="395">
        <f>'[2]Electric Rate Base - Plant Data'!I128</f>
        <v>0</v>
      </c>
      <c r="J128" s="395">
        <f>'[2]Electric Rate Base - Plant Data'!J128</f>
        <v>0</v>
      </c>
      <c r="K128" s="395">
        <f>'[2]Electric Rate Base - Plant Data'!K128</f>
        <v>0</v>
      </c>
      <c r="L128" s="395">
        <f>'[2]Electric Rate Base - Plant Data'!L128</f>
        <v>0</v>
      </c>
      <c r="M128" s="395">
        <f>'[2]Electric Rate Base - Plant Data'!M128</f>
        <v>0</v>
      </c>
      <c r="N128" s="395">
        <f>'[2]Electric Rate Base - Plant Data'!N128</f>
        <v>0</v>
      </c>
      <c r="O128" s="395">
        <f>'[2]Electric Rate Base - Plant Data'!O128</f>
        <v>0</v>
      </c>
      <c r="P128" s="395">
        <f>'[2]Electric Rate Base - Plant Data'!P128</f>
        <v>0</v>
      </c>
      <c r="Q128" s="395">
        <f>'[2]Electric Rate Base - Plant Data'!Q128</f>
        <v>0</v>
      </c>
      <c r="R128" s="395">
        <f>'[2]Electric Rate Base - Plant Data'!R128</f>
        <v>0</v>
      </c>
      <c r="S128" s="395">
        <f>'[2]Electric Rate Base - Plant Data'!S128</f>
        <v>0</v>
      </c>
    </row>
    <row r="129" spans="1:19" ht="13.8">
      <c r="A129" s="394" t="str">
        <f>'[2]Electric Rate Base - Plant Data'!A129</f>
        <v>UI</v>
      </c>
      <c r="B129" s="391" t="str">
        <f>'[2]Electric Rate Base - Plant Data'!B129</f>
        <v xml:space="preserve">     Production Plant:</v>
      </c>
      <c r="C129" s="395">
        <f>'[2]Electric Rate Base - Plant Data'!C129</f>
        <v>0</v>
      </c>
      <c r="D129" s="392">
        <f>'[2]Electric Rate Base - Plant Data'!D129</f>
        <v>0</v>
      </c>
      <c r="E129" s="395">
        <f>'[2]Electric Rate Base - Plant Data'!E129</f>
        <v>0</v>
      </c>
      <c r="F129" s="395">
        <f>'[2]Electric Rate Base - Plant Data'!F129</f>
        <v>0</v>
      </c>
      <c r="G129" s="395">
        <f>'[2]Electric Rate Base - Plant Data'!G129</f>
        <v>0</v>
      </c>
      <c r="H129" s="395">
        <f>'[2]Electric Rate Base - Plant Data'!H129</f>
        <v>0</v>
      </c>
      <c r="I129" s="395">
        <f>'[2]Electric Rate Base - Plant Data'!I129</f>
        <v>0</v>
      </c>
      <c r="J129" s="395">
        <f>'[2]Electric Rate Base - Plant Data'!J129</f>
        <v>0</v>
      </c>
      <c r="K129" s="395">
        <f>'[2]Electric Rate Base - Plant Data'!K129</f>
        <v>0</v>
      </c>
      <c r="L129" s="395">
        <f>'[2]Electric Rate Base - Plant Data'!L129</f>
        <v>0</v>
      </c>
      <c r="M129" s="395">
        <f>'[2]Electric Rate Base - Plant Data'!M129</f>
        <v>0</v>
      </c>
      <c r="N129" s="395">
        <f>'[2]Electric Rate Base - Plant Data'!N129</f>
        <v>0</v>
      </c>
      <c r="O129" s="395">
        <f>'[2]Electric Rate Base - Plant Data'!O129</f>
        <v>0</v>
      </c>
      <c r="P129" s="395">
        <f>'[2]Electric Rate Base - Plant Data'!P129</f>
        <v>0</v>
      </c>
      <c r="Q129" s="395">
        <f>'[2]Electric Rate Base - Plant Data'!Q129</f>
        <v>0</v>
      </c>
      <c r="R129" s="395">
        <f>'[2]Electric Rate Base - Plant Data'!R129</f>
        <v>0</v>
      </c>
      <c r="S129" s="395">
        <f>'[2]Electric Rate Base - Plant Data'!S129</f>
        <v>0</v>
      </c>
    </row>
    <row r="130" spans="1:19" ht="13.8">
      <c r="A130" s="394" t="str">
        <f>'[2]Electric Rate Base - Plant Data'!A130</f>
        <v>UI</v>
      </c>
      <c r="B130" s="391" t="str">
        <f>'[2]Electric Rate Base - Plant Data'!B130</f>
        <v xml:space="preserve">               310 - Land and Land Rights</v>
      </c>
      <c r="C130" s="395">
        <f>'[2]Electric Rate Base - Plant Data'!C130</f>
        <v>0</v>
      </c>
      <c r="D130" s="392">
        <f>'[2]Electric Rate Base - Plant Data'!D130</f>
        <v>0</v>
      </c>
      <c r="E130" s="395">
        <f>'[2]Electric Rate Base - Plant Data'!E130</f>
        <v>0</v>
      </c>
      <c r="F130" s="395">
        <f>'[2]Electric Rate Base - Plant Data'!F130</f>
        <v>0</v>
      </c>
      <c r="G130" s="395">
        <f>'[2]Electric Rate Base - Plant Data'!G130</f>
        <v>0</v>
      </c>
      <c r="H130" s="395">
        <f>'[2]Electric Rate Base - Plant Data'!H130</f>
        <v>0</v>
      </c>
      <c r="I130" s="395">
        <f>'[2]Electric Rate Base - Plant Data'!I130</f>
        <v>0</v>
      </c>
      <c r="J130" s="395">
        <f>'[2]Electric Rate Base - Plant Data'!J130</f>
        <v>0</v>
      </c>
      <c r="K130" s="395">
        <f>'[2]Electric Rate Base - Plant Data'!K130</f>
        <v>0</v>
      </c>
      <c r="L130" s="395">
        <f>'[2]Electric Rate Base - Plant Data'!L130</f>
        <v>0</v>
      </c>
      <c r="M130" s="395">
        <f>'[2]Electric Rate Base - Plant Data'!M130</f>
        <v>0</v>
      </c>
      <c r="N130" s="395">
        <f>'[2]Electric Rate Base - Plant Data'!N130</f>
        <v>0</v>
      </c>
      <c r="O130" s="395">
        <f>'[2]Electric Rate Base - Plant Data'!O130</f>
        <v>0</v>
      </c>
      <c r="P130" s="395">
        <f>'[2]Electric Rate Base - Plant Data'!P130</f>
        <v>0</v>
      </c>
      <c r="Q130" s="395">
        <f>'[2]Electric Rate Base - Plant Data'!Q130</f>
        <v>0</v>
      </c>
      <c r="R130" s="395">
        <f>'[2]Electric Rate Base - Plant Data'!R130</f>
        <v>0</v>
      </c>
      <c r="S130" s="395">
        <f>'[2]Electric Rate Base - Plant Data'!S130</f>
        <v>0</v>
      </c>
    </row>
    <row r="131" spans="1:19" ht="13.8">
      <c r="A131" s="394" t="str">
        <f>'[2]Electric Rate Base - Plant Data'!A131</f>
        <v>UI</v>
      </c>
      <c r="B131" s="391" t="str">
        <f>'[2]Electric Rate Base - Plant Data'!B131</f>
        <v xml:space="preserve">               311 - Structures and Improvements</v>
      </c>
      <c r="C131" s="395">
        <f>'[2]Electric Rate Base - Plant Data'!C131</f>
        <v>-128787287.55249999</v>
      </c>
      <c r="D131" s="392">
        <f>'[2]Electric Rate Base - Plant Data'!D131</f>
        <v>0</v>
      </c>
      <c r="E131" s="395">
        <f>'[2]Electric Rate Base - Plant Data'!E131</f>
        <v>-128787287.55249999</v>
      </c>
      <c r="F131" s="395">
        <f>'[2]Electric Rate Base - Plant Data'!F131</f>
        <v>-1221467.433044014</v>
      </c>
      <c r="G131" s="395">
        <f>'[2]Electric Rate Base - Plant Data'!G131</f>
        <v>0</v>
      </c>
      <c r="H131" s="395">
        <f>'[2]Electric Rate Base - Plant Data'!H131</f>
        <v>0</v>
      </c>
      <c r="I131" s="395">
        <f>'[2]Electric Rate Base - Plant Data'!I131</f>
        <v>0</v>
      </c>
      <c r="J131" s="395">
        <f>'[2]Electric Rate Base - Plant Data'!J131</f>
        <v>0</v>
      </c>
      <c r="K131" s="395">
        <f>'[2]Electric Rate Base - Plant Data'!K131</f>
        <v>0</v>
      </c>
      <c r="L131" s="395">
        <f>'[2]Electric Rate Base - Plant Data'!L131</f>
        <v>0</v>
      </c>
      <c r="M131" s="395">
        <f>'[2]Electric Rate Base - Plant Data'!M131</f>
        <v>0</v>
      </c>
      <c r="N131" s="395">
        <f>'[2]Electric Rate Base - Plant Data'!N131</f>
        <v>0</v>
      </c>
      <c r="O131" s="395">
        <f>'[2]Electric Rate Base - Plant Data'!O131</f>
        <v>0</v>
      </c>
      <c r="P131" s="395">
        <f>'[2]Electric Rate Base - Plant Data'!P131</f>
        <v>0</v>
      </c>
      <c r="Q131" s="395">
        <f>'[2]Electric Rate Base - Plant Data'!Q131</f>
        <v>-130008754.98554401</v>
      </c>
      <c r="R131" s="395">
        <f>'[2]Electric Rate Base - Plant Data'!R131</f>
        <v>0</v>
      </c>
      <c r="S131" s="395">
        <f>'[2]Electric Rate Base - Plant Data'!S131</f>
        <v>-130008754.98554401</v>
      </c>
    </row>
    <row r="132" spans="1:19" ht="13.8">
      <c r="A132" s="394" t="str">
        <f>'[2]Electric Rate Base - Plant Data'!A132</f>
        <v>UI</v>
      </c>
      <c r="B132" s="391" t="str">
        <f>'[2]Electric Rate Base - Plant Data'!B132</f>
        <v xml:space="preserve">               312 - Boiler Plant Equipment</v>
      </c>
      <c r="C132" s="395">
        <f>'[2]Electric Rate Base - Plant Data'!C132</f>
        <v>-409437388.49333298</v>
      </c>
      <c r="D132" s="392">
        <f>'[2]Electric Rate Base - Plant Data'!D132</f>
        <v>0</v>
      </c>
      <c r="E132" s="395">
        <f>'[2]Electric Rate Base - Plant Data'!E132</f>
        <v>-409437388.49333298</v>
      </c>
      <c r="F132" s="395">
        <f>'[2]Electric Rate Base - Plant Data'!F132</f>
        <v>-7452474.9491235157</v>
      </c>
      <c r="G132" s="395">
        <f>'[2]Electric Rate Base - Plant Data'!G132</f>
        <v>0</v>
      </c>
      <c r="H132" s="395">
        <f>'[2]Electric Rate Base - Plant Data'!H132</f>
        <v>0</v>
      </c>
      <c r="I132" s="395">
        <f>'[2]Electric Rate Base - Plant Data'!I132</f>
        <v>0</v>
      </c>
      <c r="J132" s="395">
        <f>'[2]Electric Rate Base - Plant Data'!J132</f>
        <v>0</v>
      </c>
      <c r="K132" s="395">
        <f>'[2]Electric Rate Base - Plant Data'!K132</f>
        <v>0</v>
      </c>
      <c r="L132" s="395">
        <f>'[2]Electric Rate Base - Plant Data'!L132</f>
        <v>0</v>
      </c>
      <c r="M132" s="395">
        <f>'[2]Electric Rate Base - Plant Data'!M132</f>
        <v>0</v>
      </c>
      <c r="N132" s="395">
        <f>'[2]Electric Rate Base - Plant Data'!N132</f>
        <v>0</v>
      </c>
      <c r="O132" s="395">
        <f>'[2]Electric Rate Base - Plant Data'!O132</f>
        <v>0</v>
      </c>
      <c r="P132" s="395">
        <f>'[2]Electric Rate Base - Plant Data'!P132</f>
        <v>-95819883.979849756</v>
      </c>
      <c r="Q132" s="395">
        <f>'[2]Electric Rate Base - Plant Data'!Q132</f>
        <v>-512709747.42230624</v>
      </c>
      <c r="R132" s="395">
        <f>'[2]Electric Rate Base - Plant Data'!R132</f>
        <v>0</v>
      </c>
      <c r="S132" s="395">
        <f>'[2]Electric Rate Base - Plant Data'!S132</f>
        <v>-512709747.42230624</v>
      </c>
    </row>
    <row r="133" spans="1:19" ht="13.8">
      <c r="A133" s="394" t="str">
        <f>'[2]Electric Rate Base - Plant Data'!A133</f>
        <v>UI</v>
      </c>
      <c r="B133" s="391" t="str">
        <f>'[2]Electric Rate Base - Plant Data'!B133</f>
        <v xml:space="preserve">               314 - Turbogenerator Units</v>
      </c>
      <c r="C133" s="395">
        <f>'[2]Electric Rate Base - Plant Data'!C133</f>
        <v>-181905695.79333299</v>
      </c>
      <c r="D133" s="392">
        <f>'[2]Electric Rate Base - Plant Data'!D133</f>
        <v>0</v>
      </c>
      <c r="E133" s="395">
        <f>'[2]Electric Rate Base - Plant Data'!E133</f>
        <v>-181905695.79333299</v>
      </c>
      <c r="F133" s="395">
        <f>'[2]Electric Rate Base - Plant Data'!F133</f>
        <v>-2941159.0855033142</v>
      </c>
      <c r="G133" s="395">
        <f>'[2]Electric Rate Base - Plant Data'!G133</f>
        <v>0</v>
      </c>
      <c r="H133" s="395">
        <f>'[2]Electric Rate Base - Plant Data'!H133</f>
        <v>0</v>
      </c>
      <c r="I133" s="395">
        <f>'[2]Electric Rate Base - Plant Data'!I133</f>
        <v>0</v>
      </c>
      <c r="J133" s="395">
        <f>'[2]Electric Rate Base - Plant Data'!J133</f>
        <v>0</v>
      </c>
      <c r="K133" s="395">
        <f>'[2]Electric Rate Base - Plant Data'!K133</f>
        <v>0</v>
      </c>
      <c r="L133" s="395">
        <f>'[2]Electric Rate Base - Plant Data'!L133</f>
        <v>0</v>
      </c>
      <c r="M133" s="395">
        <f>'[2]Electric Rate Base - Plant Data'!M133</f>
        <v>0</v>
      </c>
      <c r="N133" s="395">
        <f>'[2]Electric Rate Base - Plant Data'!N133</f>
        <v>0</v>
      </c>
      <c r="O133" s="395">
        <f>'[2]Electric Rate Base - Plant Data'!O133</f>
        <v>0</v>
      </c>
      <c r="P133" s="395">
        <f>'[2]Electric Rate Base - Plant Data'!P133</f>
        <v>0</v>
      </c>
      <c r="Q133" s="395">
        <f>'[2]Electric Rate Base - Plant Data'!Q133</f>
        <v>-184846854.8788363</v>
      </c>
      <c r="R133" s="395">
        <f>'[2]Electric Rate Base - Plant Data'!R133</f>
        <v>0</v>
      </c>
      <c r="S133" s="395">
        <f>'[2]Electric Rate Base - Plant Data'!S133</f>
        <v>-184846854.8788363</v>
      </c>
    </row>
    <row r="134" spans="1:19" ht="13.8">
      <c r="A134" s="394" t="str">
        <f>'[2]Electric Rate Base - Plant Data'!A134</f>
        <v>UI</v>
      </c>
      <c r="B134" s="391" t="str">
        <f>'[2]Electric Rate Base - Plant Data'!B134</f>
        <v xml:space="preserve">               315 - Accessory Electric Equipment</v>
      </c>
      <c r="C134" s="395">
        <f>'[2]Electric Rate Base - Plant Data'!C134</f>
        <v>-30933449.739583299</v>
      </c>
      <c r="D134" s="392">
        <f>'[2]Electric Rate Base - Plant Data'!D134</f>
        <v>0</v>
      </c>
      <c r="E134" s="395">
        <f>'[2]Electric Rate Base - Plant Data'!E134</f>
        <v>-30933449.739583299</v>
      </c>
      <c r="F134" s="395">
        <f>'[2]Electric Rate Base - Plant Data'!F134</f>
        <v>-574155.36550828069</v>
      </c>
      <c r="G134" s="395">
        <f>'[2]Electric Rate Base - Plant Data'!G134</f>
        <v>0</v>
      </c>
      <c r="H134" s="395">
        <f>'[2]Electric Rate Base - Plant Data'!H134</f>
        <v>0</v>
      </c>
      <c r="I134" s="395">
        <f>'[2]Electric Rate Base - Plant Data'!I134</f>
        <v>0</v>
      </c>
      <c r="J134" s="395">
        <f>'[2]Electric Rate Base - Plant Data'!J134</f>
        <v>0</v>
      </c>
      <c r="K134" s="395">
        <f>'[2]Electric Rate Base - Plant Data'!K134</f>
        <v>0</v>
      </c>
      <c r="L134" s="395">
        <f>'[2]Electric Rate Base - Plant Data'!L134</f>
        <v>0</v>
      </c>
      <c r="M134" s="395">
        <f>'[2]Electric Rate Base - Plant Data'!M134</f>
        <v>0</v>
      </c>
      <c r="N134" s="395">
        <f>'[2]Electric Rate Base - Plant Data'!N134</f>
        <v>0</v>
      </c>
      <c r="O134" s="395">
        <f>'[2]Electric Rate Base - Plant Data'!O134</f>
        <v>0</v>
      </c>
      <c r="P134" s="395">
        <f>'[2]Electric Rate Base - Plant Data'!P134</f>
        <v>0</v>
      </c>
      <c r="Q134" s="395">
        <f>'[2]Electric Rate Base - Plant Data'!Q134</f>
        <v>-31507605.105091579</v>
      </c>
      <c r="R134" s="395">
        <f>'[2]Electric Rate Base - Plant Data'!R134</f>
        <v>0</v>
      </c>
      <c r="S134" s="395">
        <f>'[2]Electric Rate Base - Plant Data'!S134</f>
        <v>-31507605.105091579</v>
      </c>
    </row>
    <row r="135" spans="1:19" ht="13.8">
      <c r="A135" s="394" t="str">
        <f>'[2]Electric Rate Base - Plant Data'!A135</f>
        <v>UI</v>
      </c>
      <c r="B135" s="391" t="str">
        <f>'[2]Electric Rate Base - Plant Data'!B135</f>
        <v xml:space="preserve">               316 - Miscellaneous Power Plant Equipment</v>
      </c>
      <c r="C135" s="395">
        <f>'[2]Electric Rate Base - Plant Data'!C135</f>
        <v>-10294073.888749899</v>
      </c>
      <c r="D135" s="392">
        <f>'[2]Electric Rate Base - Plant Data'!D135</f>
        <v>0</v>
      </c>
      <c r="E135" s="395">
        <f>'[2]Electric Rate Base - Plant Data'!E135</f>
        <v>-10294073.888749899</v>
      </c>
      <c r="F135" s="395">
        <f>'[2]Electric Rate Base - Plant Data'!F135</f>
        <v>-282713.47079006681</v>
      </c>
      <c r="G135" s="395">
        <f>'[2]Electric Rate Base - Plant Data'!G135</f>
        <v>0</v>
      </c>
      <c r="H135" s="395">
        <f>'[2]Electric Rate Base - Plant Data'!H135</f>
        <v>0</v>
      </c>
      <c r="I135" s="395">
        <f>'[2]Electric Rate Base - Plant Data'!I135</f>
        <v>0</v>
      </c>
      <c r="J135" s="395">
        <f>'[2]Electric Rate Base - Plant Data'!J135</f>
        <v>0</v>
      </c>
      <c r="K135" s="395">
        <f>'[2]Electric Rate Base - Plant Data'!K135</f>
        <v>0</v>
      </c>
      <c r="L135" s="395">
        <f>'[2]Electric Rate Base - Plant Data'!L135</f>
        <v>0</v>
      </c>
      <c r="M135" s="395">
        <f>'[2]Electric Rate Base - Plant Data'!M135</f>
        <v>0</v>
      </c>
      <c r="N135" s="395">
        <f>'[2]Electric Rate Base - Plant Data'!N135</f>
        <v>0</v>
      </c>
      <c r="O135" s="395">
        <f>'[2]Electric Rate Base - Plant Data'!O135</f>
        <v>0</v>
      </c>
      <c r="P135" s="395">
        <f>'[2]Electric Rate Base - Plant Data'!P135</f>
        <v>0</v>
      </c>
      <c r="Q135" s="395">
        <f>'[2]Electric Rate Base - Plant Data'!Q135</f>
        <v>-10576787.359539967</v>
      </c>
      <c r="R135" s="395">
        <f>'[2]Electric Rate Base - Plant Data'!R135</f>
        <v>0</v>
      </c>
      <c r="S135" s="395">
        <f>'[2]Electric Rate Base - Plant Data'!S135</f>
        <v>-10576787.359539967</v>
      </c>
    </row>
    <row r="136" spans="1:19" ht="13.8">
      <c r="A136" s="394" t="str">
        <f>'[2]Electric Rate Base - Plant Data'!A136</f>
        <v>UI</v>
      </c>
      <c r="B136" s="391" t="str">
        <f>'[2]Electric Rate Base - Plant Data'!B136</f>
        <v xml:space="preserve">               317 - Asset Retirement Obligation</v>
      </c>
      <c r="C136" s="398">
        <f>'[2]Electric Rate Base - Plant Data'!C136</f>
        <v>-2123525.11499999</v>
      </c>
      <c r="D136" s="392">
        <f>'[2]Electric Rate Base - Plant Data'!D136</f>
        <v>0</v>
      </c>
      <c r="E136" s="398">
        <f>'[2]Electric Rate Base - Plant Data'!E136</f>
        <v>-2123525.11499999</v>
      </c>
      <c r="F136" s="398">
        <f>'[2]Electric Rate Base - Plant Data'!F136</f>
        <v>0</v>
      </c>
      <c r="G136" s="398">
        <f>'[2]Electric Rate Base - Plant Data'!G136</f>
        <v>0</v>
      </c>
      <c r="H136" s="398">
        <f>'[2]Electric Rate Base - Plant Data'!H136</f>
        <v>0</v>
      </c>
      <c r="I136" s="398">
        <f>'[2]Electric Rate Base - Plant Data'!I136</f>
        <v>0</v>
      </c>
      <c r="J136" s="398">
        <f>'[2]Electric Rate Base - Plant Data'!J136</f>
        <v>0</v>
      </c>
      <c r="K136" s="398">
        <f>'[2]Electric Rate Base - Plant Data'!K136</f>
        <v>0</v>
      </c>
      <c r="L136" s="398">
        <f>'[2]Electric Rate Base - Plant Data'!L136</f>
        <v>0</v>
      </c>
      <c r="M136" s="398">
        <f>'[2]Electric Rate Base - Plant Data'!M136</f>
        <v>0</v>
      </c>
      <c r="N136" s="398">
        <f>'[2]Electric Rate Base - Plant Data'!N136</f>
        <v>0</v>
      </c>
      <c r="O136" s="398">
        <f>'[2]Electric Rate Base - Plant Data'!O136</f>
        <v>0</v>
      </c>
      <c r="P136" s="398">
        <f>'[2]Electric Rate Base - Plant Data'!P136</f>
        <v>0</v>
      </c>
      <c r="Q136" s="398">
        <f>'[2]Electric Rate Base - Plant Data'!Q136</f>
        <v>-2123525.11499999</v>
      </c>
      <c r="R136" s="398">
        <f>'[2]Electric Rate Base - Plant Data'!R136</f>
        <v>0</v>
      </c>
      <c r="S136" s="398">
        <f>'[2]Electric Rate Base - Plant Data'!S136</f>
        <v>-2123525.11499999</v>
      </c>
    </row>
    <row r="137" spans="1:19" ht="13.8">
      <c r="A137" s="394">
        <f>'[2]Electric Rate Base - Plant Data'!A137</f>
        <v>0</v>
      </c>
      <c r="B137" s="399" t="str">
        <f>'[2]Electric Rate Base - Plant Data'!B137</f>
        <v>Total Production</v>
      </c>
      <c r="C137" s="400">
        <f>'[2]Electric Rate Base - Plant Data'!C137</f>
        <v>-763481420.58249915</v>
      </c>
      <c r="D137" s="401">
        <f>'[2]Electric Rate Base - Plant Data'!D137</f>
        <v>0</v>
      </c>
      <c r="E137" s="400">
        <f>'[2]Electric Rate Base - Plant Data'!E137</f>
        <v>-763481420.58249915</v>
      </c>
      <c r="F137" s="400">
        <f>'[2]Electric Rate Base - Plant Data'!F137</f>
        <v>-12471970.303969191</v>
      </c>
      <c r="G137" s="400">
        <f>'[2]Electric Rate Base - Plant Data'!G137</f>
        <v>0</v>
      </c>
      <c r="H137" s="400">
        <f>'[2]Electric Rate Base - Plant Data'!H137</f>
        <v>0</v>
      </c>
      <c r="I137" s="400">
        <f>'[2]Electric Rate Base - Plant Data'!I137</f>
        <v>0</v>
      </c>
      <c r="J137" s="400">
        <f>'[2]Electric Rate Base - Plant Data'!J137</f>
        <v>0</v>
      </c>
      <c r="K137" s="400">
        <f>'[2]Electric Rate Base - Plant Data'!K137</f>
        <v>0</v>
      </c>
      <c r="L137" s="400">
        <f>'[2]Electric Rate Base - Plant Data'!L137</f>
        <v>0</v>
      </c>
      <c r="M137" s="400">
        <f>'[2]Electric Rate Base - Plant Data'!M137</f>
        <v>0</v>
      </c>
      <c r="N137" s="400">
        <f>'[2]Electric Rate Base - Plant Data'!N137</f>
        <v>0</v>
      </c>
      <c r="O137" s="400">
        <f>'[2]Electric Rate Base - Plant Data'!O137</f>
        <v>0</v>
      </c>
      <c r="P137" s="400">
        <f>'[2]Electric Rate Base - Plant Data'!P137</f>
        <v>-95819883.979849756</v>
      </c>
      <c r="Q137" s="400">
        <f>'[2]Electric Rate Base - Plant Data'!Q137</f>
        <v>-871773274.86631811</v>
      </c>
      <c r="R137" s="400">
        <f>'[2]Electric Rate Base - Plant Data'!R137</f>
        <v>0</v>
      </c>
      <c r="S137" s="400">
        <f>'[2]Electric Rate Base - Plant Data'!S137</f>
        <v>-871773274.86631811</v>
      </c>
    </row>
    <row r="138" spans="1:19" ht="13.8">
      <c r="A138" s="394" t="str">
        <f>'[2]Electric Rate Base - Plant Data'!A138</f>
        <v>UI</v>
      </c>
      <c r="B138" s="391" t="str">
        <f>'[2]Electric Rate Base - Plant Data'!B138</f>
        <v xml:space="preserve">          Hydraulic Production:</v>
      </c>
      <c r="C138" s="395">
        <f>'[2]Electric Rate Base - Plant Data'!C138</f>
        <v>0</v>
      </c>
      <c r="D138" s="392">
        <f>'[2]Electric Rate Base - Plant Data'!D138</f>
        <v>0</v>
      </c>
      <c r="E138" s="395">
        <f>'[2]Electric Rate Base - Plant Data'!E138</f>
        <v>0</v>
      </c>
      <c r="F138" s="395">
        <f>'[2]Electric Rate Base - Plant Data'!F138</f>
        <v>0</v>
      </c>
      <c r="G138" s="395">
        <f>'[2]Electric Rate Base - Plant Data'!G138</f>
        <v>0</v>
      </c>
      <c r="H138" s="395">
        <f>'[2]Electric Rate Base - Plant Data'!H138</f>
        <v>0</v>
      </c>
      <c r="I138" s="395">
        <f>'[2]Electric Rate Base - Plant Data'!I138</f>
        <v>0</v>
      </c>
      <c r="J138" s="395">
        <f>'[2]Electric Rate Base - Plant Data'!J138</f>
        <v>0</v>
      </c>
      <c r="K138" s="395">
        <f>'[2]Electric Rate Base - Plant Data'!K138</f>
        <v>0</v>
      </c>
      <c r="L138" s="395">
        <f>'[2]Electric Rate Base - Plant Data'!L138</f>
        <v>0</v>
      </c>
      <c r="M138" s="395">
        <f>'[2]Electric Rate Base - Plant Data'!M138</f>
        <v>0</v>
      </c>
      <c r="N138" s="395">
        <f>'[2]Electric Rate Base - Plant Data'!N138</f>
        <v>0</v>
      </c>
      <c r="O138" s="395">
        <f>'[2]Electric Rate Base - Plant Data'!O138</f>
        <v>0</v>
      </c>
      <c r="P138" s="395">
        <f>'[2]Electric Rate Base - Plant Data'!P138</f>
        <v>0</v>
      </c>
      <c r="Q138" s="395">
        <f>'[2]Electric Rate Base - Plant Data'!Q138</f>
        <v>0</v>
      </c>
      <c r="R138" s="395">
        <f>'[2]Electric Rate Base - Plant Data'!R138</f>
        <v>0</v>
      </c>
      <c r="S138" s="395">
        <f>'[2]Electric Rate Base - Plant Data'!S138</f>
        <v>0</v>
      </c>
    </row>
    <row r="139" spans="1:19" ht="13.8">
      <c r="A139" s="394" t="str">
        <f>'[2]Electric Rate Base - Plant Data'!A139</f>
        <v>UI</v>
      </c>
      <c r="B139" s="391" t="str">
        <f>'[2]Electric Rate Base - Plant Data'!B139</f>
        <v xml:space="preserve">               330 - Land and Land Rights</v>
      </c>
      <c r="C139" s="395">
        <f>'[2]Electric Rate Base - Plant Data'!C139</f>
        <v>-10990.1599999999</v>
      </c>
      <c r="D139" s="392">
        <f>'[2]Electric Rate Base - Plant Data'!D139</f>
        <v>0</v>
      </c>
      <c r="E139" s="395">
        <f>'[2]Electric Rate Base - Plant Data'!E139</f>
        <v>-10990.1599999999</v>
      </c>
      <c r="F139" s="395">
        <f>'[2]Electric Rate Base - Plant Data'!F139</f>
        <v>71.219646203836987</v>
      </c>
      <c r="G139" s="395">
        <f>'[2]Electric Rate Base - Plant Data'!G139</f>
        <v>0</v>
      </c>
      <c r="H139" s="395">
        <f>'[2]Electric Rate Base - Plant Data'!H139</f>
        <v>0</v>
      </c>
      <c r="I139" s="395">
        <f>'[2]Electric Rate Base - Plant Data'!I139</f>
        <v>0</v>
      </c>
      <c r="J139" s="395">
        <f>'[2]Electric Rate Base - Plant Data'!J139</f>
        <v>0</v>
      </c>
      <c r="K139" s="395">
        <f>'[2]Electric Rate Base - Plant Data'!K139</f>
        <v>0</v>
      </c>
      <c r="L139" s="395">
        <f>'[2]Electric Rate Base - Plant Data'!L139</f>
        <v>0</v>
      </c>
      <c r="M139" s="395">
        <f>'[2]Electric Rate Base - Plant Data'!M139</f>
        <v>0</v>
      </c>
      <c r="N139" s="395">
        <f>'[2]Electric Rate Base - Plant Data'!N139</f>
        <v>0</v>
      </c>
      <c r="O139" s="395">
        <f>'[2]Electric Rate Base - Plant Data'!O139</f>
        <v>0</v>
      </c>
      <c r="P139" s="395">
        <f>'[2]Electric Rate Base - Plant Data'!P139</f>
        <v>0</v>
      </c>
      <c r="Q139" s="395">
        <f>'[2]Electric Rate Base - Plant Data'!Q139</f>
        <v>-10918.940353796062</v>
      </c>
      <c r="R139" s="395">
        <f>'[2]Electric Rate Base - Plant Data'!R139</f>
        <v>0</v>
      </c>
      <c r="S139" s="395">
        <f>'[2]Electric Rate Base - Plant Data'!S139</f>
        <v>-10918.940353796062</v>
      </c>
    </row>
    <row r="140" spans="1:19" ht="13.8">
      <c r="A140" s="394" t="str">
        <f>'[2]Electric Rate Base - Plant Data'!A140</f>
        <v>UI</v>
      </c>
      <c r="B140" s="391" t="str">
        <f>'[2]Electric Rate Base - Plant Data'!B140</f>
        <v xml:space="preserve">               331 - Structures and Improvements</v>
      </c>
      <c r="C140" s="395">
        <f>'[2]Electric Rate Base - Plant Data'!C140</f>
        <v>-22166785.880416598</v>
      </c>
      <c r="D140" s="392">
        <f>'[2]Electric Rate Base - Plant Data'!D140</f>
        <v>0</v>
      </c>
      <c r="E140" s="395">
        <f>'[2]Electric Rate Base - Plant Data'!E140</f>
        <v>-22166785.880416598</v>
      </c>
      <c r="F140" s="395">
        <f>'[2]Electric Rate Base - Plant Data'!F140</f>
        <v>-298929.18992365093</v>
      </c>
      <c r="G140" s="395">
        <f>'[2]Electric Rate Base - Plant Data'!G140</f>
        <v>0</v>
      </c>
      <c r="H140" s="395">
        <f>'[2]Electric Rate Base - Plant Data'!H140</f>
        <v>0</v>
      </c>
      <c r="I140" s="395">
        <f>'[2]Electric Rate Base - Plant Data'!I140</f>
        <v>0</v>
      </c>
      <c r="J140" s="395">
        <f>'[2]Electric Rate Base - Plant Data'!J140</f>
        <v>0</v>
      </c>
      <c r="K140" s="395">
        <f>'[2]Electric Rate Base - Plant Data'!K140</f>
        <v>0</v>
      </c>
      <c r="L140" s="395">
        <f>'[2]Electric Rate Base - Plant Data'!L140</f>
        <v>0</v>
      </c>
      <c r="M140" s="395">
        <f>'[2]Electric Rate Base - Plant Data'!M140</f>
        <v>0</v>
      </c>
      <c r="N140" s="395">
        <f>'[2]Electric Rate Base - Plant Data'!N140</f>
        <v>0</v>
      </c>
      <c r="O140" s="395">
        <f>'[2]Electric Rate Base - Plant Data'!O140</f>
        <v>0</v>
      </c>
      <c r="P140" s="395">
        <f>'[2]Electric Rate Base - Plant Data'!P140</f>
        <v>0</v>
      </c>
      <c r="Q140" s="395">
        <f>'[2]Electric Rate Base - Plant Data'!Q140</f>
        <v>-22465715.07034025</v>
      </c>
      <c r="R140" s="395">
        <f>'[2]Electric Rate Base - Plant Data'!R140</f>
        <v>0</v>
      </c>
      <c r="S140" s="395">
        <f>'[2]Electric Rate Base - Plant Data'!S140</f>
        <v>-22465715.07034025</v>
      </c>
    </row>
    <row r="141" spans="1:19" ht="13.8">
      <c r="A141" s="394" t="str">
        <f>'[2]Electric Rate Base - Plant Data'!A141</f>
        <v>UI</v>
      </c>
      <c r="B141" s="391" t="str">
        <f>'[2]Electric Rate Base - Plant Data'!B141</f>
        <v xml:space="preserve">               332 - Reservoirs, Dams, and Waterways</v>
      </c>
      <c r="C141" s="395">
        <f>'[2]Electric Rate Base - Plant Data'!C141</f>
        <v>-89833529.099166602</v>
      </c>
      <c r="D141" s="392">
        <f>'[2]Electric Rate Base - Plant Data'!D141</f>
        <v>0</v>
      </c>
      <c r="E141" s="395">
        <f>'[2]Electric Rate Base - Plant Data'!E141</f>
        <v>-89833529.099166602</v>
      </c>
      <c r="F141" s="395">
        <f>'[2]Electric Rate Base - Plant Data'!F141</f>
        <v>-1344714.5709835822</v>
      </c>
      <c r="G141" s="395">
        <f>'[2]Electric Rate Base - Plant Data'!G141</f>
        <v>0</v>
      </c>
      <c r="H141" s="395">
        <f>'[2]Electric Rate Base - Plant Data'!H141</f>
        <v>0</v>
      </c>
      <c r="I141" s="395">
        <f>'[2]Electric Rate Base - Plant Data'!I141</f>
        <v>0</v>
      </c>
      <c r="J141" s="395">
        <f>'[2]Electric Rate Base - Plant Data'!J141</f>
        <v>0</v>
      </c>
      <c r="K141" s="395">
        <f>'[2]Electric Rate Base - Plant Data'!K141</f>
        <v>0</v>
      </c>
      <c r="L141" s="395">
        <f>'[2]Electric Rate Base - Plant Data'!L141</f>
        <v>0</v>
      </c>
      <c r="M141" s="395">
        <f>'[2]Electric Rate Base - Plant Data'!M141</f>
        <v>0</v>
      </c>
      <c r="N141" s="395">
        <f>'[2]Electric Rate Base - Plant Data'!N141</f>
        <v>0</v>
      </c>
      <c r="O141" s="395">
        <f>'[2]Electric Rate Base - Plant Data'!O141</f>
        <v>0</v>
      </c>
      <c r="P141" s="395">
        <f>'[2]Electric Rate Base - Plant Data'!P141</f>
        <v>0</v>
      </c>
      <c r="Q141" s="395">
        <f>'[2]Electric Rate Base - Plant Data'!Q141</f>
        <v>-91178243.670150191</v>
      </c>
      <c r="R141" s="395">
        <f>'[2]Electric Rate Base - Plant Data'!R141</f>
        <v>0</v>
      </c>
      <c r="S141" s="395">
        <f>'[2]Electric Rate Base - Plant Data'!S141</f>
        <v>-91178243.670150191</v>
      </c>
    </row>
    <row r="142" spans="1:19" ht="13.8">
      <c r="A142" s="394" t="str">
        <f>'[2]Electric Rate Base - Plant Data'!A142</f>
        <v>UI</v>
      </c>
      <c r="B142" s="391" t="str">
        <f>'[2]Electric Rate Base - Plant Data'!B142</f>
        <v xml:space="preserve">               333 - Waterwheels, Turbines and Generators</v>
      </c>
      <c r="C142" s="395">
        <f>'[2]Electric Rate Base - Plant Data'!C142</f>
        <v>-22944692.8554166</v>
      </c>
      <c r="D142" s="392">
        <f>'[2]Electric Rate Base - Plant Data'!D142</f>
        <v>0</v>
      </c>
      <c r="E142" s="395">
        <f>'[2]Electric Rate Base - Plant Data'!E142</f>
        <v>-22944692.8554166</v>
      </c>
      <c r="F142" s="395">
        <f>'[2]Electric Rate Base - Plant Data'!F142</f>
        <v>-113590.31464512002</v>
      </c>
      <c r="G142" s="395">
        <f>'[2]Electric Rate Base - Plant Data'!G142</f>
        <v>0</v>
      </c>
      <c r="H142" s="395">
        <f>'[2]Electric Rate Base - Plant Data'!H142</f>
        <v>0</v>
      </c>
      <c r="I142" s="395">
        <f>'[2]Electric Rate Base - Plant Data'!I142</f>
        <v>0</v>
      </c>
      <c r="J142" s="395">
        <f>'[2]Electric Rate Base - Plant Data'!J142</f>
        <v>0</v>
      </c>
      <c r="K142" s="395">
        <f>'[2]Electric Rate Base - Plant Data'!K142</f>
        <v>0</v>
      </c>
      <c r="L142" s="395">
        <f>'[2]Electric Rate Base - Plant Data'!L142</f>
        <v>0</v>
      </c>
      <c r="M142" s="395">
        <f>'[2]Electric Rate Base - Plant Data'!M142</f>
        <v>0</v>
      </c>
      <c r="N142" s="395">
        <f>'[2]Electric Rate Base - Plant Data'!N142</f>
        <v>0</v>
      </c>
      <c r="O142" s="395">
        <f>'[2]Electric Rate Base - Plant Data'!O142</f>
        <v>0</v>
      </c>
      <c r="P142" s="395">
        <f>'[2]Electric Rate Base - Plant Data'!P142</f>
        <v>0</v>
      </c>
      <c r="Q142" s="395">
        <f>'[2]Electric Rate Base - Plant Data'!Q142</f>
        <v>-23058283.170061719</v>
      </c>
      <c r="R142" s="395">
        <f>'[2]Electric Rate Base - Plant Data'!R142</f>
        <v>0</v>
      </c>
      <c r="S142" s="395">
        <f>'[2]Electric Rate Base - Plant Data'!S142</f>
        <v>-23058283.170061719</v>
      </c>
    </row>
    <row r="143" spans="1:19" ht="13.8">
      <c r="A143" s="394" t="str">
        <f>'[2]Electric Rate Base - Plant Data'!A143</f>
        <v>UI</v>
      </c>
      <c r="B143" s="391" t="str">
        <f>'[2]Electric Rate Base - Plant Data'!B143</f>
        <v xml:space="preserve">               334 - Accessory Electric Equipment</v>
      </c>
      <c r="C143" s="395">
        <f>'[2]Electric Rate Base - Plant Data'!C143</f>
        <v>-5664916.3783333302</v>
      </c>
      <c r="D143" s="392">
        <f>'[2]Electric Rate Base - Plant Data'!D143</f>
        <v>0</v>
      </c>
      <c r="E143" s="395">
        <f>'[2]Electric Rate Base - Plant Data'!E143</f>
        <v>-5664916.3783333302</v>
      </c>
      <c r="F143" s="395">
        <f>'[2]Electric Rate Base - Plant Data'!F143</f>
        <v>-71752.395004293765</v>
      </c>
      <c r="G143" s="395">
        <f>'[2]Electric Rate Base - Plant Data'!G143</f>
        <v>0</v>
      </c>
      <c r="H143" s="395">
        <f>'[2]Electric Rate Base - Plant Data'!H143</f>
        <v>0</v>
      </c>
      <c r="I143" s="395">
        <f>'[2]Electric Rate Base - Plant Data'!I143</f>
        <v>0</v>
      </c>
      <c r="J143" s="395">
        <f>'[2]Electric Rate Base - Plant Data'!J143</f>
        <v>0</v>
      </c>
      <c r="K143" s="395">
        <f>'[2]Electric Rate Base - Plant Data'!K143</f>
        <v>0</v>
      </c>
      <c r="L143" s="395">
        <f>'[2]Electric Rate Base - Plant Data'!L143</f>
        <v>0</v>
      </c>
      <c r="M143" s="395">
        <f>'[2]Electric Rate Base - Plant Data'!M143</f>
        <v>0</v>
      </c>
      <c r="N143" s="395">
        <f>'[2]Electric Rate Base - Plant Data'!N143</f>
        <v>0</v>
      </c>
      <c r="O143" s="395">
        <f>'[2]Electric Rate Base - Plant Data'!O143</f>
        <v>0</v>
      </c>
      <c r="P143" s="395">
        <f>'[2]Electric Rate Base - Plant Data'!P143</f>
        <v>0</v>
      </c>
      <c r="Q143" s="395">
        <f>'[2]Electric Rate Base - Plant Data'!Q143</f>
        <v>-5736668.773337624</v>
      </c>
      <c r="R143" s="395">
        <f>'[2]Electric Rate Base - Plant Data'!R143</f>
        <v>0</v>
      </c>
      <c r="S143" s="395">
        <f>'[2]Electric Rate Base - Plant Data'!S143</f>
        <v>-5736668.773337624</v>
      </c>
    </row>
    <row r="144" spans="1:19" ht="13.8">
      <c r="A144" s="394" t="str">
        <f>'[2]Electric Rate Base - Plant Data'!A144</f>
        <v>UI</v>
      </c>
      <c r="B144" s="391" t="str">
        <f>'[2]Electric Rate Base - Plant Data'!B144</f>
        <v xml:space="preserve">               335 - Miscellaneous Power Plant Equipment</v>
      </c>
      <c r="C144" s="395">
        <f>'[2]Electric Rate Base - Plant Data'!C144</f>
        <v>-3034080.6850000001</v>
      </c>
      <c r="D144" s="392">
        <f>'[2]Electric Rate Base - Plant Data'!D144</f>
        <v>0</v>
      </c>
      <c r="E144" s="395">
        <f>'[2]Electric Rate Base - Plant Data'!E144</f>
        <v>-3034080.6850000001</v>
      </c>
      <c r="F144" s="395">
        <f>'[2]Electric Rate Base - Plant Data'!F144</f>
        <v>-35436.736468812735</v>
      </c>
      <c r="G144" s="395">
        <f>'[2]Electric Rate Base - Plant Data'!G144</f>
        <v>0</v>
      </c>
      <c r="H144" s="395">
        <f>'[2]Electric Rate Base - Plant Data'!H144</f>
        <v>0</v>
      </c>
      <c r="I144" s="395">
        <f>'[2]Electric Rate Base - Plant Data'!I144</f>
        <v>0</v>
      </c>
      <c r="J144" s="395">
        <f>'[2]Electric Rate Base - Plant Data'!J144</f>
        <v>0</v>
      </c>
      <c r="K144" s="395">
        <f>'[2]Electric Rate Base - Plant Data'!K144</f>
        <v>0</v>
      </c>
      <c r="L144" s="395">
        <f>'[2]Electric Rate Base - Plant Data'!L144</f>
        <v>0</v>
      </c>
      <c r="M144" s="395">
        <f>'[2]Electric Rate Base - Plant Data'!M144</f>
        <v>0</v>
      </c>
      <c r="N144" s="395">
        <f>'[2]Electric Rate Base - Plant Data'!N144</f>
        <v>0</v>
      </c>
      <c r="O144" s="395">
        <f>'[2]Electric Rate Base - Plant Data'!O144</f>
        <v>0</v>
      </c>
      <c r="P144" s="395">
        <f>'[2]Electric Rate Base - Plant Data'!P144</f>
        <v>0</v>
      </c>
      <c r="Q144" s="395">
        <f>'[2]Electric Rate Base - Plant Data'!Q144</f>
        <v>-3069517.421468813</v>
      </c>
      <c r="R144" s="395">
        <f>'[2]Electric Rate Base - Plant Data'!R144</f>
        <v>0</v>
      </c>
      <c r="S144" s="395">
        <f>'[2]Electric Rate Base - Plant Data'!S144</f>
        <v>-3069517.421468813</v>
      </c>
    </row>
    <row r="145" spans="1:19" ht="13.8">
      <c r="A145" s="394" t="str">
        <f>'[2]Electric Rate Base - Plant Data'!A145</f>
        <v>UI</v>
      </c>
      <c r="B145" s="391" t="str">
        <f>'[2]Electric Rate Base - Plant Data'!B145</f>
        <v xml:space="preserve">               336 - Roads, Railroads and Bridges</v>
      </c>
      <c r="C145" s="395">
        <f>'[2]Electric Rate Base - Plant Data'!C145</f>
        <v>-247044.35458333301</v>
      </c>
      <c r="D145" s="392">
        <f>'[2]Electric Rate Base - Plant Data'!D145</f>
        <v>0</v>
      </c>
      <c r="E145" s="395">
        <f>'[2]Electric Rate Base - Plant Data'!E145</f>
        <v>-247044.35458333301</v>
      </c>
      <c r="F145" s="395">
        <f>'[2]Electric Rate Base - Plant Data'!F145</f>
        <v>-2530.71027163703</v>
      </c>
      <c r="G145" s="395">
        <f>'[2]Electric Rate Base - Plant Data'!G145</f>
        <v>0</v>
      </c>
      <c r="H145" s="395">
        <f>'[2]Electric Rate Base - Plant Data'!H145</f>
        <v>0</v>
      </c>
      <c r="I145" s="395">
        <f>'[2]Electric Rate Base - Plant Data'!I145</f>
        <v>0</v>
      </c>
      <c r="J145" s="395">
        <f>'[2]Electric Rate Base - Plant Data'!J145</f>
        <v>0</v>
      </c>
      <c r="K145" s="395">
        <f>'[2]Electric Rate Base - Plant Data'!K145</f>
        <v>0</v>
      </c>
      <c r="L145" s="395">
        <f>'[2]Electric Rate Base - Plant Data'!L145</f>
        <v>0</v>
      </c>
      <c r="M145" s="395">
        <f>'[2]Electric Rate Base - Plant Data'!M145</f>
        <v>0</v>
      </c>
      <c r="N145" s="395">
        <f>'[2]Electric Rate Base - Plant Data'!N145</f>
        <v>0</v>
      </c>
      <c r="O145" s="395">
        <f>'[2]Electric Rate Base - Plant Data'!O145</f>
        <v>0</v>
      </c>
      <c r="P145" s="395">
        <f>'[2]Electric Rate Base - Plant Data'!P145</f>
        <v>0</v>
      </c>
      <c r="Q145" s="395">
        <f>'[2]Electric Rate Base - Plant Data'!Q145</f>
        <v>-249575.06485497006</v>
      </c>
      <c r="R145" s="395">
        <f>'[2]Electric Rate Base - Plant Data'!R145</f>
        <v>0</v>
      </c>
      <c r="S145" s="395">
        <f>'[2]Electric Rate Base - Plant Data'!S145</f>
        <v>-249575.06485497006</v>
      </c>
    </row>
    <row r="146" spans="1:19" ht="13.8">
      <c r="A146" s="394" t="str">
        <f>'[2]Electric Rate Base - Plant Data'!A146</f>
        <v>UI</v>
      </c>
      <c r="B146" s="391" t="str">
        <f>'[2]Electric Rate Base - Plant Data'!B146</f>
        <v xml:space="preserve">               337 - ARO</v>
      </c>
      <c r="C146" s="395">
        <f>'[2]Electric Rate Base - Plant Data'!C146</f>
        <v>0</v>
      </c>
      <c r="D146" s="392">
        <f>'[2]Electric Rate Base - Plant Data'!D146</f>
        <v>0</v>
      </c>
      <c r="E146" s="395">
        <f>'[2]Electric Rate Base - Plant Data'!E146</f>
        <v>0</v>
      </c>
      <c r="F146" s="395">
        <f>'[2]Electric Rate Base - Plant Data'!F146</f>
        <v>0</v>
      </c>
      <c r="G146" s="395">
        <f>'[2]Electric Rate Base - Plant Data'!G146</f>
        <v>0</v>
      </c>
      <c r="H146" s="395">
        <f>'[2]Electric Rate Base - Plant Data'!H146</f>
        <v>0</v>
      </c>
      <c r="I146" s="395">
        <f>'[2]Electric Rate Base - Plant Data'!I146</f>
        <v>0</v>
      </c>
      <c r="J146" s="395">
        <f>'[2]Electric Rate Base - Plant Data'!J146</f>
        <v>0</v>
      </c>
      <c r="K146" s="395">
        <f>'[2]Electric Rate Base - Plant Data'!K146</f>
        <v>0</v>
      </c>
      <c r="L146" s="395">
        <f>'[2]Electric Rate Base - Plant Data'!L146</f>
        <v>0</v>
      </c>
      <c r="M146" s="395">
        <f>'[2]Electric Rate Base - Plant Data'!M146</f>
        <v>0</v>
      </c>
      <c r="N146" s="395">
        <f>'[2]Electric Rate Base - Plant Data'!N146</f>
        <v>0</v>
      </c>
      <c r="O146" s="395">
        <f>'[2]Electric Rate Base - Plant Data'!O146</f>
        <v>0</v>
      </c>
      <c r="P146" s="395">
        <f>'[2]Electric Rate Base - Plant Data'!P146</f>
        <v>0</v>
      </c>
      <c r="Q146" s="395">
        <f>'[2]Electric Rate Base - Plant Data'!Q146</f>
        <v>0</v>
      </c>
      <c r="R146" s="395">
        <f>'[2]Electric Rate Base - Plant Data'!R146</f>
        <v>0</v>
      </c>
      <c r="S146" s="395">
        <f>'[2]Electric Rate Base - Plant Data'!S146</f>
        <v>0</v>
      </c>
    </row>
    <row r="147" spans="1:19" ht="13.8">
      <c r="A147" s="394" t="str">
        <f>'[2]Electric Rate Base - Plant Data'!A147</f>
        <v>UI</v>
      </c>
      <c r="B147" s="391" t="str">
        <f>'[2]Electric Rate Base - Plant Data'!B147</f>
        <v xml:space="preserve">               338 - Easements</v>
      </c>
      <c r="C147" s="398">
        <f>'[2]Electric Rate Base - Plant Data'!C147</f>
        <v>0</v>
      </c>
      <c r="D147" s="398">
        <f>'[2]Electric Rate Base - Plant Data'!D147</f>
        <v>0</v>
      </c>
      <c r="E147" s="398">
        <f>'[2]Electric Rate Base - Plant Data'!E147</f>
        <v>0</v>
      </c>
      <c r="F147" s="398">
        <f>'[2]Electric Rate Base - Plant Data'!F147</f>
        <v>0</v>
      </c>
      <c r="G147" s="398">
        <f>'[2]Electric Rate Base - Plant Data'!G147</f>
        <v>0</v>
      </c>
      <c r="H147" s="398">
        <f>'[2]Electric Rate Base - Plant Data'!H147</f>
        <v>0</v>
      </c>
      <c r="I147" s="398">
        <f>'[2]Electric Rate Base - Plant Data'!I147</f>
        <v>0</v>
      </c>
      <c r="J147" s="398">
        <f>'[2]Electric Rate Base - Plant Data'!J147</f>
        <v>0</v>
      </c>
      <c r="K147" s="398">
        <f>'[2]Electric Rate Base - Plant Data'!K147</f>
        <v>0</v>
      </c>
      <c r="L147" s="398">
        <f>'[2]Electric Rate Base - Plant Data'!L147</f>
        <v>0</v>
      </c>
      <c r="M147" s="398">
        <f>'[2]Electric Rate Base - Plant Data'!M147</f>
        <v>0</v>
      </c>
      <c r="N147" s="398">
        <f>'[2]Electric Rate Base - Plant Data'!N147</f>
        <v>0</v>
      </c>
      <c r="O147" s="398">
        <f>'[2]Electric Rate Base - Plant Data'!O147</f>
        <v>0</v>
      </c>
      <c r="P147" s="398">
        <f>'[2]Electric Rate Base - Plant Data'!P147</f>
        <v>0</v>
      </c>
      <c r="Q147" s="398">
        <f>'[2]Electric Rate Base - Plant Data'!Q147</f>
        <v>0</v>
      </c>
      <c r="R147" s="398">
        <f>'[2]Electric Rate Base - Plant Data'!R147</f>
        <v>0</v>
      </c>
      <c r="S147" s="398">
        <f>'[2]Electric Rate Base - Plant Data'!S147</f>
        <v>0</v>
      </c>
    </row>
    <row r="148" spans="1:19" ht="13.8">
      <c r="A148" s="394">
        <f>'[2]Electric Rate Base - Plant Data'!A148</f>
        <v>0</v>
      </c>
      <c r="B148" s="399" t="str">
        <f>'[2]Electric Rate Base - Plant Data'!B148</f>
        <v>Total Hydro</v>
      </c>
      <c r="C148" s="400">
        <f>'[2]Electric Rate Base - Plant Data'!C148</f>
        <v>-143902039.41291645</v>
      </c>
      <c r="D148" s="400">
        <f>'[2]Electric Rate Base - Plant Data'!D148</f>
        <v>0</v>
      </c>
      <c r="E148" s="406">
        <f>'[2]Electric Rate Base - Plant Data'!E148</f>
        <v>-143902039.41291645</v>
      </c>
      <c r="F148" s="400">
        <f>'[2]Electric Rate Base - Plant Data'!F148</f>
        <v>-1866882.6976508924</v>
      </c>
      <c r="G148" s="400">
        <f>'[2]Electric Rate Base - Plant Data'!G148</f>
        <v>0</v>
      </c>
      <c r="H148" s="400">
        <f>'[2]Electric Rate Base - Plant Data'!H148</f>
        <v>0</v>
      </c>
      <c r="I148" s="400">
        <f>'[2]Electric Rate Base - Plant Data'!I148</f>
        <v>0</v>
      </c>
      <c r="J148" s="400">
        <f>'[2]Electric Rate Base - Plant Data'!J148</f>
        <v>0</v>
      </c>
      <c r="K148" s="400">
        <f>'[2]Electric Rate Base - Plant Data'!K148</f>
        <v>0</v>
      </c>
      <c r="L148" s="400">
        <f>'[2]Electric Rate Base - Plant Data'!L148</f>
        <v>0</v>
      </c>
      <c r="M148" s="400">
        <f>'[2]Electric Rate Base - Plant Data'!M148</f>
        <v>0</v>
      </c>
      <c r="N148" s="400">
        <f>'[2]Electric Rate Base - Plant Data'!N148</f>
        <v>0</v>
      </c>
      <c r="O148" s="400">
        <f>'[2]Electric Rate Base - Plant Data'!O148</f>
        <v>0</v>
      </c>
      <c r="P148" s="400">
        <f>'[2]Electric Rate Base - Plant Data'!P148</f>
        <v>0</v>
      </c>
      <c r="Q148" s="400">
        <f>'[2]Electric Rate Base - Plant Data'!Q148</f>
        <v>-145768922.11056739</v>
      </c>
      <c r="R148" s="400">
        <f>'[2]Electric Rate Base - Plant Data'!R148</f>
        <v>0</v>
      </c>
      <c r="S148" s="400">
        <f>'[2]Electric Rate Base - Plant Data'!S148</f>
        <v>-145768922.11056739</v>
      </c>
    </row>
    <row r="149" spans="1:19" ht="13.8">
      <c r="A149" s="394" t="str">
        <f>'[2]Electric Rate Base - Plant Data'!A149</f>
        <v>UI</v>
      </c>
      <c r="B149" s="391" t="str">
        <f>'[2]Electric Rate Base - Plant Data'!B149</f>
        <v xml:space="preserve">          Other Production:</v>
      </c>
      <c r="C149" s="395">
        <f>'[2]Electric Rate Base - Plant Data'!C149</f>
        <v>0</v>
      </c>
      <c r="D149" s="392">
        <f>'[2]Electric Rate Base - Plant Data'!D149</f>
        <v>0</v>
      </c>
      <c r="E149" s="395">
        <f>'[2]Electric Rate Base - Plant Data'!E149</f>
        <v>0</v>
      </c>
      <c r="F149" s="395">
        <f>'[2]Electric Rate Base - Plant Data'!F149</f>
        <v>0</v>
      </c>
      <c r="G149" s="395">
        <f>'[2]Electric Rate Base - Plant Data'!G149</f>
        <v>0</v>
      </c>
      <c r="H149" s="395">
        <f>'[2]Electric Rate Base - Plant Data'!H149</f>
        <v>0</v>
      </c>
      <c r="I149" s="395">
        <f>'[2]Electric Rate Base - Plant Data'!I149</f>
        <v>0</v>
      </c>
      <c r="J149" s="395">
        <f>'[2]Electric Rate Base - Plant Data'!J149</f>
        <v>0</v>
      </c>
      <c r="K149" s="395">
        <f>'[2]Electric Rate Base - Plant Data'!K149</f>
        <v>0</v>
      </c>
      <c r="L149" s="395">
        <f>'[2]Electric Rate Base - Plant Data'!L149</f>
        <v>0</v>
      </c>
      <c r="M149" s="395">
        <f>'[2]Electric Rate Base - Plant Data'!M149</f>
        <v>0</v>
      </c>
      <c r="N149" s="395">
        <f>'[2]Electric Rate Base - Plant Data'!N149</f>
        <v>0</v>
      </c>
      <c r="O149" s="395">
        <f>'[2]Electric Rate Base - Plant Data'!O149</f>
        <v>0</v>
      </c>
      <c r="P149" s="395">
        <f>'[2]Electric Rate Base - Plant Data'!P149</f>
        <v>0</v>
      </c>
      <c r="Q149" s="395">
        <f>'[2]Electric Rate Base - Plant Data'!Q149</f>
        <v>0</v>
      </c>
      <c r="R149" s="395">
        <f>'[2]Electric Rate Base - Plant Data'!R149</f>
        <v>0</v>
      </c>
      <c r="S149" s="395">
        <f>'[2]Electric Rate Base - Plant Data'!S149</f>
        <v>0</v>
      </c>
    </row>
    <row r="150" spans="1:19" ht="13.8">
      <c r="A150" s="394" t="str">
        <f>'[2]Electric Rate Base - Plant Data'!A150</f>
        <v>UI</v>
      </c>
      <c r="B150" s="391" t="str">
        <f>'[2]Electric Rate Base - Plant Data'!B150</f>
        <v xml:space="preserve">               340 - Land and Land Rights</v>
      </c>
      <c r="C150" s="395">
        <f>'[2]Electric Rate Base - Plant Data'!C150</f>
        <v>-193185.83</v>
      </c>
      <c r="D150" s="392">
        <f>'[2]Electric Rate Base - Plant Data'!D150</f>
        <v>0</v>
      </c>
      <c r="E150" s="395">
        <f>'[2]Electric Rate Base - Plant Data'!E150</f>
        <v>-193185.83</v>
      </c>
      <c r="F150" s="395">
        <f>'[2]Electric Rate Base - Plant Data'!F150</f>
        <v>2944.3258405878996</v>
      </c>
      <c r="G150" s="395">
        <f>'[2]Electric Rate Base - Plant Data'!G150</f>
        <v>0</v>
      </c>
      <c r="H150" s="395">
        <f>'[2]Electric Rate Base - Plant Data'!H150</f>
        <v>0</v>
      </c>
      <c r="I150" s="395">
        <f>'[2]Electric Rate Base - Plant Data'!I150</f>
        <v>0</v>
      </c>
      <c r="J150" s="395">
        <f>'[2]Electric Rate Base - Plant Data'!J150</f>
        <v>0</v>
      </c>
      <c r="K150" s="395">
        <f>'[2]Electric Rate Base - Plant Data'!K150</f>
        <v>0</v>
      </c>
      <c r="L150" s="395">
        <f>'[2]Electric Rate Base - Plant Data'!L150</f>
        <v>0</v>
      </c>
      <c r="M150" s="395">
        <f>'[2]Electric Rate Base - Plant Data'!M150</f>
        <v>0</v>
      </c>
      <c r="N150" s="395">
        <f>'[2]Electric Rate Base - Plant Data'!N150</f>
        <v>0</v>
      </c>
      <c r="O150" s="395">
        <f>'[2]Electric Rate Base - Plant Data'!O150</f>
        <v>0</v>
      </c>
      <c r="P150" s="395">
        <f>'[2]Electric Rate Base - Plant Data'!P150</f>
        <v>0</v>
      </c>
      <c r="Q150" s="395">
        <f>'[2]Electric Rate Base - Plant Data'!Q150</f>
        <v>-190241.50415941208</v>
      </c>
      <c r="R150" s="395">
        <f>'[2]Electric Rate Base - Plant Data'!R150</f>
        <v>0</v>
      </c>
      <c r="S150" s="395">
        <f>'[2]Electric Rate Base - Plant Data'!S150</f>
        <v>-190241.50415941208</v>
      </c>
    </row>
    <row r="151" spans="1:19" ht="13.8">
      <c r="A151" s="394" t="str">
        <f>'[2]Electric Rate Base - Plant Data'!A151</f>
        <v>UI</v>
      </c>
      <c r="B151" s="391" t="str">
        <f>'[2]Electric Rate Base - Plant Data'!B151</f>
        <v xml:space="preserve">               341 - Structures and Improvements</v>
      </c>
      <c r="C151" s="395">
        <f>'[2]Electric Rate Base - Plant Data'!C151</f>
        <v>-58104531.994583301</v>
      </c>
      <c r="D151" s="392">
        <f>'[2]Electric Rate Base - Plant Data'!D151</f>
        <v>0</v>
      </c>
      <c r="E151" s="395">
        <f>'[2]Electric Rate Base - Plant Data'!E151</f>
        <v>-58104531.994583301</v>
      </c>
      <c r="F151" s="395">
        <f>'[2]Electric Rate Base - Plant Data'!F151</f>
        <v>129813.04950764177</v>
      </c>
      <c r="G151" s="395">
        <f>'[2]Electric Rate Base - Plant Data'!G151</f>
        <v>0</v>
      </c>
      <c r="H151" s="395">
        <f>'[2]Electric Rate Base - Plant Data'!H151</f>
        <v>0</v>
      </c>
      <c r="I151" s="395">
        <f>'[2]Electric Rate Base - Plant Data'!I151</f>
        <v>0</v>
      </c>
      <c r="J151" s="395">
        <f>'[2]Electric Rate Base - Plant Data'!J151</f>
        <v>0</v>
      </c>
      <c r="K151" s="395">
        <f>'[2]Electric Rate Base - Plant Data'!K151</f>
        <v>0</v>
      </c>
      <c r="L151" s="395">
        <f>'[2]Electric Rate Base - Plant Data'!L151</f>
        <v>0</v>
      </c>
      <c r="M151" s="395">
        <f>'[2]Electric Rate Base - Plant Data'!M151</f>
        <v>0</v>
      </c>
      <c r="N151" s="395">
        <f>'[2]Electric Rate Base - Plant Data'!N151</f>
        <v>0</v>
      </c>
      <c r="O151" s="395">
        <f>'[2]Electric Rate Base - Plant Data'!O151</f>
        <v>0</v>
      </c>
      <c r="P151" s="395">
        <f>'[2]Electric Rate Base - Plant Data'!P151</f>
        <v>0</v>
      </c>
      <c r="Q151" s="395">
        <f>'[2]Electric Rate Base - Plant Data'!Q151</f>
        <v>-57974718.945075661</v>
      </c>
      <c r="R151" s="395">
        <f>'[2]Electric Rate Base - Plant Data'!R151</f>
        <v>0</v>
      </c>
      <c r="S151" s="395">
        <f>'[2]Electric Rate Base - Plant Data'!S151</f>
        <v>-57974718.945075661</v>
      </c>
    </row>
    <row r="152" spans="1:19" ht="13.8">
      <c r="A152" s="394" t="str">
        <f>'[2]Electric Rate Base - Plant Data'!A152</f>
        <v>UI</v>
      </c>
      <c r="B152" s="391" t="str">
        <f>'[2]Electric Rate Base - Plant Data'!B152</f>
        <v xml:space="preserve">               342 - Fuel Holders, Producers, and Accessories</v>
      </c>
      <c r="C152" s="395">
        <f>'[2]Electric Rate Base - Plant Data'!C152</f>
        <v>-19104163.2999999</v>
      </c>
      <c r="D152" s="392">
        <f>'[2]Electric Rate Base - Plant Data'!D152</f>
        <v>0</v>
      </c>
      <c r="E152" s="395">
        <f>'[2]Electric Rate Base - Plant Data'!E152</f>
        <v>-19104163.2999999</v>
      </c>
      <c r="F152" s="395">
        <f>'[2]Electric Rate Base - Plant Data'!F152</f>
        <v>307582.16753432306</v>
      </c>
      <c r="G152" s="395">
        <f>'[2]Electric Rate Base - Plant Data'!G152</f>
        <v>0</v>
      </c>
      <c r="H152" s="395">
        <f>'[2]Electric Rate Base - Plant Data'!H152</f>
        <v>0</v>
      </c>
      <c r="I152" s="395">
        <f>'[2]Electric Rate Base - Plant Data'!I152</f>
        <v>0</v>
      </c>
      <c r="J152" s="395">
        <f>'[2]Electric Rate Base - Plant Data'!J152</f>
        <v>0</v>
      </c>
      <c r="K152" s="395">
        <f>'[2]Electric Rate Base - Plant Data'!K152</f>
        <v>0</v>
      </c>
      <c r="L152" s="395">
        <f>'[2]Electric Rate Base - Plant Data'!L152</f>
        <v>0</v>
      </c>
      <c r="M152" s="395">
        <f>'[2]Electric Rate Base - Plant Data'!M152</f>
        <v>0</v>
      </c>
      <c r="N152" s="395">
        <f>'[2]Electric Rate Base - Plant Data'!N152</f>
        <v>0</v>
      </c>
      <c r="O152" s="395">
        <f>'[2]Electric Rate Base - Plant Data'!O152</f>
        <v>0</v>
      </c>
      <c r="P152" s="395">
        <f>'[2]Electric Rate Base - Plant Data'!P152</f>
        <v>0</v>
      </c>
      <c r="Q152" s="395">
        <f>'[2]Electric Rate Base - Plant Data'!Q152</f>
        <v>-18796581.132465579</v>
      </c>
      <c r="R152" s="395">
        <f>'[2]Electric Rate Base - Plant Data'!R152</f>
        <v>0</v>
      </c>
      <c r="S152" s="395">
        <f>'[2]Electric Rate Base - Plant Data'!S152</f>
        <v>-18796581.132465579</v>
      </c>
    </row>
    <row r="153" spans="1:19" ht="13.8">
      <c r="A153" s="394" t="str">
        <f>'[2]Electric Rate Base - Plant Data'!A153</f>
        <v>UI</v>
      </c>
      <c r="B153" s="391" t="str">
        <f>'[2]Electric Rate Base - Plant Data'!B153</f>
        <v xml:space="preserve">               344 - Generators</v>
      </c>
      <c r="C153" s="395">
        <f>'[2]Electric Rate Base - Plant Data'!C153</f>
        <v>-569641094.46791601</v>
      </c>
      <c r="D153" s="392">
        <f>'[2]Electric Rate Base - Plant Data'!D153</f>
        <v>0</v>
      </c>
      <c r="E153" s="395">
        <f>'[2]Electric Rate Base - Plant Data'!E153</f>
        <v>-569641094.46791601</v>
      </c>
      <c r="F153" s="395">
        <f>'[2]Electric Rate Base - Plant Data'!F153</f>
        <v>-6551425.1945843315</v>
      </c>
      <c r="G153" s="395">
        <f>'[2]Electric Rate Base - Plant Data'!G153</f>
        <v>0</v>
      </c>
      <c r="H153" s="395">
        <f>'[2]Electric Rate Base - Plant Data'!H153</f>
        <v>0</v>
      </c>
      <c r="I153" s="395">
        <f>'[2]Electric Rate Base - Plant Data'!I153</f>
        <v>1084996.722022248</v>
      </c>
      <c r="J153" s="395">
        <f>'[2]Electric Rate Base - Plant Data'!J153</f>
        <v>0</v>
      </c>
      <c r="K153" s="395">
        <f>'[2]Electric Rate Base - Plant Data'!K153</f>
        <v>0</v>
      </c>
      <c r="L153" s="395">
        <f>'[2]Electric Rate Base - Plant Data'!L153</f>
        <v>0</v>
      </c>
      <c r="M153" s="395">
        <f>'[2]Electric Rate Base - Plant Data'!M153</f>
        <v>21111912.982080221</v>
      </c>
      <c r="N153" s="395">
        <f>'[2]Electric Rate Base - Plant Data'!N153</f>
        <v>-1572187.2608600797</v>
      </c>
      <c r="O153" s="395">
        <f>'[2]Electric Rate Base - Plant Data'!O153</f>
        <v>0</v>
      </c>
      <c r="P153" s="395">
        <f>'[2]Electric Rate Base - Plant Data'!P153</f>
        <v>0</v>
      </c>
      <c r="Q153" s="395">
        <f>'[2]Electric Rate Base - Plant Data'!Q153</f>
        <v>-555567797.21925795</v>
      </c>
      <c r="R153" s="395">
        <f>'[2]Electric Rate Base - Plant Data'!R153</f>
        <v>0</v>
      </c>
      <c r="S153" s="395">
        <f>'[2]Electric Rate Base - Plant Data'!S153</f>
        <v>-555567797.21925795</v>
      </c>
    </row>
    <row r="154" spans="1:19" ht="13.8">
      <c r="A154" s="394" t="str">
        <f>'[2]Electric Rate Base - Plant Data'!A154</f>
        <v>UI</v>
      </c>
      <c r="B154" s="391" t="str">
        <f>'[2]Electric Rate Base - Plant Data'!B154</f>
        <v xml:space="preserve">               345 - Accessory Electric Equipment</v>
      </c>
      <c r="C154" s="395">
        <f>'[2]Electric Rate Base - Plant Data'!C154</f>
        <v>-51966754.052500002</v>
      </c>
      <c r="D154" s="392">
        <f>'[2]Electric Rate Base - Plant Data'!D154</f>
        <v>0</v>
      </c>
      <c r="E154" s="395">
        <f>'[2]Electric Rate Base - Plant Data'!E154</f>
        <v>-51966754.052500002</v>
      </c>
      <c r="F154" s="395">
        <f>'[2]Electric Rate Base - Plant Data'!F154</f>
        <v>-141907.85530914608</v>
      </c>
      <c r="G154" s="395">
        <f>'[2]Electric Rate Base - Plant Data'!G154</f>
        <v>0</v>
      </c>
      <c r="H154" s="395">
        <f>'[2]Electric Rate Base - Plant Data'!H154</f>
        <v>0</v>
      </c>
      <c r="I154" s="395">
        <f>'[2]Electric Rate Base - Plant Data'!I154</f>
        <v>446099.01776656177</v>
      </c>
      <c r="J154" s="395">
        <f>'[2]Electric Rate Base - Plant Data'!J154</f>
        <v>0</v>
      </c>
      <c r="K154" s="395">
        <f>'[2]Electric Rate Base - Plant Data'!K154</f>
        <v>0</v>
      </c>
      <c r="L154" s="395">
        <f>'[2]Electric Rate Base - Plant Data'!L154</f>
        <v>0</v>
      </c>
      <c r="M154" s="395">
        <f>'[2]Electric Rate Base - Plant Data'!M154</f>
        <v>0</v>
      </c>
      <c r="N154" s="395">
        <f>'[2]Electric Rate Base - Plant Data'!N154</f>
        <v>0</v>
      </c>
      <c r="O154" s="395">
        <f>'[2]Electric Rate Base - Plant Data'!O154</f>
        <v>0</v>
      </c>
      <c r="P154" s="395">
        <f>'[2]Electric Rate Base - Plant Data'!P154</f>
        <v>0</v>
      </c>
      <c r="Q154" s="395">
        <f>'[2]Electric Rate Base - Plant Data'!Q154</f>
        <v>-51662562.890042581</v>
      </c>
      <c r="R154" s="395">
        <f>'[2]Electric Rate Base - Plant Data'!R154</f>
        <v>0</v>
      </c>
      <c r="S154" s="395">
        <f>'[2]Electric Rate Base - Plant Data'!S154</f>
        <v>-51662562.890042581</v>
      </c>
    </row>
    <row r="155" spans="1:19" ht="13.8">
      <c r="A155" s="394" t="str">
        <f>'[2]Electric Rate Base - Plant Data'!A155</f>
        <v>UI</v>
      </c>
      <c r="B155" s="391" t="str">
        <f>'[2]Electric Rate Base - Plant Data'!B155</f>
        <v xml:space="preserve">               346 - Other Production</v>
      </c>
      <c r="C155" s="395">
        <f>'[2]Electric Rate Base - Plant Data'!C155</f>
        <v>-6017167.5945833297</v>
      </c>
      <c r="D155" s="392">
        <f>'[2]Electric Rate Base - Plant Data'!D155</f>
        <v>0</v>
      </c>
      <c r="E155" s="395">
        <f>'[2]Electric Rate Base - Plant Data'!E155</f>
        <v>-6017167.5945833297</v>
      </c>
      <c r="F155" s="395">
        <f>'[2]Electric Rate Base - Plant Data'!F155</f>
        <v>-125853.28795076677</v>
      </c>
      <c r="G155" s="395">
        <f>'[2]Electric Rate Base - Plant Data'!G155</f>
        <v>0</v>
      </c>
      <c r="H155" s="395">
        <f>'[2]Electric Rate Base - Plant Data'!H155</f>
        <v>0</v>
      </c>
      <c r="I155" s="395">
        <f>'[2]Electric Rate Base - Plant Data'!I155</f>
        <v>0</v>
      </c>
      <c r="J155" s="395">
        <f>'[2]Electric Rate Base - Plant Data'!J155</f>
        <v>0</v>
      </c>
      <c r="K155" s="395">
        <f>'[2]Electric Rate Base - Plant Data'!K155</f>
        <v>0</v>
      </c>
      <c r="L155" s="395">
        <f>'[2]Electric Rate Base - Plant Data'!L155</f>
        <v>0</v>
      </c>
      <c r="M155" s="395">
        <f>'[2]Electric Rate Base - Plant Data'!M155</f>
        <v>0</v>
      </c>
      <c r="N155" s="395">
        <f>'[2]Electric Rate Base - Plant Data'!N155</f>
        <v>0</v>
      </c>
      <c r="O155" s="395">
        <f>'[2]Electric Rate Base - Plant Data'!O155</f>
        <v>0</v>
      </c>
      <c r="P155" s="395">
        <f>'[2]Electric Rate Base - Plant Data'!P155</f>
        <v>0</v>
      </c>
      <c r="Q155" s="395">
        <f>'[2]Electric Rate Base - Plant Data'!Q155</f>
        <v>-6143020.8825340969</v>
      </c>
      <c r="R155" s="395">
        <f>'[2]Electric Rate Base - Plant Data'!R155</f>
        <v>0</v>
      </c>
      <c r="S155" s="395">
        <f>'[2]Electric Rate Base - Plant Data'!S155</f>
        <v>-6143020.8825340969</v>
      </c>
    </row>
    <row r="156" spans="1:19" ht="13.8">
      <c r="A156" s="394" t="str">
        <f>'[2]Electric Rate Base - Plant Data'!A156</f>
        <v>UI</v>
      </c>
      <c r="B156" s="391" t="str">
        <f>'[2]Electric Rate Base - Plant Data'!B156</f>
        <v xml:space="preserve">               347 - Asset Retirement Obligation</v>
      </c>
      <c r="C156" s="395">
        <f>'[2]Electric Rate Base - Plant Data'!C156</f>
        <v>-2453464.7062499998</v>
      </c>
      <c r="D156" s="392">
        <f>'[2]Electric Rate Base - Plant Data'!D156</f>
        <v>0</v>
      </c>
      <c r="E156" s="395">
        <f>'[2]Electric Rate Base - Plant Data'!E156</f>
        <v>-2453464.7062499998</v>
      </c>
      <c r="F156" s="395">
        <f>'[2]Electric Rate Base - Plant Data'!F156</f>
        <v>0</v>
      </c>
      <c r="G156" s="395">
        <f>'[2]Electric Rate Base - Plant Data'!G156</f>
        <v>0</v>
      </c>
      <c r="H156" s="395">
        <f>'[2]Electric Rate Base - Plant Data'!H156</f>
        <v>0</v>
      </c>
      <c r="I156" s="395">
        <f>'[2]Electric Rate Base - Plant Data'!I156</f>
        <v>0</v>
      </c>
      <c r="J156" s="395">
        <f>'[2]Electric Rate Base - Plant Data'!J156</f>
        <v>0</v>
      </c>
      <c r="K156" s="395">
        <f>'[2]Electric Rate Base - Plant Data'!K156</f>
        <v>0</v>
      </c>
      <c r="L156" s="395">
        <f>'[2]Electric Rate Base - Plant Data'!L156</f>
        <v>0</v>
      </c>
      <c r="M156" s="395">
        <f>'[2]Electric Rate Base - Plant Data'!M156</f>
        <v>0</v>
      </c>
      <c r="N156" s="395">
        <f>'[2]Electric Rate Base - Plant Data'!N156</f>
        <v>0</v>
      </c>
      <c r="O156" s="395">
        <f>'[2]Electric Rate Base - Plant Data'!O156</f>
        <v>0</v>
      </c>
      <c r="P156" s="395">
        <f>'[2]Electric Rate Base - Plant Data'!P156</f>
        <v>0</v>
      </c>
      <c r="Q156" s="395">
        <f>'[2]Electric Rate Base - Plant Data'!Q156</f>
        <v>-2453464.7062499998</v>
      </c>
      <c r="R156" s="395">
        <f>'[2]Electric Rate Base - Plant Data'!R156</f>
        <v>0</v>
      </c>
      <c r="S156" s="395">
        <f>'[2]Electric Rate Base - Plant Data'!S156</f>
        <v>-2453464.7062499998</v>
      </c>
    </row>
    <row r="157" spans="1:19" ht="13.8">
      <c r="A157" s="394" t="str">
        <f>'[2]Electric Rate Base - Plant Data'!A157</f>
        <v>UI</v>
      </c>
      <c r="B157" s="391" t="str">
        <f>'[2]Electric Rate Base - Plant Data'!B157</f>
        <v xml:space="preserve">               348 - Energy Production Storage</v>
      </c>
      <c r="C157" s="398">
        <f>'[2]Electric Rate Base - Plant Data'!C157</f>
        <v>-18751.600416666599</v>
      </c>
      <c r="D157" s="392">
        <f>'[2]Electric Rate Base - Plant Data'!D157</f>
        <v>0</v>
      </c>
      <c r="E157" s="395">
        <f>'[2]Electric Rate Base - Plant Data'!E157</f>
        <v>-18751.600416666599</v>
      </c>
      <c r="F157" s="395">
        <f>'[2]Electric Rate Base - Plant Data'!F157</f>
        <v>52134.587241951594</v>
      </c>
      <c r="G157" s="395">
        <f>'[2]Electric Rate Base - Plant Data'!G157</f>
        <v>0</v>
      </c>
      <c r="H157" s="395">
        <f>'[2]Electric Rate Base - Plant Data'!H157</f>
        <v>0</v>
      </c>
      <c r="I157" s="395">
        <f>'[2]Electric Rate Base - Plant Data'!I157</f>
        <v>0</v>
      </c>
      <c r="J157" s="395">
        <f>'[2]Electric Rate Base - Plant Data'!J157</f>
        <v>0</v>
      </c>
      <c r="K157" s="395">
        <f>'[2]Electric Rate Base - Plant Data'!K157</f>
        <v>-495916.20105393277</v>
      </c>
      <c r="L157" s="395">
        <f>'[2]Electric Rate Base - Plant Data'!L157</f>
        <v>0</v>
      </c>
      <c r="M157" s="395">
        <f>'[2]Electric Rate Base - Plant Data'!M157</f>
        <v>0</v>
      </c>
      <c r="N157" s="395">
        <f>'[2]Electric Rate Base - Plant Data'!N157</f>
        <v>0</v>
      </c>
      <c r="O157" s="395">
        <f>'[2]Electric Rate Base - Plant Data'!O157</f>
        <v>0</v>
      </c>
      <c r="P157" s="395">
        <f>'[2]Electric Rate Base - Plant Data'!P157</f>
        <v>0</v>
      </c>
      <c r="Q157" s="398">
        <f>'[2]Electric Rate Base - Plant Data'!Q157</f>
        <v>-462533.21422864776</v>
      </c>
      <c r="R157" s="395">
        <f>'[2]Electric Rate Base - Plant Data'!R157</f>
        <v>0</v>
      </c>
      <c r="S157" s="398">
        <f>'[2]Electric Rate Base - Plant Data'!S157</f>
        <v>-462533.21422864776</v>
      </c>
    </row>
    <row r="158" spans="1:19" ht="13.8">
      <c r="A158" s="394">
        <f>'[2]Electric Rate Base - Plant Data'!A158</f>
        <v>0</v>
      </c>
      <c r="B158" s="399" t="str">
        <f>'[2]Electric Rate Base - Plant Data'!B158</f>
        <v>Total Other Production</v>
      </c>
      <c r="C158" s="406">
        <f>'[2]Electric Rate Base - Plant Data'!C158</f>
        <v>-707499113.54624915</v>
      </c>
      <c r="D158" s="406">
        <f>'[2]Electric Rate Base - Plant Data'!D158</f>
        <v>0</v>
      </c>
      <c r="E158" s="406">
        <f>'[2]Electric Rate Base - Plant Data'!E158</f>
        <v>-707499113.54624915</v>
      </c>
      <c r="F158" s="406">
        <f>'[2]Electric Rate Base - Plant Data'!F158</f>
        <v>-6326712.2077197414</v>
      </c>
      <c r="G158" s="406">
        <f>'[2]Electric Rate Base - Plant Data'!G158</f>
        <v>0</v>
      </c>
      <c r="H158" s="406">
        <f>'[2]Electric Rate Base - Plant Data'!H158</f>
        <v>0</v>
      </c>
      <c r="I158" s="406">
        <f>'[2]Electric Rate Base - Plant Data'!I158</f>
        <v>1531095.7397888098</v>
      </c>
      <c r="J158" s="406">
        <f>'[2]Electric Rate Base - Plant Data'!J158</f>
        <v>0</v>
      </c>
      <c r="K158" s="406">
        <f>'[2]Electric Rate Base - Plant Data'!K158</f>
        <v>-495916.20105393277</v>
      </c>
      <c r="L158" s="406">
        <f>'[2]Electric Rate Base - Plant Data'!L158</f>
        <v>0</v>
      </c>
      <c r="M158" s="406">
        <f>'[2]Electric Rate Base - Plant Data'!M158</f>
        <v>21111912.982080221</v>
      </c>
      <c r="N158" s="406">
        <f>'[2]Electric Rate Base - Plant Data'!N158</f>
        <v>-1572187.2608600797</v>
      </c>
      <c r="O158" s="406">
        <f>'[2]Electric Rate Base - Plant Data'!O158</f>
        <v>0</v>
      </c>
      <c r="P158" s="406">
        <f>'[2]Electric Rate Base - Plant Data'!P158</f>
        <v>0</v>
      </c>
      <c r="Q158" s="406">
        <f>'[2]Electric Rate Base - Plant Data'!Q158</f>
        <v>-693250920.49401391</v>
      </c>
      <c r="R158" s="406">
        <f>'[2]Electric Rate Base - Plant Data'!R158</f>
        <v>0</v>
      </c>
      <c r="S158" s="406">
        <f>'[2]Electric Rate Base - Plant Data'!S158</f>
        <v>-693250920.49401391</v>
      </c>
    </row>
    <row r="159" spans="1:19" ht="13.8">
      <c r="A159" s="394" t="str">
        <f>'[2]Electric Rate Base - Plant Data'!A159</f>
        <v>UI</v>
      </c>
      <c r="B159" s="399" t="str">
        <f>'[2]Electric Rate Base - Plant Data'!B159</f>
        <v xml:space="preserve">     Total Production</v>
      </c>
      <c r="C159" s="400">
        <f>'[2]Electric Rate Base - Plant Data'!C159</f>
        <v>-1614882573.5416646</v>
      </c>
      <c r="D159" s="400">
        <f>'[2]Electric Rate Base - Plant Data'!D159</f>
        <v>0</v>
      </c>
      <c r="E159" s="400">
        <f>'[2]Electric Rate Base - Plant Data'!E159</f>
        <v>-1614882573.5416646</v>
      </c>
      <c r="F159" s="400">
        <f>'[2]Electric Rate Base - Plant Data'!F159</f>
        <v>-20665565.209339827</v>
      </c>
      <c r="G159" s="400">
        <f>'[2]Electric Rate Base - Plant Data'!G159</f>
        <v>0</v>
      </c>
      <c r="H159" s="400">
        <f>'[2]Electric Rate Base - Plant Data'!H159</f>
        <v>0</v>
      </c>
      <c r="I159" s="400">
        <f>'[2]Electric Rate Base - Plant Data'!I159</f>
        <v>1531095.7397888098</v>
      </c>
      <c r="J159" s="400">
        <f>'[2]Electric Rate Base - Plant Data'!J159</f>
        <v>0</v>
      </c>
      <c r="K159" s="400">
        <f>'[2]Electric Rate Base - Plant Data'!K159</f>
        <v>-495916.20105393277</v>
      </c>
      <c r="L159" s="400">
        <f>'[2]Electric Rate Base - Plant Data'!L159</f>
        <v>0</v>
      </c>
      <c r="M159" s="400">
        <f>'[2]Electric Rate Base - Plant Data'!M159</f>
        <v>21111912.982080221</v>
      </c>
      <c r="N159" s="400">
        <f>'[2]Electric Rate Base - Plant Data'!N159</f>
        <v>-1572187.2608600797</v>
      </c>
      <c r="O159" s="400">
        <f>'[2]Electric Rate Base - Plant Data'!O159</f>
        <v>0</v>
      </c>
      <c r="P159" s="400">
        <f>'[2]Electric Rate Base - Plant Data'!P159</f>
        <v>-95819883.979849756</v>
      </c>
      <c r="Q159" s="400">
        <f>'[2]Electric Rate Base - Plant Data'!Q159</f>
        <v>-1710793117.4708996</v>
      </c>
      <c r="R159" s="400">
        <f>'[2]Electric Rate Base - Plant Data'!R159</f>
        <v>0</v>
      </c>
      <c r="S159" s="400">
        <f>'[2]Electric Rate Base - Plant Data'!S159</f>
        <v>-1710793117.4708996</v>
      </c>
    </row>
    <row r="160" spans="1:19" ht="13.8">
      <c r="A160" s="394" t="str">
        <f>'[2]Electric Rate Base - Plant Data'!A160</f>
        <v>UI</v>
      </c>
      <c r="B160" s="391" t="str">
        <f>'[2]Electric Rate Base - Plant Data'!B160</f>
        <v xml:space="preserve">     Transmission:</v>
      </c>
      <c r="C160" s="395">
        <f>'[2]Electric Rate Base - Plant Data'!C160</f>
        <v>0</v>
      </c>
      <c r="D160" s="392">
        <f>'[2]Electric Rate Base - Plant Data'!D160</f>
        <v>0</v>
      </c>
      <c r="E160" s="395">
        <f>'[2]Electric Rate Base - Plant Data'!E160</f>
        <v>0</v>
      </c>
      <c r="F160" s="395">
        <f>'[2]Electric Rate Base - Plant Data'!F160</f>
        <v>0</v>
      </c>
      <c r="G160" s="395">
        <f>'[2]Electric Rate Base - Plant Data'!G160</f>
        <v>0</v>
      </c>
      <c r="H160" s="395">
        <f>'[2]Electric Rate Base - Plant Data'!H160</f>
        <v>0</v>
      </c>
      <c r="I160" s="395">
        <f>'[2]Electric Rate Base - Plant Data'!I160</f>
        <v>0</v>
      </c>
      <c r="J160" s="395">
        <f>'[2]Electric Rate Base - Plant Data'!J160</f>
        <v>0</v>
      </c>
      <c r="K160" s="395">
        <f>'[2]Electric Rate Base - Plant Data'!K160</f>
        <v>0</v>
      </c>
      <c r="L160" s="395">
        <f>'[2]Electric Rate Base - Plant Data'!L160</f>
        <v>0</v>
      </c>
      <c r="M160" s="395">
        <f>'[2]Electric Rate Base - Plant Data'!M160</f>
        <v>0</v>
      </c>
      <c r="N160" s="395">
        <f>'[2]Electric Rate Base - Plant Data'!N160</f>
        <v>0</v>
      </c>
      <c r="O160" s="395">
        <f>'[2]Electric Rate Base - Plant Data'!O160</f>
        <v>0</v>
      </c>
      <c r="P160" s="395">
        <f>'[2]Electric Rate Base - Plant Data'!P160</f>
        <v>0</v>
      </c>
      <c r="Q160" s="395">
        <f>'[2]Electric Rate Base - Plant Data'!Q160</f>
        <v>0</v>
      </c>
      <c r="R160" s="395">
        <f>'[2]Electric Rate Base - Plant Data'!R160</f>
        <v>0</v>
      </c>
      <c r="S160" s="395">
        <f>'[2]Electric Rate Base - Plant Data'!S160</f>
        <v>0</v>
      </c>
    </row>
    <row r="161" spans="1:19" ht="13.8">
      <c r="A161" s="394" t="str">
        <f>'[2]Electric Rate Base - Plant Data'!A161</f>
        <v>UI</v>
      </c>
      <c r="B161" s="391" t="str">
        <f>'[2]Electric Rate Base - Plant Data'!B161</f>
        <v xml:space="preserve">          350 - Land and Land Rights</v>
      </c>
      <c r="C161" s="395">
        <f>'[2]Electric Rate Base - Plant Data'!C161</f>
        <v>-12591666.9545833</v>
      </c>
      <c r="D161" s="392">
        <f>'[2]Electric Rate Base - Plant Data'!D161</f>
        <v>0</v>
      </c>
      <c r="E161" s="395">
        <f>'[2]Electric Rate Base - Plant Data'!E161</f>
        <v>-12591666.9545833</v>
      </c>
      <c r="F161" s="395">
        <f>'[2]Electric Rate Base - Plant Data'!F161</f>
        <v>137305.5961226559</v>
      </c>
      <c r="G161" s="395">
        <f>'[2]Electric Rate Base - Plant Data'!G161</f>
        <v>0</v>
      </c>
      <c r="H161" s="395">
        <f>'[2]Electric Rate Base - Plant Data'!H161</f>
        <v>0</v>
      </c>
      <c r="I161" s="395">
        <f>'[2]Electric Rate Base - Plant Data'!I161</f>
        <v>0</v>
      </c>
      <c r="J161" s="395">
        <f>'[2]Electric Rate Base - Plant Data'!J161</f>
        <v>0</v>
      </c>
      <c r="K161" s="395">
        <f>'[2]Electric Rate Base - Plant Data'!K161</f>
        <v>0</v>
      </c>
      <c r="L161" s="395">
        <f>'[2]Electric Rate Base - Plant Data'!L161</f>
        <v>0</v>
      </c>
      <c r="M161" s="395">
        <f>'[2]Electric Rate Base - Plant Data'!M161</f>
        <v>0</v>
      </c>
      <c r="N161" s="395">
        <f>'[2]Electric Rate Base - Plant Data'!N161</f>
        <v>0</v>
      </c>
      <c r="O161" s="395">
        <f>'[2]Electric Rate Base - Plant Data'!O161</f>
        <v>0</v>
      </c>
      <c r="P161" s="395">
        <f>'[2]Electric Rate Base - Plant Data'!P161</f>
        <v>0</v>
      </c>
      <c r="Q161" s="395">
        <f>'[2]Electric Rate Base - Plant Data'!Q161</f>
        <v>-12454361.358460644</v>
      </c>
      <c r="R161" s="395">
        <f>'[2]Electric Rate Base - Plant Data'!R161</f>
        <v>0</v>
      </c>
      <c r="S161" s="395">
        <f>'[2]Electric Rate Base - Plant Data'!S161</f>
        <v>-12454361.358460644</v>
      </c>
    </row>
    <row r="162" spans="1:19" ht="13.8">
      <c r="A162" s="394" t="str">
        <f>'[2]Electric Rate Base - Plant Data'!A162</f>
        <v>UI</v>
      </c>
      <c r="B162" s="391" t="str">
        <f>'[2]Electric Rate Base - Plant Data'!B162</f>
        <v xml:space="preserve">          351 - Easements</v>
      </c>
      <c r="C162" s="395">
        <f>'[2]Electric Rate Base - Plant Data'!C162</f>
        <v>0</v>
      </c>
      <c r="D162" s="392">
        <f>'[2]Electric Rate Base - Plant Data'!D162</f>
        <v>0</v>
      </c>
      <c r="E162" s="395">
        <f>'[2]Electric Rate Base - Plant Data'!E162</f>
        <v>0</v>
      </c>
      <c r="F162" s="395">
        <f>'[2]Electric Rate Base - Plant Data'!F162</f>
        <v>0</v>
      </c>
      <c r="G162" s="395">
        <f>'[2]Electric Rate Base - Plant Data'!G162</f>
        <v>0</v>
      </c>
      <c r="H162" s="395">
        <f>'[2]Electric Rate Base - Plant Data'!H162</f>
        <v>0</v>
      </c>
      <c r="I162" s="395">
        <f>'[2]Electric Rate Base - Plant Data'!I162</f>
        <v>0</v>
      </c>
      <c r="J162" s="395">
        <f>'[2]Electric Rate Base - Plant Data'!J162</f>
        <v>0</v>
      </c>
      <c r="K162" s="395">
        <f>'[2]Electric Rate Base - Plant Data'!K162</f>
        <v>0</v>
      </c>
      <c r="L162" s="395">
        <f>'[2]Electric Rate Base - Plant Data'!L162</f>
        <v>0</v>
      </c>
      <c r="M162" s="395">
        <f>'[2]Electric Rate Base - Plant Data'!M162</f>
        <v>0</v>
      </c>
      <c r="N162" s="395">
        <f>'[2]Electric Rate Base - Plant Data'!N162</f>
        <v>0</v>
      </c>
      <c r="O162" s="395">
        <f>'[2]Electric Rate Base - Plant Data'!O162</f>
        <v>0</v>
      </c>
      <c r="P162" s="395">
        <f>'[2]Electric Rate Base - Plant Data'!P162</f>
        <v>0</v>
      </c>
      <c r="Q162" s="395">
        <f>'[2]Electric Rate Base - Plant Data'!Q162</f>
        <v>0</v>
      </c>
      <c r="R162" s="395">
        <f>'[2]Electric Rate Base - Plant Data'!R162</f>
        <v>0</v>
      </c>
      <c r="S162" s="395">
        <f>'[2]Electric Rate Base - Plant Data'!S162</f>
        <v>0</v>
      </c>
    </row>
    <row r="163" spans="1:19" ht="13.8">
      <c r="A163" s="394" t="str">
        <f>'[2]Electric Rate Base - Plant Data'!A163</f>
        <v>UI</v>
      </c>
      <c r="B163" s="391" t="str">
        <f>'[2]Electric Rate Base - Plant Data'!B163</f>
        <v xml:space="preserve">          352 - Structures and improvements</v>
      </c>
      <c r="C163" s="395">
        <f>'[2]Electric Rate Base - Plant Data'!C163</f>
        <v>-2840894.9087499999</v>
      </c>
      <c r="D163" s="392">
        <f>'[2]Electric Rate Base - Plant Data'!D163</f>
        <v>0</v>
      </c>
      <c r="E163" s="395">
        <f>'[2]Electric Rate Base - Plant Data'!E163</f>
        <v>-2840894.9087499999</v>
      </c>
      <c r="F163" s="395">
        <f>'[2]Electric Rate Base - Plant Data'!F163</f>
        <v>-215785.70267774496</v>
      </c>
      <c r="G163" s="395">
        <f>'[2]Electric Rate Base - Plant Data'!G163</f>
        <v>0</v>
      </c>
      <c r="H163" s="395">
        <f>'[2]Electric Rate Base - Plant Data'!H163</f>
        <v>0</v>
      </c>
      <c r="I163" s="395">
        <f>'[2]Electric Rate Base - Plant Data'!I163</f>
        <v>0</v>
      </c>
      <c r="J163" s="395">
        <f>'[2]Electric Rate Base - Plant Data'!J163</f>
        <v>0</v>
      </c>
      <c r="K163" s="395">
        <f>'[2]Electric Rate Base - Plant Data'!K163</f>
        <v>0</v>
      </c>
      <c r="L163" s="395">
        <f>'[2]Electric Rate Base - Plant Data'!L163</f>
        <v>0</v>
      </c>
      <c r="M163" s="395">
        <f>'[2]Electric Rate Base - Plant Data'!M163</f>
        <v>0</v>
      </c>
      <c r="N163" s="395">
        <f>'[2]Electric Rate Base - Plant Data'!N163</f>
        <v>0</v>
      </c>
      <c r="O163" s="395">
        <f>'[2]Electric Rate Base - Plant Data'!O163</f>
        <v>0</v>
      </c>
      <c r="P163" s="395">
        <f>'[2]Electric Rate Base - Plant Data'!P163</f>
        <v>0</v>
      </c>
      <c r="Q163" s="395">
        <f>'[2]Electric Rate Base - Plant Data'!Q163</f>
        <v>-3056680.6114277449</v>
      </c>
      <c r="R163" s="395">
        <f>'[2]Electric Rate Base - Plant Data'!R163</f>
        <v>0</v>
      </c>
      <c r="S163" s="395">
        <f>'[2]Electric Rate Base - Plant Data'!S163</f>
        <v>-3056680.6114277449</v>
      </c>
    </row>
    <row r="164" spans="1:19" ht="13.8">
      <c r="A164" s="394" t="str">
        <f>'[2]Electric Rate Base - Plant Data'!A164</f>
        <v>UI</v>
      </c>
      <c r="B164" s="391" t="str">
        <f>'[2]Electric Rate Base - Plant Data'!B164</f>
        <v xml:space="preserve">          353 - Station Equipment</v>
      </c>
      <c r="C164" s="395">
        <f>'[2]Electric Rate Base - Plant Data'!C164</f>
        <v>-153197322.261666</v>
      </c>
      <c r="D164" s="392">
        <f>'[2]Electric Rate Base - Plant Data'!D164</f>
        <v>0</v>
      </c>
      <c r="E164" s="395">
        <f>'[2]Electric Rate Base - Plant Data'!E164</f>
        <v>-153197322.261666</v>
      </c>
      <c r="F164" s="395">
        <f>'[2]Electric Rate Base - Plant Data'!F164</f>
        <v>-51030.94571684004</v>
      </c>
      <c r="G164" s="395">
        <f>'[2]Electric Rate Base - Plant Data'!G164</f>
        <v>0</v>
      </c>
      <c r="H164" s="395">
        <f>'[2]Electric Rate Base - Plant Data'!H164</f>
        <v>0</v>
      </c>
      <c r="I164" s="395">
        <f>'[2]Electric Rate Base - Plant Data'!I164</f>
        <v>0</v>
      </c>
      <c r="J164" s="395">
        <f>'[2]Electric Rate Base - Plant Data'!J164</f>
        <v>0</v>
      </c>
      <c r="K164" s="395">
        <f>'[2]Electric Rate Base - Plant Data'!K164</f>
        <v>0</v>
      </c>
      <c r="L164" s="395">
        <f>'[2]Electric Rate Base - Plant Data'!L164</f>
        <v>0</v>
      </c>
      <c r="M164" s="395">
        <f>'[2]Electric Rate Base - Plant Data'!M164</f>
        <v>0</v>
      </c>
      <c r="N164" s="395">
        <f>'[2]Electric Rate Base - Plant Data'!N164</f>
        <v>0</v>
      </c>
      <c r="O164" s="395">
        <f>'[2]Electric Rate Base - Plant Data'!O164</f>
        <v>0</v>
      </c>
      <c r="P164" s="395">
        <f>'[2]Electric Rate Base - Plant Data'!P164</f>
        <v>0</v>
      </c>
      <c r="Q164" s="395">
        <f>'[2]Electric Rate Base - Plant Data'!Q164</f>
        <v>-153248353.20738283</v>
      </c>
      <c r="R164" s="395">
        <f>'[2]Electric Rate Base - Plant Data'!R164</f>
        <v>0</v>
      </c>
      <c r="S164" s="395">
        <f>'[2]Electric Rate Base - Plant Data'!S164</f>
        <v>-153248353.20738283</v>
      </c>
    </row>
    <row r="165" spans="1:19" ht="13.8">
      <c r="A165" s="394" t="str">
        <f>'[2]Electric Rate Base - Plant Data'!A165</f>
        <v>UI</v>
      </c>
      <c r="B165" s="391" t="str">
        <f>'[2]Electric Rate Base - Plant Data'!B165</f>
        <v xml:space="preserve">          354 - Towers and Fixtures</v>
      </c>
      <c r="C165" s="395">
        <f>'[2]Electric Rate Base - Plant Data'!C165</f>
        <v>-43740738.93</v>
      </c>
      <c r="D165" s="392">
        <f>'[2]Electric Rate Base - Plant Data'!D165</f>
        <v>0</v>
      </c>
      <c r="E165" s="395">
        <f>'[2]Electric Rate Base - Plant Data'!E165</f>
        <v>-43740738.93</v>
      </c>
      <c r="F165" s="395">
        <f>'[2]Electric Rate Base - Plant Data'!F165</f>
        <v>7583.6167684274369</v>
      </c>
      <c r="G165" s="395">
        <f>'[2]Electric Rate Base - Plant Data'!G165</f>
        <v>0</v>
      </c>
      <c r="H165" s="395">
        <f>'[2]Electric Rate Base - Plant Data'!H165</f>
        <v>0</v>
      </c>
      <c r="I165" s="395">
        <f>'[2]Electric Rate Base - Plant Data'!I165</f>
        <v>0</v>
      </c>
      <c r="J165" s="395">
        <f>'[2]Electric Rate Base - Plant Data'!J165</f>
        <v>0</v>
      </c>
      <c r="K165" s="395">
        <f>'[2]Electric Rate Base - Plant Data'!K165</f>
        <v>0</v>
      </c>
      <c r="L165" s="395">
        <f>'[2]Electric Rate Base - Plant Data'!L165</f>
        <v>0</v>
      </c>
      <c r="M165" s="395">
        <f>'[2]Electric Rate Base - Plant Data'!M165</f>
        <v>0</v>
      </c>
      <c r="N165" s="395">
        <f>'[2]Electric Rate Base - Plant Data'!N165</f>
        <v>0</v>
      </c>
      <c r="O165" s="395">
        <f>'[2]Electric Rate Base - Plant Data'!O165</f>
        <v>0</v>
      </c>
      <c r="P165" s="395">
        <f>'[2]Electric Rate Base - Plant Data'!P165</f>
        <v>0</v>
      </c>
      <c r="Q165" s="395">
        <f>'[2]Electric Rate Base - Plant Data'!Q165</f>
        <v>-43733155.313231573</v>
      </c>
      <c r="R165" s="395">
        <f>'[2]Electric Rate Base - Plant Data'!R165</f>
        <v>0</v>
      </c>
      <c r="S165" s="395">
        <f>'[2]Electric Rate Base - Plant Data'!S165</f>
        <v>-43733155.313231573</v>
      </c>
    </row>
    <row r="166" spans="1:19" ht="13.8">
      <c r="A166" s="394" t="str">
        <f>'[2]Electric Rate Base - Plant Data'!A166</f>
        <v>UI</v>
      </c>
      <c r="B166" s="391" t="str">
        <f>'[2]Electric Rate Base - Plant Data'!B166</f>
        <v xml:space="preserve">          355 - Poles and Fixtures</v>
      </c>
      <c r="C166" s="395">
        <f>'[2]Electric Rate Base - Plant Data'!C166</f>
        <v>-75829840.374583304</v>
      </c>
      <c r="D166" s="392">
        <f>'[2]Electric Rate Base - Plant Data'!D166</f>
        <v>0</v>
      </c>
      <c r="E166" s="395">
        <f>'[2]Electric Rate Base - Plant Data'!E166</f>
        <v>-75829840.374583304</v>
      </c>
      <c r="F166" s="395">
        <f>'[2]Electric Rate Base - Plant Data'!F166</f>
        <v>248250.90490998584</v>
      </c>
      <c r="G166" s="395">
        <f>'[2]Electric Rate Base - Plant Data'!G166</f>
        <v>0</v>
      </c>
      <c r="H166" s="395">
        <f>'[2]Electric Rate Base - Plant Data'!H166</f>
        <v>0</v>
      </c>
      <c r="I166" s="395">
        <f>'[2]Electric Rate Base - Plant Data'!I166</f>
        <v>0</v>
      </c>
      <c r="J166" s="395">
        <f>'[2]Electric Rate Base - Plant Data'!J166</f>
        <v>0</v>
      </c>
      <c r="K166" s="395">
        <f>'[2]Electric Rate Base - Plant Data'!K166</f>
        <v>0</v>
      </c>
      <c r="L166" s="395">
        <f>'[2]Electric Rate Base - Plant Data'!L166</f>
        <v>0</v>
      </c>
      <c r="M166" s="395">
        <f>'[2]Electric Rate Base - Plant Data'!M166</f>
        <v>0</v>
      </c>
      <c r="N166" s="395">
        <f>'[2]Electric Rate Base - Plant Data'!N166</f>
        <v>0</v>
      </c>
      <c r="O166" s="395">
        <f>'[2]Electric Rate Base - Plant Data'!O166</f>
        <v>0</v>
      </c>
      <c r="P166" s="395">
        <f>'[2]Electric Rate Base - Plant Data'!P166</f>
        <v>0</v>
      </c>
      <c r="Q166" s="395">
        <f>'[2]Electric Rate Base - Plant Data'!Q166</f>
        <v>-75581589.469673321</v>
      </c>
      <c r="R166" s="395">
        <f>'[2]Electric Rate Base - Plant Data'!R166</f>
        <v>0</v>
      </c>
      <c r="S166" s="395">
        <f>'[2]Electric Rate Base - Plant Data'!S166</f>
        <v>-75581589.469673321</v>
      </c>
    </row>
    <row r="167" spans="1:19" ht="13.8">
      <c r="A167" s="394" t="str">
        <f>'[2]Electric Rate Base - Plant Data'!A167</f>
        <v>UI</v>
      </c>
      <c r="B167" s="391" t="str">
        <f>'[2]Electric Rate Base - Plant Data'!B167</f>
        <v xml:space="preserve">          356 - Overhead Conductors and Devices</v>
      </c>
      <c r="C167" s="395">
        <f>'[2]Electric Rate Base - Plant Data'!C167</f>
        <v>-139595075.58833301</v>
      </c>
      <c r="D167" s="392">
        <f>'[2]Electric Rate Base - Plant Data'!D167</f>
        <v>0</v>
      </c>
      <c r="E167" s="395">
        <f>'[2]Electric Rate Base - Plant Data'!E167</f>
        <v>-139595075.58833301</v>
      </c>
      <c r="F167" s="395">
        <f>'[2]Electric Rate Base - Plant Data'!F167</f>
        <v>1156211.1583832605</v>
      </c>
      <c r="G167" s="395">
        <f>'[2]Electric Rate Base - Plant Data'!G167</f>
        <v>0</v>
      </c>
      <c r="H167" s="395">
        <f>'[2]Electric Rate Base - Plant Data'!H167</f>
        <v>0</v>
      </c>
      <c r="I167" s="395">
        <f>'[2]Electric Rate Base - Plant Data'!I167</f>
        <v>0</v>
      </c>
      <c r="J167" s="395">
        <f>'[2]Electric Rate Base - Plant Data'!J167</f>
        <v>0</v>
      </c>
      <c r="K167" s="395">
        <f>'[2]Electric Rate Base - Plant Data'!K167</f>
        <v>0</v>
      </c>
      <c r="L167" s="395">
        <f>'[2]Electric Rate Base - Plant Data'!L167</f>
        <v>0</v>
      </c>
      <c r="M167" s="395">
        <f>'[2]Electric Rate Base - Plant Data'!M167</f>
        <v>0</v>
      </c>
      <c r="N167" s="395">
        <f>'[2]Electric Rate Base - Plant Data'!N167</f>
        <v>0</v>
      </c>
      <c r="O167" s="395">
        <f>'[2]Electric Rate Base - Plant Data'!O167</f>
        <v>0</v>
      </c>
      <c r="P167" s="395">
        <f>'[2]Electric Rate Base - Plant Data'!P167</f>
        <v>0</v>
      </c>
      <c r="Q167" s="395">
        <f>'[2]Electric Rate Base - Plant Data'!Q167</f>
        <v>-138438864.42994976</v>
      </c>
      <c r="R167" s="395">
        <f>'[2]Electric Rate Base - Plant Data'!R167</f>
        <v>0</v>
      </c>
      <c r="S167" s="395">
        <f>'[2]Electric Rate Base - Plant Data'!S167</f>
        <v>-138438864.42994976</v>
      </c>
    </row>
    <row r="168" spans="1:19" ht="13.8">
      <c r="A168" s="394" t="str">
        <f>'[2]Electric Rate Base - Plant Data'!A168</f>
        <v>UI</v>
      </c>
      <c r="B168" s="391" t="str">
        <f>'[2]Electric Rate Base - Plant Data'!B168</f>
        <v xml:space="preserve">          357 - Underground Conduit</v>
      </c>
      <c r="C168" s="395">
        <f>'[2]Electric Rate Base - Plant Data'!C168</f>
        <v>-381780.84083333297</v>
      </c>
      <c r="D168" s="392">
        <f>'[2]Electric Rate Base - Plant Data'!D168</f>
        <v>0</v>
      </c>
      <c r="E168" s="395">
        <f>'[2]Electric Rate Base - Plant Data'!E168</f>
        <v>-381780.84083333297</v>
      </c>
      <c r="F168" s="395">
        <f>'[2]Electric Rate Base - Plant Data'!F168</f>
        <v>-776.05398649524557</v>
      </c>
      <c r="G168" s="395">
        <f>'[2]Electric Rate Base - Plant Data'!G168</f>
        <v>0</v>
      </c>
      <c r="H168" s="395">
        <f>'[2]Electric Rate Base - Plant Data'!H168</f>
        <v>0</v>
      </c>
      <c r="I168" s="395">
        <f>'[2]Electric Rate Base - Plant Data'!I168</f>
        <v>0</v>
      </c>
      <c r="J168" s="395">
        <f>'[2]Electric Rate Base - Plant Data'!J168</f>
        <v>0</v>
      </c>
      <c r="K168" s="395">
        <f>'[2]Electric Rate Base - Plant Data'!K168</f>
        <v>0</v>
      </c>
      <c r="L168" s="395">
        <f>'[2]Electric Rate Base - Plant Data'!L168</f>
        <v>0</v>
      </c>
      <c r="M168" s="395">
        <f>'[2]Electric Rate Base - Plant Data'!M168</f>
        <v>0</v>
      </c>
      <c r="N168" s="395">
        <f>'[2]Electric Rate Base - Plant Data'!N168</f>
        <v>0</v>
      </c>
      <c r="O168" s="395">
        <f>'[2]Electric Rate Base - Plant Data'!O168</f>
        <v>0</v>
      </c>
      <c r="P168" s="395">
        <f>'[2]Electric Rate Base - Plant Data'!P168</f>
        <v>0</v>
      </c>
      <c r="Q168" s="395">
        <f>'[2]Electric Rate Base - Plant Data'!Q168</f>
        <v>-382556.89481982822</v>
      </c>
      <c r="R168" s="395">
        <f>'[2]Electric Rate Base - Plant Data'!R168</f>
        <v>0</v>
      </c>
      <c r="S168" s="395">
        <f>'[2]Electric Rate Base - Plant Data'!S168</f>
        <v>-382556.89481982822</v>
      </c>
    </row>
    <row r="169" spans="1:19" ht="13.8">
      <c r="A169" s="394" t="str">
        <f>'[2]Electric Rate Base - Plant Data'!A169</f>
        <v>UI</v>
      </c>
      <c r="B169" s="391" t="str">
        <f>'[2]Electric Rate Base - Plant Data'!B169</f>
        <v xml:space="preserve">          358 - Underground Conductors and Devices</v>
      </c>
      <c r="C169" s="395">
        <f>'[2]Electric Rate Base - Plant Data'!C169</f>
        <v>-4512087.5491666598</v>
      </c>
      <c r="D169" s="392">
        <f>'[2]Electric Rate Base - Plant Data'!D169</f>
        <v>0</v>
      </c>
      <c r="E169" s="395">
        <f>'[2]Electric Rate Base - Plant Data'!E169</f>
        <v>-4512087.5491666598</v>
      </c>
      <c r="F169" s="395">
        <f>'[2]Electric Rate Base - Plant Data'!F169</f>
        <v>111131.09919255701</v>
      </c>
      <c r="G169" s="395">
        <f>'[2]Electric Rate Base - Plant Data'!G169</f>
        <v>0</v>
      </c>
      <c r="H169" s="395">
        <f>'[2]Electric Rate Base - Plant Data'!H169</f>
        <v>0</v>
      </c>
      <c r="I169" s="395">
        <f>'[2]Electric Rate Base - Plant Data'!I169</f>
        <v>0</v>
      </c>
      <c r="J169" s="395">
        <f>'[2]Electric Rate Base - Plant Data'!J169</f>
        <v>0</v>
      </c>
      <c r="K169" s="395">
        <f>'[2]Electric Rate Base - Plant Data'!K169</f>
        <v>0</v>
      </c>
      <c r="L169" s="395">
        <f>'[2]Electric Rate Base - Plant Data'!L169</f>
        <v>0</v>
      </c>
      <c r="M169" s="395">
        <f>'[2]Electric Rate Base - Plant Data'!M169</f>
        <v>0</v>
      </c>
      <c r="N169" s="395">
        <f>'[2]Electric Rate Base - Plant Data'!N169</f>
        <v>0</v>
      </c>
      <c r="O169" s="395">
        <f>'[2]Electric Rate Base - Plant Data'!O169</f>
        <v>0</v>
      </c>
      <c r="P169" s="395">
        <f>'[2]Electric Rate Base - Plant Data'!P169</f>
        <v>0</v>
      </c>
      <c r="Q169" s="395">
        <f>'[2]Electric Rate Base - Plant Data'!Q169</f>
        <v>-4400956.4499741029</v>
      </c>
      <c r="R169" s="395">
        <f>'[2]Electric Rate Base - Plant Data'!R169</f>
        <v>0</v>
      </c>
      <c r="S169" s="395">
        <f>'[2]Electric Rate Base - Plant Data'!S169</f>
        <v>-4400956.4499741029</v>
      </c>
    </row>
    <row r="170" spans="1:19" ht="13.8">
      <c r="A170" s="394" t="str">
        <f>'[2]Electric Rate Base - Plant Data'!A170</f>
        <v>UI</v>
      </c>
      <c r="B170" s="391" t="str">
        <f>'[2]Electric Rate Base - Plant Data'!B170</f>
        <v xml:space="preserve">          359 - Roads and Trails</v>
      </c>
      <c r="C170" s="398">
        <f>'[2]Electric Rate Base - Plant Data'!C170</f>
        <v>-1042845.83833333</v>
      </c>
      <c r="D170" s="392">
        <f>'[2]Electric Rate Base - Plant Data'!D170</f>
        <v>0</v>
      </c>
      <c r="E170" s="395">
        <f>'[2]Electric Rate Base - Plant Data'!E170</f>
        <v>-1042845.83833333</v>
      </c>
      <c r="F170" s="395">
        <f>'[2]Electric Rate Base - Plant Data'!F170</f>
        <v>4343.3289397471053</v>
      </c>
      <c r="G170" s="395">
        <f>'[2]Electric Rate Base - Plant Data'!G170</f>
        <v>0</v>
      </c>
      <c r="H170" s="395">
        <f>'[2]Electric Rate Base - Plant Data'!H170</f>
        <v>0</v>
      </c>
      <c r="I170" s="395">
        <f>'[2]Electric Rate Base - Plant Data'!I170</f>
        <v>0</v>
      </c>
      <c r="J170" s="395">
        <f>'[2]Electric Rate Base - Plant Data'!J170</f>
        <v>0</v>
      </c>
      <c r="K170" s="395">
        <f>'[2]Electric Rate Base - Plant Data'!K170</f>
        <v>0</v>
      </c>
      <c r="L170" s="395">
        <f>'[2]Electric Rate Base - Plant Data'!L170</f>
        <v>0</v>
      </c>
      <c r="M170" s="395">
        <f>'[2]Electric Rate Base - Plant Data'!M170</f>
        <v>0</v>
      </c>
      <c r="N170" s="395">
        <f>'[2]Electric Rate Base - Plant Data'!N170</f>
        <v>0</v>
      </c>
      <c r="O170" s="395">
        <f>'[2]Electric Rate Base - Plant Data'!O170</f>
        <v>0</v>
      </c>
      <c r="P170" s="395">
        <f>'[2]Electric Rate Base - Plant Data'!P170</f>
        <v>0</v>
      </c>
      <c r="Q170" s="398">
        <f>'[2]Electric Rate Base - Plant Data'!Q170</f>
        <v>-1038502.5093935829</v>
      </c>
      <c r="R170" s="395">
        <f>'[2]Electric Rate Base - Plant Data'!R170</f>
        <v>0</v>
      </c>
      <c r="S170" s="398">
        <f>'[2]Electric Rate Base - Plant Data'!S170</f>
        <v>-1038502.5093935829</v>
      </c>
    </row>
    <row r="171" spans="1:19" ht="13.8">
      <c r="A171" s="394" t="str">
        <f>'[2]Electric Rate Base - Plant Data'!A171</f>
        <v>UI</v>
      </c>
      <c r="B171" s="399" t="str">
        <f>'[2]Electric Rate Base - Plant Data'!B171</f>
        <v xml:space="preserve">     Total Transmission</v>
      </c>
      <c r="C171" s="400">
        <f>'[2]Electric Rate Base - Plant Data'!C171</f>
        <v>-433732253.2462489</v>
      </c>
      <c r="D171" s="401">
        <f>'[2]Electric Rate Base - Plant Data'!D171</f>
        <v>0</v>
      </c>
      <c r="E171" s="401">
        <f>'[2]Electric Rate Base - Plant Data'!E171</f>
        <v>-433732253.2462489</v>
      </c>
      <c r="F171" s="401">
        <f>'[2]Electric Rate Base - Plant Data'!F171</f>
        <v>1397233.0019355533</v>
      </c>
      <c r="G171" s="401">
        <f>'[2]Electric Rate Base - Plant Data'!G171</f>
        <v>0</v>
      </c>
      <c r="H171" s="401">
        <f>'[2]Electric Rate Base - Plant Data'!H171</f>
        <v>0</v>
      </c>
      <c r="I171" s="401">
        <f>'[2]Electric Rate Base - Plant Data'!I171</f>
        <v>0</v>
      </c>
      <c r="J171" s="401">
        <f>'[2]Electric Rate Base - Plant Data'!J171</f>
        <v>0</v>
      </c>
      <c r="K171" s="401">
        <f>'[2]Electric Rate Base - Plant Data'!K171</f>
        <v>0</v>
      </c>
      <c r="L171" s="401">
        <f>'[2]Electric Rate Base - Plant Data'!L171</f>
        <v>0</v>
      </c>
      <c r="M171" s="401">
        <f>'[2]Electric Rate Base - Plant Data'!M171</f>
        <v>0</v>
      </c>
      <c r="N171" s="401">
        <f>'[2]Electric Rate Base - Plant Data'!N171</f>
        <v>0</v>
      </c>
      <c r="O171" s="401">
        <f>'[2]Electric Rate Base - Plant Data'!O171</f>
        <v>0</v>
      </c>
      <c r="P171" s="401">
        <f>'[2]Electric Rate Base - Plant Data'!P171</f>
        <v>0</v>
      </c>
      <c r="Q171" s="401">
        <f>'[2]Electric Rate Base - Plant Data'!Q171</f>
        <v>-432335020.24431342</v>
      </c>
      <c r="R171" s="401">
        <f>'[2]Electric Rate Base - Plant Data'!R171</f>
        <v>0</v>
      </c>
      <c r="S171" s="401">
        <f>'[2]Electric Rate Base - Plant Data'!S171</f>
        <v>-432335020.24431342</v>
      </c>
    </row>
    <row r="172" spans="1:19" ht="13.8">
      <c r="A172" s="394" t="str">
        <f>'[2]Electric Rate Base - Plant Data'!A172</f>
        <v>UI</v>
      </c>
      <c r="B172" s="391" t="str">
        <f>'[2]Electric Rate Base - Plant Data'!B172</f>
        <v xml:space="preserve">     Distribution</v>
      </c>
      <c r="C172" s="395">
        <f>'[2]Electric Rate Base - Plant Data'!C172</f>
        <v>0</v>
      </c>
      <c r="D172" s="392">
        <f>'[2]Electric Rate Base - Plant Data'!D172</f>
        <v>0</v>
      </c>
      <c r="E172" s="395">
        <f>'[2]Electric Rate Base - Plant Data'!E172</f>
        <v>0</v>
      </c>
      <c r="F172" s="395">
        <f>'[2]Electric Rate Base - Plant Data'!F172</f>
        <v>0</v>
      </c>
      <c r="G172" s="395">
        <f>'[2]Electric Rate Base - Plant Data'!G172</f>
        <v>0</v>
      </c>
      <c r="H172" s="395">
        <f>'[2]Electric Rate Base - Plant Data'!H172</f>
        <v>0</v>
      </c>
      <c r="I172" s="395">
        <f>'[2]Electric Rate Base - Plant Data'!I172</f>
        <v>0</v>
      </c>
      <c r="J172" s="395">
        <f>'[2]Electric Rate Base - Plant Data'!J172</f>
        <v>0</v>
      </c>
      <c r="K172" s="395">
        <f>'[2]Electric Rate Base - Plant Data'!K172</f>
        <v>0</v>
      </c>
      <c r="L172" s="395">
        <f>'[2]Electric Rate Base - Plant Data'!L172</f>
        <v>0</v>
      </c>
      <c r="M172" s="395">
        <f>'[2]Electric Rate Base - Plant Data'!M172</f>
        <v>0</v>
      </c>
      <c r="N172" s="395">
        <f>'[2]Electric Rate Base - Plant Data'!N172</f>
        <v>0</v>
      </c>
      <c r="O172" s="395">
        <f>'[2]Electric Rate Base - Plant Data'!O172</f>
        <v>0</v>
      </c>
      <c r="P172" s="395">
        <f>'[2]Electric Rate Base - Plant Data'!P172</f>
        <v>0</v>
      </c>
      <c r="Q172" s="395">
        <f>'[2]Electric Rate Base - Plant Data'!Q172</f>
        <v>0</v>
      </c>
      <c r="R172" s="395">
        <f>'[2]Electric Rate Base - Plant Data'!R172</f>
        <v>0</v>
      </c>
      <c r="S172" s="395">
        <f>'[2]Electric Rate Base - Plant Data'!S172</f>
        <v>0</v>
      </c>
    </row>
    <row r="173" spans="1:19" ht="13.8">
      <c r="A173" s="394" t="str">
        <f>'[2]Electric Rate Base - Plant Data'!A173</f>
        <v>UI</v>
      </c>
      <c r="B173" s="391" t="str">
        <f>'[2]Electric Rate Base - Plant Data'!B173</f>
        <v xml:space="preserve">          360 - Land and Land Rights</v>
      </c>
      <c r="C173" s="395">
        <f>'[2]Electric Rate Base - Plant Data'!C173</f>
        <v>-3085425.8804166601</v>
      </c>
      <c r="D173" s="392">
        <f>'[2]Electric Rate Base - Plant Data'!D173</f>
        <v>0</v>
      </c>
      <c r="E173" s="395">
        <f>'[2]Electric Rate Base - Plant Data'!E173</f>
        <v>-3085425.8804166601</v>
      </c>
      <c r="F173" s="395">
        <f>'[2]Electric Rate Base - Plant Data'!F173</f>
        <v>34067.241112088115</v>
      </c>
      <c r="G173" s="395">
        <f>'[2]Electric Rate Base - Plant Data'!G173</f>
        <v>0</v>
      </c>
      <c r="H173" s="395">
        <f>'[2]Electric Rate Base - Plant Data'!H173</f>
        <v>0</v>
      </c>
      <c r="I173" s="395">
        <f>'[2]Electric Rate Base - Plant Data'!I173</f>
        <v>0</v>
      </c>
      <c r="J173" s="395">
        <f>'[2]Electric Rate Base - Plant Data'!J173</f>
        <v>0</v>
      </c>
      <c r="K173" s="395">
        <f>'[2]Electric Rate Base - Plant Data'!K173</f>
        <v>0</v>
      </c>
      <c r="L173" s="395">
        <f>'[2]Electric Rate Base - Plant Data'!L173</f>
        <v>0</v>
      </c>
      <c r="M173" s="395">
        <f>'[2]Electric Rate Base - Plant Data'!M173</f>
        <v>0</v>
      </c>
      <c r="N173" s="395">
        <f>'[2]Electric Rate Base - Plant Data'!N173</f>
        <v>0</v>
      </c>
      <c r="O173" s="395">
        <f>'[2]Electric Rate Base - Plant Data'!O173</f>
        <v>0</v>
      </c>
      <c r="P173" s="395">
        <f>'[2]Electric Rate Base - Plant Data'!P173</f>
        <v>0</v>
      </c>
      <c r="Q173" s="395">
        <f>'[2]Electric Rate Base - Plant Data'!Q173</f>
        <v>-3051358.6393045718</v>
      </c>
      <c r="R173" s="395">
        <f>'[2]Electric Rate Base - Plant Data'!R173</f>
        <v>0</v>
      </c>
      <c r="S173" s="395">
        <f>'[2]Electric Rate Base - Plant Data'!S173</f>
        <v>-3051358.6393045718</v>
      </c>
    </row>
    <row r="174" spans="1:19" ht="13.8">
      <c r="A174" s="394" t="str">
        <f>'[2]Electric Rate Base - Plant Data'!A174</f>
        <v>UI</v>
      </c>
      <c r="B174" s="391" t="str">
        <f>'[2]Electric Rate Base - Plant Data'!B174</f>
        <v xml:space="preserve">          361 - Structures and Improvements</v>
      </c>
      <c r="C174" s="395">
        <f>'[2]Electric Rate Base - Plant Data'!C174</f>
        <v>-2259593.9104166599</v>
      </c>
      <c r="D174" s="392">
        <f>'[2]Electric Rate Base - Plant Data'!D174</f>
        <v>0</v>
      </c>
      <c r="E174" s="395">
        <f>'[2]Electric Rate Base - Plant Data'!E174</f>
        <v>-2259593.9104166599</v>
      </c>
      <c r="F174" s="395">
        <f>'[2]Electric Rate Base - Plant Data'!F174</f>
        <v>1974.5780469243764</v>
      </c>
      <c r="G174" s="395">
        <f>'[2]Electric Rate Base - Plant Data'!G174</f>
        <v>0</v>
      </c>
      <c r="H174" s="395">
        <f>'[2]Electric Rate Base - Plant Data'!H174</f>
        <v>0</v>
      </c>
      <c r="I174" s="395">
        <f>'[2]Electric Rate Base - Plant Data'!I174</f>
        <v>0</v>
      </c>
      <c r="J174" s="395">
        <f>'[2]Electric Rate Base - Plant Data'!J174</f>
        <v>0</v>
      </c>
      <c r="K174" s="395">
        <f>'[2]Electric Rate Base - Plant Data'!K174</f>
        <v>0</v>
      </c>
      <c r="L174" s="395">
        <f>'[2]Electric Rate Base - Plant Data'!L174</f>
        <v>0</v>
      </c>
      <c r="M174" s="395">
        <f>'[2]Electric Rate Base - Plant Data'!M174</f>
        <v>0</v>
      </c>
      <c r="N174" s="395">
        <f>'[2]Electric Rate Base - Plant Data'!N174</f>
        <v>0</v>
      </c>
      <c r="O174" s="395">
        <f>'[2]Electric Rate Base - Plant Data'!O174</f>
        <v>0</v>
      </c>
      <c r="P174" s="395">
        <f>'[2]Electric Rate Base - Plant Data'!P174</f>
        <v>0</v>
      </c>
      <c r="Q174" s="395">
        <f>'[2]Electric Rate Base - Plant Data'!Q174</f>
        <v>-2257619.3323697355</v>
      </c>
      <c r="R174" s="395">
        <f>'[2]Electric Rate Base - Plant Data'!R174</f>
        <v>0</v>
      </c>
      <c r="S174" s="395">
        <f>'[2]Electric Rate Base - Plant Data'!S174</f>
        <v>-2257619.3323697355</v>
      </c>
    </row>
    <row r="175" spans="1:19" ht="13.8">
      <c r="A175" s="394" t="str">
        <f>'[2]Electric Rate Base - Plant Data'!A175</f>
        <v>UI</v>
      </c>
      <c r="B175" s="391" t="str">
        <f>'[2]Electric Rate Base - Plant Data'!B175</f>
        <v xml:space="preserve">          362 - Substation Equipment</v>
      </c>
      <c r="C175" s="395">
        <f>'[2]Electric Rate Base - Plant Data'!C175</f>
        <v>-122792506.94291601</v>
      </c>
      <c r="D175" s="392">
        <f>'[2]Electric Rate Base - Plant Data'!D175</f>
        <v>0</v>
      </c>
      <c r="E175" s="395">
        <f>'[2]Electric Rate Base - Plant Data'!E175</f>
        <v>-122792506.94291601</v>
      </c>
      <c r="F175" s="395">
        <f>'[2]Electric Rate Base - Plant Data'!F175</f>
        <v>-145934.88275002036</v>
      </c>
      <c r="G175" s="395">
        <f>'[2]Electric Rate Base - Plant Data'!G175</f>
        <v>0</v>
      </c>
      <c r="H175" s="395">
        <f>'[2]Electric Rate Base - Plant Data'!H175</f>
        <v>0</v>
      </c>
      <c r="I175" s="395">
        <f>'[2]Electric Rate Base - Plant Data'!I175</f>
        <v>32024.071302066353</v>
      </c>
      <c r="J175" s="395">
        <f>'[2]Electric Rate Base - Plant Data'!J175</f>
        <v>0</v>
      </c>
      <c r="K175" s="395">
        <f>'[2]Electric Rate Base - Plant Data'!K175</f>
        <v>0</v>
      </c>
      <c r="L175" s="395">
        <f>'[2]Electric Rate Base - Plant Data'!L175</f>
        <v>0</v>
      </c>
      <c r="M175" s="395">
        <f>'[2]Electric Rate Base - Plant Data'!M175</f>
        <v>0</v>
      </c>
      <c r="N175" s="395">
        <f>'[2]Electric Rate Base - Plant Data'!N175</f>
        <v>0</v>
      </c>
      <c r="O175" s="395">
        <f>'[2]Electric Rate Base - Plant Data'!O175</f>
        <v>0</v>
      </c>
      <c r="P175" s="395">
        <f>'[2]Electric Rate Base - Plant Data'!P175</f>
        <v>0</v>
      </c>
      <c r="Q175" s="395">
        <f>'[2]Electric Rate Base - Plant Data'!Q175</f>
        <v>-122906417.75436395</v>
      </c>
      <c r="R175" s="395">
        <f>'[2]Electric Rate Base - Plant Data'!R175</f>
        <v>0</v>
      </c>
      <c r="S175" s="395">
        <f>'[2]Electric Rate Base - Plant Data'!S175</f>
        <v>-122906417.75436395</v>
      </c>
    </row>
    <row r="176" spans="1:19" ht="13.8">
      <c r="A176" s="394">
        <f>'[2]Electric Rate Base - Plant Data'!A176</f>
        <v>0</v>
      </c>
      <c r="B176" s="391" t="str">
        <f>'[2]Electric Rate Base - Plant Data'!B176</f>
        <v xml:space="preserve">          363- DST Battery Storage Equip</v>
      </c>
      <c r="C176" s="395">
        <f>'[2]Electric Rate Base - Plant Data'!C176</f>
        <v>0</v>
      </c>
      <c r="D176" s="392">
        <f>'[2]Electric Rate Base - Plant Data'!D176</f>
        <v>0</v>
      </c>
      <c r="E176" s="395">
        <f>'[2]Electric Rate Base - Plant Data'!E176</f>
        <v>0</v>
      </c>
      <c r="F176" s="395">
        <f>'[2]Electric Rate Base - Plant Data'!F176</f>
        <v>18.448031016960158</v>
      </c>
      <c r="G176" s="395">
        <f>'[2]Electric Rate Base - Plant Data'!G176</f>
        <v>0</v>
      </c>
      <c r="H176" s="395">
        <f>'[2]Electric Rate Base - Plant Data'!H176</f>
        <v>0</v>
      </c>
      <c r="I176" s="395">
        <f>'[2]Electric Rate Base - Plant Data'!I176</f>
        <v>0</v>
      </c>
      <c r="J176" s="395">
        <f>'[2]Electric Rate Base - Plant Data'!J176</f>
        <v>0</v>
      </c>
      <c r="K176" s="395">
        <f>'[2]Electric Rate Base - Plant Data'!K176</f>
        <v>-227809.13725579009</v>
      </c>
      <c r="L176" s="395">
        <f>'[2]Electric Rate Base - Plant Data'!L176</f>
        <v>0</v>
      </c>
      <c r="M176" s="395">
        <f>'[2]Electric Rate Base - Plant Data'!M176</f>
        <v>0</v>
      </c>
      <c r="N176" s="395">
        <f>'[2]Electric Rate Base - Plant Data'!N176</f>
        <v>0</v>
      </c>
      <c r="O176" s="395">
        <f>'[2]Electric Rate Base - Plant Data'!O176</f>
        <v>0</v>
      </c>
      <c r="P176" s="395">
        <f>'[2]Electric Rate Base - Plant Data'!P176</f>
        <v>0</v>
      </c>
      <c r="Q176" s="395">
        <f>'[2]Electric Rate Base - Plant Data'!Q176</f>
        <v>-227790.68922477314</v>
      </c>
      <c r="R176" s="395">
        <f>'[2]Electric Rate Base - Plant Data'!R176</f>
        <v>0</v>
      </c>
      <c r="S176" s="395">
        <f>'[2]Electric Rate Base - Plant Data'!S176</f>
        <v>-227790.68922477314</v>
      </c>
    </row>
    <row r="177" spans="1:19" ht="13.8">
      <c r="A177" s="394" t="str">
        <f>'[2]Electric Rate Base - Plant Data'!A177</f>
        <v>UI</v>
      </c>
      <c r="B177" s="391" t="str">
        <f>'[2]Electric Rate Base - Plant Data'!B177</f>
        <v xml:space="preserve">          364 - Poles, Towers and Fixtures</v>
      </c>
      <c r="C177" s="395">
        <f>'[2]Electric Rate Base - Plant Data'!C177</f>
        <v>-144187731.771249</v>
      </c>
      <c r="D177" s="392">
        <f>'[2]Electric Rate Base - Plant Data'!D177</f>
        <v>0</v>
      </c>
      <c r="E177" s="395">
        <f>'[2]Electric Rate Base - Plant Data'!E177</f>
        <v>-144187731.771249</v>
      </c>
      <c r="F177" s="395">
        <f>'[2]Electric Rate Base - Plant Data'!F177</f>
        <v>-53076.296512254514</v>
      </c>
      <c r="G177" s="395">
        <f>'[2]Electric Rate Base - Plant Data'!G177</f>
        <v>0</v>
      </c>
      <c r="H177" s="395">
        <f>'[2]Electric Rate Base - Plant Data'!H177</f>
        <v>0</v>
      </c>
      <c r="I177" s="395">
        <f>'[2]Electric Rate Base - Plant Data'!I177</f>
        <v>15192.69086886345</v>
      </c>
      <c r="J177" s="395">
        <f>'[2]Electric Rate Base - Plant Data'!J177</f>
        <v>0</v>
      </c>
      <c r="K177" s="395">
        <f>'[2]Electric Rate Base - Plant Data'!K177</f>
        <v>0</v>
      </c>
      <c r="L177" s="395">
        <f>'[2]Electric Rate Base - Plant Data'!L177</f>
        <v>0</v>
      </c>
      <c r="M177" s="395">
        <f>'[2]Electric Rate Base - Plant Data'!M177</f>
        <v>0</v>
      </c>
      <c r="N177" s="395">
        <f>'[2]Electric Rate Base - Plant Data'!N177</f>
        <v>0</v>
      </c>
      <c r="O177" s="395">
        <f>'[2]Electric Rate Base - Plant Data'!O177</f>
        <v>0</v>
      </c>
      <c r="P177" s="395">
        <f>'[2]Electric Rate Base - Plant Data'!P177</f>
        <v>0</v>
      </c>
      <c r="Q177" s="395">
        <f>'[2]Electric Rate Base - Plant Data'!Q177</f>
        <v>-144225615.37689239</v>
      </c>
      <c r="R177" s="395">
        <f>'[2]Electric Rate Base - Plant Data'!R177</f>
        <v>0</v>
      </c>
      <c r="S177" s="395">
        <f>'[2]Electric Rate Base - Plant Data'!S177</f>
        <v>-144225615.37689239</v>
      </c>
    </row>
    <row r="178" spans="1:19" ht="13.8">
      <c r="A178" s="394" t="str">
        <f>'[2]Electric Rate Base - Plant Data'!A178</f>
        <v>UI</v>
      </c>
      <c r="B178" s="391" t="str">
        <f>'[2]Electric Rate Base - Plant Data'!B178</f>
        <v xml:space="preserve">          365 - Overhead Conductors and Devices</v>
      </c>
      <c r="C178" s="395">
        <f>'[2]Electric Rate Base - Plant Data'!C178</f>
        <v>-118487925.454166</v>
      </c>
      <c r="D178" s="392">
        <f>'[2]Electric Rate Base - Plant Data'!D178</f>
        <v>0</v>
      </c>
      <c r="E178" s="395">
        <f>'[2]Electric Rate Base - Plant Data'!E178</f>
        <v>-118487925.454166</v>
      </c>
      <c r="F178" s="395">
        <f>'[2]Electric Rate Base - Plant Data'!F178</f>
        <v>-1783748.7083359559</v>
      </c>
      <c r="G178" s="395">
        <f>'[2]Electric Rate Base - Plant Data'!G178</f>
        <v>0</v>
      </c>
      <c r="H178" s="395">
        <f>'[2]Electric Rate Base - Plant Data'!H178</f>
        <v>0</v>
      </c>
      <c r="I178" s="395">
        <f>'[2]Electric Rate Base - Plant Data'!I178</f>
        <v>11703.187367558765</v>
      </c>
      <c r="J178" s="395">
        <f>'[2]Electric Rate Base - Plant Data'!J178</f>
        <v>0</v>
      </c>
      <c r="K178" s="395">
        <f>'[2]Electric Rate Base - Plant Data'!K178</f>
        <v>0</v>
      </c>
      <c r="L178" s="395">
        <f>'[2]Electric Rate Base - Plant Data'!L178</f>
        <v>0</v>
      </c>
      <c r="M178" s="395">
        <f>'[2]Electric Rate Base - Plant Data'!M178</f>
        <v>0</v>
      </c>
      <c r="N178" s="395">
        <f>'[2]Electric Rate Base - Plant Data'!N178</f>
        <v>0</v>
      </c>
      <c r="O178" s="395">
        <f>'[2]Electric Rate Base - Plant Data'!O178</f>
        <v>0</v>
      </c>
      <c r="P178" s="395">
        <f>'[2]Electric Rate Base - Plant Data'!P178</f>
        <v>0</v>
      </c>
      <c r="Q178" s="395">
        <f>'[2]Electric Rate Base - Plant Data'!Q178</f>
        <v>-120259970.97513439</v>
      </c>
      <c r="R178" s="395">
        <f>'[2]Electric Rate Base - Plant Data'!R178</f>
        <v>0</v>
      </c>
      <c r="S178" s="395">
        <f>'[2]Electric Rate Base - Plant Data'!S178</f>
        <v>-120259970.97513439</v>
      </c>
    </row>
    <row r="179" spans="1:19" ht="13.8">
      <c r="A179" s="394" t="str">
        <f>'[2]Electric Rate Base - Plant Data'!A179</f>
        <v>UI</v>
      </c>
      <c r="B179" s="391" t="str">
        <f>'[2]Electric Rate Base - Plant Data'!B179</f>
        <v xml:space="preserve">          366 - Underground Conduit</v>
      </c>
      <c r="C179" s="395">
        <f>'[2]Electric Rate Base - Plant Data'!C179</f>
        <v>-254360527.015416</v>
      </c>
      <c r="D179" s="392">
        <f>'[2]Electric Rate Base - Plant Data'!D179</f>
        <v>0</v>
      </c>
      <c r="E179" s="395">
        <f>'[2]Electric Rate Base - Plant Data'!E179</f>
        <v>-254360527.015416</v>
      </c>
      <c r="F179" s="395">
        <f>'[2]Electric Rate Base - Plant Data'!F179</f>
        <v>1607451.6565665714</v>
      </c>
      <c r="G179" s="395">
        <f>'[2]Electric Rate Base - Plant Data'!G179</f>
        <v>0</v>
      </c>
      <c r="H179" s="395">
        <f>'[2]Electric Rate Base - Plant Data'!H179</f>
        <v>0</v>
      </c>
      <c r="I179" s="395">
        <f>'[2]Electric Rate Base - Plant Data'!I179</f>
        <v>0</v>
      </c>
      <c r="J179" s="395">
        <f>'[2]Electric Rate Base - Plant Data'!J179</f>
        <v>0</v>
      </c>
      <c r="K179" s="395">
        <f>'[2]Electric Rate Base - Plant Data'!K179</f>
        <v>0</v>
      </c>
      <c r="L179" s="395">
        <f>'[2]Electric Rate Base - Plant Data'!L179</f>
        <v>0</v>
      </c>
      <c r="M179" s="395">
        <f>'[2]Electric Rate Base - Plant Data'!M179</f>
        <v>0</v>
      </c>
      <c r="N179" s="395">
        <f>'[2]Electric Rate Base - Plant Data'!N179</f>
        <v>0</v>
      </c>
      <c r="O179" s="395">
        <f>'[2]Electric Rate Base - Plant Data'!O179</f>
        <v>0</v>
      </c>
      <c r="P179" s="395">
        <f>'[2]Electric Rate Base - Plant Data'!P179</f>
        <v>0</v>
      </c>
      <c r="Q179" s="395">
        <f>'[2]Electric Rate Base - Plant Data'!Q179</f>
        <v>-252753075.35884944</v>
      </c>
      <c r="R179" s="395">
        <f>'[2]Electric Rate Base - Plant Data'!R179</f>
        <v>0</v>
      </c>
      <c r="S179" s="395">
        <f>'[2]Electric Rate Base - Plant Data'!S179</f>
        <v>-252753075.35884944</v>
      </c>
    </row>
    <row r="180" spans="1:19" ht="13.8">
      <c r="A180" s="394" t="str">
        <f>'[2]Electric Rate Base - Plant Data'!A180</f>
        <v>UI</v>
      </c>
      <c r="B180" s="391" t="str">
        <f>'[2]Electric Rate Base - Plant Data'!B180</f>
        <v xml:space="preserve">          367 - Underground Conductors and Devices</v>
      </c>
      <c r="C180" s="395">
        <f>'[2]Electric Rate Base - Plant Data'!C180</f>
        <v>-338059705.68416601</v>
      </c>
      <c r="D180" s="392">
        <f>'[2]Electric Rate Base - Plant Data'!D180</f>
        <v>0</v>
      </c>
      <c r="E180" s="395">
        <f>'[2]Electric Rate Base - Plant Data'!E180</f>
        <v>-338059705.68416601</v>
      </c>
      <c r="F180" s="395">
        <f>'[2]Electric Rate Base - Plant Data'!F180</f>
        <v>-1618762.6115819705</v>
      </c>
      <c r="G180" s="395">
        <f>'[2]Electric Rate Base - Plant Data'!G180</f>
        <v>0</v>
      </c>
      <c r="H180" s="395">
        <f>'[2]Electric Rate Base - Plant Data'!H180</f>
        <v>0</v>
      </c>
      <c r="I180" s="395">
        <f>'[2]Electric Rate Base - Plant Data'!I180</f>
        <v>0</v>
      </c>
      <c r="J180" s="395">
        <f>'[2]Electric Rate Base - Plant Data'!J180</f>
        <v>0</v>
      </c>
      <c r="K180" s="395">
        <f>'[2]Electric Rate Base - Plant Data'!K180</f>
        <v>0</v>
      </c>
      <c r="L180" s="395">
        <f>'[2]Electric Rate Base - Plant Data'!L180</f>
        <v>0</v>
      </c>
      <c r="M180" s="395">
        <f>'[2]Electric Rate Base - Plant Data'!M180</f>
        <v>0</v>
      </c>
      <c r="N180" s="395">
        <f>'[2]Electric Rate Base - Plant Data'!N180</f>
        <v>0</v>
      </c>
      <c r="O180" s="395">
        <f>'[2]Electric Rate Base - Plant Data'!O180</f>
        <v>0</v>
      </c>
      <c r="P180" s="395">
        <f>'[2]Electric Rate Base - Plant Data'!P180</f>
        <v>0</v>
      </c>
      <c r="Q180" s="395">
        <f>'[2]Electric Rate Base - Plant Data'!Q180</f>
        <v>-339678468.295748</v>
      </c>
      <c r="R180" s="395">
        <f>'[2]Electric Rate Base - Plant Data'!R180</f>
        <v>0</v>
      </c>
      <c r="S180" s="395">
        <f>'[2]Electric Rate Base - Plant Data'!S180</f>
        <v>-339678468.295748</v>
      </c>
    </row>
    <row r="181" spans="1:19" ht="13.8">
      <c r="A181" s="394" t="str">
        <f>'[2]Electric Rate Base - Plant Data'!A181</f>
        <v>UI</v>
      </c>
      <c r="B181" s="391" t="str">
        <f>'[2]Electric Rate Base - Plant Data'!B181</f>
        <v xml:space="preserve">          368 - Line Transformers</v>
      </c>
      <c r="C181" s="395">
        <f>'[2]Electric Rate Base - Plant Data'!C181</f>
        <v>-177884390.62124899</v>
      </c>
      <c r="D181" s="392">
        <f>'[2]Electric Rate Base - Plant Data'!D181</f>
        <v>0</v>
      </c>
      <c r="E181" s="395">
        <f>'[2]Electric Rate Base - Plant Data'!E181</f>
        <v>-177884390.62124899</v>
      </c>
      <c r="F181" s="395">
        <f>'[2]Electric Rate Base - Plant Data'!F181</f>
        <v>-1839804.7255003452</v>
      </c>
      <c r="G181" s="395">
        <f>'[2]Electric Rate Base - Plant Data'!G181</f>
        <v>0</v>
      </c>
      <c r="H181" s="395">
        <f>'[2]Electric Rate Base - Plant Data'!H181</f>
        <v>0</v>
      </c>
      <c r="I181" s="395">
        <f>'[2]Electric Rate Base - Plant Data'!I181</f>
        <v>0</v>
      </c>
      <c r="J181" s="395">
        <f>'[2]Electric Rate Base - Plant Data'!J181</f>
        <v>0</v>
      </c>
      <c r="K181" s="395">
        <f>'[2]Electric Rate Base - Plant Data'!K181</f>
        <v>0</v>
      </c>
      <c r="L181" s="395">
        <f>'[2]Electric Rate Base - Plant Data'!L181</f>
        <v>0</v>
      </c>
      <c r="M181" s="395">
        <f>'[2]Electric Rate Base - Plant Data'!M181</f>
        <v>0</v>
      </c>
      <c r="N181" s="395">
        <f>'[2]Electric Rate Base - Plant Data'!N181</f>
        <v>0</v>
      </c>
      <c r="O181" s="395">
        <f>'[2]Electric Rate Base - Plant Data'!O181</f>
        <v>0</v>
      </c>
      <c r="P181" s="395">
        <f>'[2]Electric Rate Base - Plant Data'!P181</f>
        <v>0</v>
      </c>
      <c r="Q181" s="395">
        <f>'[2]Electric Rate Base - Plant Data'!Q181</f>
        <v>-179724195.34674934</v>
      </c>
      <c r="R181" s="395">
        <f>'[2]Electric Rate Base - Plant Data'!R181</f>
        <v>0</v>
      </c>
      <c r="S181" s="395">
        <f>'[2]Electric Rate Base - Plant Data'!S181</f>
        <v>-179724195.34674934</v>
      </c>
    </row>
    <row r="182" spans="1:19" ht="13.8">
      <c r="A182" s="394" t="str">
        <f>'[2]Electric Rate Base - Plant Data'!A182</f>
        <v>UI</v>
      </c>
      <c r="B182" s="391" t="str">
        <f>'[2]Electric Rate Base - Plant Data'!B182</f>
        <v xml:space="preserve">          369 - Services</v>
      </c>
      <c r="C182" s="395">
        <f>'[2]Electric Rate Base - Plant Data'!C182</f>
        <v>-114756437.88375001</v>
      </c>
      <c r="D182" s="392">
        <f>'[2]Electric Rate Base - Plant Data'!D182</f>
        <v>0</v>
      </c>
      <c r="E182" s="395">
        <f>'[2]Electric Rate Base - Plant Data'!E182</f>
        <v>-114756437.88375001</v>
      </c>
      <c r="F182" s="395">
        <f>'[2]Electric Rate Base - Plant Data'!F182</f>
        <v>-738029.84538035374</v>
      </c>
      <c r="G182" s="395">
        <f>'[2]Electric Rate Base - Plant Data'!G182</f>
        <v>0</v>
      </c>
      <c r="H182" s="395">
        <f>'[2]Electric Rate Base - Plant Data'!H182</f>
        <v>0</v>
      </c>
      <c r="I182" s="395">
        <f>'[2]Electric Rate Base - Plant Data'!I182</f>
        <v>0</v>
      </c>
      <c r="J182" s="395">
        <f>'[2]Electric Rate Base - Plant Data'!J182</f>
        <v>0</v>
      </c>
      <c r="K182" s="395">
        <f>'[2]Electric Rate Base - Plant Data'!K182</f>
        <v>0</v>
      </c>
      <c r="L182" s="395">
        <f>'[2]Electric Rate Base - Plant Data'!L182</f>
        <v>0</v>
      </c>
      <c r="M182" s="395">
        <f>'[2]Electric Rate Base - Plant Data'!M182</f>
        <v>0</v>
      </c>
      <c r="N182" s="395">
        <f>'[2]Electric Rate Base - Plant Data'!N182</f>
        <v>0</v>
      </c>
      <c r="O182" s="395">
        <f>'[2]Electric Rate Base - Plant Data'!O182</f>
        <v>0</v>
      </c>
      <c r="P182" s="395">
        <f>'[2]Electric Rate Base - Plant Data'!P182</f>
        <v>0</v>
      </c>
      <c r="Q182" s="395">
        <f>'[2]Electric Rate Base - Plant Data'!Q182</f>
        <v>-115494467.72913036</v>
      </c>
      <c r="R182" s="395">
        <f>'[2]Electric Rate Base - Plant Data'!R182</f>
        <v>0</v>
      </c>
      <c r="S182" s="395">
        <f>'[2]Electric Rate Base - Plant Data'!S182</f>
        <v>-115494467.72913036</v>
      </c>
    </row>
    <row r="183" spans="1:19" ht="13.8">
      <c r="A183" s="394" t="str">
        <f>'[2]Electric Rate Base - Plant Data'!A183</f>
        <v>UI</v>
      </c>
      <c r="B183" s="391" t="str">
        <f>'[2]Electric Rate Base - Plant Data'!B183</f>
        <v xml:space="preserve">          370 - Meters</v>
      </c>
      <c r="C183" s="395">
        <f>'[2]Electric Rate Base - Plant Data'!C183</f>
        <v>-38328580.796250001</v>
      </c>
      <c r="D183" s="392">
        <f>'[2]Electric Rate Base - Plant Data'!D183</f>
        <v>0</v>
      </c>
      <c r="E183" s="395">
        <f>'[2]Electric Rate Base - Plant Data'!E183</f>
        <v>-38328580.796250001</v>
      </c>
      <c r="F183" s="395">
        <f>'[2]Electric Rate Base - Plant Data'!F183</f>
        <v>-4094398.3938797601</v>
      </c>
      <c r="G183" s="395">
        <f>'[2]Electric Rate Base - Plant Data'!G183</f>
        <v>0</v>
      </c>
      <c r="H183" s="395">
        <f>'[2]Electric Rate Base - Plant Data'!H183</f>
        <v>0</v>
      </c>
      <c r="I183" s="395">
        <f>'[2]Electric Rate Base - Plant Data'!I183</f>
        <v>0</v>
      </c>
      <c r="J183" s="395">
        <f>'[2]Electric Rate Base - Plant Data'!J183</f>
        <v>0</v>
      </c>
      <c r="K183" s="395">
        <f>'[2]Electric Rate Base - Plant Data'!K183</f>
        <v>0</v>
      </c>
      <c r="L183" s="395">
        <f>'[2]Electric Rate Base - Plant Data'!L183</f>
        <v>0</v>
      </c>
      <c r="M183" s="395">
        <f>'[2]Electric Rate Base - Plant Data'!M183</f>
        <v>0</v>
      </c>
      <c r="N183" s="395">
        <f>'[2]Electric Rate Base - Plant Data'!N183</f>
        <v>0</v>
      </c>
      <c r="O183" s="395">
        <f>'[2]Electric Rate Base - Plant Data'!O183</f>
        <v>0</v>
      </c>
      <c r="P183" s="395">
        <f>'[2]Electric Rate Base - Plant Data'!P183</f>
        <v>0</v>
      </c>
      <c r="Q183" s="395">
        <f>'[2]Electric Rate Base - Plant Data'!Q183</f>
        <v>-42422979.190129757</v>
      </c>
      <c r="R183" s="395">
        <f>'[2]Electric Rate Base - Plant Data'!R183</f>
        <v>0</v>
      </c>
      <c r="S183" s="395">
        <f>'[2]Electric Rate Base - Plant Data'!S183</f>
        <v>-42422979.190129757</v>
      </c>
    </row>
    <row r="184" spans="1:19" ht="13.8">
      <c r="A184" s="394" t="str">
        <f>'[2]Electric Rate Base - Plant Data'!A184</f>
        <v>UI</v>
      </c>
      <c r="B184" s="391" t="str">
        <f>'[2]Electric Rate Base - Plant Data'!B184</f>
        <v xml:space="preserve">          371 - Installation on Customer's Premises</v>
      </c>
      <c r="C184" s="395">
        <f>'[2]Electric Rate Base - Plant Data'!C184</f>
        <v>0</v>
      </c>
      <c r="D184" s="392">
        <f>'[2]Electric Rate Base - Plant Data'!D184</f>
        <v>0</v>
      </c>
      <c r="E184" s="395">
        <f>'[2]Electric Rate Base - Plant Data'!E184</f>
        <v>0</v>
      </c>
      <c r="F184" s="395">
        <f>'[2]Electric Rate Base - Plant Data'!F184</f>
        <v>0</v>
      </c>
      <c r="G184" s="395">
        <f>'[2]Electric Rate Base - Plant Data'!G184</f>
        <v>0</v>
      </c>
      <c r="H184" s="395">
        <f>'[2]Electric Rate Base - Plant Data'!H184</f>
        <v>0</v>
      </c>
      <c r="I184" s="395">
        <f>'[2]Electric Rate Base - Plant Data'!I184</f>
        <v>0</v>
      </c>
      <c r="J184" s="395">
        <f>'[2]Electric Rate Base - Plant Data'!J184</f>
        <v>0</v>
      </c>
      <c r="K184" s="395">
        <f>'[2]Electric Rate Base - Plant Data'!K184</f>
        <v>0</v>
      </c>
      <c r="L184" s="395">
        <f>'[2]Electric Rate Base - Plant Data'!L184</f>
        <v>0</v>
      </c>
      <c r="M184" s="395">
        <f>'[2]Electric Rate Base - Plant Data'!M184</f>
        <v>0</v>
      </c>
      <c r="N184" s="395">
        <f>'[2]Electric Rate Base - Plant Data'!N184</f>
        <v>0</v>
      </c>
      <c r="O184" s="395">
        <f>'[2]Electric Rate Base - Plant Data'!O184</f>
        <v>0</v>
      </c>
      <c r="P184" s="395">
        <f>'[2]Electric Rate Base - Plant Data'!P184</f>
        <v>0</v>
      </c>
      <c r="Q184" s="395">
        <f>'[2]Electric Rate Base - Plant Data'!Q184</f>
        <v>0</v>
      </c>
      <c r="R184" s="395">
        <f>'[2]Electric Rate Base - Plant Data'!R184</f>
        <v>0</v>
      </c>
      <c r="S184" s="395">
        <f>'[2]Electric Rate Base - Plant Data'!S184</f>
        <v>0</v>
      </c>
    </row>
    <row r="185" spans="1:19" ht="13.8">
      <c r="A185" s="394" t="str">
        <f>'[2]Electric Rate Base - Plant Data'!A185</f>
        <v>UI</v>
      </c>
      <c r="B185" s="391" t="str">
        <f>'[2]Electric Rate Base - Plant Data'!B185</f>
        <v xml:space="preserve">          372 - Leased Property on Customers' Premises</v>
      </c>
      <c r="C185" s="395">
        <f>'[2]Electric Rate Base - Plant Data'!C185</f>
        <v>0</v>
      </c>
      <c r="D185" s="392">
        <f>'[2]Electric Rate Base - Plant Data'!D185</f>
        <v>0</v>
      </c>
      <c r="E185" s="395">
        <f>'[2]Electric Rate Base - Plant Data'!E185</f>
        <v>0</v>
      </c>
      <c r="F185" s="395">
        <f>'[2]Electric Rate Base - Plant Data'!F185</f>
        <v>0</v>
      </c>
      <c r="G185" s="395">
        <f>'[2]Electric Rate Base - Plant Data'!G185</f>
        <v>0</v>
      </c>
      <c r="H185" s="395">
        <f>'[2]Electric Rate Base - Plant Data'!H185</f>
        <v>0</v>
      </c>
      <c r="I185" s="395">
        <f>'[2]Electric Rate Base - Plant Data'!I185</f>
        <v>0</v>
      </c>
      <c r="J185" s="395">
        <f>'[2]Electric Rate Base - Plant Data'!J185</f>
        <v>0</v>
      </c>
      <c r="K185" s="395">
        <f>'[2]Electric Rate Base - Plant Data'!K185</f>
        <v>0</v>
      </c>
      <c r="L185" s="395">
        <f>'[2]Electric Rate Base - Plant Data'!L185</f>
        <v>0</v>
      </c>
      <c r="M185" s="395">
        <f>'[2]Electric Rate Base - Plant Data'!M185</f>
        <v>0</v>
      </c>
      <c r="N185" s="395">
        <f>'[2]Electric Rate Base - Plant Data'!N185</f>
        <v>0</v>
      </c>
      <c r="O185" s="395">
        <f>'[2]Electric Rate Base - Plant Data'!O185</f>
        <v>0</v>
      </c>
      <c r="P185" s="395">
        <f>'[2]Electric Rate Base - Plant Data'!P185</f>
        <v>0</v>
      </c>
      <c r="Q185" s="395">
        <f>'[2]Electric Rate Base - Plant Data'!Q185</f>
        <v>0</v>
      </c>
      <c r="R185" s="395">
        <f>'[2]Electric Rate Base - Plant Data'!R185</f>
        <v>0</v>
      </c>
      <c r="S185" s="395">
        <f>'[2]Electric Rate Base - Plant Data'!S185</f>
        <v>0</v>
      </c>
    </row>
    <row r="186" spans="1:19" ht="13.8">
      <c r="A186" s="394" t="str">
        <f>'[2]Electric Rate Base - Plant Data'!A186</f>
        <v>UI</v>
      </c>
      <c r="B186" s="391" t="str">
        <f>'[2]Electric Rate Base - Plant Data'!B186</f>
        <v xml:space="preserve">          373 - Street Lighting and Signal Systems</v>
      </c>
      <c r="C186" s="395">
        <f>'[2]Electric Rate Base - Plant Data'!C186</f>
        <v>-19790384.967083301</v>
      </c>
      <c r="D186" s="392">
        <f>'[2]Electric Rate Base - Plant Data'!D186</f>
        <v>0</v>
      </c>
      <c r="E186" s="395">
        <f>'[2]Electric Rate Base - Plant Data'!E186</f>
        <v>-19790384.967083301</v>
      </c>
      <c r="F186" s="395">
        <f>'[2]Electric Rate Base - Plant Data'!F186</f>
        <v>-368634.97227116057</v>
      </c>
      <c r="G186" s="395">
        <f>'[2]Electric Rate Base - Plant Data'!G186</f>
        <v>0</v>
      </c>
      <c r="H186" s="395">
        <f>'[2]Electric Rate Base - Plant Data'!H186</f>
        <v>0</v>
      </c>
      <c r="I186" s="395">
        <f>'[2]Electric Rate Base - Plant Data'!I186</f>
        <v>0</v>
      </c>
      <c r="J186" s="395">
        <f>'[2]Electric Rate Base - Plant Data'!J186</f>
        <v>0</v>
      </c>
      <c r="K186" s="395">
        <f>'[2]Electric Rate Base - Plant Data'!K186</f>
        <v>0</v>
      </c>
      <c r="L186" s="395">
        <f>'[2]Electric Rate Base - Plant Data'!L186</f>
        <v>0</v>
      </c>
      <c r="M186" s="395">
        <f>'[2]Electric Rate Base - Plant Data'!M186</f>
        <v>0</v>
      </c>
      <c r="N186" s="395">
        <f>'[2]Electric Rate Base - Plant Data'!N186</f>
        <v>0</v>
      </c>
      <c r="O186" s="395">
        <f>'[2]Electric Rate Base - Plant Data'!O186</f>
        <v>0</v>
      </c>
      <c r="P186" s="395">
        <f>'[2]Electric Rate Base - Plant Data'!P186</f>
        <v>0</v>
      </c>
      <c r="Q186" s="395">
        <f>'[2]Electric Rate Base - Plant Data'!Q186</f>
        <v>-20159019.939354461</v>
      </c>
      <c r="R186" s="395">
        <f>'[2]Electric Rate Base - Plant Data'!R186</f>
        <v>0</v>
      </c>
      <c r="S186" s="395">
        <f>'[2]Electric Rate Base - Plant Data'!S186</f>
        <v>-20159019.939354461</v>
      </c>
    </row>
    <row r="187" spans="1:19" ht="13.8">
      <c r="A187" s="394" t="str">
        <f>'[2]Electric Rate Base - Plant Data'!A187</f>
        <v>UI</v>
      </c>
      <c r="B187" s="391" t="str">
        <f>'[2]Electric Rate Base - Plant Data'!B187</f>
        <v xml:space="preserve">          374 - asset retirement obligat</v>
      </c>
      <c r="C187" s="395">
        <f>'[2]Electric Rate Base - Plant Data'!C187</f>
        <v>-288060.25499999902</v>
      </c>
      <c r="D187" s="392">
        <f>'[2]Electric Rate Base - Plant Data'!D187</f>
        <v>0</v>
      </c>
      <c r="E187" s="395">
        <f>'[2]Electric Rate Base - Plant Data'!E187</f>
        <v>-288060.25499999902</v>
      </c>
      <c r="F187" s="395">
        <f>'[2]Electric Rate Base - Plant Data'!F187</f>
        <v>0</v>
      </c>
      <c r="G187" s="395">
        <f>'[2]Electric Rate Base - Plant Data'!G187</f>
        <v>0</v>
      </c>
      <c r="H187" s="395">
        <f>'[2]Electric Rate Base - Plant Data'!H187</f>
        <v>0</v>
      </c>
      <c r="I187" s="395">
        <f>'[2]Electric Rate Base - Plant Data'!I187</f>
        <v>0</v>
      </c>
      <c r="J187" s="395">
        <f>'[2]Electric Rate Base - Plant Data'!J187</f>
        <v>0</v>
      </c>
      <c r="K187" s="395">
        <f>'[2]Electric Rate Base - Plant Data'!K187</f>
        <v>0</v>
      </c>
      <c r="L187" s="395">
        <f>'[2]Electric Rate Base - Plant Data'!L187</f>
        <v>0</v>
      </c>
      <c r="M187" s="395">
        <f>'[2]Electric Rate Base - Plant Data'!M187</f>
        <v>0</v>
      </c>
      <c r="N187" s="395">
        <f>'[2]Electric Rate Base - Plant Data'!N187</f>
        <v>0</v>
      </c>
      <c r="O187" s="395">
        <f>'[2]Electric Rate Base - Plant Data'!O187</f>
        <v>0</v>
      </c>
      <c r="P187" s="395">
        <f>'[2]Electric Rate Base - Plant Data'!P187</f>
        <v>0</v>
      </c>
      <c r="Q187" s="395">
        <f>'[2]Electric Rate Base - Plant Data'!Q187</f>
        <v>-288060.25499999902</v>
      </c>
      <c r="R187" s="395">
        <f>'[2]Electric Rate Base - Plant Data'!R187</f>
        <v>0</v>
      </c>
      <c r="S187" s="395">
        <f>'[2]Electric Rate Base - Plant Data'!S187</f>
        <v>-288060.25499999902</v>
      </c>
    </row>
    <row r="188" spans="1:19" ht="13.8">
      <c r="A188" s="394" t="str">
        <f>'[2]Electric Rate Base - Plant Data'!A188</f>
        <v>UI</v>
      </c>
      <c r="B188" s="391" t="str">
        <f>'[2]Electric Rate Base - Plant Data'!B188</f>
        <v xml:space="preserve">          375 - Easements</v>
      </c>
      <c r="C188" s="398">
        <f>'[2]Electric Rate Base - Plant Data'!C188</f>
        <v>0</v>
      </c>
      <c r="D188" s="392">
        <f>'[2]Electric Rate Base - Plant Data'!D188</f>
        <v>0</v>
      </c>
      <c r="E188" s="395">
        <f>'[2]Electric Rate Base - Plant Data'!E188</f>
        <v>0</v>
      </c>
      <c r="F188" s="395" t="str">
        <f>'[2]Electric Rate Base - Plant Data'!F188</f>
        <v xml:space="preserve"> </v>
      </c>
      <c r="G188" s="395">
        <f>'[2]Electric Rate Base - Plant Data'!G188</f>
        <v>0</v>
      </c>
      <c r="H188" s="395">
        <f>'[2]Electric Rate Base - Plant Data'!H188</f>
        <v>0</v>
      </c>
      <c r="I188" s="395">
        <f>'[2]Electric Rate Base - Plant Data'!I188</f>
        <v>0</v>
      </c>
      <c r="J188" s="395">
        <f>'[2]Electric Rate Base - Plant Data'!J188</f>
        <v>0</v>
      </c>
      <c r="K188" s="395">
        <f>'[2]Electric Rate Base - Plant Data'!K188</f>
        <v>0</v>
      </c>
      <c r="L188" s="395">
        <f>'[2]Electric Rate Base - Plant Data'!L188</f>
        <v>0</v>
      </c>
      <c r="M188" s="395">
        <f>'[2]Electric Rate Base - Plant Data'!M188</f>
        <v>0</v>
      </c>
      <c r="N188" s="395">
        <f>'[2]Electric Rate Base - Plant Data'!N188</f>
        <v>0</v>
      </c>
      <c r="O188" s="395">
        <f>'[2]Electric Rate Base - Plant Data'!O188</f>
        <v>0</v>
      </c>
      <c r="P188" s="395">
        <f>'[2]Electric Rate Base - Plant Data'!P188</f>
        <v>0</v>
      </c>
      <c r="Q188" s="398">
        <f>'[2]Electric Rate Base - Plant Data'!Q188</f>
        <v>0</v>
      </c>
      <c r="R188" s="395">
        <f>'[2]Electric Rate Base - Plant Data'!R188</f>
        <v>0</v>
      </c>
      <c r="S188" s="398">
        <f>'[2]Electric Rate Base - Plant Data'!S188</f>
        <v>0</v>
      </c>
    </row>
    <row r="189" spans="1:19" ht="13.8">
      <c r="A189" s="394" t="str">
        <f>'[2]Electric Rate Base - Plant Data'!A189</f>
        <v>UI</v>
      </c>
      <c r="B189" s="399" t="str">
        <f>'[2]Electric Rate Base - Plant Data'!B189</f>
        <v xml:space="preserve">     Total Distribution</v>
      </c>
      <c r="C189" s="400">
        <f>'[2]Electric Rate Base - Plant Data'!C189</f>
        <v>-1334281271.1820786</v>
      </c>
      <c r="D189" s="401">
        <f>'[2]Electric Rate Base - Plant Data'!D189</f>
        <v>0</v>
      </c>
      <c r="E189" s="401">
        <f>'[2]Electric Rate Base - Plant Data'!E189</f>
        <v>-1334281271.1820786</v>
      </c>
      <c r="F189" s="401">
        <f>'[2]Electric Rate Base - Plant Data'!F189</f>
        <v>-8998878.5124552194</v>
      </c>
      <c r="G189" s="401">
        <f>'[2]Electric Rate Base - Plant Data'!G189</f>
        <v>0</v>
      </c>
      <c r="H189" s="401">
        <f>'[2]Electric Rate Base - Plant Data'!H189</f>
        <v>0</v>
      </c>
      <c r="I189" s="401">
        <f>'[2]Electric Rate Base - Plant Data'!I189</f>
        <v>58919.949538488567</v>
      </c>
      <c r="J189" s="401">
        <f>'[2]Electric Rate Base - Plant Data'!J189</f>
        <v>0</v>
      </c>
      <c r="K189" s="401">
        <f>'[2]Electric Rate Base - Plant Data'!K189</f>
        <v>-227809.13725579009</v>
      </c>
      <c r="L189" s="401">
        <f>'[2]Electric Rate Base - Plant Data'!L189</f>
        <v>0</v>
      </c>
      <c r="M189" s="401">
        <f>'[2]Electric Rate Base - Plant Data'!M189</f>
        <v>0</v>
      </c>
      <c r="N189" s="401">
        <f>'[2]Electric Rate Base - Plant Data'!N189</f>
        <v>0</v>
      </c>
      <c r="O189" s="401">
        <f>'[2]Electric Rate Base - Plant Data'!O189</f>
        <v>0</v>
      </c>
      <c r="P189" s="401">
        <f>'[2]Electric Rate Base - Plant Data'!P189</f>
        <v>0</v>
      </c>
      <c r="Q189" s="401">
        <f>'[2]Electric Rate Base - Plant Data'!Q189</f>
        <v>-1343449038.8822513</v>
      </c>
      <c r="R189" s="401">
        <f>'[2]Electric Rate Base - Plant Data'!R189</f>
        <v>0</v>
      </c>
      <c r="S189" s="401">
        <f>'[2]Electric Rate Base - Plant Data'!S189</f>
        <v>-1343449038.8822513</v>
      </c>
    </row>
    <row r="190" spans="1:19" ht="13.8">
      <c r="A190" s="394" t="str">
        <f>'[2]Electric Rate Base - Plant Data'!A190</f>
        <v>UI</v>
      </c>
      <c r="B190" s="391" t="str">
        <f>'[2]Electric Rate Base - Plant Data'!B190</f>
        <v xml:space="preserve">     General Plant:</v>
      </c>
      <c r="C190" s="395">
        <f>'[2]Electric Rate Base - Plant Data'!C190</f>
        <v>0</v>
      </c>
      <c r="D190" s="392">
        <f>'[2]Electric Rate Base - Plant Data'!D190</f>
        <v>0</v>
      </c>
      <c r="E190" s="395">
        <f>'[2]Electric Rate Base - Plant Data'!E190</f>
        <v>0</v>
      </c>
      <c r="F190" s="395">
        <f>'[2]Electric Rate Base - Plant Data'!F190</f>
        <v>0</v>
      </c>
      <c r="G190" s="395">
        <f>'[2]Electric Rate Base - Plant Data'!G190</f>
        <v>0</v>
      </c>
      <c r="H190" s="395">
        <f>'[2]Electric Rate Base - Plant Data'!H190</f>
        <v>0</v>
      </c>
      <c r="I190" s="395">
        <f>'[2]Electric Rate Base - Plant Data'!I190</f>
        <v>0</v>
      </c>
      <c r="J190" s="395">
        <f>'[2]Electric Rate Base - Plant Data'!J190</f>
        <v>0</v>
      </c>
      <c r="K190" s="395">
        <f>'[2]Electric Rate Base - Plant Data'!K190</f>
        <v>0</v>
      </c>
      <c r="L190" s="395">
        <f>'[2]Electric Rate Base - Plant Data'!L190</f>
        <v>0</v>
      </c>
      <c r="M190" s="395">
        <f>'[2]Electric Rate Base - Plant Data'!M190</f>
        <v>0</v>
      </c>
      <c r="N190" s="395">
        <f>'[2]Electric Rate Base - Plant Data'!N190</f>
        <v>0</v>
      </c>
      <c r="O190" s="395">
        <f>'[2]Electric Rate Base - Plant Data'!O190</f>
        <v>0</v>
      </c>
      <c r="P190" s="395">
        <f>'[2]Electric Rate Base - Plant Data'!P190</f>
        <v>0</v>
      </c>
      <c r="Q190" s="395">
        <f>'[2]Electric Rate Base - Plant Data'!Q190</f>
        <v>0</v>
      </c>
      <c r="R190" s="395">
        <f>'[2]Electric Rate Base - Plant Data'!R190</f>
        <v>0</v>
      </c>
      <c r="S190" s="395">
        <f>'[2]Electric Rate Base - Plant Data'!S190</f>
        <v>0</v>
      </c>
    </row>
    <row r="191" spans="1:19" ht="13.8">
      <c r="A191" s="394" t="str">
        <f>'[2]Electric Rate Base - Plant Data'!A191</f>
        <v>UI</v>
      </c>
      <c r="B191" s="391" t="str">
        <f>'[2]Electric Rate Base - Plant Data'!B191</f>
        <v xml:space="preserve">          389 - Land and Land Rights</v>
      </c>
      <c r="C191" s="395">
        <f>'[2]Electric Rate Base - Plant Data'!C191</f>
        <v>-998694.38663999899</v>
      </c>
      <c r="D191" s="392">
        <f>'[2]Electric Rate Base - Plant Data'!D191</f>
        <v>0</v>
      </c>
      <c r="E191" s="395">
        <f>'[2]Electric Rate Base - Plant Data'!E191</f>
        <v>-998694.38663999899</v>
      </c>
      <c r="F191" s="395">
        <f>'[2]Electric Rate Base - Plant Data'!F191</f>
        <v>16785.043986842968</v>
      </c>
      <c r="G191" s="395">
        <f>'[2]Electric Rate Base - Plant Data'!G191</f>
        <v>0</v>
      </c>
      <c r="H191" s="395">
        <f>'[2]Electric Rate Base - Plant Data'!H191</f>
        <v>0</v>
      </c>
      <c r="I191" s="395">
        <f>'[2]Electric Rate Base - Plant Data'!I191</f>
        <v>0</v>
      </c>
      <c r="J191" s="395">
        <f>'[2]Electric Rate Base - Plant Data'!J191</f>
        <v>0</v>
      </c>
      <c r="K191" s="395">
        <f>'[2]Electric Rate Base - Plant Data'!K191</f>
        <v>0</v>
      </c>
      <c r="L191" s="395">
        <f>'[2]Electric Rate Base - Plant Data'!L191</f>
        <v>0</v>
      </c>
      <c r="M191" s="395">
        <f>'[2]Electric Rate Base - Plant Data'!M191</f>
        <v>0</v>
      </c>
      <c r="N191" s="395">
        <f>'[2]Electric Rate Base - Plant Data'!N191</f>
        <v>0</v>
      </c>
      <c r="O191" s="395">
        <f>'[2]Electric Rate Base - Plant Data'!O191</f>
        <v>0</v>
      </c>
      <c r="P191" s="395">
        <f>'[2]Electric Rate Base - Plant Data'!P191</f>
        <v>0</v>
      </c>
      <c r="Q191" s="395">
        <f>'[2]Electric Rate Base - Plant Data'!Q191</f>
        <v>-981909.34265315603</v>
      </c>
      <c r="R191" s="395">
        <f>'[2]Electric Rate Base - Plant Data'!R191</f>
        <v>0</v>
      </c>
      <c r="S191" s="395">
        <f>'[2]Electric Rate Base - Plant Data'!S191</f>
        <v>-981909.34265315603</v>
      </c>
    </row>
    <row r="192" spans="1:19" ht="13.8">
      <c r="A192" s="394" t="str">
        <f>'[2]Electric Rate Base - Plant Data'!A192</f>
        <v>UI</v>
      </c>
      <c r="B192" s="391" t="str">
        <f>'[2]Electric Rate Base - Plant Data'!B192</f>
        <v xml:space="preserve">          390 - Structures and Improvements</v>
      </c>
      <c r="C192" s="395">
        <f>'[2]Electric Rate Base - Plant Data'!C192</f>
        <v>-76117763.788346797</v>
      </c>
      <c r="D192" s="392">
        <f>'[2]Electric Rate Base - Plant Data'!D192</f>
        <v>1087774.3612499998</v>
      </c>
      <c r="E192" s="395">
        <f>'[2]Electric Rate Base - Plant Data'!E192</f>
        <v>-75029989.427096799</v>
      </c>
      <c r="F192" s="395">
        <f>'[2]Electric Rate Base - Plant Data'!F192</f>
        <v>2218213.4921839931</v>
      </c>
      <c r="G192" s="395">
        <f>'[2]Electric Rate Base - Plant Data'!G192</f>
        <v>-1189137.7376513439</v>
      </c>
      <c r="H192" s="395">
        <f>'[2]Electric Rate Base - Plant Data'!H192</f>
        <v>0</v>
      </c>
      <c r="I192" s="395">
        <f>'[2]Electric Rate Base - Plant Data'!I192</f>
        <v>0</v>
      </c>
      <c r="J192" s="395">
        <f>'[2]Electric Rate Base - Plant Data'!J192</f>
        <v>0</v>
      </c>
      <c r="K192" s="395">
        <f>'[2]Electric Rate Base - Plant Data'!K192</f>
        <v>0</v>
      </c>
      <c r="L192" s="395">
        <f>'[2]Electric Rate Base - Plant Data'!L192</f>
        <v>0</v>
      </c>
      <c r="M192" s="395">
        <f>'[2]Electric Rate Base - Plant Data'!M192</f>
        <v>0</v>
      </c>
      <c r="N192" s="395">
        <f>'[2]Electric Rate Base - Plant Data'!N192</f>
        <v>0</v>
      </c>
      <c r="O192" s="395">
        <f>'[2]Electric Rate Base - Plant Data'!O192</f>
        <v>0</v>
      </c>
      <c r="P192" s="395">
        <f>'[2]Electric Rate Base - Plant Data'!P192</f>
        <v>0</v>
      </c>
      <c r="Q192" s="395">
        <f>'[2]Electric Rate Base - Plant Data'!Q192</f>
        <v>-74000913.672564149</v>
      </c>
      <c r="R192" s="395">
        <f>'[2]Electric Rate Base - Plant Data'!R192</f>
        <v>0</v>
      </c>
      <c r="S192" s="395">
        <f>'[2]Electric Rate Base - Plant Data'!S192</f>
        <v>-74000913.672564149</v>
      </c>
    </row>
    <row r="193" spans="1:19" ht="13.8">
      <c r="A193" s="394">
        <f>'[2]Electric Rate Base - Plant Data'!A193</f>
        <v>0</v>
      </c>
      <c r="B193" s="402" t="str">
        <f>'[2]Electric Rate Base - Plant Data'!B193</f>
        <v>390.1 - Structures and Improvements Leasehold Improvements</v>
      </c>
      <c r="C193" s="395">
        <f>'[2]Electric Rate Base - Plant Data'!C193</f>
        <v>0</v>
      </c>
      <c r="D193" s="392">
        <f>'[2]Electric Rate Base - Plant Data'!D193</f>
        <v>-1087774.3612499998</v>
      </c>
      <c r="E193" s="395">
        <f>'[2]Electric Rate Base - Plant Data'!E193</f>
        <v>-1087774.3612499998</v>
      </c>
      <c r="F193" s="395">
        <f>'[2]Electric Rate Base - Plant Data'!F193</f>
        <v>0</v>
      </c>
      <c r="G193" s="395">
        <f>'[2]Electric Rate Base - Plant Data'!G193</f>
        <v>1087774.3612499998</v>
      </c>
      <c r="H193" s="395">
        <f>'[2]Electric Rate Base - Plant Data'!H193</f>
        <v>0</v>
      </c>
      <c r="I193" s="395">
        <f>'[2]Electric Rate Base - Plant Data'!I193</f>
        <v>0</v>
      </c>
      <c r="J193" s="395">
        <f>'[2]Electric Rate Base - Plant Data'!J193</f>
        <v>0</v>
      </c>
      <c r="K193" s="395">
        <f>'[2]Electric Rate Base - Plant Data'!K193</f>
        <v>0</v>
      </c>
      <c r="L193" s="395">
        <f>'[2]Electric Rate Base - Plant Data'!L193</f>
        <v>0</v>
      </c>
      <c r="M193" s="395">
        <f>'[2]Electric Rate Base - Plant Data'!M193</f>
        <v>0</v>
      </c>
      <c r="N193" s="395">
        <f>'[2]Electric Rate Base - Plant Data'!N193</f>
        <v>0</v>
      </c>
      <c r="O193" s="395">
        <f>'[2]Electric Rate Base - Plant Data'!O193</f>
        <v>0</v>
      </c>
      <c r="P193" s="395">
        <f>'[2]Electric Rate Base - Plant Data'!P193</f>
        <v>0</v>
      </c>
      <c r="Q193" s="395">
        <f>'[2]Electric Rate Base - Plant Data'!Q193</f>
        <v>0</v>
      </c>
      <c r="R193" s="395">
        <f>'[2]Electric Rate Base - Plant Data'!R193</f>
        <v>0</v>
      </c>
      <c r="S193" s="395">
        <f>'[2]Electric Rate Base - Plant Data'!S193</f>
        <v>0</v>
      </c>
    </row>
    <row r="194" spans="1:19" ht="13.8">
      <c r="A194" s="394" t="str">
        <f>'[2]Electric Rate Base - Plant Data'!A194</f>
        <v>UI</v>
      </c>
      <c r="B194" s="391" t="str">
        <f>'[2]Electric Rate Base - Plant Data'!B194</f>
        <v xml:space="preserve">          391 - Office Furniture and Equipment</v>
      </c>
      <c r="C194" s="395">
        <f>'[2]Electric Rate Base - Plant Data'!C194</f>
        <v>-39576863.089618102</v>
      </c>
      <c r="D194" s="392">
        <f>'[2]Electric Rate Base - Plant Data'!D194</f>
        <v>0</v>
      </c>
      <c r="E194" s="395">
        <f>'[2]Electric Rate Base - Plant Data'!E194</f>
        <v>-39576863.089618102</v>
      </c>
      <c r="F194" s="395">
        <f>'[2]Electric Rate Base - Plant Data'!F194</f>
        <v>-131463.49464169145</v>
      </c>
      <c r="G194" s="395">
        <f>'[2]Electric Rate Base - Plant Data'!G194</f>
        <v>0</v>
      </c>
      <c r="H194" s="395">
        <f>'[2]Electric Rate Base - Plant Data'!H194</f>
        <v>0</v>
      </c>
      <c r="I194" s="395">
        <f>'[2]Electric Rate Base - Plant Data'!I194</f>
        <v>0</v>
      </c>
      <c r="J194" s="395">
        <f>'[2]Electric Rate Base - Plant Data'!J194</f>
        <v>0</v>
      </c>
      <c r="K194" s="395">
        <f>'[2]Electric Rate Base - Plant Data'!K194</f>
        <v>0</v>
      </c>
      <c r="L194" s="395">
        <f>'[2]Electric Rate Base - Plant Data'!L194</f>
        <v>0</v>
      </c>
      <c r="M194" s="395">
        <f>'[2]Electric Rate Base - Plant Data'!M194</f>
        <v>0</v>
      </c>
      <c r="N194" s="395">
        <f>'[2]Electric Rate Base - Plant Data'!N194</f>
        <v>0</v>
      </c>
      <c r="O194" s="395">
        <f>'[2]Electric Rate Base - Plant Data'!O194</f>
        <v>0</v>
      </c>
      <c r="P194" s="395">
        <f>'[2]Electric Rate Base - Plant Data'!P194</f>
        <v>0</v>
      </c>
      <c r="Q194" s="395">
        <f>'[2]Electric Rate Base - Plant Data'!Q194</f>
        <v>-39708326.584259793</v>
      </c>
      <c r="R194" s="395">
        <f>'[2]Electric Rate Base - Plant Data'!R194</f>
        <v>0</v>
      </c>
      <c r="S194" s="395">
        <f>'[2]Electric Rate Base - Plant Data'!S194</f>
        <v>-39708326.584259793</v>
      </c>
    </row>
    <row r="195" spans="1:19" ht="13.8">
      <c r="A195" s="394" t="str">
        <f>'[2]Electric Rate Base - Plant Data'!A195</f>
        <v>UI</v>
      </c>
      <c r="B195" s="391" t="str">
        <f>'[2]Electric Rate Base - Plant Data'!B195</f>
        <v xml:space="preserve">          392 - Transportation Equipment</v>
      </c>
      <c r="C195" s="395">
        <f>'[2]Electric Rate Base - Plant Data'!C195</f>
        <v>-7728244.9615900796</v>
      </c>
      <c r="D195" s="392">
        <f>'[2]Electric Rate Base - Plant Data'!D195</f>
        <v>0</v>
      </c>
      <c r="E195" s="395">
        <f>'[2]Electric Rate Base - Plant Data'!E195</f>
        <v>-7728244.9615900796</v>
      </c>
      <c r="F195" s="395">
        <f>'[2]Electric Rate Base - Plant Data'!F195</f>
        <v>161360.6924716676</v>
      </c>
      <c r="G195" s="395">
        <f>'[2]Electric Rate Base - Plant Data'!G195</f>
        <v>0</v>
      </c>
      <c r="H195" s="395">
        <f>'[2]Electric Rate Base - Plant Data'!H195</f>
        <v>0</v>
      </c>
      <c r="I195" s="395">
        <f>'[2]Electric Rate Base - Plant Data'!I195</f>
        <v>0</v>
      </c>
      <c r="J195" s="395">
        <f>'[2]Electric Rate Base - Plant Data'!J195</f>
        <v>0</v>
      </c>
      <c r="K195" s="395">
        <f>'[2]Electric Rate Base - Plant Data'!K195</f>
        <v>0</v>
      </c>
      <c r="L195" s="395">
        <f>'[2]Electric Rate Base - Plant Data'!L195</f>
        <v>0</v>
      </c>
      <c r="M195" s="395">
        <f>'[2]Electric Rate Base - Plant Data'!M195</f>
        <v>0</v>
      </c>
      <c r="N195" s="395">
        <f>'[2]Electric Rate Base - Plant Data'!N195</f>
        <v>0</v>
      </c>
      <c r="O195" s="395">
        <f>'[2]Electric Rate Base - Plant Data'!O195</f>
        <v>0</v>
      </c>
      <c r="P195" s="395">
        <f>'[2]Electric Rate Base - Plant Data'!P195</f>
        <v>0</v>
      </c>
      <c r="Q195" s="395">
        <f>'[2]Electric Rate Base - Plant Data'!Q195</f>
        <v>-7566884.2691184124</v>
      </c>
      <c r="R195" s="395">
        <f>'[2]Electric Rate Base - Plant Data'!R195</f>
        <v>0</v>
      </c>
      <c r="S195" s="395">
        <f>'[2]Electric Rate Base - Plant Data'!S195</f>
        <v>-7566884.2691184124</v>
      </c>
    </row>
    <row r="196" spans="1:19" ht="13.8">
      <c r="A196" s="394" t="str">
        <f>'[2]Electric Rate Base - Plant Data'!A196</f>
        <v>UI</v>
      </c>
      <c r="B196" s="391" t="str">
        <f>'[2]Electric Rate Base - Plant Data'!B196</f>
        <v xml:space="preserve">          393 - Stores Equipment</v>
      </c>
      <c r="C196" s="395">
        <f>'[2]Electric Rate Base - Plant Data'!C196</f>
        <v>-241828.83192200001</v>
      </c>
      <c r="D196" s="392">
        <f>'[2]Electric Rate Base - Plant Data'!D196</f>
        <v>0</v>
      </c>
      <c r="E196" s="395">
        <f>'[2]Electric Rate Base - Plant Data'!E196</f>
        <v>-241828.83192200001</v>
      </c>
      <c r="F196" s="395">
        <f>'[2]Electric Rate Base - Plant Data'!F196</f>
        <v>-27354.005452524456</v>
      </c>
      <c r="G196" s="395">
        <f>'[2]Electric Rate Base - Plant Data'!G196</f>
        <v>0</v>
      </c>
      <c r="H196" s="395">
        <f>'[2]Electric Rate Base - Plant Data'!H196</f>
        <v>0</v>
      </c>
      <c r="I196" s="395">
        <f>'[2]Electric Rate Base - Plant Data'!I196</f>
        <v>0</v>
      </c>
      <c r="J196" s="395">
        <f>'[2]Electric Rate Base - Plant Data'!J196</f>
        <v>0</v>
      </c>
      <c r="K196" s="395">
        <f>'[2]Electric Rate Base - Plant Data'!K196</f>
        <v>0</v>
      </c>
      <c r="L196" s="395">
        <f>'[2]Electric Rate Base - Plant Data'!L196</f>
        <v>0</v>
      </c>
      <c r="M196" s="395">
        <f>'[2]Electric Rate Base - Plant Data'!M196</f>
        <v>0</v>
      </c>
      <c r="N196" s="395">
        <f>'[2]Electric Rate Base - Plant Data'!N196</f>
        <v>0</v>
      </c>
      <c r="O196" s="395">
        <f>'[2]Electric Rate Base - Plant Data'!O196</f>
        <v>0</v>
      </c>
      <c r="P196" s="395">
        <f>'[2]Electric Rate Base - Plant Data'!P196</f>
        <v>0</v>
      </c>
      <c r="Q196" s="395">
        <f>'[2]Electric Rate Base - Plant Data'!Q196</f>
        <v>-269182.83737452445</v>
      </c>
      <c r="R196" s="395">
        <f>'[2]Electric Rate Base - Plant Data'!R196</f>
        <v>0</v>
      </c>
      <c r="S196" s="395">
        <f>'[2]Electric Rate Base - Plant Data'!S196</f>
        <v>-269182.83737452445</v>
      </c>
    </row>
    <row r="197" spans="1:19" ht="13.8">
      <c r="A197" s="394" t="str">
        <f>'[2]Electric Rate Base - Plant Data'!A197</f>
        <v>UI</v>
      </c>
      <c r="B197" s="391" t="str">
        <f>'[2]Electric Rate Base - Plant Data'!B197</f>
        <v xml:space="preserve">          394 - Tools, Shop and Garage Equipment</v>
      </c>
      <c r="C197" s="395">
        <f>'[2]Electric Rate Base - Plant Data'!C197</f>
        <v>-5027083.3404743299</v>
      </c>
      <c r="D197" s="392">
        <f>'[2]Electric Rate Base - Plant Data'!D197</f>
        <v>0</v>
      </c>
      <c r="E197" s="395">
        <f>'[2]Electric Rate Base - Plant Data'!E197</f>
        <v>-5027083.3404743299</v>
      </c>
      <c r="F197" s="395">
        <f>'[2]Electric Rate Base - Plant Data'!F197</f>
        <v>-52029.222684578606</v>
      </c>
      <c r="G197" s="395">
        <f>'[2]Electric Rate Base - Plant Data'!G197</f>
        <v>0</v>
      </c>
      <c r="H197" s="395">
        <f>'[2]Electric Rate Base - Plant Data'!H197</f>
        <v>0</v>
      </c>
      <c r="I197" s="395">
        <f>'[2]Electric Rate Base - Plant Data'!I197</f>
        <v>0</v>
      </c>
      <c r="J197" s="395">
        <f>'[2]Electric Rate Base - Plant Data'!J197</f>
        <v>0</v>
      </c>
      <c r="K197" s="395">
        <f>'[2]Electric Rate Base - Plant Data'!K197</f>
        <v>0</v>
      </c>
      <c r="L197" s="395">
        <f>'[2]Electric Rate Base - Plant Data'!L197</f>
        <v>0</v>
      </c>
      <c r="M197" s="395">
        <f>'[2]Electric Rate Base - Plant Data'!M197</f>
        <v>0</v>
      </c>
      <c r="N197" s="395">
        <f>'[2]Electric Rate Base - Plant Data'!N197</f>
        <v>0</v>
      </c>
      <c r="O197" s="395">
        <f>'[2]Electric Rate Base - Plant Data'!O197</f>
        <v>0</v>
      </c>
      <c r="P197" s="395">
        <f>'[2]Electric Rate Base - Plant Data'!P197</f>
        <v>0</v>
      </c>
      <c r="Q197" s="395">
        <f>'[2]Electric Rate Base - Plant Data'!Q197</f>
        <v>-5079112.5631589089</v>
      </c>
      <c r="R197" s="395">
        <f>'[2]Electric Rate Base - Plant Data'!R197</f>
        <v>0</v>
      </c>
      <c r="S197" s="395">
        <f>'[2]Electric Rate Base - Plant Data'!S197</f>
        <v>-5079112.5631589089</v>
      </c>
    </row>
    <row r="198" spans="1:19" ht="13.8">
      <c r="A198" s="394" t="str">
        <f>'[2]Electric Rate Base - Plant Data'!A198</f>
        <v>UI</v>
      </c>
      <c r="B198" s="391" t="str">
        <f>'[2]Electric Rate Base - Plant Data'!B198</f>
        <v xml:space="preserve">          395 - Laboratory Equipment</v>
      </c>
      <c r="C198" s="395">
        <f>'[2]Electric Rate Base - Plant Data'!C198</f>
        <v>-4719197.2</v>
      </c>
      <c r="D198" s="392">
        <f>'[2]Electric Rate Base - Plant Data'!D198</f>
        <v>0</v>
      </c>
      <c r="E198" s="395">
        <f>'[2]Electric Rate Base - Plant Data'!E198</f>
        <v>-4719197.2</v>
      </c>
      <c r="F198" s="395">
        <f>'[2]Electric Rate Base - Plant Data'!F198</f>
        <v>-169955.43433907386</v>
      </c>
      <c r="G198" s="395">
        <f>'[2]Electric Rate Base - Plant Data'!G198</f>
        <v>0</v>
      </c>
      <c r="H198" s="395">
        <f>'[2]Electric Rate Base - Plant Data'!H198</f>
        <v>0</v>
      </c>
      <c r="I198" s="395">
        <f>'[2]Electric Rate Base - Plant Data'!I198</f>
        <v>0</v>
      </c>
      <c r="J198" s="395">
        <f>'[2]Electric Rate Base - Plant Data'!J198</f>
        <v>0</v>
      </c>
      <c r="K198" s="395">
        <f>'[2]Electric Rate Base - Plant Data'!K198</f>
        <v>0</v>
      </c>
      <c r="L198" s="395">
        <f>'[2]Electric Rate Base - Plant Data'!L198</f>
        <v>0</v>
      </c>
      <c r="M198" s="395">
        <f>'[2]Electric Rate Base - Plant Data'!M198</f>
        <v>0</v>
      </c>
      <c r="N198" s="395">
        <f>'[2]Electric Rate Base - Plant Data'!N198</f>
        <v>0</v>
      </c>
      <c r="O198" s="395">
        <f>'[2]Electric Rate Base - Plant Data'!O198</f>
        <v>0</v>
      </c>
      <c r="P198" s="395">
        <f>'[2]Electric Rate Base - Plant Data'!P198</f>
        <v>0</v>
      </c>
      <c r="Q198" s="395">
        <f>'[2]Electric Rate Base - Plant Data'!Q198</f>
        <v>-4889152.6343390737</v>
      </c>
      <c r="R198" s="395">
        <f>'[2]Electric Rate Base - Plant Data'!R198</f>
        <v>0</v>
      </c>
      <c r="S198" s="395">
        <f>'[2]Electric Rate Base - Plant Data'!S198</f>
        <v>-4889152.6343390737</v>
      </c>
    </row>
    <row r="199" spans="1:19" ht="13.8">
      <c r="A199" s="394" t="str">
        <f>'[2]Electric Rate Base - Plant Data'!A199</f>
        <v>UI</v>
      </c>
      <c r="B199" s="391" t="str">
        <f>'[2]Electric Rate Base - Plant Data'!B199</f>
        <v xml:space="preserve">          396 - Power Operated Equipment</v>
      </c>
      <c r="C199" s="395">
        <f>'[2]Electric Rate Base - Plant Data'!C199</f>
        <v>-2868728.6498153298</v>
      </c>
      <c r="D199" s="392">
        <f>'[2]Electric Rate Base - Plant Data'!D199</f>
        <v>0</v>
      </c>
      <c r="E199" s="395">
        <f>'[2]Electric Rate Base - Plant Data'!E199</f>
        <v>-2868728.6498153298</v>
      </c>
      <c r="F199" s="395">
        <f>'[2]Electric Rate Base - Plant Data'!F199</f>
        <v>-7875.4746963250682</v>
      </c>
      <c r="G199" s="395">
        <f>'[2]Electric Rate Base - Plant Data'!G199</f>
        <v>0</v>
      </c>
      <c r="H199" s="395">
        <f>'[2]Electric Rate Base - Plant Data'!H199</f>
        <v>0</v>
      </c>
      <c r="I199" s="395">
        <f>'[2]Electric Rate Base - Plant Data'!I199</f>
        <v>0</v>
      </c>
      <c r="J199" s="395">
        <f>'[2]Electric Rate Base - Plant Data'!J199</f>
        <v>0</v>
      </c>
      <c r="K199" s="395">
        <f>'[2]Electric Rate Base - Plant Data'!K199</f>
        <v>0</v>
      </c>
      <c r="L199" s="395">
        <f>'[2]Electric Rate Base - Plant Data'!L199</f>
        <v>0</v>
      </c>
      <c r="M199" s="395">
        <f>'[2]Electric Rate Base - Plant Data'!M199</f>
        <v>0</v>
      </c>
      <c r="N199" s="395">
        <f>'[2]Electric Rate Base - Plant Data'!N199</f>
        <v>0</v>
      </c>
      <c r="O199" s="395">
        <f>'[2]Electric Rate Base - Plant Data'!O199</f>
        <v>0</v>
      </c>
      <c r="P199" s="395">
        <f>'[2]Electric Rate Base - Plant Data'!P199</f>
        <v>0</v>
      </c>
      <c r="Q199" s="395">
        <f>'[2]Electric Rate Base - Plant Data'!Q199</f>
        <v>-2876604.124511655</v>
      </c>
      <c r="R199" s="395">
        <f>'[2]Electric Rate Base - Plant Data'!R199</f>
        <v>0</v>
      </c>
      <c r="S199" s="395">
        <f>'[2]Electric Rate Base - Plant Data'!S199</f>
        <v>-2876604.124511655</v>
      </c>
    </row>
    <row r="200" spans="1:19" ht="13.8">
      <c r="A200" s="394" t="str">
        <f>'[2]Electric Rate Base - Plant Data'!A200</f>
        <v>UI</v>
      </c>
      <c r="B200" s="391" t="str">
        <f>'[2]Electric Rate Base - Plant Data'!B200</f>
        <v xml:space="preserve">          397 - Communication Equipment</v>
      </c>
      <c r="C200" s="395">
        <f>'[2]Electric Rate Base - Plant Data'!C200</f>
        <v>-50146890.911740698</v>
      </c>
      <c r="D200" s="392">
        <f>'[2]Electric Rate Base - Plant Data'!D200</f>
        <v>0</v>
      </c>
      <c r="E200" s="395">
        <f>'[2]Electric Rate Base - Plant Data'!E200</f>
        <v>-50146890.911740698</v>
      </c>
      <c r="F200" s="395">
        <f>'[2]Electric Rate Base - Plant Data'!F200</f>
        <v>-132210.7282036118</v>
      </c>
      <c r="G200" s="395">
        <f>'[2]Electric Rate Base - Plant Data'!G200</f>
        <v>0</v>
      </c>
      <c r="H200" s="395">
        <f>'[2]Electric Rate Base - Plant Data'!H200</f>
        <v>0</v>
      </c>
      <c r="I200" s="395">
        <f>'[2]Electric Rate Base - Plant Data'!I200</f>
        <v>0</v>
      </c>
      <c r="J200" s="395">
        <f>'[2]Electric Rate Base - Plant Data'!J200</f>
        <v>0</v>
      </c>
      <c r="K200" s="395">
        <f>'[2]Electric Rate Base - Plant Data'!K200</f>
        <v>0</v>
      </c>
      <c r="L200" s="395">
        <f>'[2]Electric Rate Base - Plant Data'!L200</f>
        <v>0</v>
      </c>
      <c r="M200" s="395">
        <f>'[2]Electric Rate Base - Plant Data'!M200</f>
        <v>0</v>
      </c>
      <c r="N200" s="395">
        <f>'[2]Electric Rate Base - Plant Data'!N200</f>
        <v>0</v>
      </c>
      <c r="O200" s="395">
        <f>'[2]Electric Rate Base - Plant Data'!O200</f>
        <v>0</v>
      </c>
      <c r="P200" s="395">
        <f>'[2]Electric Rate Base - Plant Data'!P200</f>
        <v>0</v>
      </c>
      <c r="Q200" s="395">
        <f>'[2]Electric Rate Base - Plant Data'!Q200</f>
        <v>-50279101.639944308</v>
      </c>
      <c r="R200" s="395">
        <f>'[2]Electric Rate Base - Plant Data'!R200</f>
        <v>0</v>
      </c>
      <c r="S200" s="395">
        <f>'[2]Electric Rate Base - Plant Data'!S200</f>
        <v>-50279101.639944308</v>
      </c>
    </row>
    <row r="201" spans="1:19" ht="13.8">
      <c r="A201" s="394" t="str">
        <f>'[2]Electric Rate Base - Plant Data'!A201</f>
        <v>UI</v>
      </c>
      <c r="B201" s="391" t="str">
        <f>'[2]Electric Rate Base - Plant Data'!B201</f>
        <v xml:space="preserve">          398 - Miscellaneous Equipment</v>
      </c>
      <c r="C201" s="395">
        <f>'[2]Electric Rate Base - Plant Data'!C201</f>
        <v>-505830.120718833</v>
      </c>
      <c r="D201" s="392">
        <f>'[2]Electric Rate Base - Plant Data'!D201</f>
        <v>-817</v>
      </c>
      <c r="E201" s="395">
        <f>'[2]Electric Rate Base - Plant Data'!E201</f>
        <v>-506647.120718833</v>
      </c>
      <c r="F201" s="395">
        <f>'[2]Electric Rate Base - Plant Data'!F201</f>
        <v>-1942.9018599192414</v>
      </c>
      <c r="G201" s="395">
        <f>'[2]Electric Rate Base - Plant Data'!G201</f>
        <v>0</v>
      </c>
      <c r="H201" s="395">
        <f>'[2]Electric Rate Base - Plant Data'!H201</f>
        <v>0</v>
      </c>
      <c r="I201" s="395">
        <f>'[2]Electric Rate Base - Plant Data'!I201</f>
        <v>0</v>
      </c>
      <c r="J201" s="395">
        <f>'[2]Electric Rate Base - Plant Data'!J201</f>
        <v>0</v>
      </c>
      <c r="K201" s="395">
        <f>'[2]Electric Rate Base - Plant Data'!K201</f>
        <v>0</v>
      </c>
      <c r="L201" s="395">
        <f>'[2]Electric Rate Base - Plant Data'!L201</f>
        <v>0</v>
      </c>
      <c r="M201" s="395">
        <f>'[2]Electric Rate Base - Plant Data'!M201</f>
        <v>0</v>
      </c>
      <c r="N201" s="395">
        <f>'[2]Electric Rate Base - Plant Data'!N201</f>
        <v>0</v>
      </c>
      <c r="O201" s="395">
        <f>'[2]Electric Rate Base - Plant Data'!O201</f>
        <v>0</v>
      </c>
      <c r="P201" s="395">
        <f>'[2]Electric Rate Base - Plant Data'!P201</f>
        <v>0</v>
      </c>
      <c r="Q201" s="395">
        <f>'[2]Electric Rate Base - Plant Data'!Q201</f>
        <v>-508590.02257875225</v>
      </c>
      <c r="R201" s="395">
        <f>'[2]Electric Rate Base - Plant Data'!R201</f>
        <v>0</v>
      </c>
      <c r="S201" s="395">
        <f>'[2]Electric Rate Base - Plant Data'!S201</f>
        <v>-508590.02257875225</v>
      </c>
    </row>
    <row r="202" spans="1:19" ht="13.8">
      <c r="A202" s="394" t="str">
        <f>'[2]Electric Rate Base - Plant Data'!A202</f>
        <v>UI</v>
      </c>
      <c r="B202" s="391" t="str">
        <f>'[2]Electric Rate Base - Plant Data'!B202</f>
        <v xml:space="preserve">          399 - Other Tangible Property</v>
      </c>
      <c r="C202" s="398">
        <f>'[2]Electric Rate Base - Plant Data'!C202</f>
        <v>-198447.97863841601</v>
      </c>
      <c r="D202" s="392">
        <f>'[2]Electric Rate Base - Plant Data'!D202</f>
        <v>-497017</v>
      </c>
      <c r="E202" s="395">
        <f>'[2]Electric Rate Base - Plant Data'!E202</f>
        <v>-695464.97863841604</v>
      </c>
      <c r="F202" s="395">
        <f>'[2]Electric Rate Base - Plant Data'!F202</f>
        <v>0</v>
      </c>
      <c r="G202" s="395">
        <f>'[2]Electric Rate Base - Plant Data'!G202</f>
        <v>0</v>
      </c>
      <c r="H202" s="395">
        <f>'[2]Electric Rate Base - Plant Data'!H202</f>
        <v>0</v>
      </c>
      <c r="I202" s="395">
        <f>'[2]Electric Rate Base - Plant Data'!I202</f>
        <v>0</v>
      </c>
      <c r="J202" s="395">
        <f>'[2]Electric Rate Base - Plant Data'!J202</f>
        <v>0</v>
      </c>
      <c r="K202" s="395">
        <f>'[2]Electric Rate Base - Plant Data'!K202</f>
        <v>0</v>
      </c>
      <c r="L202" s="395">
        <f>'[2]Electric Rate Base - Plant Data'!L202</f>
        <v>0</v>
      </c>
      <c r="M202" s="395">
        <f>'[2]Electric Rate Base - Plant Data'!M202</f>
        <v>0</v>
      </c>
      <c r="N202" s="395">
        <f>'[2]Electric Rate Base - Plant Data'!N202</f>
        <v>0</v>
      </c>
      <c r="O202" s="395">
        <f>'[2]Electric Rate Base - Plant Data'!O202</f>
        <v>0</v>
      </c>
      <c r="P202" s="395">
        <f>'[2]Electric Rate Base - Plant Data'!P202</f>
        <v>0</v>
      </c>
      <c r="Q202" s="398">
        <f>'[2]Electric Rate Base - Plant Data'!Q202</f>
        <v>-695464.97863841604</v>
      </c>
      <c r="R202" s="395">
        <f>'[2]Electric Rate Base - Plant Data'!R202</f>
        <v>0</v>
      </c>
      <c r="S202" s="398">
        <f>'[2]Electric Rate Base - Plant Data'!S202</f>
        <v>-695464.97863841604</v>
      </c>
    </row>
    <row r="203" spans="1:19" ht="13.8">
      <c r="A203" s="394" t="str">
        <f>'[2]Electric Rate Base - Plant Data'!A203</f>
        <v>UI</v>
      </c>
      <c r="B203" s="399" t="str">
        <f>'[2]Electric Rate Base - Plant Data'!B203</f>
        <v xml:space="preserve">     Total General Plant</v>
      </c>
      <c r="C203" s="401">
        <f>'[2]Electric Rate Base - Plant Data'!C203</f>
        <v>-188129573.25950456</v>
      </c>
      <c r="D203" s="401">
        <f>'[2]Electric Rate Base - Plant Data'!D203</f>
        <v>-497834</v>
      </c>
      <c r="E203" s="401">
        <f>'[2]Electric Rate Base - Plant Data'!E203</f>
        <v>-188627407.25950456</v>
      </c>
      <c r="F203" s="401">
        <f>'[2]Electric Rate Base - Plant Data'!F203</f>
        <v>1873527.9667647791</v>
      </c>
      <c r="G203" s="401">
        <f>'[2]Electric Rate Base - Plant Data'!G203</f>
        <v>-101363.37640134408</v>
      </c>
      <c r="H203" s="401">
        <f>'[2]Electric Rate Base - Plant Data'!H203</f>
        <v>0</v>
      </c>
      <c r="I203" s="401">
        <f>'[2]Electric Rate Base - Plant Data'!I203</f>
        <v>0</v>
      </c>
      <c r="J203" s="401">
        <f>'[2]Electric Rate Base - Plant Data'!J203</f>
        <v>0</v>
      </c>
      <c r="K203" s="401">
        <f>'[2]Electric Rate Base - Plant Data'!K203</f>
        <v>0</v>
      </c>
      <c r="L203" s="401">
        <f>'[2]Electric Rate Base - Plant Data'!L203</f>
        <v>0</v>
      </c>
      <c r="M203" s="401">
        <f>'[2]Electric Rate Base - Plant Data'!M203</f>
        <v>0</v>
      </c>
      <c r="N203" s="401">
        <f>'[2]Electric Rate Base - Plant Data'!N203</f>
        <v>0</v>
      </c>
      <c r="O203" s="401">
        <f>'[2]Electric Rate Base - Plant Data'!O203</f>
        <v>0</v>
      </c>
      <c r="P203" s="401">
        <f>'[2]Electric Rate Base - Plant Data'!P203</f>
        <v>0</v>
      </c>
      <c r="Q203" s="401">
        <f>'[2]Electric Rate Base - Plant Data'!Q203</f>
        <v>-186855242.66914114</v>
      </c>
      <c r="R203" s="401">
        <f>'[2]Electric Rate Base - Plant Data'!R203</f>
        <v>0</v>
      </c>
      <c r="S203" s="401">
        <f>'[2]Electric Rate Base - Plant Data'!S203</f>
        <v>-186855242.66914114</v>
      </c>
    </row>
    <row r="204" spans="1:19" ht="13.8">
      <c r="A204" s="394" t="str">
        <f>'[2]Electric Rate Base - Plant Data'!A204</f>
        <v>UI</v>
      </c>
      <c r="B204" s="391" t="str">
        <f>'[2]Electric Rate Base - Plant Data'!B204</f>
        <v xml:space="preserve">     Intangible Plant:</v>
      </c>
      <c r="C204" s="395">
        <f>'[2]Electric Rate Base - Plant Data'!C204</f>
        <v>0</v>
      </c>
      <c r="D204" s="392">
        <f>'[2]Electric Rate Base - Plant Data'!D204</f>
        <v>0</v>
      </c>
      <c r="E204" s="395">
        <f>'[2]Electric Rate Base - Plant Data'!E204</f>
        <v>0</v>
      </c>
      <c r="F204" s="395">
        <f>'[2]Electric Rate Base - Plant Data'!F204</f>
        <v>0</v>
      </c>
      <c r="G204" s="395">
        <f>'[2]Electric Rate Base - Plant Data'!G204</f>
        <v>0</v>
      </c>
      <c r="H204" s="395">
        <f>'[2]Electric Rate Base - Plant Data'!H204</f>
        <v>0</v>
      </c>
      <c r="I204" s="395">
        <f>'[2]Electric Rate Base - Plant Data'!I204</f>
        <v>0</v>
      </c>
      <c r="J204" s="395">
        <f>'[2]Electric Rate Base - Plant Data'!J204</f>
        <v>0</v>
      </c>
      <c r="K204" s="395">
        <f>'[2]Electric Rate Base - Plant Data'!K204</f>
        <v>0</v>
      </c>
      <c r="L204" s="395">
        <f>'[2]Electric Rate Base - Plant Data'!L204</f>
        <v>0</v>
      </c>
      <c r="M204" s="395">
        <f>'[2]Electric Rate Base - Plant Data'!M204</f>
        <v>0</v>
      </c>
      <c r="N204" s="395">
        <f>'[2]Electric Rate Base - Plant Data'!N204</f>
        <v>0</v>
      </c>
      <c r="O204" s="395">
        <f>'[2]Electric Rate Base - Plant Data'!O204</f>
        <v>0</v>
      </c>
      <c r="P204" s="395">
        <f>'[2]Electric Rate Base - Plant Data'!P204</f>
        <v>0</v>
      </c>
      <c r="Q204" s="395">
        <f>'[2]Electric Rate Base - Plant Data'!Q204</f>
        <v>0</v>
      </c>
      <c r="R204" s="395">
        <f>'[2]Electric Rate Base - Plant Data'!R204</f>
        <v>0</v>
      </c>
      <c r="S204" s="395">
        <f>'[2]Electric Rate Base - Plant Data'!S204</f>
        <v>0</v>
      </c>
    </row>
    <row r="205" spans="1:19" ht="13.8">
      <c r="A205" s="394" t="str">
        <f>'[2]Electric Rate Base - Plant Data'!A205</f>
        <v>UI</v>
      </c>
      <c r="B205" s="391" t="str">
        <f>'[2]Electric Rate Base - Plant Data'!B205</f>
        <v xml:space="preserve">          301 - Organization</v>
      </c>
      <c r="C205" s="395">
        <f>'[2]Electric Rate Base - Plant Data'!C205</f>
        <v>0</v>
      </c>
      <c r="D205" s="392">
        <f>'[2]Electric Rate Base - Plant Data'!D205</f>
        <v>0</v>
      </c>
      <c r="E205" s="395">
        <f>'[2]Electric Rate Base - Plant Data'!E205</f>
        <v>0</v>
      </c>
      <c r="F205" s="395">
        <f>'[2]Electric Rate Base - Plant Data'!F205</f>
        <v>0</v>
      </c>
      <c r="G205" s="395">
        <f>'[2]Electric Rate Base - Plant Data'!G205</f>
        <v>0</v>
      </c>
      <c r="H205" s="395">
        <f>'[2]Electric Rate Base - Plant Data'!H205</f>
        <v>0</v>
      </c>
      <c r="I205" s="395">
        <f>'[2]Electric Rate Base - Plant Data'!I205</f>
        <v>0</v>
      </c>
      <c r="J205" s="395">
        <f>'[2]Electric Rate Base - Plant Data'!J205</f>
        <v>0</v>
      </c>
      <c r="K205" s="395">
        <f>'[2]Electric Rate Base - Plant Data'!K205</f>
        <v>0</v>
      </c>
      <c r="L205" s="395">
        <f>'[2]Electric Rate Base - Plant Data'!L205</f>
        <v>0</v>
      </c>
      <c r="M205" s="395">
        <f>'[2]Electric Rate Base - Plant Data'!M205</f>
        <v>0</v>
      </c>
      <c r="N205" s="395">
        <f>'[2]Electric Rate Base - Plant Data'!N205</f>
        <v>0</v>
      </c>
      <c r="O205" s="395">
        <f>'[2]Electric Rate Base - Plant Data'!O205</f>
        <v>0</v>
      </c>
      <c r="P205" s="395">
        <f>'[2]Electric Rate Base - Plant Data'!P205</f>
        <v>0</v>
      </c>
      <c r="Q205" s="395">
        <f>'[2]Electric Rate Base - Plant Data'!Q205</f>
        <v>0</v>
      </c>
      <c r="R205" s="395">
        <f>'[2]Electric Rate Base - Plant Data'!R205</f>
        <v>0</v>
      </c>
      <c r="S205" s="395">
        <f>'[2]Electric Rate Base - Plant Data'!S205</f>
        <v>0</v>
      </c>
    </row>
    <row r="206" spans="1:19" ht="13.8">
      <c r="A206" s="394" t="str">
        <f>'[2]Electric Rate Base - Plant Data'!A206</f>
        <v>UI</v>
      </c>
      <c r="B206" s="391" t="str">
        <f>'[2]Electric Rate Base - Plant Data'!B206</f>
        <v xml:space="preserve">          302 - Franchises and Consents</v>
      </c>
      <c r="C206" s="395">
        <f>'[2]Electric Rate Base - Plant Data'!C206</f>
        <v>-10340222.585496901</v>
      </c>
      <c r="D206" s="392">
        <f>'[2]Electric Rate Base - Plant Data'!D206</f>
        <v>0</v>
      </c>
      <c r="E206" s="395">
        <f>'[2]Electric Rate Base - Plant Data'!E206</f>
        <v>-10340222.585496901</v>
      </c>
      <c r="F206" s="395">
        <f>'[2]Electric Rate Base - Plant Data'!F206</f>
        <v>0</v>
      </c>
      <c r="G206" s="395">
        <f>'[2]Electric Rate Base - Plant Data'!G206</f>
        <v>0</v>
      </c>
      <c r="H206" s="395">
        <f>'[2]Electric Rate Base - Plant Data'!H206</f>
        <v>0</v>
      </c>
      <c r="I206" s="395">
        <f>'[2]Electric Rate Base - Plant Data'!I206</f>
        <v>0</v>
      </c>
      <c r="J206" s="395">
        <f>'[2]Electric Rate Base - Plant Data'!J206</f>
        <v>0</v>
      </c>
      <c r="K206" s="395">
        <f>'[2]Electric Rate Base - Plant Data'!K206</f>
        <v>0</v>
      </c>
      <c r="L206" s="395">
        <f>'[2]Electric Rate Base - Plant Data'!L206</f>
        <v>0</v>
      </c>
      <c r="M206" s="395">
        <f>'[2]Electric Rate Base - Plant Data'!M206</f>
        <v>0</v>
      </c>
      <c r="N206" s="395">
        <f>'[2]Electric Rate Base - Plant Data'!N206</f>
        <v>0</v>
      </c>
      <c r="O206" s="395">
        <f>'[2]Electric Rate Base - Plant Data'!O206</f>
        <v>0</v>
      </c>
      <c r="P206" s="395">
        <f>'[2]Electric Rate Base - Plant Data'!P206</f>
        <v>0</v>
      </c>
      <c r="Q206" s="395">
        <f>'[2]Electric Rate Base - Plant Data'!Q206</f>
        <v>-10340222.585496901</v>
      </c>
      <c r="R206" s="395">
        <f>'[2]Electric Rate Base - Plant Data'!R206</f>
        <v>0</v>
      </c>
      <c r="S206" s="395">
        <f>'[2]Electric Rate Base - Plant Data'!S206</f>
        <v>-10340222.585496901</v>
      </c>
    </row>
    <row r="207" spans="1:19" ht="13.8">
      <c r="A207" s="394" t="str">
        <f>'[2]Electric Rate Base - Plant Data'!A207</f>
        <v>UI</v>
      </c>
      <c r="B207" s="391" t="str">
        <f>'[2]Electric Rate Base - Plant Data'!B207</f>
        <v xml:space="preserve">          303 - Miscellaneous Intangible Plant</v>
      </c>
      <c r="C207" s="395">
        <f>'[2]Electric Rate Base - Plant Data'!C207</f>
        <v>-57611002.274257503</v>
      </c>
      <c r="D207" s="392">
        <f>'[2]Electric Rate Base - Plant Data'!D207</f>
        <v>0</v>
      </c>
      <c r="E207" s="395">
        <f>'[2]Electric Rate Base - Plant Data'!E207</f>
        <v>-57611002.274257503</v>
      </c>
      <c r="F207" s="395">
        <f>'[2]Electric Rate Base - Plant Data'!F207</f>
        <v>0</v>
      </c>
      <c r="G207" s="395">
        <f>'[2]Electric Rate Base - Plant Data'!G207</f>
        <v>0</v>
      </c>
      <c r="H207" s="395">
        <f>'[2]Electric Rate Base - Plant Data'!H207</f>
        <v>0</v>
      </c>
      <c r="I207" s="395">
        <f>'[2]Electric Rate Base - Plant Data'!I207</f>
        <v>0</v>
      </c>
      <c r="J207" s="395">
        <f>'[2]Electric Rate Base - Plant Data'!J207</f>
        <v>0</v>
      </c>
      <c r="K207" s="395">
        <f>'[2]Electric Rate Base - Plant Data'!K207</f>
        <v>0</v>
      </c>
      <c r="L207" s="395">
        <f>'[2]Electric Rate Base - Plant Data'!L207</f>
        <v>0</v>
      </c>
      <c r="M207" s="395">
        <f>'[2]Electric Rate Base - Plant Data'!M207</f>
        <v>0</v>
      </c>
      <c r="N207" s="395">
        <f>'[2]Electric Rate Base - Plant Data'!N207</f>
        <v>0</v>
      </c>
      <c r="O207" s="395">
        <f>'[2]Electric Rate Base - Plant Data'!O207</f>
        <v>0</v>
      </c>
      <c r="P207" s="395">
        <f>'[2]Electric Rate Base - Plant Data'!P207</f>
        <v>0</v>
      </c>
      <c r="Q207" s="395">
        <f>'[2]Electric Rate Base - Plant Data'!Q207</f>
        <v>-57611002.274257503</v>
      </c>
      <c r="R207" s="395">
        <f>'[2]Electric Rate Base - Plant Data'!R207</f>
        <v>0</v>
      </c>
      <c r="S207" s="395">
        <f>'[2]Electric Rate Base - Plant Data'!S207</f>
        <v>-57611002.274257503</v>
      </c>
    </row>
    <row r="208" spans="1:19" ht="13.8">
      <c r="A208" s="394" t="str">
        <f>'[2]Electric Rate Base - Plant Data'!A208</f>
        <v>UI</v>
      </c>
      <c r="B208" s="399" t="str">
        <f>'[2]Electric Rate Base - Plant Data'!B208</f>
        <v xml:space="preserve">     Total Intangible Plant</v>
      </c>
      <c r="C208" s="401">
        <f>'[2]Electric Rate Base - Plant Data'!C208</f>
        <v>-67951224.859754398</v>
      </c>
      <c r="D208" s="401">
        <f>'[2]Electric Rate Base - Plant Data'!D208</f>
        <v>0</v>
      </c>
      <c r="E208" s="401">
        <f>'[2]Electric Rate Base - Plant Data'!E208</f>
        <v>-67951224.859754398</v>
      </c>
      <c r="F208" s="401">
        <f>'[2]Electric Rate Base - Plant Data'!F208</f>
        <v>0</v>
      </c>
      <c r="G208" s="401">
        <f>'[2]Electric Rate Base - Plant Data'!G208</f>
        <v>0</v>
      </c>
      <c r="H208" s="401">
        <f>'[2]Electric Rate Base - Plant Data'!H208</f>
        <v>0</v>
      </c>
      <c r="I208" s="401">
        <f>'[2]Electric Rate Base - Plant Data'!I208</f>
        <v>0</v>
      </c>
      <c r="J208" s="401">
        <f>'[2]Electric Rate Base - Plant Data'!J208</f>
        <v>0</v>
      </c>
      <c r="K208" s="401">
        <f>'[2]Electric Rate Base - Plant Data'!K208</f>
        <v>0</v>
      </c>
      <c r="L208" s="401">
        <f>'[2]Electric Rate Base - Plant Data'!L208</f>
        <v>0</v>
      </c>
      <c r="M208" s="401">
        <f>'[2]Electric Rate Base - Plant Data'!M208</f>
        <v>0</v>
      </c>
      <c r="N208" s="401">
        <f>'[2]Electric Rate Base - Plant Data'!N208</f>
        <v>0</v>
      </c>
      <c r="O208" s="401">
        <f>'[2]Electric Rate Base - Plant Data'!O208</f>
        <v>0</v>
      </c>
      <c r="P208" s="401">
        <f>'[2]Electric Rate Base - Plant Data'!P208</f>
        <v>0</v>
      </c>
      <c r="Q208" s="401">
        <f>'[2]Electric Rate Base - Plant Data'!Q208</f>
        <v>-67951224.859754398</v>
      </c>
      <c r="R208" s="401">
        <f>'[2]Electric Rate Base - Plant Data'!R208</f>
        <v>0</v>
      </c>
      <c r="S208" s="401">
        <f>'[2]Electric Rate Base - Plant Data'!S208</f>
        <v>-67951224.859754398</v>
      </c>
    </row>
    <row r="209" spans="1:19" ht="14.4" thickBot="1">
      <c r="A209" s="394" t="str">
        <f>'[2]Electric Rate Base - Plant Data'!A209</f>
        <v>UI</v>
      </c>
      <c r="B209" s="399" t="str">
        <f>'[2]Electric Rate Base - Plant Data'!B209</f>
        <v>Total Accumulated Depreciation and Amortization</v>
      </c>
      <c r="C209" s="405">
        <f>'[2]Electric Rate Base - Plant Data'!C209</f>
        <v>-3638976896.0892515</v>
      </c>
      <c r="D209" s="405">
        <f>'[2]Electric Rate Base - Plant Data'!D209</f>
        <v>-497834</v>
      </c>
      <c r="E209" s="405">
        <f>'[2]Electric Rate Base - Plant Data'!E209</f>
        <v>-3639474730.0892515</v>
      </c>
      <c r="F209" s="405">
        <f>'[2]Electric Rate Base - Plant Data'!F209</f>
        <v>-26393682.753094718</v>
      </c>
      <c r="G209" s="405">
        <f>'[2]Electric Rate Base - Plant Data'!G209</f>
        <v>-101363.37640134408</v>
      </c>
      <c r="H209" s="405">
        <f>'[2]Electric Rate Base - Plant Data'!H209</f>
        <v>0</v>
      </c>
      <c r="I209" s="405">
        <f>'[2]Electric Rate Base - Plant Data'!I209</f>
        <v>1590015.6893272984</v>
      </c>
      <c r="J209" s="405">
        <f>'[2]Electric Rate Base - Plant Data'!J209</f>
        <v>0</v>
      </c>
      <c r="K209" s="405">
        <f>'[2]Electric Rate Base - Plant Data'!K209</f>
        <v>-723725.33830972284</v>
      </c>
      <c r="L209" s="405">
        <f>'[2]Electric Rate Base - Plant Data'!L209</f>
        <v>0</v>
      </c>
      <c r="M209" s="405">
        <f>'[2]Electric Rate Base - Plant Data'!M209</f>
        <v>21111912.982080221</v>
      </c>
      <c r="N209" s="405">
        <f>'[2]Electric Rate Base - Plant Data'!N209</f>
        <v>-1572187.2608600797</v>
      </c>
      <c r="O209" s="405">
        <f>'[2]Electric Rate Base - Plant Data'!O209</f>
        <v>0</v>
      </c>
      <c r="P209" s="405">
        <f>'[2]Electric Rate Base - Plant Data'!P209</f>
        <v>-95819883.979849756</v>
      </c>
      <c r="Q209" s="405">
        <f>'[2]Electric Rate Base - Plant Data'!Q209</f>
        <v>-3741383644.1263604</v>
      </c>
      <c r="R209" s="405">
        <f>'[2]Electric Rate Base - Plant Data'!R209</f>
        <v>0</v>
      </c>
      <c r="S209" s="405">
        <f>'[2]Electric Rate Base - Plant Data'!S209</f>
        <v>-3741383644.1263604</v>
      </c>
    </row>
    <row r="210" spans="1:19" ht="14.4" thickTop="1">
      <c r="A210" s="390">
        <f>'[2]Electric Rate Base - Plant Data'!A210</f>
        <v>0</v>
      </c>
      <c r="B210" s="391">
        <f>'[2]Electric Rate Base - Plant Data'!B210</f>
        <v>0</v>
      </c>
      <c r="C210" s="395">
        <f>'[2]Electric Rate Base - Plant Data'!C210</f>
        <v>0</v>
      </c>
      <c r="D210" s="392">
        <f>'[2]Electric Rate Base - Plant Data'!D210</f>
        <v>0</v>
      </c>
      <c r="E210" s="395">
        <f>'[2]Electric Rate Base - Plant Data'!E210</f>
        <v>0</v>
      </c>
      <c r="F210" s="395">
        <f>'[2]Electric Rate Base - Plant Data'!F210</f>
        <v>0</v>
      </c>
      <c r="G210" s="395">
        <f>'[2]Electric Rate Base - Plant Data'!G210</f>
        <v>0</v>
      </c>
      <c r="H210" s="395">
        <f>'[2]Electric Rate Base - Plant Data'!H210</f>
        <v>0</v>
      </c>
      <c r="I210" s="395">
        <f>'[2]Electric Rate Base - Plant Data'!I210</f>
        <v>0</v>
      </c>
      <c r="J210" s="395">
        <f>'[2]Electric Rate Base - Plant Data'!J210</f>
        <v>0</v>
      </c>
      <c r="K210" s="395">
        <f>'[2]Electric Rate Base - Plant Data'!K210</f>
        <v>0</v>
      </c>
      <c r="L210" s="395">
        <f>'[2]Electric Rate Base - Plant Data'!L210</f>
        <v>0</v>
      </c>
      <c r="M210" s="395">
        <f>'[2]Electric Rate Base - Plant Data'!M210</f>
        <v>0</v>
      </c>
      <c r="N210" s="395">
        <f>'[2]Electric Rate Base - Plant Data'!N210</f>
        <v>0</v>
      </c>
      <c r="O210" s="395">
        <f>'[2]Electric Rate Base - Plant Data'!O210</f>
        <v>0</v>
      </c>
      <c r="P210" s="395">
        <f>'[2]Electric Rate Base - Plant Data'!P210</f>
        <v>0</v>
      </c>
      <c r="Q210" s="395">
        <f>'[2]Electric Rate Base - Plant Data'!Q210</f>
        <v>0</v>
      </c>
      <c r="R210" s="395">
        <f>'[2]Electric Rate Base - Plant Data'!R210</f>
        <v>0</v>
      </c>
      <c r="S210" s="395">
        <f>'[2]Electric Rate Base - Plant Data'!S210</f>
        <v>0</v>
      </c>
    </row>
    <row r="211" spans="1:19" ht="13.8">
      <c r="A211" s="390">
        <f>'[2]Electric Rate Base - Plant Data'!A211</f>
        <v>0</v>
      </c>
      <c r="B211" s="391">
        <f>'[2]Electric Rate Base - Plant Data'!B211</f>
        <v>0</v>
      </c>
      <c r="C211" s="395">
        <f>'[2]Electric Rate Base - Plant Data'!C211</f>
        <v>0</v>
      </c>
      <c r="D211" s="392">
        <f>'[2]Electric Rate Base - Plant Data'!D211</f>
        <v>0</v>
      </c>
      <c r="E211" s="395">
        <f>'[2]Electric Rate Base - Plant Data'!E211</f>
        <v>0</v>
      </c>
      <c r="F211" s="395">
        <f>'[2]Electric Rate Base - Plant Data'!F211</f>
        <v>0</v>
      </c>
      <c r="G211" s="395">
        <f>'[2]Electric Rate Base - Plant Data'!G211</f>
        <v>0</v>
      </c>
      <c r="H211" s="395">
        <f>'[2]Electric Rate Base - Plant Data'!H211</f>
        <v>0</v>
      </c>
      <c r="I211" s="395">
        <f>'[2]Electric Rate Base - Plant Data'!I211</f>
        <v>0</v>
      </c>
      <c r="J211" s="395">
        <f>'[2]Electric Rate Base - Plant Data'!J211</f>
        <v>0</v>
      </c>
      <c r="K211" s="395">
        <f>'[2]Electric Rate Base - Plant Data'!K211</f>
        <v>0</v>
      </c>
      <c r="L211" s="395">
        <f>'[2]Electric Rate Base - Plant Data'!L211</f>
        <v>0</v>
      </c>
      <c r="M211" s="395">
        <f>'[2]Electric Rate Base - Plant Data'!M211</f>
        <v>0</v>
      </c>
      <c r="N211" s="395">
        <f>'[2]Electric Rate Base - Plant Data'!N211</f>
        <v>0</v>
      </c>
      <c r="O211" s="395">
        <f>'[2]Electric Rate Base - Plant Data'!O211</f>
        <v>0</v>
      </c>
      <c r="P211" s="395">
        <f>'[2]Electric Rate Base - Plant Data'!P211</f>
        <v>0</v>
      </c>
      <c r="Q211" s="395">
        <f>'[2]Electric Rate Base - Plant Data'!Q211</f>
        <v>0</v>
      </c>
      <c r="R211" s="395">
        <f>'[2]Electric Rate Base - Plant Data'!R211</f>
        <v>0</v>
      </c>
      <c r="S211" s="395">
        <f>'[2]Electric Rate Base - Plant Data'!S211</f>
        <v>0</v>
      </c>
    </row>
    <row r="212" spans="1:19" ht="13.8">
      <c r="A212" s="394" t="str">
        <f>'[2]Electric Rate Base - Plant Data'!A212</f>
        <v>WC/RB</v>
      </c>
      <c r="B212" s="407" t="str">
        <f>'[2]Electric Rate Base - Plant Data'!B212</f>
        <v>Other Depreciation Items</v>
      </c>
      <c r="C212" s="408">
        <f>'[2]Electric Rate Base - Plant Data'!C212</f>
        <v>0</v>
      </c>
      <c r="D212" s="392">
        <f>'[2]Electric Rate Base - Plant Data'!D212</f>
        <v>0</v>
      </c>
      <c r="E212" s="408">
        <f>'[2]Electric Rate Base - Plant Data'!E212</f>
        <v>0</v>
      </c>
      <c r="F212" s="408">
        <f>'[2]Electric Rate Base - Plant Data'!F212</f>
        <v>0</v>
      </c>
      <c r="G212" s="408">
        <f>'[2]Electric Rate Base - Plant Data'!G212</f>
        <v>0</v>
      </c>
      <c r="H212" s="408">
        <f>'[2]Electric Rate Base - Plant Data'!H212</f>
        <v>0</v>
      </c>
      <c r="I212" s="408">
        <f>'[2]Electric Rate Base - Plant Data'!I212</f>
        <v>0</v>
      </c>
      <c r="J212" s="408">
        <f>'[2]Electric Rate Base - Plant Data'!J212</f>
        <v>0</v>
      </c>
      <c r="K212" s="408">
        <f>'[2]Electric Rate Base - Plant Data'!K212</f>
        <v>0</v>
      </c>
      <c r="L212" s="408">
        <f>'[2]Electric Rate Base - Plant Data'!L212</f>
        <v>0</v>
      </c>
      <c r="M212" s="408">
        <f>'[2]Electric Rate Base - Plant Data'!M212</f>
        <v>0</v>
      </c>
      <c r="N212" s="408">
        <f>'[2]Electric Rate Base - Plant Data'!N212</f>
        <v>0</v>
      </c>
      <c r="O212" s="408">
        <f>'[2]Electric Rate Base - Plant Data'!O212</f>
        <v>0</v>
      </c>
      <c r="P212" s="408">
        <f>'[2]Electric Rate Base - Plant Data'!P212</f>
        <v>0</v>
      </c>
      <c r="Q212" s="408">
        <f>'[2]Electric Rate Base - Plant Data'!Q212</f>
        <v>0</v>
      </c>
      <c r="R212" s="408">
        <f>'[2]Electric Rate Base - Plant Data'!R212</f>
        <v>0</v>
      </c>
      <c r="S212" s="408">
        <f>'[2]Electric Rate Base - Plant Data'!S212</f>
        <v>0</v>
      </c>
    </row>
    <row r="213" spans="1:19" ht="13.8">
      <c r="A213" s="394" t="str">
        <f>'[2]Electric Rate Base - Plant Data'!A213</f>
        <v>WC/RB</v>
      </c>
      <c r="B213" s="407" t="str">
        <f>'[2]Electric Rate Base - Plant Data'!B213</f>
        <v>A/C 10800541 Elec-RWIP-CED COR/Salvage</v>
      </c>
      <c r="C213" s="408">
        <f>'[2]Electric Rate Base - Plant Data'!C213</f>
        <v>9806705.8712500017</v>
      </c>
      <c r="D213" s="392">
        <f>'[2]Electric Rate Base - Plant Data'!D213</f>
        <v>0</v>
      </c>
      <c r="E213" s="408">
        <f>'[2]Electric Rate Base - Plant Data'!E213</f>
        <v>9806705.8712500017</v>
      </c>
      <c r="F213" s="408">
        <f>'[2]Electric Rate Base - Plant Data'!F213</f>
        <v>0</v>
      </c>
      <c r="G213" s="408">
        <f>'[2]Electric Rate Base - Plant Data'!G213</f>
        <v>0</v>
      </c>
      <c r="H213" s="408">
        <f>'[2]Electric Rate Base - Plant Data'!H213</f>
        <v>0</v>
      </c>
      <c r="I213" s="408">
        <f>'[2]Electric Rate Base - Plant Data'!I213</f>
        <v>0</v>
      </c>
      <c r="J213" s="408">
        <f>'[2]Electric Rate Base - Plant Data'!J213</f>
        <v>0</v>
      </c>
      <c r="K213" s="408">
        <f>'[2]Electric Rate Base - Plant Data'!K213</f>
        <v>0</v>
      </c>
      <c r="L213" s="408">
        <f>'[2]Electric Rate Base - Plant Data'!L213</f>
        <v>0</v>
      </c>
      <c r="M213" s="408">
        <f>'[2]Electric Rate Base - Plant Data'!M213</f>
        <v>0</v>
      </c>
      <c r="N213" s="408">
        <f>'[2]Electric Rate Base - Plant Data'!N213</f>
        <v>0</v>
      </c>
      <c r="O213" s="408">
        <f>'[2]Electric Rate Base - Plant Data'!O213</f>
        <v>0</v>
      </c>
      <c r="P213" s="408">
        <f>'[2]Electric Rate Base - Plant Data'!P213</f>
        <v>0</v>
      </c>
      <c r="Q213" s="408">
        <f>'[2]Electric Rate Base - Plant Data'!Q213</f>
        <v>9806705.8712500017</v>
      </c>
      <c r="R213" s="408">
        <f>'[2]Electric Rate Base - Plant Data'!R213</f>
        <v>0</v>
      </c>
      <c r="S213" s="408">
        <f>'[2]Electric Rate Base - Plant Data'!S213</f>
        <v>9806705.8712500017</v>
      </c>
    </row>
    <row r="214" spans="1:19" ht="13.8">
      <c r="A214" s="394" t="str">
        <f>'[2]Electric Rate Base - Plant Data'!A214</f>
        <v>WC/RB</v>
      </c>
      <c r="B214" s="407" t="str">
        <f>'[2]Electric Rate Base - Plant Data'!B214</f>
        <v>A/C 10800543 Common-RWIP Ret COR/Salvage</v>
      </c>
      <c r="C214" s="408">
        <f>'[2]Electric Rate Base - Plant Data'!C214</f>
        <v>82926.619710833329</v>
      </c>
      <c r="D214" s="392">
        <f>'[2]Electric Rate Base - Plant Data'!D214</f>
        <v>0</v>
      </c>
      <c r="E214" s="408">
        <f>'[2]Electric Rate Base - Plant Data'!E214</f>
        <v>82926.619710833329</v>
      </c>
      <c r="F214" s="408">
        <f>'[2]Electric Rate Base - Plant Data'!F214</f>
        <v>0</v>
      </c>
      <c r="G214" s="408">
        <f>'[2]Electric Rate Base - Plant Data'!G214</f>
        <v>0</v>
      </c>
      <c r="H214" s="408">
        <f>'[2]Electric Rate Base - Plant Data'!H214</f>
        <v>0</v>
      </c>
      <c r="I214" s="408">
        <f>'[2]Electric Rate Base - Plant Data'!I214</f>
        <v>0</v>
      </c>
      <c r="J214" s="408">
        <f>'[2]Electric Rate Base - Plant Data'!J214</f>
        <v>0</v>
      </c>
      <c r="K214" s="408">
        <f>'[2]Electric Rate Base - Plant Data'!K214</f>
        <v>0</v>
      </c>
      <c r="L214" s="408">
        <f>'[2]Electric Rate Base - Plant Data'!L214</f>
        <v>0</v>
      </c>
      <c r="M214" s="408">
        <f>'[2]Electric Rate Base - Plant Data'!M214</f>
        <v>0</v>
      </c>
      <c r="N214" s="408">
        <f>'[2]Electric Rate Base - Plant Data'!N214</f>
        <v>0</v>
      </c>
      <c r="O214" s="408">
        <f>'[2]Electric Rate Base - Plant Data'!O214</f>
        <v>0</v>
      </c>
      <c r="P214" s="408">
        <f>'[2]Electric Rate Base - Plant Data'!P214</f>
        <v>0</v>
      </c>
      <c r="Q214" s="408">
        <f>'[2]Electric Rate Base - Plant Data'!Q214</f>
        <v>82926.619710833329</v>
      </c>
      <c r="R214" s="408">
        <f>'[2]Electric Rate Base - Plant Data'!R214</f>
        <v>0</v>
      </c>
      <c r="S214" s="408">
        <f>'[2]Electric Rate Base - Plant Data'!S214</f>
        <v>82926.619710833329</v>
      </c>
    </row>
    <row r="215" spans="1:19" ht="13.8">
      <c r="A215" s="394" t="str">
        <f>'[2]Electric Rate Base - Plant Data'!A215</f>
        <v>WC/RB</v>
      </c>
      <c r="B215" s="409" t="str">
        <f>'[2]Electric Rate Base - Plant Data'!B215</f>
        <v>Acquistion Adjustment Amortization</v>
      </c>
      <c r="C215" s="408">
        <f>'[2]Electric Rate Base - Plant Data'!C215</f>
        <v>0</v>
      </c>
      <c r="D215" s="392">
        <f>'[2]Electric Rate Base - Plant Data'!D215</f>
        <v>0</v>
      </c>
      <c r="E215" s="408">
        <f>'[2]Electric Rate Base - Plant Data'!E215</f>
        <v>0</v>
      </c>
      <c r="F215" s="408">
        <f>'[2]Electric Rate Base - Plant Data'!F215</f>
        <v>0</v>
      </c>
      <c r="G215" s="408">
        <f>'[2]Electric Rate Base - Plant Data'!G215</f>
        <v>0</v>
      </c>
      <c r="H215" s="408">
        <f>'[2]Electric Rate Base - Plant Data'!H215</f>
        <v>0</v>
      </c>
      <c r="I215" s="408">
        <f>'[2]Electric Rate Base - Plant Data'!I215</f>
        <v>0</v>
      </c>
      <c r="J215" s="408">
        <f>'[2]Electric Rate Base - Plant Data'!J215</f>
        <v>0</v>
      </c>
      <c r="K215" s="408">
        <f>'[2]Electric Rate Base - Plant Data'!K215</f>
        <v>0</v>
      </c>
      <c r="L215" s="408">
        <f>'[2]Electric Rate Base - Plant Data'!L215</f>
        <v>0</v>
      </c>
      <c r="M215" s="408">
        <f>'[2]Electric Rate Base - Plant Data'!M215</f>
        <v>0</v>
      </c>
      <c r="N215" s="408">
        <f>'[2]Electric Rate Base - Plant Data'!N215</f>
        <v>0</v>
      </c>
      <c r="O215" s="408">
        <f>'[2]Electric Rate Base - Plant Data'!O215</f>
        <v>0</v>
      </c>
      <c r="P215" s="408">
        <f>'[2]Electric Rate Base - Plant Data'!P215</f>
        <v>0</v>
      </c>
      <c r="Q215" s="408">
        <f>'[2]Electric Rate Base - Plant Data'!Q215</f>
        <v>0</v>
      </c>
      <c r="R215" s="408">
        <f>'[2]Electric Rate Base - Plant Data'!R215</f>
        <v>0</v>
      </c>
      <c r="S215" s="408">
        <f>'[2]Electric Rate Base - Plant Data'!S215</f>
        <v>0</v>
      </c>
    </row>
    <row r="216" spans="1:19" ht="13.8">
      <c r="A216" s="394" t="str">
        <f>'[2]Electric Rate Base - Plant Data'!A216</f>
        <v>WC/RB</v>
      </c>
      <c r="B216" s="312" t="str">
        <f>'[2]Electric Rate Base - Plant Data'!B216</f>
        <v>A/C 11500001 Accum Amort Acq Adj. Milwaukee RR - Electric</v>
      </c>
      <c r="C216" s="408">
        <f>'[2]Electric Rate Base - Plant Data'!C216</f>
        <v>-880239</v>
      </c>
      <c r="D216" s="392">
        <f>'[2]Electric Rate Base - Plant Data'!D216</f>
        <v>0</v>
      </c>
      <c r="E216" s="408">
        <f>'[2]Electric Rate Base - Plant Data'!E216</f>
        <v>-880239</v>
      </c>
      <c r="F216" s="408">
        <f>'[2]Electric Rate Base - Plant Data'!F216</f>
        <v>0</v>
      </c>
      <c r="G216" s="408">
        <f>'[2]Electric Rate Base - Plant Data'!G216</f>
        <v>0</v>
      </c>
      <c r="H216" s="408">
        <f>'[2]Electric Rate Base - Plant Data'!H216</f>
        <v>0</v>
      </c>
      <c r="I216" s="408">
        <f>'[2]Electric Rate Base - Plant Data'!I216</f>
        <v>0</v>
      </c>
      <c r="J216" s="408">
        <f>'[2]Electric Rate Base - Plant Data'!J216</f>
        <v>0</v>
      </c>
      <c r="K216" s="408">
        <f>'[2]Electric Rate Base - Plant Data'!K216</f>
        <v>0</v>
      </c>
      <c r="L216" s="408">
        <f>'[2]Electric Rate Base - Plant Data'!L216</f>
        <v>0</v>
      </c>
      <c r="M216" s="408">
        <f>'[2]Electric Rate Base - Plant Data'!M216</f>
        <v>0</v>
      </c>
      <c r="N216" s="408">
        <f>'[2]Electric Rate Base - Plant Data'!N216</f>
        <v>0</v>
      </c>
      <c r="O216" s="408">
        <f>'[2]Electric Rate Base - Plant Data'!O216</f>
        <v>0</v>
      </c>
      <c r="P216" s="408">
        <f>'[2]Electric Rate Base - Plant Data'!P216</f>
        <v>0</v>
      </c>
      <c r="Q216" s="408">
        <f>'[2]Electric Rate Base - Plant Data'!Q216</f>
        <v>-880239</v>
      </c>
      <c r="R216" s="408">
        <f>'[2]Electric Rate Base - Plant Data'!R216</f>
        <v>0</v>
      </c>
      <c r="S216" s="408">
        <f>'[2]Electric Rate Base - Plant Data'!S216</f>
        <v>-880239</v>
      </c>
    </row>
    <row r="217" spans="1:19" ht="13.8">
      <c r="A217" s="394" t="str">
        <f>'[2]Electric Rate Base - Plant Data'!A217</f>
        <v>WC/RB</v>
      </c>
      <c r="B217" s="312" t="str">
        <f>'[2]Electric Rate Base - Plant Data'!B217</f>
        <v>A/C 11500011 Accum Amort Acq Adj. DuPont - Electric</v>
      </c>
      <c r="C217" s="408">
        <f>'[2]Electric Rate Base - Plant Data'!C217</f>
        <v>-302358.00999999995</v>
      </c>
      <c r="D217" s="392">
        <f>'[2]Electric Rate Base - Plant Data'!D217</f>
        <v>0</v>
      </c>
      <c r="E217" s="408">
        <f>'[2]Electric Rate Base - Plant Data'!E217</f>
        <v>-302358.00999999995</v>
      </c>
      <c r="F217" s="408">
        <f>'[2]Electric Rate Base - Plant Data'!F217</f>
        <v>0</v>
      </c>
      <c r="G217" s="408">
        <f>'[2]Electric Rate Base - Plant Data'!G217</f>
        <v>0</v>
      </c>
      <c r="H217" s="408">
        <f>'[2]Electric Rate Base - Plant Data'!H217</f>
        <v>0</v>
      </c>
      <c r="I217" s="408">
        <f>'[2]Electric Rate Base - Plant Data'!I217</f>
        <v>0</v>
      </c>
      <c r="J217" s="408">
        <f>'[2]Electric Rate Base - Plant Data'!J217</f>
        <v>0</v>
      </c>
      <c r="K217" s="408">
        <f>'[2]Electric Rate Base - Plant Data'!K217</f>
        <v>0</v>
      </c>
      <c r="L217" s="408">
        <f>'[2]Electric Rate Base - Plant Data'!L217</f>
        <v>0</v>
      </c>
      <c r="M217" s="408">
        <f>'[2]Electric Rate Base - Plant Data'!M217</f>
        <v>0</v>
      </c>
      <c r="N217" s="408">
        <f>'[2]Electric Rate Base - Plant Data'!N217</f>
        <v>0</v>
      </c>
      <c r="O217" s="408">
        <f>'[2]Electric Rate Base - Plant Data'!O217</f>
        <v>0</v>
      </c>
      <c r="P217" s="408">
        <f>'[2]Electric Rate Base - Plant Data'!P217</f>
        <v>0</v>
      </c>
      <c r="Q217" s="408">
        <f>'[2]Electric Rate Base - Plant Data'!Q217</f>
        <v>-302358.00999999995</v>
      </c>
      <c r="R217" s="408">
        <f>'[2]Electric Rate Base - Plant Data'!R217</f>
        <v>0</v>
      </c>
      <c r="S217" s="408">
        <f>'[2]Electric Rate Base - Plant Data'!S217</f>
        <v>-302358.00999999995</v>
      </c>
    </row>
    <row r="218" spans="1:19" ht="13.8">
      <c r="A218" s="394" t="str">
        <f>'[2]Electric Rate Base - Plant Data'!A218</f>
        <v>WC/RB</v>
      </c>
      <c r="B218" s="312" t="str">
        <f>'[2]Electric Rate Base - Plant Data'!B218</f>
        <v>A/C 11500031 Accumulated Amort Acqu Adj. - Encogen</v>
      </c>
      <c r="C218" s="408">
        <f>'[2]Electric Rate Base - Plant Data'!C218</f>
        <v>-59157663.659999974</v>
      </c>
      <c r="D218" s="392">
        <f>'[2]Electric Rate Base - Plant Data'!D218</f>
        <v>0</v>
      </c>
      <c r="E218" s="408">
        <f>'[2]Electric Rate Base - Plant Data'!E218</f>
        <v>-59157663.659999974</v>
      </c>
      <c r="F218" s="408">
        <f>'[2]Electric Rate Base - Plant Data'!F218</f>
        <v>0</v>
      </c>
      <c r="G218" s="408">
        <f>'[2]Electric Rate Base - Plant Data'!G218</f>
        <v>0</v>
      </c>
      <c r="H218" s="408">
        <f>'[2]Electric Rate Base - Plant Data'!H218</f>
        <v>0</v>
      </c>
      <c r="I218" s="408">
        <f>'[2]Electric Rate Base - Plant Data'!I218</f>
        <v>0</v>
      </c>
      <c r="J218" s="408">
        <f>'[2]Electric Rate Base - Plant Data'!J218</f>
        <v>0</v>
      </c>
      <c r="K218" s="408">
        <f>'[2]Electric Rate Base - Plant Data'!K218</f>
        <v>0</v>
      </c>
      <c r="L218" s="408">
        <f>'[2]Electric Rate Base - Plant Data'!L218</f>
        <v>0</v>
      </c>
      <c r="M218" s="408">
        <f>'[2]Electric Rate Base - Plant Data'!M218</f>
        <v>0</v>
      </c>
      <c r="N218" s="408">
        <f>'[2]Electric Rate Base - Plant Data'!N218</f>
        <v>0</v>
      </c>
      <c r="O218" s="408">
        <f>'[2]Electric Rate Base - Plant Data'!O218</f>
        <v>0</v>
      </c>
      <c r="P218" s="408">
        <f>'[2]Electric Rate Base - Plant Data'!P218</f>
        <v>0</v>
      </c>
      <c r="Q218" s="408">
        <f>'[2]Electric Rate Base - Plant Data'!Q218</f>
        <v>-59157663.659999974</v>
      </c>
      <c r="R218" s="408">
        <f>'[2]Electric Rate Base - Plant Data'!R218</f>
        <v>0</v>
      </c>
      <c r="S218" s="408">
        <f>'[2]Electric Rate Base - Plant Data'!S218</f>
        <v>-59157663.659999974</v>
      </c>
    </row>
    <row r="219" spans="1:19" ht="13.8">
      <c r="A219" s="394" t="str">
        <f>'[2]Electric Rate Base - Plant Data'!A219</f>
        <v>WC/RB</v>
      </c>
      <c r="B219" s="312" t="str">
        <f>'[2]Electric Rate Base - Plant Data'!B219</f>
        <v>A/C 11500041 Accum Amort Acquis Adjust - Mint Farm</v>
      </c>
      <c r="C219" s="408">
        <f>'[2]Electric Rate Base - Plant Data'!C219</f>
        <v>-33721264.640000001</v>
      </c>
      <c r="D219" s="392">
        <f>'[2]Electric Rate Base - Plant Data'!D219</f>
        <v>0</v>
      </c>
      <c r="E219" s="408">
        <f>'[2]Electric Rate Base - Plant Data'!E219</f>
        <v>-33721264.640000001</v>
      </c>
      <c r="F219" s="408">
        <f>'[2]Electric Rate Base - Plant Data'!F219</f>
        <v>0</v>
      </c>
      <c r="G219" s="408">
        <f>'[2]Electric Rate Base - Plant Data'!G219</f>
        <v>0</v>
      </c>
      <c r="H219" s="408">
        <f>'[2]Electric Rate Base - Plant Data'!H219</f>
        <v>0</v>
      </c>
      <c r="I219" s="408">
        <f>'[2]Electric Rate Base - Plant Data'!I219</f>
        <v>0</v>
      </c>
      <c r="J219" s="408">
        <f>'[2]Electric Rate Base - Plant Data'!J219</f>
        <v>0</v>
      </c>
      <c r="K219" s="408">
        <f>'[2]Electric Rate Base - Plant Data'!K219</f>
        <v>0</v>
      </c>
      <c r="L219" s="408">
        <f>'[2]Electric Rate Base - Plant Data'!L219</f>
        <v>0</v>
      </c>
      <c r="M219" s="408">
        <f>'[2]Electric Rate Base - Plant Data'!M219</f>
        <v>0</v>
      </c>
      <c r="N219" s="408">
        <f>'[2]Electric Rate Base - Plant Data'!N219</f>
        <v>0</v>
      </c>
      <c r="O219" s="408">
        <f>'[2]Electric Rate Base - Plant Data'!O219</f>
        <v>0</v>
      </c>
      <c r="P219" s="408">
        <f>'[2]Electric Rate Base - Plant Data'!P219</f>
        <v>0</v>
      </c>
      <c r="Q219" s="408">
        <f>'[2]Electric Rate Base - Plant Data'!Q219</f>
        <v>-33721264.640000001</v>
      </c>
      <c r="R219" s="408">
        <f>'[2]Electric Rate Base - Plant Data'!R219</f>
        <v>0</v>
      </c>
      <c r="S219" s="408">
        <f>'[2]Electric Rate Base - Plant Data'!S219</f>
        <v>-33721264.640000001</v>
      </c>
    </row>
    <row r="220" spans="1:19" ht="13.8">
      <c r="A220" s="394" t="str">
        <f>'[2]Electric Rate Base - Plant Data'!A220</f>
        <v>WC/RB</v>
      </c>
      <c r="B220" s="313" t="str">
        <f>'[2]Electric Rate Base - Plant Data'!B220</f>
        <v>A/C 11500051 Accum Amort Acquis Adjust - Whitehorn</v>
      </c>
      <c r="C220" s="408">
        <f>'[2]Electric Rate Base - Plant Data'!C220</f>
        <v>-16294654.681250004</v>
      </c>
      <c r="D220" s="392">
        <f>'[2]Electric Rate Base - Plant Data'!D220</f>
        <v>0</v>
      </c>
      <c r="E220" s="408">
        <f>'[2]Electric Rate Base - Plant Data'!E220</f>
        <v>-16294654.681250004</v>
      </c>
      <c r="F220" s="408">
        <f>'[2]Electric Rate Base - Plant Data'!F220</f>
        <v>0</v>
      </c>
      <c r="G220" s="408">
        <f>'[2]Electric Rate Base - Plant Data'!G220</f>
        <v>0</v>
      </c>
      <c r="H220" s="408">
        <f>'[2]Electric Rate Base - Plant Data'!H220</f>
        <v>0</v>
      </c>
      <c r="I220" s="408">
        <f>'[2]Electric Rate Base - Plant Data'!I220</f>
        <v>0</v>
      </c>
      <c r="J220" s="408">
        <f>'[2]Electric Rate Base - Plant Data'!J220</f>
        <v>0</v>
      </c>
      <c r="K220" s="408">
        <f>'[2]Electric Rate Base - Plant Data'!K220</f>
        <v>0</v>
      </c>
      <c r="L220" s="408">
        <f>'[2]Electric Rate Base - Plant Data'!L220</f>
        <v>0</v>
      </c>
      <c r="M220" s="408">
        <f>'[2]Electric Rate Base - Plant Data'!M220</f>
        <v>0</v>
      </c>
      <c r="N220" s="408">
        <f>'[2]Electric Rate Base - Plant Data'!N220</f>
        <v>0</v>
      </c>
      <c r="O220" s="408">
        <f>'[2]Electric Rate Base - Plant Data'!O220</f>
        <v>0</v>
      </c>
      <c r="P220" s="408">
        <f>'[2]Electric Rate Base - Plant Data'!P220</f>
        <v>0</v>
      </c>
      <c r="Q220" s="408">
        <f>'[2]Electric Rate Base - Plant Data'!Q220</f>
        <v>-16294654.681250004</v>
      </c>
      <c r="R220" s="408">
        <f>'[2]Electric Rate Base - Plant Data'!R220</f>
        <v>0</v>
      </c>
      <c r="S220" s="408">
        <f>'[2]Electric Rate Base - Plant Data'!S220</f>
        <v>-16294654.681250004</v>
      </c>
    </row>
    <row r="221" spans="1:19" ht="13.8">
      <c r="A221" s="394" t="str">
        <f>'[2]Electric Rate Base - Plant Data'!A221</f>
        <v>WC/RB</v>
      </c>
      <c r="B221" s="313" t="str">
        <f>'[2]Electric Rate Base - Plant Data'!B221</f>
        <v>A/C 11500061 Accum Amort Acquis Adjust - Ferndale</v>
      </c>
      <c r="C221" s="408">
        <f>'[2]Electric Rate Base - Plant Data'!C221</f>
        <v>-3863529.02</v>
      </c>
      <c r="D221" s="392">
        <f>'[2]Electric Rate Base - Plant Data'!D221</f>
        <v>0</v>
      </c>
      <c r="E221" s="408">
        <f>'[2]Electric Rate Base - Plant Data'!E221</f>
        <v>-3863529.02</v>
      </c>
      <c r="F221" s="408">
        <f>'[2]Electric Rate Base - Plant Data'!F221</f>
        <v>0</v>
      </c>
      <c r="G221" s="408">
        <f>'[2]Electric Rate Base - Plant Data'!G221</f>
        <v>0</v>
      </c>
      <c r="H221" s="408">
        <f>'[2]Electric Rate Base - Plant Data'!H221</f>
        <v>0</v>
      </c>
      <c r="I221" s="408">
        <f>'[2]Electric Rate Base - Plant Data'!I221</f>
        <v>0</v>
      </c>
      <c r="J221" s="408">
        <f>'[2]Electric Rate Base - Plant Data'!J221</f>
        <v>0</v>
      </c>
      <c r="K221" s="408">
        <f>'[2]Electric Rate Base - Plant Data'!K221</f>
        <v>0</v>
      </c>
      <c r="L221" s="408">
        <f>'[2]Electric Rate Base - Plant Data'!L221</f>
        <v>0</v>
      </c>
      <c r="M221" s="408">
        <f>'[2]Electric Rate Base - Plant Data'!M221</f>
        <v>0</v>
      </c>
      <c r="N221" s="408">
        <f>'[2]Electric Rate Base - Plant Data'!N221</f>
        <v>0</v>
      </c>
      <c r="O221" s="408">
        <f>'[2]Electric Rate Base - Plant Data'!O221</f>
        <v>0</v>
      </c>
      <c r="P221" s="408">
        <f>'[2]Electric Rate Base - Plant Data'!P221</f>
        <v>0</v>
      </c>
      <c r="Q221" s="408">
        <f>'[2]Electric Rate Base - Plant Data'!Q221</f>
        <v>-3863529.02</v>
      </c>
      <c r="R221" s="408">
        <f>'[2]Electric Rate Base - Plant Data'!R221</f>
        <v>0</v>
      </c>
      <c r="S221" s="408">
        <f>'[2]Electric Rate Base - Plant Data'!S221</f>
        <v>-3863529.02</v>
      </c>
    </row>
    <row r="222" spans="1:19" ht="13.8">
      <c r="A222" s="394" t="str">
        <f>'[2]Electric Rate Base - Plant Data'!A222</f>
        <v>WC/RB</v>
      </c>
      <c r="B222" s="407" t="str">
        <f>'[2]Electric Rate Base - Plant Data'!B222</f>
        <v>Total Other Depreciation Items</v>
      </c>
      <c r="C222" s="410">
        <f>'[2]Electric Rate Base - Plant Data'!C222</f>
        <v>-104330076.52028914</v>
      </c>
      <c r="D222" s="410">
        <f>'[2]Electric Rate Base - Plant Data'!D222</f>
        <v>0</v>
      </c>
      <c r="E222" s="410">
        <f>'[2]Electric Rate Base - Plant Data'!E222</f>
        <v>-104330076.52028914</v>
      </c>
      <c r="F222" s="410">
        <f>'[2]Electric Rate Base - Plant Data'!F222</f>
        <v>0</v>
      </c>
      <c r="G222" s="410">
        <f>'[2]Electric Rate Base - Plant Data'!G222</f>
        <v>0</v>
      </c>
      <c r="H222" s="410">
        <f>'[2]Electric Rate Base - Plant Data'!H222</f>
        <v>0</v>
      </c>
      <c r="I222" s="410">
        <f>'[2]Electric Rate Base - Plant Data'!I222</f>
        <v>0</v>
      </c>
      <c r="J222" s="410">
        <f>'[2]Electric Rate Base - Plant Data'!J222</f>
        <v>0</v>
      </c>
      <c r="K222" s="410">
        <f>'[2]Electric Rate Base - Plant Data'!K222</f>
        <v>0</v>
      </c>
      <c r="L222" s="410">
        <f>'[2]Electric Rate Base - Plant Data'!L222</f>
        <v>0</v>
      </c>
      <c r="M222" s="410">
        <f>'[2]Electric Rate Base - Plant Data'!M222</f>
        <v>0</v>
      </c>
      <c r="N222" s="410">
        <f>'[2]Electric Rate Base - Plant Data'!N222</f>
        <v>0</v>
      </c>
      <c r="O222" s="410">
        <f>'[2]Electric Rate Base - Plant Data'!O222</f>
        <v>0</v>
      </c>
      <c r="P222" s="410">
        <f>'[2]Electric Rate Base - Plant Data'!P222</f>
        <v>0</v>
      </c>
      <c r="Q222" s="410">
        <f>'[2]Electric Rate Base - Plant Data'!Q222</f>
        <v>-104330076.52028914</v>
      </c>
      <c r="R222" s="410">
        <f>'[2]Electric Rate Base - Plant Data'!R222</f>
        <v>0</v>
      </c>
      <c r="S222" s="410">
        <f>'[2]Electric Rate Base - Plant Data'!S222</f>
        <v>-104330076.52028914</v>
      </c>
    </row>
    <row r="223" spans="1:19" ht="13.8">
      <c r="A223" s="394" t="str">
        <f>'[2]Electric Rate Base - Plant Data'!A223</f>
        <v>WC/RB</v>
      </c>
      <c r="B223" s="407" t="str">
        <f>'[2]Electric Rate Base - Plant Data'!B223</f>
        <v>Reconciling</v>
      </c>
      <c r="C223" s="410">
        <f>'[2]Electric Rate Base - Plant Data'!C223</f>
        <v>0</v>
      </c>
      <c r="D223" s="411">
        <f>'[2]Electric Rate Base - Plant Data'!D223</f>
        <v>0</v>
      </c>
      <c r="E223" s="410">
        <f>'[2]Electric Rate Base - Plant Data'!E223</f>
        <v>0</v>
      </c>
      <c r="F223" s="410">
        <f>'[2]Electric Rate Base - Plant Data'!F223</f>
        <v>0</v>
      </c>
      <c r="G223" s="410">
        <f>'[2]Electric Rate Base - Plant Data'!G223</f>
        <v>0</v>
      </c>
      <c r="H223" s="410">
        <f>'[2]Electric Rate Base - Plant Data'!H223</f>
        <v>0</v>
      </c>
      <c r="I223" s="410">
        <f>'[2]Electric Rate Base - Plant Data'!I223</f>
        <v>0</v>
      </c>
      <c r="J223" s="410">
        <f>'[2]Electric Rate Base - Plant Data'!J223</f>
        <v>0</v>
      </c>
      <c r="K223" s="410">
        <f>'[2]Electric Rate Base - Plant Data'!K223</f>
        <v>0</v>
      </c>
      <c r="L223" s="410">
        <f>'[2]Electric Rate Base - Plant Data'!L223</f>
        <v>0</v>
      </c>
      <c r="M223" s="410">
        <f>'[2]Electric Rate Base - Plant Data'!M223</f>
        <v>0</v>
      </c>
      <c r="N223" s="410">
        <f>'[2]Electric Rate Base - Plant Data'!N223</f>
        <v>0</v>
      </c>
      <c r="O223" s="410">
        <f>'[2]Electric Rate Base - Plant Data'!O223</f>
        <v>0</v>
      </c>
      <c r="P223" s="410">
        <f>'[2]Electric Rate Base - Plant Data'!P223</f>
        <v>0</v>
      </c>
      <c r="Q223" s="410">
        <f>'[2]Electric Rate Base - Plant Data'!Q223</f>
        <v>0</v>
      </c>
      <c r="R223" s="410">
        <f>'[2]Electric Rate Base - Plant Data'!R223</f>
        <v>0</v>
      </c>
      <c r="S223" s="410">
        <f>'[2]Electric Rate Base - Plant Data'!S223</f>
        <v>0</v>
      </c>
    </row>
    <row r="224" spans="1:19" ht="14.4" thickBot="1">
      <c r="A224" s="394" t="str">
        <f>'[2]Electric Rate Base - Plant Data'!A224</f>
        <v>WC/RB</v>
      </c>
      <c r="B224" s="391" t="str">
        <f>'[2]Electric Rate Base - Plant Data'!B224</f>
        <v>Total Depreciation Reserve</v>
      </c>
      <c r="C224" s="412">
        <f>'[2]Electric Rate Base - Plant Data'!C224</f>
        <v>-3743306972.6095405</v>
      </c>
      <c r="D224" s="412">
        <f>'[2]Electric Rate Base - Plant Data'!D224</f>
        <v>-497834</v>
      </c>
      <c r="E224" s="412">
        <f>'[2]Electric Rate Base - Plant Data'!E224</f>
        <v>-3743804806.6095405</v>
      </c>
      <c r="F224" s="412">
        <f>'[2]Electric Rate Base - Plant Data'!F224</f>
        <v>-26393682.753094718</v>
      </c>
      <c r="G224" s="412">
        <f>'[2]Electric Rate Base - Plant Data'!G224</f>
        <v>-101363.37640134408</v>
      </c>
      <c r="H224" s="412">
        <f>'[2]Electric Rate Base - Plant Data'!H224</f>
        <v>0</v>
      </c>
      <c r="I224" s="412">
        <f>'[2]Electric Rate Base - Plant Data'!I224</f>
        <v>1590015.6893272984</v>
      </c>
      <c r="J224" s="412">
        <f>'[2]Electric Rate Base - Plant Data'!J224</f>
        <v>0</v>
      </c>
      <c r="K224" s="412">
        <f>'[2]Electric Rate Base - Plant Data'!K224</f>
        <v>-723725.33830972284</v>
      </c>
      <c r="L224" s="412">
        <f>'[2]Electric Rate Base - Plant Data'!L224</f>
        <v>0</v>
      </c>
      <c r="M224" s="412">
        <f>'[2]Electric Rate Base - Plant Data'!M224</f>
        <v>21111912.982080221</v>
      </c>
      <c r="N224" s="412">
        <f>'[2]Electric Rate Base - Plant Data'!N224</f>
        <v>-1572187.2608600797</v>
      </c>
      <c r="O224" s="412">
        <f>'[2]Electric Rate Base - Plant Data'!O224</f>
        <v>0</v>
      </c>
      <c r="P224" s="412">
        <f>'[2]Electric Rate Base - Plant Data'!P224</f>
        <v>-95819883.979849756</v>
      </c>
      <c r="Q224" s="412">
        <f>'[2]Electric Rate Base - Plant Data'!Q224</f>
        <v>-3845713720.6466494</v>
      </c>
      <c r="R224" s="412">
        <f>'[2]Electric Rate Base - Plant Data'!R224</f>
        <v>0</v>
      </c>
      <c r="S224" s="412">
        <f>'[2]Electric Rate Base - Plant Data'!S224</f>
        <v>-3845713720.6466494</v>
      </c>
    </row>
    <row r="225" spans="1:19" ht="14.4" thickTop="1">
      <c r="A225" s="394" t="str">
        <f>'[2]Electric Rate Base - Plant Data'!A225</f>
        <v>WC/RB</v>
      </c>
      <c r="B225" s="391">
        <f>'[2]Electric Rate Base - Plant Data'!B225</f>
        <v>0</v>
      </c>
      <c r="C225" s="395">
        <f>'[2]Electric Rate Base - Plant Data'!C225</f>
        <v>0</v>
      </c>
      <c r="D225" s="392">
        <f>'[2]Electric Rate Base - Plant Data'!D225</f>
        <v>0</v>
      </c>
      <c r="E225" s="395">
        <f>'[2]Electric Rate Base - Plant Data'!E225</f>
        <v>0</v>
      </c>
      <c r="F225" s="395">
        <f>'[2]Electric Rate Base - Plant Data'!F225</f>
        <v>0</v>
      </c>
      <c r="G225" s="395">
        <f>'[2]Electric Rate Base - Plant Data'!G225</f>
        <v>0</v>
      </c>
      <c r="H225" s="395">
        <f>'[2]Electric Rate Base - Plant Data'!H225</f>
        <v>0</v>
      </c>
      <c r="I225" s="395">
        <f>'[2]Electric Rate Base - Plant Data'!I225</f>
        <v>0</v>
      </c>
      <c r="J225" s="395">
        <f>'[2]Electric Rate Base - Plant Data'!J225</f>
        <v>0</v>
      </c>
      <c r="K225" s="395">
        <f>'[2]Electric Rate Base - Plant Data'!K225</f>
        <v>0</v>
      </c>
      <c r="L225" s="395">
        <f>'[2]Electric Rate Base - Plant Data'!L225</f>
        <v>0</v>
      </c>
      <c r="M225" s="395">
        <f>'[2]Electric Rate Base - Plant Data'!M225</f>
        <v>0</v>
      </c>
      <c r="N225" s="395">
        <f>'[2]Electric Rate Base - Plant Data'!N225</f>
        <v>0</v>
      </c>
      <c r="O225" s="395">
        <f>'[2]Electric Rate Base - Plant Data'!O225</f>
        <v>0</v>
      </c>
      <c r="P225" s="395">
        <f>'[2]Electric Rate Base - Plant Data'!P225</f>
        <v>0</v>
      </c>
      <c r="Q225" s="395">
        <f>'[2]Electric Rate Base - Plant Data'!Q225</f>
        <v>0</v>
      </c>
      <c r="R225" s="395">
        <f>'[2]Electric Rate Base - Plant Data'!R225</f>
        <v>0</v>
      </c>
      <c r="S225" s="395">
        <f>'[2]Electric Rate Base - Plant Data'!S225</f>
        <v>0</v>
      </c>
    </row>
    <row r="226" spans="1:19" ht="13.8">
      <c r="A226" s="394" t="str">
        <f>'[2]Electric Rate Base - Plant Data'!A226</f>
        <v>WC/RB</v>
      </c>
      <c r="B226" s="399" t="str">
        <f>'[2]Electric Rate Base - Plant Data'!B226</f>
        <v>Total Net Utility Plant In Service</v>
      </c>
      <c r="C226" s="395">
        <f>'[2]Electric Rate Base - Plant Data'!C226</f>
        <v>6017118210.1803665</v>
      </c>
      <c r="D226" s="395">
        <f>'[2]Electric Rate Base - Plant Data'!D226</f>
        <v>-521509.6</v>
      </c>
      <c r="E226" s="395">
        <f>'[2]Electric Rate Base - Plant Data'!E226</f>
        <v>6016596700.5803661</v>
      </c>
      <c r="F226" s="395">
        <f>'[2]Electric Rate Base - Plant Data'!F226</f>
        <v>-26393682.753094718</v>
      </c>
      <c r="G226" s="395">
        <f>'[2]Electric Rate Base - Plant Data'!G226</f>
        <v>15640057.358206987</v>
      </c>
      <c r="H226" s="395">
        <f>'[2]Electric Rate Base - Plant Data'!H226</f>
        <v>0</v>
      </c>
      <c r="I226" s="395">
        <f>'[2]Electric Rate Base - Plant Data'!I226</f>
        <v>-2949287.3106727013</v>
      </c>
      <c r="J226" s="395">
        <f>'[2]Electric Rate Base - Plant Data'!J226</f>
        <v>0</v>
      </c>
      <c r="K226" s="395">
        <f>'[2]Electric Rate Base - Plant Data'!K226</f>
        <v>4559417.3499569446</v>
      </c>
      <c r="L226" s="395">
        <f>'[2]Electric Rate Base - Plant Data'!L226</f>
        <v>0</v>
      </c>
      <c r="M226" s="395">
        <f>'[2]Electric Rate Base - Plant Data'!M226</f>
        <v>21065256.354580209</v>
      </c>
      <c r="N226" s="395">
        <f>'[2]Electric Rate Base - Plant Data'!N226</f>
        <v>23193328.769139923</v>
      </c>
      <c r="O226" s="395">
        <f>'[2]Electric Rate Base - Plant Data'!O226</f>
        <v>45432.020000000004</v>
      </c>
      <c r="P226" s="395">
        <f>'[2]Electric Rate Base - Plant Data'!P226</f>
        <v>-95819883.979849756</v>
      </c>
      <c r="Q226" s="395">
        <f>'[2]Electric Rate Base - Plant Data'!Q226</f>
        <v>5955937338.3886328</v>
      </c>
      <c r="R226" s="395">
        <f>'[2]Electric Rate Base - Plant Data'!R226</f>
        <v>0</v>
      </c>
      <c r="S226" s="395">
        <f>'[2]Electric Rate Base - Plant Data'!S226</f>
        <v>5955937338.3886328</v>
      </c>
    </row>
    <row r="227" spans="1:19" ht="13.8">
      <c r="A227" s="394" t="str">
        <f>'[2]Electric Rate Base - Plant Data'!A227</f>
        <v>WC/RB</v>
      </c>
      <c r="B227" s="391">
        <f>'[2]Electric Rate Base - Plant Data'!B227</f>
        <v>0</v>
      </c>
      <c r="C227" s="395">
        <f>'[2]Electric Rate Base - Plant Data'!C227</f>
        <v>0</v>
      </c>
      <c r="D227" s="392">
        <f>'[2]Electric Rate Base - Plant Data'!D227</f>
        <v>0</v>
      </c>
      <c r="E227" s="395">
        <f>'[2]Electric Rate Base - Plant Data'!E227</f>
        <v>0</v>
      </c>
      <c r="F227" s="395">
        <f>'[2]Electric Rate Base - Plant Data'!F227</f>
        <v>0</v>
      </c>
      <c r="G227" s="395">
        <f>'[2]Electric Rate Base - Plant Data'!G227</f>
        <v>0</v>
      </c>
      <c r="H227" s="395">
        <f>'[2]Electric Rate Base - Plant Data'!H227</f>
        <v>0</v>
      </c>
      <c r="I227" s="395">
        <f>'[2]Electric Rate Base - Plant Data'!I227</f>
        <v>0</v>
      </c>
      <c r="J227" s="395">
        <f>'[2]Electric Rate Base - Plant Data'!J227</f>
        <v>0</v>
      </c>
      <c r="K227" s="395">
        <f>'[2]Electric Rate Base - Plant Data'!K227</f>
        <v>0</v>
      </c>
      <c r="L227" s="395">
        <f>'[2]Electric Rate Base - Plant Data'!L227</f>
        <v>0</v>
      </c>
      <c r="M227" s="395">
        <f>'[2]Electric Rate Base - Plant Data'!M227</f>
        <v>0</v>
      </c>
      <c r="N227" s="395">
        <f>'[2]Electric Rate Base - Plant Data'!N227</f>
        <v>0</v>
      </c>
      <c r="O227" s="395">
        <f>'[2]Electric Rate Base - Plant Data'!O227</f>
        <v>0</v>
      </c>
      <c r="P227" s="395">
        <f>'[2]Electric Rate Base - Plant Data'!P227</f>
        <v>0</v>
      </c>
      <c r="Q227" s="395">
        <f>'[2]Electric Rate Base - Plant Data'!Q227</f>
        <v>0</v>
      </c>
      <c r="R227" s="395">
        <f>'[2]Electric Rate Base - Plant Data'!R227</f>
        <v>0</v>
      </c>
      <c r="S227" s="395">
        <f>'[2]Electric Rate Base - Plant Data'!S227</f>
        <v>0</v>
      </c>
    </row>
    <row r="228" spans="1:19" ht="13.8">
      <c r="A228" s="394" t="str">
        <f>'[2]Electric Rate Base - Plant Data'!A228</f>
        <v>WC/RB</v>
      </c>
      <c r="B228" s="407" t="str">
        <f>'[2]Electric Rate Base - Plant Data'!B228</f>
        <v>Other Rate Base Items</v>
      </c>
      <c r="C228" s="413">
        <f>'[2]Electric Rate Base - Plant Data'!C228</f>
        <v>0</v>
      </c>
      <c r="D228" s="392">
        <f>'[2]Electric Rate Base - Plant Data'!D228</f>
        <v>0</v>
      </c>
      <c r="E228" s="413">
        <f>'[2]Electric Rate Base - Plant Data'!E228</f>
        <v>0</v>
      </c>
      <c r="F228" s="413">
        <f>'[2]Electric Rate Base - Plant Data'!F228</f>
        <v>0</v>
      </c>
      <c r="G228" s="413">
        <f>'[2]Electric Rate Base - Plant Data'!G228</f>
        <v>0</v>
      </c>
      <c r="H228" s="413">
        <f>'[2]Electric Rate Base - Plant Data'!H228</f>
        <v>0</v>
      </c>
      <c r="I228" s="413">
        <f>'[2]Electric Rate Base - Plant Data'!I228</f>
        <v>0</v>
      </c>
      <c r="J228" s="413">
        <f>'[2]Electric Rate Base - Plant Data'!J228</f>
        <v>0</v>
      </c>
      <c r="K228" s="413">
        <f>'[2]Electric Rate Base - Plant Data'!K228</f>
        <v>0</v>
      </c>
      <c r="L228" s="413">
        <f>'[2]Electric Rate Base - Plant Data'!L228</f>
        <v>0</v>
      </c>
      <c r="M228" s="413">
        <f>'[2]Electric Rate Base - Plant Data'!M228</f>
        <v>0</v>
      </c>
      <c r="N228" s="413">
        <f>'[2]Electric Rate Base - Plant Data'!N228</f>
        <v>0</v>
      </c>
      <c r="O228" s="413">
        <f>'[2]Electric Rate Base - Plant Data'!O228</f>
        <v>0</v>
      </c>
      <c r="P228" s="413">
        <f>'[2]Electric Rate Base - Plant Data'!P228</f>
        <v>0</v>
      </c>
      <c r="Q228" s="413">
        <f>'[2]Electric Rate Base - Plant Data'!Q228</f>
        <v>0</v>
      </c>
      <c r="R228" s="413">
        <f>'[2]Electric Rate Base - Plant Data'!R228</f>
        <v>0</v>
      </c>
      <c r="S228" s="413">
        <f>'[2]Electric Rate Base - Plant Data'!S228</f>
        <v>0</v>
      </c>
    </row>
    <row r="229" spans="1:19" ht="13.8">
      <c r="A229" s="394" t="str">
        <f>'[2]Electric Rate Base - Plant Data'!A229</f>
        <v>WC/RB</v>
      </c>
      <c r="B229" s="409" t="str">
        <f>'[2]Electric Rate Base - Plant Data'!B229</f>
        <v>Regulatory Assets &amp; Liabilities</v>
      </c>
      <c r="C229" s="413">
        <f>'[2]Electric Rate Base - Plant Data'!C229</f>
        <v>0</v>
      </c>
      <c r="D229" s="392">
        <f>'[2]Electric Rate Base - Plant Data'!D229</f>
        <v>0</v>
      </c>
      <c r="E229" s="413">
        <f>'[2]Electric Rate Base - Plant Data'!E229</f>
        <v>0</v>
      </c>
      <c r="F229" s="413">
        <f>'[2]Electric Rate Base - Plant Data'!F229</f>
        <v>0</v>
      </c>
      <c r="G229" s="413">
        <f>'[2]Electric Rate Base - Plant Data'!G229</f>
        <v>0</v>
      </c>
      <c r="H229" s="413">
        <f>'[2]Electric Rate Base - Plant Data'!H229</f>
        <v>0</v>
      </c>
      <c r="I229" s="413">
        <f>'[2]Electric Rate Base - Plant Data'!I229</f>
        <v>0</v>
      </c>
      <c r="J229" s="413">
        <f>'[2]Electric Rate Base - Plant Data'!J229</f>
        <v>0</v>
      </c>
      <c r="K229" s="413">
        <f>'[2]Electric Rate Base - Plant Data'!K229</f>
        <v>0</v>
      </c>
      <c r="L229" s="413">
        <f>'[2]Electric Rate Base - Plant Data'!L229</f>
        <v>0</v>
      </c>
      <c r="M229" s="413">
        <f>'[2]Electric Rate Base - Plant Data'!M229</f>
        <v>0</v>
      </c>
      <c r="N229" s="413">
        <f>'[2]Electric Rate Base - Plant Data'!N229</f>
        <v>0</v>
      </c>
      <c r="O229" s="413">
        <f>'[2]Electric Rate Base - Plant Data'!O229</f>
        <v>0</v>
      </c>
      <c r="P229" s="413">
        <f>'[2]Electric Rate Base - Plant Data'!P229</f>
        <v>0</v>
      </c>
      <c r="Q229" s="413">
        <f>'[2]Electric Rate Base - Plant Data'!Q229</f>
        <v>0</v>
      </c>
      <c r="R229" s="413">
        <f>'[2]Electric Rate Base - Plant Data'!R229</f>
        <v>0</v>
      </c>
      <c r="S229" s="413">
        <f>'[2]Electric Rate Base - Plant Data'!S229</f>
        <v>0</v>
      </c>
    </row>
    <row r="230" spans="1:19" ht="13.8">
      <c r="A230" s="394" t="str">
        <f>'[2]Electric Rate Base - Plant Data'!A230</f>
        <v>WC/RB</v>
      </c>
      <c r="B230" s="312" t="str">
        <f>'[2]Electric Rate Base - Plant Data'!B230</f>
        <v>A/C 18238331 Snoqualmie Reg Asset UE-130617</v>
      </c>
      <c r="C230" s="413">
        <f>'[2]Electric Rate Base - Plant Data'!C230</f>
        <v>6830645.7199999997</v>
      </c>
      <c r="D230" s="392">
        <f>'[2]Electric Rate Base - Plant Data'!D230</f>
        <v>0</v>
      </c>
      <c r="E230" s="413">
        <f>'[2]Electric Rate Base - Plant Data'!E230</f>
        <v>6830645.7199999997</v>
      </c>
      <c r="F230" s="413">
        <f>'[2]Electric Rate Base - Plant Data'!F230</f>
        <v>0</v>
      </c>
      <c r="G230" s="413">
        <f>'[2]Electric Rate Base - Plant Data'!G230</f>
        <v>0</v>
      </c>
      <c r="H230" s="413">
        <f>'[2]Electric Rate Base - Plant Data'!H230</f>
        <v>0</v>
      </c>
      <c r="I230" s="413">
        <f>'[2]Electric Rate Base - Plant Data'!I230</f>
        <v>0</v>
      </c>
      <c r="J230" s="413">
        <f>'[2]Electric Rate Base - Plant Data'!J230</f>
        <v>-5912547.3229209622</v>
      </c>
      <c r="K230" s="413">
        <f>'[2]Electric Rate Base - Plant Data'!K230</f>
        <v>0</v>
      </c>
      <c r="L230" s="413">
        <f>'[2]Electric Rate Base - Plant Data'!L230</f>
        <v>0</v>
      </c>
      <c r="M230" s="413">
        <f>'[2]Electric Rate Base - Plant Data'!M230</f>
        <v>0</v>
      </c>
      <c r="N230" s="413">
        <f>'[2]Electric Rate Base - Plant Data'!N230</f>
        <v>0</v>
      </c>
      <c r="O230" s="413">
        <f>'[2]Electric Rate Base - Plant Data'!O230</f>
        <v>0</v>
      </c>
      <c r="P230" s="413">
        <f>'[2]Electric Rate Base - Plant Data'!P230</f>
        <v>0</v>
      </c>
      <c r="Q230" s="413">
        <f>'[2]Electric Rate Base - Plant Data'!Q230</f>
        <v>918098.3970790375</v>
      </c>
      <c r="R230" s="413">
        <f>'[2]Electric Rate Base - Plant Data'!R230</f>
        <v>0</v>
      </c>
      <c r="S230" s="413">
        <f>'[2]Electric Rate Base - Plant Data'!S230</f>
        <v>918098.3970790375</v>
      </c>
    </row>
    <row r="231" spans="1:19" ht="13.8">
      <c r="A231" s="394" t="str">
        <f>'[2]Electric Rate Base - Plant Data'!A231</f>
        <v>WC/RB</v>
      </c>
      <c r="B231" s="312" t="str">
        <f>'[2]Electric Rate Base - Plant Data'!B231</f>
        <v>A/C 18238321 Baker Reg Asset UE-130617</v>
      </c>
      <c r="C231" s="413">
        <f>'[2]Electric Rate Base - Plant Data'!C231</f>
        <v>1739485.8999999997</v>
      </c>
      <c r="D231" s="392">
        <f>'[2]Electric Rate Base - Plant Data'!D231</f>
        <v>0</v>
      </c>
      <c r="E231" s="413">
        <f>'[2]Electric Rate Base - Plant Data'!E231</f>
        <v>1739485.8999999997</v>
      </c>
      <c r="F231" s="413">
        <f>'[2]Electric Rate Base - Plant Data'!F231</f>
        <v>0</v>
      </c>
      <c r="G231" s="413">
        <f>'[2]Electric Rate Base - Plant Data'!G231</f>
        <v>0</v>
      </c>
      <c r="H231" s="413">
        <f>'[2]Electric Rate Base - Plant Data'!H231</f>
        <v>0</v>
      </c>
      <c r="I231" s="413">
        <f>'[2]Electric Rate Base - Plant Data'!I231</f>
        <v>0</v>
      </c>
      <c r="J231" s="413">
        <f>'[2]Electric Rate Base - Plant Data'!J231</f>
        <v>-1505683.2579666723</v>
      </c>
      <c r="K231" s="413">
        <f>'[2]Electric Rate Base - Plant Data'!K231</f>
        <v>0</v>
      </c>
      <c r="L231" s="413">
        <f>'[2]Electric Rate Base - Plant Data'!L231</f>
        <v>0</v>
      </c>
      <c r="M231" s="413">
        <f>'[2]Electric Rate Base - Plant Data'!M231</f>
        <v>0</v>
      </c>
      <c r="N231" s="413">
        <f>'[2]Electric Rate Base - Plant Data'!N231</f>
        <v>0</v>
      </c>
      <c r="O231" s="413">
        <f>'[2]Electric Rate Base - Plant Data'!O231</f>
        <v>0</v>
      </c>
      <c r="P231" s="413">
        <f>'[2]Electric Rate Base - Plant Data'!P231</f>
        <v>0</v>
      </c>
      <c r="Q231" s="413">
        <f>'[2]Electric Rate Base - Plant Data'!Q231</f>
        <v>233802.64203332737</v>
      </c>
      <c r="R231" s="413">
        <f>'[2]Electric Rate Base - Plant Data'!R231</f>
        <v>0</v>
      </c>
      <c r="S231" s="413">
        <f>'[2]Electric Rate Base - Plant Data'!S231</f>
        <v>233802.64203332737</v>
      </c>
    </row>
    <row r="232" spans="1:19" ht="13.8">
      <c r="A232" s="394" t="str">
        <f>'[2]Electric Rate Base - Plant Data'!A232</f>
        <v>WC/RB</v>
      </c>
      <c r="B232" s="312" t="str">
        <f>'[2]Electric Rate Base - Plant Data'!B232</f>
        <v>A/C 18220011 White River Plant Costs Reg Asset</v>
      </c>
      <c r="C232" s="413">
        <f>'[2]Electric Rate Base - Plant Data'!C232</f>
        <v>65708856.94000002</v>
      </c>
      <c r="D232" s="392">
        <f>'[2]Electric Rate Base - Plant Data'!D232</f>
        <v>0</v>
      </c>
      <c r="E232" s="413">
        <f>'[2]Electric Rate Base - Plant Data'!E232</f>
        <v>65708856.94000002</v>
      </c>
      <c r="F232" s="413">
        <f>'[2]Electric Rate Base - Plant Data'!F232</f>
        <v>0</v>
      </c>
      <c r="G232" s="413">
        <f>'[2]Electric Rate Base - Plant Data'!G232</f>
        <v>0</v>
      </c>
      <c r="H232" s="413">
        <f>'[2]Electric Rate Base - Plant Data'!H232</f>
        <v>0</v>
      </c>
      <c r="I232" s="413">
        <f>'[2]Electric Rate Base - Plant Data'!I232</f>
        <v>0</v>
      </c>
      <c r="J232" s="413">
        <f>'[2]Electric Rate Base - Plant Data'!J232</f>
        <v>0</v>
      </c>
      <c r="K232" s="413">
        <f>'[2]Electric Rate Base - Plant Data'!K232</f>
        <v>0</v>
      </c>
      <c r="L232" s="413">
        <f>'[2]Electric Rate Base - Plant Data'!L232</f>
        <v>0</v>
      </c>
      <c r="M232" s="413">
        <f>'[2]Electric Rate Base - Plant Data'!M232</f>
        <v>0</v>
      </c>
      <c r="N232" s="413">
        <f>'[2]Electric Rate Base - Plant Data'!N232</f>
        <v>0</v>
      </c>
      <c r="O232" s="413">
        <f>'[2]Electric Rate Base - Plant Data'!O232</f>
        <v>-65708856.94000002</v>
      </c>
      <c r="P232" s="413">
        <f>'[2]Electric Rate Base - Plant Data'!P232</f>
        <v>0</v>
      </c>
      <c r="Q232" s="413">
        <f>'[2]Electric Rate Base - Plant Data'!Q232</f>
        <v>0</v>
      </c>
      <c r="R232" s="413">
        <f>'[2]Electric Rate Base - Plant Data'!R232</f>
        <v>0</v>
      </c>
      <c r="S232" s="413">
        <f>'[2]Electric Rate Base - Plant Data'!S232</f>
        <v>0</v>
      </c>
    </row>
    <row r="233" spans="1:19" ht="13.8">
      <c r="A233" s="394" t="str">
        <f>'[2]Electric Rate Base - Plant Data'!A233</f>
        <v>WC/RB</v>
      </c>
      <c r="B233" s="312" t="str">
        <f>'[2]Electric Rate Base - Plant Data'!B233</f>
        <v>A/C 18220021 White River Land Reg Asset</v>
      </c>
      <c r="C233" s="413">
        <f>'[2]Electric Rate Base - Plant Data'!C233</f>
        <v>743111.53000000014</v>
      </c>
      <c r="D233" s="392">
        <f>'[2]Electric Rate Base - Plant Data'!D233</f>
        <v>0</v>
      </c>
      <c r="E233" s="413">
        <f>'[2]Electric Rate Base - Plant Data'!E233</f>
        <v>743111.53000000014</v>
      </c>
      <c r="F233" s="413">
        <f>'[2]Electric Rate Base - Plant Data'!F233</f>
        <v>0</v>
      </c>
      <c r="G233" s="413">
        <f>'[2]Electric Rate Base - Plant Data'!G233</f>
        <v>0</v>
      </c>
      <c r="H233" s="413">
        <f>'[2]Electric Rate Base - Plant Data'!H233</f>
        <v>0</v>
      </c>
      <c r="I233" s="413">
        <f>'[2]Electric Rate Base - Plant Data'!I233</f>
        <v>0</v>
      </c>
      <c r="J233" s="413">
        <f>'[2]Electric Rate Base - Plant Data'!J233</f>
        <v>0</v>
      </c>
      <c r="K233" s="413">
        <f>'[2]Electric Rate Base - Plant Data'!K233</f>
        <v>0</v>
      </c>
      <c r="L233" s="413">
        <f>'[2]Electric Rate Base - Plant Data'!L233</f>
        <v>0</v>
      </c>
      <c r="M233" s="413">
        <f>'[2]Electric Rate Base - Plant Data'!M233</f>
        <v>0</v>
      </c>
      <c r="N233" s="413">
        <f>'[2]Electric Rate Base - Plant Data'!N233</f>
        <v>0</v>
      </c>
      <c r="O233" s="413">
        <f>'[2]Electric Rate Base - Plant Data'!O233</f>
        <v>-743111.53000000014</v>
      </c>
      <c r="P233" s="413">
        <f>'[2]Electric Rate Base - Plant Data'!P233</f>
        <v>0</v>
      </c>
      <c r="Q233" s="413">
        <f>'[2]Electric Rate Base - Plant Data'!Q233</f>
        <v>0</v>
      </c>
      <c r="R233" s="413">
        <f>'[2]Electric Rate Base - Plant Data'!R233</f>
        <v>0</v>
      </c>
      <c r="S233" s="413">
        <f>'[2]Electric Rate Base - Plant Data'!S233</f>
        <v>0</v>
      </c>
    </row>
    <row r="234" spans="1:19" ht="13.8">
      <c r="A234" s="394" t="str">
        <f>'[2]Electric Rate Base - Plant Data'!A234</f>
        <v>WC/RB</v>
      </c>
      <c r="B234" s="312" t="str">
        <f>'[2]Electric Rate Base - Plant Data'!B234</f>
        <v>A/C 18220031 White River accum Depreciation to 1/15/</v>
      </c>
      <c r="C234" s="413">
        <f>'[2]Electric Rate Base - Plant Data'!C234</f>
        <v>-18818583.699999996</v>
      </c>
      <c r="D234" s="392">
        <f>'[2]Electric Rate Base - Plant Data'!D234</f>
        <v>0</v>
      </c>
      <c r="E234" s="413">
        <f>'[2]Electric Rate Base - Plant Data'!E234</f>
        <v>-18818583.699999996</v>
      </c>
      <c r="F234" s="413">
        <f>'[2]Electric Rate Base - Plant Data'!F234</f>
        <v>0</v>
      </c>
      <c r="G234" s="413">
        <f>'[2]Electric Rate Base - Plant Data'!G234</f>
        <v>0</v>
      </c>
      <c r="H234" s="413">
        <f>'[2]Electric Rate Base - Plant Data'!H234</f>
        <v>0</v>
      </c>
      <c r="I234" s="413">
        <f>'[2]Electric Rate Base - Plant Data'!I234</f>
        <v>0</v>
      </c>
      <c r="J234" s="413">
        <f>'[2]Electric Rate Base - Plant Data'!J234</f>
        <v>0</v>
      </c>
      <c r="K234" s="413">
        <f>'[2]Electric Rate Base - Plant Data'!K234</f>
        <v>0</v>
      </c>
      <c r="L234" s="413">
        <f>'[2]Electric Rate Base - Plant Data'!L234</f>
        <v>0</v>
      </c>
      <c r="M234" s="413">
        <f>'[2]Electric Rate Base - Plant Data'!M234</f>
        <v>0</v>
      </c>
      <c r="N234" s="413">
        <f>'[2]Electric Rate Base - Plant Data'!N234</f>
        <v>0</v>
      </c>
      <c r="O234" s="413">
        <f>'[2]Electric Rate Base - Plant Data'!O234</f>
        <v>18818583.699999996</v>
      </c>
      <c r="P234" s="413">
        <f>'[2]Electric Rate Base - Plant Data'!P234</f>
        <v>0</v>
      </c>
      <c r="Q234" s="413">
        <f>'[2]Electric Rate Base - Plant Data'!Q234</f>
        <v>0</v>
      </c>
      <c r="R234" s="413">
        <f>'[2]Electric Rate Base - Plant Data'!R234</f>
        <v>0</v>
      </c>
      <c r="S234" s="413">
        <f>'[2]Electric Rate Base - Plant Data'!S234</f>
        <v>0</v>
      </c>
    </row>
    <row r="235" spans="1:19" ht="13.8">
      <c r="A235" s="394" t="str">
        <f>'[2]Electric Rate Base - Plant Data'!A235</f>
        <v>WC/RB</v>
      </c>
      <c r="B235" s="312" t="str">
        <f>'[2]Electric Rate Base - Plant Data'!B235</f>
        <v>A/C 18220041 White River accum Amort. from 1/16/04 R</v>
      </c>
      <c r="C235" s="413">
        <f>'[2]Electric Rate Base - Plant Data'!C235</f>
        <v>-18247820.240000002</v>
      </c>
      <c r="D235" s="392">
        <f>'[2]Electric Rate Base - Plant Data'!D235</f>
        <v>0</v>
      </c>
      <c r="E235" s="413">
        <f>'[2]Electric Rate Base - Plant Data'!E235</f>
        <v>-18247820.240000002</v>
      </c>
      <c r="F235" s="413">
        <f>'[2]Electric Rate Base - Plant Data'!F235</f>
        <v>0</v>
      </c>
      <c r="G235" s="413">
        <f>'[2]Electric Rate Base - Plant Data'!G235</f>
        <v>0</v>
      </c>
      <c r="H235" s="413">
        <f>'[2]Electric Rate Base - Plant Data'!H235</f>
        <v>0</v>
      </c>
      <c r="I235" s="413">
        <f>'[2]Electric Rate Base - Plant Data'!I235</f>
        <v>0</v>
      </c>
      <c r="J235" s="413">
        <f>'[2]Electric Rate Base - Plant Data'!J235</f>
        <v>0</v>
      </c>
      <c r="K235" s="413">
        <f>'[2]Electric Rate Base - Plant Data'!K235</f>
        <v>0</v>
      </c>
      <c r="L235" s="413">
        <f>'[2]Electric Rate Base - Plant Data'!L235</f>
        <v>0</v>
      </c>
      <c r="M235" s="413">
        <f>'[2]Electric Rate Base - Plant Data'!M235</f>
        <v>0</v>
      </c>
      <c r="N235" s="413">
        <f>'[2]Electric Rate Base - Plant Data'!N235</f>
        <v>0</v>
      </c>
      <c r="O235" s="413">
        <f>'[2]Electric Rate Base - Plant Data'!O235</f>
        <v>18247820.240000002</v>
      </c>
      <c r="P235" s="413">
        <f>'[2]Electric Rate Base - Plant Data'!P235</f>
        <v>0</v>
      </c>
      <c r="Q235" s="413">
        <f>'[2]Electric Rate Base - Plant Data'!Q235</f>
        <v>0</v>
      </c>
      <c r="R235" s="413">
        <f>'[2]Electric Rate Base - Plant Data'!R235</f>
        <v>0</v>
      </c>
      <c r="S235" s="413">
        <f>'[2]Electric Rate Base - Plant Data'!S235</f>
        <v>0</v>
      </c>
    </row>
    <row r="236" spans="1:19" ht="13.8">
      <c r="A236" s="394" t="str">
        <f>'[2]Electric Rate Base - Plant Data'!A236</f>
        <v>WC/RB</v>
      </c>
      <c r="B236" s="312" t="str">
        <f>'[2]Electric Rate Base - Plant Data'!B236</f>
        <v>A/C 18220061 Proceeds from CWA for White River Plant Sale</v>
      </c>
      <c r="C236" s="413">
        <f>'[2]Electric Rate Base - Plant Data'!C236</f>
        <v>-30211680.610000011</v>
      </c>
      <c r="D236" s="392">
        <f>'[2]Electric Rate Base - Plant Data'!D236</f>
        <v>0</v>
      </c>
      <c r="E236" s="413">
        <f>'[2]Electric Rate Base - Plant Data'!E236</f>
        <v>-30211680.610000011</v>
      </c>
      <c r="F236" s="413">
        <f>'[2]Electric Rate Base - Plant Data'!F236</f>
        <v>0</v>
      </c>
      <c r="G236" s="413">
        <f>'[2]Electric Rate Base - Plant Data'!G236</f>
        <v>0</v>
      </c>
      <c r="H236" s="413">
        <f>'[2]Electric Rate Base - Plant Data'!H236</f>
        <v>0</v>
      </c>
      <c r="I236" s="413">
        <f>'[2]Electric Rate Base - Plant Data'!I236</f>
        <v>0</v>
      </c>
      <c r="J236" s="413">
        <f>'[2]Electric Rate Base - Plant Data'!J236</f>
        <v>0</v>
      </c>
      <c r="K236" s="413">
        <f>'[2]Electric Rate Base - Plant Data'!K236</f>
        <v>0</v>
      </c>
      <c r="L236" s="413">
        <f>'[2]Electric Rate Base - Plant Data'!L236</f>
        <v>0</v>
      </c>
      <c r="M236" s="413">
        <f>'[2]Electric Rate Base - Plant Data'!M236</f>
        <v>0</v>
      </c>
      <c r="N236" s="413">
        <f>'[2]Electric Rate Base - Plant Data'!N236</f>
        <v>0</v>
      </c>
      <c r="O236" s="413">
        <f>'[2]Electric Rate Base - Plant Data'!O236</f>
        <v>30211680.610000011</v>
      </c>
      <c r="P236" s="413">
        <f>'[2]Electric Rate Base - Plant Data'!P236</f>
        <v>0</v>
      </c>
      <c r="Q236" s="413">
        <f>'[2]Electric Rate Base - Plant Data'!Q236</f>
        <v>0</v>
      </c>
      <c r="R236" s="413">
        <f>'[2]Electric Rate Base - Plant Data'!R236</f>
        <v>0</v>
      </c>
      <c r="S236" s="413">
        <f>'[2]Electric Rate Base - Plant Data'!S236</f>
        <v>0</v>
      </c>
    </row>
    <row r="237" spans="1:19" ht="13.8">
      <c r="A237" s="394" t="str">
        <f>'[2]Electric Rate Base - Plant Data'!A237</f>
        <v>WC/RB</v>
      </c>
      <c r="B237" s="312" t="str">
        <f>'[2]Electric Rate Base - Plant Data'!B237</f>
        <v>A/C 18230401 White River Proj. - CWA AOA- Reg Asset</v>
      </c>
      <c r="C237" s="413">
        <f>'[2]Electric Rate Base - Plant Data'!C237</f>
        <v>13262.01</v>
      </c>
      <c r="D237" s="392">
        <f>'[2]Electric Rate Base - Plant Data'!D237</f>
        <v>0</v>
      </c>
      <c r="E237" s="413">
        <f>'[2]Electric Rate Base - Plant Data'!E237</f>
        <v>13262.01</v>
      </c>
      <c r="F237" s="413">
        <f>'[2]Electric Rate Base - Plant Data'!F237</f>
        <v>0</v>
      </c>
      <c r="G237" s="413">
        <f>'[2]Electric Rate Base - Plant Data'!G237</f>
        <v>0</v>
      </c>
      <c r="H237" s="413">
        <f>'[2]Electric Rate Base - Plant Data'!H237</f>
        <v>0</v>
      </c>
      <c r="I237" s="413">
        <f>'[2]Electric Rate Base - Plant Data'!I237</f>
        <v>0</v>
      </c>
      <c r="J237" s="413">
        <f>'[2]Electric Rate Base - Plant Data'!J237</f>
        <v>0</v>
      </c>
      <c r="K237" s="413">
        <f>'[2]Electric Rate Base - Plant Data'!K237</f>
        <v>0</v>
      </c>
      <c r="L237" s="413">
        <f>'[2]Electric Rate Base - Plant Data'!L237</f>
        <v>0</v>
      </c>
      <c r="M237" s="413">
        <f>'[2]Electric Rate Base - Plant Data'!M237</f>
        <v>0</v>
      </c>
      <c r="N237" s="413">
        <f>'[2]Electric Rate Base - Plant Data'!N237</f>
        <v>0</v>
      </c>
      <c r="O237" s="413">
        <f>'[2]Electric Rate Base - Plant Data'!O237</f>
        <v>-13262.01</v>
      </c>
      <c r="P237" s="413">
        <f>'[2]Electric Rate Base - Plant Data'!P237</f>
        <v>0</v>
      </c>
      <c r="Q237" s="413">
        <f>'[2]Electric Rate Base - Plant Data'!Q237</f>
        <v>0</v>
      </c>
      <c r="R237" s="413">
        <f>'[2]Electric Rate Base - Plant Data'!R237</f>
        <v>0</v>
      </c>
      <c r="S237" s="413">
        <f>'[2]Electric Rate Base - Plant Data'!S237</f>
        <v>0</v>
      </c>
    </row>
    <row r="238" spans="1:19" ht="13.8">
      <c r="A238" s="394" t="str">
        <f>'[2]Electric Rate Base - Plant Data'!A238</f>
        <v>WC/RB</v>
      </c>
      <c r="B238" s="312" t="str">
        <f>'[2]Electric Rate Base - Plant Data'!B238</f>
        <v>A/C 18230691 White River Salvage</v>
      </c>
      <c r="C238" s="413">
        <f>'[2]Electric Rate Base - Plant Data'!C238</f>
        <v>-474402.13999999996</v>
      </c>
      <c r="D238" s="392">
        <f>'[2]Electric Rate Base - Plant Data'!D238</f>
        <v>0</v>
      </c>
      <c r="E238" s="413">
        <f>'[2]Electric Rate Base - Plant Data'!E238</f>
        <v>-474402.13999999996</v>
      </c>
      <c r="F238" s="413">
        <f>'[2]Electric Rate Base - Plant Data'!F238</f>
        <v>0</v>
      </c>
      <c r="G238" s="413">
        <f>'[2]Electric Rate Base - Plant Data'!G238</f>
        <v>0</v>
      </c>
      <c r="H238" s="413">
        <f>'[2]Electric Rate Base - Plant Data'!H238</f>
        <v>0</v>
      </c>
      <c r="I238" s="413">
        <f>'[2]Electric Rate Base - Plant Data'!I238</f>
        <v>0</v>
      </c>
      <c r="J238" s="413">
        <f>'[2]Electric Rate Base - Plant Data'!J238</f>
        <v>0</v>
      </c>
      <c r="K238" s="413">
        <f>'[2]Electric Rate Base - Plant Data'!K238</f>
        <v>0</v>
      </c>
      <c r="L238" s="413">
        <f>'[2]Electric Rate Base - Plant Data'!L238</f>
        <v>0</v>
      </c>
      <c r="M238" s="413">
        <f>'[2]Electric Rate Base - Plant Data'!M238</f>
        <v>0</v>
      </c>
      <c r="N238" s="413">
        <f>'[2]Electric Rate Base - Plant Data'!N238</f>
        <v>0</v>
      </c>
      <c r="O238" s="413">
        <f>'[2]Electric Rate Base - Plant Data'!O238</f>
        <v>474402.13999999996</v>
      </c>
      <c r="P238" s="413">
        <f>'[2]Electric Rate Base - Plant Data'!P238</f>
        <v>0</v>
      </c>
      <c r="Q238" s="413">
        <f>'[2]Electric Rate Base - Plant Data'!Q238</f>
        <v>0</v>
      </c>
      <c r="R238" s="413">
        <f>'[2]Electric Rate Base - Plant Data'!R238</f>
        <v>0</v>
      </c>
      <c r="S238" s="413">
        <f>'[2]Electric Rate Base - Plant Data'!S238</f>
        <v>0</v>
      </c>
    </row>
    <row r="239" spans="1:19" ht="13.8">
      <c r="A239" s="394" t="str">
        <f>'[2]Electric Rate Base - Plant Data'!A239</f>
        <v>WC/RB</v>
      </c>
      <c r="B239" s="312" t="str">
        <f>'[2]Electric Rate Base - Plant Data'!B239</f>
        <v>A/C 18230971 White River Land Sales Costs</v>
      </c>
      <c r="C239" s="413">
        <f>'[2]Electric Rate Base - Plant Data'!C239</f>
        <v>2749643.0799999996</v>
      </c>
      <c r="D239" s="392">
        <f>'[2]Electric Rate Base - Plant Data'!D239</f>
        <v>0</v>
      </c>
      <c r="E239" s="413">
        <f>'[2]Electric Rate Base - Plant Data'!E239</f>
        <v>2749643.0799999996</v>
      </c>
      <c r="F239" s="413">
        <f>'[2]Electric Rate Base - Plant Data'!F239</f>
        <v>0</v>
      </c>
      <c r="G239" s="413">
        <f>'[2]Electric Rate Base - Plant Data'!G239</f>
        <v>0</v>
      </c>
      <c r="H239" s="413">
        <f>'[2]Electric Rate Base - Plant Data'!H239</f>
        <v>0</v>
      </c>
      <c r="I239" s="413">
        <f>'[2]Electric Rate Base - Plant Data'!I239</f>
        <v>0</v>
      </c>
      <c r="J239" s="413">
        <f>'[2]Electric Rate Base - Plant Data'!J239</f>
        <v>0</v>
      </c>
      <c r="K239" s="413">
        <f>'[2]Electric Rate Base - Plant Data'!K239</f>
        <v>0</v>
      </c>
      <c r="L239" s="413">
        <f>'[2]Electric Rate Base - Plant Data'!L239</f>
        <v>0</v>
      </c>
      <c r="M239" s="413">
        <f>'[2]Electric Rate Base - Plant Data'!M239</f>
        <v>0</v>
      </c>
      <c r="N239" s="413">
        <f>'[2]Electric Rate Base - Plant Data'!N239</f>
        <v>0</v>
      </c>
      <c r="O239" s="413">
        <f>'[2]Electric Rate Base - Plant Data'!O239</f>
        <v>-2749643.0799999996</v>
      </c>
      <c r="P239" s="413">
        <f>'[2]Electric Rate Base - Plant Data'!P239</f>
        <v>0</v>
      </c>
      <c r="Q239" s="413">
        <f>'[2]Electric Rate Base - Plant Data'!Q239</f>
        <v>0</v>
      </c>
      <c r="R239" s="413">
        <f>'[2]Electric Rate Base - Plant Data'!R239</f>
        <v>0</v>
      </c>
      <c r="S239" s="413">
        <f>'[2]Electric Rate Base - Plant Data'!S239</f>
        <v>0</v>
      </c>
    </row>
    <row r="240" spans="1:19" ht="13.8">
      <c r="A240" s="394" t="str">
        <f>'[2]Electric Rate Base - Plant Data'!A240</f>
        <v>WC/RB</v>
      </c>
      <c r="B240" s="312" t="str">
        <f>'[2]Electric Rate Base - Plant Data'!B240</f>
        <v>A/C 18236021 White River Relicensing - UE-040641</v>
      </c>
      <c r="C240" s="413">
        <f>'[2]Electric Rate Base - Plant Data'!C240</f>
        <v>15256064.069999995</v>
      </c>
      <c r="D240" s="392">
        <f>'[2]Electric Rate Base - Plant Data'!D240</f>
        <v>0</v>
      </c>
      <c r="E240" s="413">
        <f>'[2]Electric Rate Base - Plant Data'!E240</f>
        <v>15256064.069999995</v>
      </c>
      <c r="F240" s="413">
        <f>'[2]Electric Rate Base - Plant Data'!F240</f>
        <v>0</v>
      </c>
      <c r="G240" s="413">
        <f>'[2]Electric Rate Base - Plant Data'!G240</f>
        <v>0</v>
      </c>
      <c r="H240" s="413">
        <f>'[2]Electric Rate Base - Plant Data'!H240</f>
        <v>0</v>
      </c>
      <c r="I240" s="413">
        <f>'[2]Electric Rate Base - Plant Data'!I240</f>
        <v>0</v>
      </c>
      <c r="J240" s="413">
        <f>'[2]Electric Rate Base - Plant Data'!J240</f>
        <v>0</v>
      </c>
      <c r="K240" s="413">
        <f>'[2]Electric Rate Base - Plant Data'!K240</f>
        <v>0</v>
      </c>
      <c r="L240" s="413">
        <f>'[2]Electric Rate Base - Plant Data'!L240</f>
        <v>0</v>
      </c>
      <c r="M240" s="413">
        <f>'[2]Electric Rate Base - Plant Data'!M240</f>
        <v>0</v>
      </c>
      <c r="N240" s="413">
        <f>'[2]Electric Rate Base - Plant Data'!N240</f>
        <v>0</v>
      </c>
      <c r="O240" s="413">
        <f>'[2]Electric Rate Base - Plant Data'!O240</f>
        <v>-15256064.069999995</v>
      </c>
      <c r="P240" s="413">
        <f>'[2]Electric Rate Base - Plant Data'!P240</f>
        <v>0</v>
      </c>
      <c r="Q240" s="413">
        <f>'[2]Electric Rate Base - Plant Data'!Q240</f>
        <v>0</v>
      </c>
      <c r="R240" s="413">
        <f>'[2]Electric Rate Base - Plant Data'!R240</f>
        <v>0</v>
      </c>
      <c r="S240" s="413">
        <f>'[2]Electric Rate Base - Plant Data'!S240</f>
        <v>0</v>
      </c>
    </row>
    <row r="241" spans="1:19" ht="13.8">
      <c r="A241" s="394" t="str">
        <f>'[2]Electric Rate Base - Plant Data'!A241</f>
        <v>WC/RB</v>
      </c>
      <c r="B241" s="312" t="str">
        <f>'[2]Electric Rate Base - Plant Data'!B241</f>
        <v>A/C 18236031 White River Safety &amp; Regulatory - UE-040641</v>
      </c>
      <c r="C241" s="413">
        <f>'[2]Electric Rate Base - Plant Data'!C241</f>
        <v>2873005.7599999993</v>
      </c>
      <c r="D241" s="392">
        <f>'[2]Electric Rate Base - Plant Data'!D241</f>
        <v>0</v>
      </c>
      <c r="E241" s="413">
        <f>'[2]Electric Rate Base - Plant Data'!E241</f>
        <v>2873005.7599999993</v>
      </c>
      <c r="F241" s="413">
        <f>'[2]Electric Rate Base - Plant Data'!F241</f>
        <v>0</v>
      </c>
      <c r="G241" s="413">
        <f>'[2]Electric Rate Base - Plant Data'!G241</f>
        <v>0</v>
      </c>
      <c r="H241" s="413">
        <f>'[2]Electric Rate Base - Plant Data'!H241</f>
        <v>0</v>
      </c>
      <c r="I241" s="413">
        <f>'[2]Electric Rate Base - Plant Data'!I241</f>
        <v>0</v>
      </c>
      <c r="J241" s="413">
        <f>'[2]Electric Rate Base - Plant Data'!J241</f>
        <v>0</v>
      </c>
      <c r="K241" s="413">
        <f>'[2]Electric Rate Base - Plant Data'!K241</f>
        <v>0</v>
      </c>
      <c r="L241" s="413">
        <f>'[2]Electric Rate Base - Plant Data'!L241</f>
        <v>0</v>
      </c>
      <c r="M241" s="413">
        <f>'[2]Electric Rate Base - Plant Data'!M241</f>
        <v>0</v>
      </c>
      <c r="N241" s="413">
        <f>'[2]Electric Rate Base - Plant Data'!N241</f>
        <v>0</v>
      </c>
      <c r="O241" s="413">
        <f>'[2]Electric Rate Base - Plant Data'!O241</f>
        <v>-2873005.7599999993</v>
      </c>
      <c r="P241" s="413">
        <f>'[2]Electric Rate Base - Plant Data'!P241</f>
        <v>0</v>
      </c>
      <c r="Q241" s="413">
        <f>'[2]Electric Rate Base - Plant Data'!Q241</f>
        <v>0</v>
      </c>
      <c r="R241" s="413">
        <f>'[2]Electric Rate Base - Plant Data'!R241</f>
        <v>0</v>
      </c>
      <c r="S241" s="413">
        <f>'[2]Electric Rate Base - Plant Data'!S241</f>
        <v>0</v>
      </c>
    </row>
    <row r="242" spans="1:19" ht="13.8">
      <c r="A242" s="394" t="str">
        <f>'[2]Electric Rate Base - Plant Data'!A242</f>
        <v>WC/RB</v>
      </c>
      <c r="B242" s="312" t="str">
        <f>'[2]Electric Rate Base - Plant Data'!B242</f>
        <v>A/C 18236041 White River Water Rights - UE-040641</v>
      </c>
      <c r="C242" s="413">
        <f>'[2]Electric Rate Base - Plant Data'!C242</f>
        <v>-228709.77</v>
      </c>
      <c r="D242" s="392">
        <f>'[2]Electric Rate Base - Plant Data'!D242</f>
        <v>0</v>
      </c>
      <c r="E242" s="413">
        <f>'[2]Electric Rate Base - Plant Data'!E242</f>
        <v>-228709.77</v>
      </c>
      <c r="F242" s="413">
        <f>'[2]Electric Rate Base - Plant Data'!F242</f>
        <v>0</v>
      </c>
      <c r="G242" s="413">
        <f>'[2]Electric Rate Base - Plant Data'!G242</f>
        <v>0</v>
      </c>
      <c r="H242" s="413">
        <f>'[2]Electric Rate Base - Plant Data'!H242</f>
        <v>0</v>
      </c>
      <c r="I242" s="413">
        <f>'[2]Electric Rate Base - Plant Data'!I242</f>
        <v>0</v>
      </c>
      <c r="J242" s="413">
        <f>'[2]Electric Rate Base - Plant Data'!J242</f>
        <v>0</v>
      </c>
      <c r="K242" s="413">
        <f>'[2]Electric Rate Base - Plant Data'!K242</f>
        <v>0</v>
      </c>
      <c r="L242" s="413">
        <f>'[2]Electric Rate Base - Plant Data'!L242</f>
        <v>0</v>
      </c>
      <c r="M242" s="413">
        <f>'[2]Electric Rate Base - Plant Data'!M242</f>
        <v>0</v>
      </c>
      <c r="N242" s="413">
        <f>'[2]Electric Rate Base - Plant Data'!N242</f>
        <v>0</v>
      </c>
      <c r="O242" s="413">
        <f>'[2]Electric Rate Base - Plant Data'!O242</f>
        <v>228709.77</v>
      </c>
      <c r="P242" s="413">
        <f>'[2]Electric Rate Base - Plant Data'!P242</f>
        <v>0</v>
      </c>
      <c r="Q242" s="413">
        <f>'[2]Electric Rate Base - Plant Data'!Q242</f>
        <v>0</v>
      </c>
      <c r="R242" s="413">
        <f>'[2]Electric Rate Base - Plant Data'!R242</f>
        <v>0</v>
      </c>
      <c r="S242" s="413">
        <f>'[2]Electric Rate Base - Plant Data'!S242</f>
        <v>0</v>
      </c>
    </row>
    <row r="243" spans="1:19" ht="13.8">
      <c r="A243" s="394" t="str">
        <f>'[2]Electric Rate Base - Plant Data'!A243</f>
        <v>WC/RB</v>
      </c>
      <c r="B243" s="312" t="str">
        <f>'[2]Electric Rate Base - Plant Data'!B243</f>
        <v>A/C 18236051 White River Relicensing - UE-040641 - Post Jan 15, 2004</v>
      </c>
      <c r="C243" s="413">
        <f>'[2]Electric Rate Base - Plant Data'!C243</f>
        <v>107024.51</v>
      </c>
      <c r="D243" s="392">
        <f>'[2]Electric Rate Base - Plant Data'!D243</f>
        <v>0</v>
      </c>
      <c r="E243" s="413">
        <f>'[2]Electric Rate Base - Plant Data'!E243</f>
        <v>107024.51</v>
      </c>
      <c r="F243" s="413">
        <f>'[2]Electric Rate Base - Plant Data'!F243</f>
        <v>0</v>
      </c>
      <c r="G243" s="413">
        <f>'[2]Electric Rate Base - Plant Data'!G243</f>
        <v>0</v>
      </c>
      <c r="H243" s="413">
        <f>'[2]Electric Rate Base - Plant Data'!H243</f>
        <v>0</v>
      </c>
      <c r="I243" s="413">
        <f>'[2]Electric Rate Base - Plant Data'!I243</f>
        <v>0</v>
      </c>
      <c r="J243" s="413">
        <f>'[2]Electric Rate Base - Plant Data'!J243</f>
        <v>0</v>
      </c>
      <c r="K243" s="413">
        <f>'[2]Electric Rate Base - Plant Data'!K243</f>
        <v>0</v>
      </c>
      <c r="L243" s="413">
        <f>'[2]Electric Rate Base - Plant Data'!L243</f>
        <v>0</v>
      </c>
      <c r="M243" s="413">
        <f>'[2]Electric Rate Base - Plant Data'!M243</f>
        <v>0</v>
      </c>
      <c r="N243" s="413">
        <f>'[2]Electric Rate Base - Plant Data'!N243</f>
        <v>0</v>
      </c>
      <c r="O243" s="413">
        <f>'[2]Electric Rate Base - Plant Data'!O243</f>
        <v>-107024.51</v>
      </c>
      <c r="P243" s="413">
        <f>'[2]Electric Rate Base - Plant Data'!P243</f>
        <v>0</v>
      </c>
      <c r="Q243" s="413">
        <f>'[2]Electric Rate Base - Plant Data'!Q243</f>
        <v>0</v>
      </c>
      <c r="R243" s="413">
        <f>'[2]Electric Rate Base - Plant Data'!R243</f>
        <v>0</v>
      </c>
      <c r="S243" s="413">
        <f>'[2]Electric Rate Base - Plant Data'!S243</f>
        <v>0</v>
      </c>
    </row>
    <row r="244" spans="1:19" ht="13.8">
      <c r="A244" s="394" t="str">
        <f>'[2]Electric Rate Base - Plant Data'!A244</f>
        <v>WC/RB</v>
      </c>
      <c r="B244" s="312" t="str">
        <f>'[2]Electric Rate Base - Plant Data'!B244</f>
        <v>A/C 18236061 White River Safety &amp; Regulatory - UE-040641 - Post Jan 15, 2004</v>
      </c>
      <c r="C244" s="413">
        <f>'[2]Electric Rate Base - Plant Data'!C244</f>
        <v>1031542.8499999997</v>
      </c>
      <c r="D244" s="392">
        <f>'[2]Electric Rate Base - Plant Data'!D244</f>
        <v>0</v>
      </c>
      <c r="E244" s="413">
        <f>'[2]Electric Rate Base - Plant Data'!E244</f>
        <v>1031542.8499999997</v>
      </c>
      <c r="F244" s="413">
        <f>'[2]Electric Rate Base - Plant Data'!F244</f>
        <v>0</v>
      </c>
      <c r="G244" s="413">
        <f>'[2]Electric Rate Base - Plant Data'!G244</f>
        <v>0</v>
      </c>
      <c r="H244" s="413">
        <f>'[2]Electric Rate Base - Plant Data'!H244</f>
        <v>0</v>
      </c>
      <c r="I244" s="413">
        <f>'[2]Electric Rate Base - Plant Data'!I244</f>
        <v>0</v>
      </c>
      <c r="J244" s="413">
        <f>'[2]Electric Rate Base - Plant Data'!J244</f>
        <v>0</v>
      </c>
      <c r="K244" s="413">
        <f>'[2]Electric Rate Base - Plant Data'!K244</f>
        <v>0</v>
      </c>
      <c r="L244" s="413">
        <f>'[2]Electric Rate Base - Plant Data'!L244</f>
        <v>0</v>
      </c>
      <c r="M244" s="413">
        <f>'[2]Electric Rate Base - Plant Data'!M244</f>
        <v>0</v>
      </c>
      <c r="N244" s="413">
        <f>'[2]Electric Rate Base - Plant Data'!N244</f>
        <v>0</v>
      </c>
      <c r="O244" s="413">
        <f>'[2]Electric Rate Base - Plant Data'!O244</f>
        <v>-1031542.8499999997</v>
      </c>
      <c r="P244" s="413">
        <f>'[2]Electric Rate Base - Plant Data'!P244</f>
        <v>0</v>
      </c>
      <c r="Q244" s="413">
        <f>'[2]Electric Rate Base - Plant Data'!Q244</f>
        <v>0</v>
      </c>
      <c r="R244" s="413">
        <f>'[2]Electric Rate Base - Plant Data'!R244</f>
        <v>0</v>
      </c>
      <c r="S244" s="413">
        <f>'[2]Electric Rate Base - Plant Data'!S244</f>
        <v>0</v>
      </c>
    </row>
    <row r="245" spans="1:19" ht="13.8">
      <c r="A245" s="394" t="str">
        <f>'[2]Electric Rate Base - Plant Data'!A245</f>
        <v>WC/RB</v>
      </c>
      <c r="B245" s="312" t="str">
        <f>'[2]Electric Rate Base - Plant Data'!B245</f>
        <v>A/C 18236071 White River Water Rights - UE-040641 - Post Jan 15, 2004</v>
      </c>
      <c r="C245" s="413">
        <f>'[2]Electric Rate Base - Plant Data'!C245</f>
        <v>671052.84</v>
      </c>
      <c r="D245" s="392">
        <f>'[2]Electric Rate Base - Plant Data'!D245</f>
        <v>0</v>
      </c>
      <c r="E245" s="413">
        <f>'[2]Electric Rate Base - Plant Data'!E245</f>
        <v>671052.84</v>
      </c>
      <c r="F245" s="413">
        <f>'[2]Electric Rate Base - Plant Data'!F245</f>
        <v>0</v>
      </c>
      <c r="G245" s="413">
        <f>'[2]Electric Rate Base - Plant Data'!G245</f>
        <v>0</v>
      </c>
      <c r="H245" s="413">
        <f>'[2]Electric Rate Base - Plant Data'!H245</f>
        <v>0</v>
      </c>
      <c r="I245" s="413">
        <f>'[2]Electric Rate Base - Plant Data'!I245</f>
        <v>0</v>
      </c>
      <c r="J245" s="413">
        <f>'[2]Electric Rate Base - Plant Data'!J245</f>
        <v>0</v>
      </c>
      <c r="K245" s="413">
        <f>'[2]Electric Rate Base - Plant Data'!K245</f>
        <v>0</v>
      </c>
      <c r="L245" s="413">
        <f>'[2]Electric Rate Base - Plant Data'!L245</f>
        <v>0</v>
      </c>
      <c r="M245" s="413">
        <f>'[2]Electric Rate Base - Plant Data'!M245</f>
        <v>0</v>
      </c>
      <c r="N245" s="413">
        <f>'[2]Electric Rate Base - Plant Data'!N245</f>
        <v>0</v>
      </c>
      <c r="O245" s="413">
        <f>'[2]Electric Rate Base - Plant Data'!O245</f>
        <v>-671052.84</v>
      </c>
      <c r="P245" s="413">
        <f>'[2]Electric Rate Base - Plant Data'!P245</f>
        <v>0</v>
      </c>
      <c r="Q245" s="413">
        <f>'[2]Electric Rate Base - Plant Data'!Q245</f>
        <v>0</v>
      </c>
      <c r="R245" s="413">
        <f>'[2]Electric Rate Base - Plant Data'!R245</f>
        <v>0</v>
      </c>
      <c r="S245" s="413">
        <f>'[2]Electric Rate Base - Plant Data'!S245</f>
        <v>0</v>
      </c>
    </row>
    <row r="246" spans="1:19" ht="13.8">
      <c r="A246" s="394" t="str">
        <f>'[2]Electric Rate Base - Plant Data'!A246</f>
        <v>WC/RB</v>
      </c>
      <c r="B246" s="312" t="str">
        <f>'[2]Electric Rate Base - Plant Data'!B246</f>
        <v>A/C 18236091 WHR Land Sales Cost</v>
      </c>
      <c r="C246" s="413">
        <f>'[2]Electric Rate Base - Plant Data'!C246</f>
        <v>-100555.30000000003</v>
      </c>
      <c r="D246" s="392">
        <f>'[2]Electric Rate Base - Plant Data'!D246</f>
        <v>0</v>
      </c>
      <c r="E246" s="413">
        <f>'[2]Electric Rate Base - Plant Data'!E246</f>
        <v>-100555.30000000003</v>
      </c>
      <c r="F246" s="413">
        <f>'[2]Electric Rate Base - Plant Data'!F246</f>
        <v>0</v>
      </c>
      <c r="G246" s="413">
        <f>'[2]Electric Rate Base - Plant Data'!G246</f>
        <v>0</v>
      </c>
      <c r="H246" s="413">
        <f>'[2]Electric Rate Base - Plant Data'!H246</f>
        <v>0</v>
      </c>
      <c r="I246" s="413">
        <f>'[2]Electric Rate Base - Plant Data'!I246</f>
        <v>0</v>
      </c>
      <c r="J246" s="413">
        <f>'[2]Electric Rate Base - Plant Data'!J246</f>
        <v>0</v>
      </c>
      <c r="K246" s="413">
        <f>'[2]Electric Rate Base - Plant Data'!K246</f>
        <v>0</v>
      </c>
      <c r="L246" s="413">
        <f>'[2]Electric Rate Base - Plant Data'!L246</f>
        <v>0</v>
      </c>
      <c r="M246" s="413">
        <f>'[2]Electric Rate Base - Plant Data'!M246</f>
        <v>0</v>
      </c>
      <c r="N246" s="413">
        <f>'[2]Electric Rate Base - Plant Data'!N246</f>
        <v>0</v>
      </c>
      <c r="O246" s="413">
        <f>'[2]Electric Rate Base - Plant Data'!O246</f>
        <v>100555.30000000003</v>
      </c>
      <c r="P246" s="413">
        <f>'[2]Electric Rate Base - Plant Data'!P246</f>
        <v>0</v>
      </c>
      <c r="Q246" s="413">
        <f>'[2]Electric Rate Base - Plant Data'!Q246</f>
        <v>0</v>
      </c>
      <c r="R246" s="413">
        <f>'[2]Electric Rate Base - Plant Data'!R246</f>
        <v>0</v>
      </c>
      <c r="S246" s="413">
        <f>'[2]Electric Rate Base - Plant Data'!S246</f>
        <v>0</v>
      </c>
    </row>
    <row r="247" spans="1:19" ht="13.8">
      <c r="A247" s="394" t="str">
        <f>'[2]Electric Rate Base - Plant Data'!A247</f>
        <v>WC/RB</v>
      </c>
      <c r="B247" s="312" t="str">
        <f>'[2]Electric Rate Base - Plant Data'!B247</f>
        <v>A/C 18236101 WHR-Processing Costs-Readying For Sale</v>
      </c>
      <c r="C247" s="413">
        <f>'[2]Electric Rate Base - Plant Data'!C247</f>
        <v>3769772.4699999993</v>
      </c>
      <c r="D247" s="392">
        <f>'[2]Electric Rate Base - Plant Data'!D247</f>
        <v>0</v>
      </c>
      <c r="E247" s="413">
        <f>'[2]Electric Rate Base - Plant Data'!E247</f>
        <v>3769772.4699999993</v>
      </c>
      <c r="F247" s="413">
        <f>'[2]Electric Rate Base - Plant Data'!F247</f>
        <v>0</v>
      </c>
      <c r="G247" s="413">
        <f>'[2]Electric Rate Base - Plant Data'!G247</f>
        <v>0</v>
      </c>
      <c r="H247" s="413">
        <f>'[2]Electric Rate Base - Plant Data'!H247</f>
        <v>0</v>
      </c>
      <c r="I247" s="413">
        <f>'[2]Electric Rate Base - Plant Data'!I247</f>
        <v>0</v>
      </c>
      <c r="J247" s="413">
        <f>'[2]Electric Rate Base - Plant Data'!J247</f>
        <v>0</v>
      </c>
      <c r="K247" s="413">
        <f>'[2]Electric Rate Base - Plant Data'!K247</f>
        <v>0</v>
      </c>
      <c r="L247" s="413">
        <f>'[2]Electric Rate Base - Plant Data'!L247</f>
        <v>0</v>
      </c>
      <c r="M247" s="413">
        <f>'[2]Electric Rate Base - Plant Data'!M247</f>
        <v>0</v>
      </c>
      <c r="N247" s="413">
        <f>'[2]Electric Rate Base - Plant Data'!N247</f>
        <v>0</v>
      </c>
      <c r="O247" s="413">
        <f>'[2]Electric Rate Base - Plant Data'!O247</f>
        <v>-3769772.4699999993</v>
      </c>
      <c r="P247" s="413">
        <f>'[2]Electric Rate Base - Plant Data'!P247</f>
        <v>0</v>
      </c>
      <c r="Q247" s="413">
        <f>'[2]Electric Rate Base - Plant Data'!Q247</f>
        <v>0</v>
      </c>
      <c r="R247" s="413">
        <f>'[2]Electric Rate Base - Plant Data'!R247</f>
        <v>0</v>
      </c>
      <c r="S247" s="413">
        <f>'[2]Electric Rate Base - Plant Data'!S247</f>
        <v>0</v>
      </c>
    </row>
    <row r="248" spans="1:19" ht="13.8">
      <c r="A248" s="394" t="str">
        <f>'[2]Electric Rate Base - Plant Data'!A248</f>
        <v>WC/RB</v>
      </c>
      <c r="B248" s="312" t="str">
        <f>'[2]Electric Rate Base - Plant Data'!B248</f>
        <v>A/C 18236111 White River Surplus Land Sales</v>
      </c>
      <c r="C248" s="413">
        <f>'[2]Electric Rate Base - Plant Data'!C248</f>
        <v>-2066473.7220833332</v>
      </c>
      <c r="D248" s="392">
        <f>'[2]Electric Rate Base - Plant Data'!D248</f>
        <v>0</v>
      </c>
      <c r="E248" s="413">
        <f>'[2]Electric Rate Base - Plant Data'!E248</f>
        <v>-2066473.7220833332</v>
      </c>
      <c r="F248" s="413">
        <f>'[2]Electric Rate Base - Plant Data'!F248</f>
        <v>0</v>
      </c>
      <c r="G248" s="413">
        <f>'[2]Electric Rate Base - Plant Data'!G248</f>
        <v>0</v>
      </c>
      <c r="H248" s="413">
        <f>'[2]Electric Rate Base - Plant Data'!H248</f>
        <v>0</v>
      </c>
      <c r="I248" s="413">
        <f>'[2]Electric Rate Base - Plant Data'!I248</f>
        <v>0</v>
      </c>
      <c r="J248" s="413">
        <f>'[2]Electric Rate Base - Plant Data'!J248</f>
        <v>0</v>
      </c>
      <c r="K248" s="413">
        <f>'[2]Electric Rate Base - Plant Data'!K248</f>
        <v>0</v>
      </c>
      <c r="L248" s="413">
        <f>'[2]Electric Rate Base - Plant Data'!L248</f>
        <v>0</v>
      </c>
      <c r="M248" s="413">
        <f>'[2]Electric Rate Base - Plant Data'!M248</f>
        <v>0</v>
      </c>
      <c r="N248" s="413">
        <f>'[2]Electric Rate Base - Plant Data'!N248</f>
        <v>0</v>
      </c>
      <c r="O248" s="413">
        <f>'[2]Electric Rate Base - Plant Data'!O248</f>
        <v>2066473.7220833332</v>
      </c>
      <c r="P248" s="413">
        <f>'[2]Electric Rate Base - Plant Data'!P248</f>
        <v>0</v>
      </c>
      <c r="Q248" s="413">
        <f>'[2]Electric Rate Base - Plant Data'!Q248</f>
        <v>0</v>
      </c>
      <c r="R248" s="413">
        <f>'[2]Electric Rate Base - Plant Data'!R248</f>
        <v>0</v>
      </c>
      <c r="S248" s="413">
        <f>'[2]Electric Rate Base - Plant Data'!S248</f>
        <v>0</v>
      </c>
    </row>
    <row r="249" spans="1:19" ht="13.8">
      <c r="A249" s="394">
        <f>'[2]Electric Rate Base - Plant Data'!A249</f>
        <v>0</v>
      </c>
      <c r="B249" s="312" t="str">
        <f>'[2]Electric Rate Base - Plant Data'!B249</f>
        <v>CONSOLIDATED WHITE RIVER REGULATORY ASSET</v>
      </c>
      <c r="C249" s="413">
        <f>'[2]Electric Rate Base - Plant Data'!C249</f>
        <v>0</v>
      </c>
      <c r="D249" s="392">
        <f>'[2]Electric Rate Base - Plant Data'!D249</f>
        <v>0</v>
      </c>
      <c r="E249" s="413">
        <f>'[2]Electric Rate Base - Plant Data'!E249</f>
        <v>0</v>
      </c>
      <c r="F249" s="413">
        <f>'[2]Electric Rate Base - Plant Data'!F249</f>
        <v>0</v>
      </c>
      <c r="G249" s="413">
        <f>'[2]Electric Rate Base - Plant Data'!G249</f>
        <v>0</v>
      </c>
      <c r="H249" s="413">
        <f>'[2]Electric Rate Base - Plant Data'!H249</f>
        <v>0</v>
      </c>
      <c r="I249" s="413">
        <f>'[2]Electric Rate Base - Plant Data'!I249</f>
        <v>0</v>
      </c>
      <c r="J249" s="413">
        <f>'[2]Electric Rate Base - Plant Data'!J249</f>
        <v>0</v>
      </c>
      <c r="K249" s="413">
        <f>'[2]Electric Rate Base - Plant Data'!K249</f>
        <v>0</v>
      </c>
      <c r="L249" s="413">
        <f>'[2]Electric Rate Base - Plant Data'!L249</f>
        <v>0</v>
      </c>
      <c r="M249" s="413">
        <f>'[2]Electric Rate Base - Plant Data'!M249</f>
        <v>0</v>
      </c>
      <c r="N249" s="413">
        <f>'[2]Electric Rate Base - Plant Data'!N249</f>
        <v>0</v>
      </c>
      <c r="O249" s="413">
        <f>'[2]Electric Rate Base - Plant Data'!O249</f>
        <v>16384100.601485066</v>
      </c>
      <c r="P249" s="413">
        <f>'[2]Electric Rate Base - Plant Data'!P249</f>
        <v>0</v>
      </c>
      <c r="Q249" s="413">
        <f>'[2]Electric Rate Base - Plant Data'!Q249</f>
        <v>16384100.601485066</v>
      </c>
      <c r="R249" s="413">
        <f>'[2]Electric Rate Base - Plant Data'!R249</f>
        <v>0</v>
      </c>
      <c r="S249" s="413">
        <f>'[2]Electric Rate Base - Plant Data'!S249</f>
        <v>16384100.601485066</v>
      </c>
    </row>
    <row r="250" spans="1:19" ht="13.8">
      <c r="A250" s="394" t="str">
        <f>'[2]Electric Rate Base - Plant Data'!A250</f>
        <v>WC/RB</v>
      </c>
      <c r="B250" s="312" t="str">
        <f>'[2]Electric Rate Base - Plant Data'!B250</f>
        <v>A/C 18232321 Colstrip 1&amp;2 WeCo Coal Reserve Payment UE-111048</v>
      </c>
      <c r="C250" s="413">
        <f>'[2]Electric Rate Base - Plant Data'!C250</f>
        <v>1874999.78</v>
      </c>
      <c r="D250" s="392">
        <f>'[2]Electric Rate Base - Plant Data'!D250</f>
        <v>0</v>
      </c>
      <c r="E250" s="413">
        <f>'[2]Electric Rate Base - Plant Data'!E250</f>
        <v>1874999.78</v>
      </c>
      <c r="F250" s="413">
        <f>'[2]Electric Rate Base - Plant Data'!F250</f>
        <v>0</v>
      </c>
      <c r="G250" s="413">
        <f>'[2]Electric Rate Base - Plant Data'!G250</f>
        <v>0</v>
      </c>
      <c r="H250" s="413">
        <f>'[2]Electric Rate Base - Plant Data'!H250</f>
        <v>0</v>
      </c>
      <c r="I250" s="413">
        <f>'[2]Electric Rate Base - Plant Data'!I250</f>
        <v>0</v>
      </c>
      <c r="J250" s="413">
        <f>'[2]Electric Rate Base - Plant Data'!J250</f>
        <v>-1124999.7799999947</v>
      </c>
      <c r="K250" s="413">
        <f>'[2]Electric Rate Base - Plant Data'!K250</f>
        <v>0</v>
      </c>
      <c r="L250" s="413">
        <f>'[2]Electric Rate Base - Plant Data'!L250</f>
        <v>0</v>
      </c>
      <c r="M250" s="413">
        <f>'[2]Electric Rate Base - Plant Data'!M250</f>
        <v>0</v>
      </c>
      <c r="N250" s="413">
        <f>'[2]Electric Rate Base - Plant Data'!N250</f>
        <v>0</v>
      </c>
      <c r="O250" s="413">
        <f>'[2]Electric Rate Base - Plant Data'!O250</f>
        <v>0</v>
      </c>
      <c r="P250" s="413">
        <f>'[2]Electric Rate Base - Plant Data'!P250</f>
        <v>0</v>
      </c>
      <c r="Q250" s="413">
        <f>'[2]Electric Rate Base - Plant Data'!Q250</f>
        <v>750000.00000000536</v>
      </c>
      <c r="R250" s="413">
        <f>'[2]Electric Rate Base - Plant Data'!R250</f>
        <v>0</v>
      </c>
      <c r="S250" s="413">
        <f>'[2]Electric Rate Base - Plant Data'!S250</f>
        <v>750000.00000000536</v>
      </c>
    </row>
    <row r="251" spans="1:19" ht="13.8">
      <c r="A251" s="394" t="str">
        <f>'[2]Electric Rate Base - Plant Data'!A251</f>
        <v>WC/RB</v>
      </c>
      <c r="B251" s="312" t="str">
        <f>'[2]Electric Rate Base - Plant Data'!B251</f>
        <v>A/C 18238311 Ferndale Reg Asset UE-130617</v>
      </c>
      <c r="C251" s="413">
        <f>'[2]Electric Rate Base - Plant Data'!C251</f>
        <v>16198179.76</v>
      </c>
      <c r="D251" s="392">
        <f>'[2]Electric Rate Base - Plant Data'!D251</f>
        <v>0</v>
      </c>
      <c r="E251" s="413">
        <f>'[2]Electric Rate Base - Plant Data'!E251</f>
        <v>16198179.76</v>
      </c>
      <c r="F251" s="413">
        <f>'[2]Electric Rate Base - Plant Data'!F251</f>
        <v>0</v>
      </c>
      <c r="G251" s="413">
        <f>'[2]Electric Rate Base - Plant Data'!G251</f>
        <v>0</v>
      </c>
      <c r="H251" s="413">
        <f>'[2]Electric Rate Base - Plant Data'!H251</f>
        <v>0</v>
      </c>
      <c r="I251" s="413">
        <f>'[2]Electric Rate Base - Plant Data'!I251</f>
        <v>0</v>
      </c>
      <c r="J251" s="413">
        <f>'[2]Electric Rate Base - Plant Data'!J251</f>
        <v>-10170949.748569375</v>
      </c>
      <c r="K251" s="413">
        <f>'[2]Electric Rate Base - Plant Data'!K251</f>
        <v>0</v>
      </c>
      <c r="L251" s="413">
        <f>'[2]Electric Rate Base - Plant Data'!L251</f>
        <v>0</v>
      </c>
      <c r="M251" s="413">
        <f>'[2]Electric Rate Base - Plant Data'!M251</f>
        <v>0</v>
      </c>
      <c r="N251" s="413">
        <f>'[2]Electric Rate Base - Plant Data'!N251</f>
        <v>0</v>
      </c>
      <c r="O251" s="413">
        <f>'[2]Electric Rate Base - Plant Data'!O251</f>
        <v>0</v>
      </c>
      <c r="P251" s="413">
        <f>'[2]Electric Rate Base - Plant Data'!P251</f>
        <v>0</v>
      </c>
      <c r="Q251" s="413">
        <f>'[2]Electric Rate Base - Plant Data'!Q251</f>
        <v>6027230.0114306249</v>
      </c>
      <c r="R251" s="413">
        <f>'[2]Electric Rate Base - Plant Data'!R251</f>
        <v>0</v>
      </c>
      <c r="S251" s="413">
        <f>'[2]Electric Rate Base - Plant Data'!S251</f>
        <v>6027230.0114306249</v>
      </c>
    </row>
    <row r="252" spans="1:19" ht="13.8">
      <c r="A252" s="394" t="str">
        <f>'[2]Electric Rate Base - Plant Data'!A252</f>
        <v>WC/RB</v>
      </c>
      <c r="B252" s="741" t="str">
        <f>'[2]Electric Rate Base - Plant Data'!B252</f>
        <v>A/C 18235521 Mint Farm Deferral - UE-090704</v>
      </c>
      <c r="C252" s="413">
        <f>'[2]Electric Rate Base - Plant Data'!C252</f>
        <v>25799227.879999999</v>
      </c>
      <c r="D252" s="392">
        <f>'[2]Electric Rate Base - Plant Data'!D252</f>
        <v>0</v>
      </c>
      <c r="E252" s="413">
        <f>'[2]Electric Rate Base - Plant Data'!E252</f>
        <v>25799227.879999999</v>
      </c>
      <c r="F252" s="413">
        <f>'[2]Electric Rate Base - Plant Data'!F252</f>
        <v>0</v>
      </c>
      <c r="G252" s="413">
        <f>'[2]Electric Rate Base - Plant Data'!G252</f>
        <v>0</v>
      </c>
      <c r="H252" s="413">
        <f>'[2]Electric Rate Base - Plant Data'!H252</f>
        <v>0</v>
      </c>
      <c r="I252" s="413">
        <f>'[2]Electric Rate Base - Plant Data'!I252</f>
        <v>0</v>
      </c>
      <c r="J252" s="413">
        <f>'[2]Electric Rate Base - Plant Data'!J252</f>
        <v>-6491366.5049776919</v>
      </c>
      <c r="K252" s="413">
        <f>'[2]Electric Rate Base - Plant Data'!K252</f>
        <v>0</v>
      </c>
      <c r="L252" s="413">
        <f>'[2]Electric Rate Base - Plant Data'!L252</f>
        <v>0</v>
      </c>
      <c r="M252" s="413">
        <f>'[2]Electric Rate Base - Plant Data'!M252</f>
        <v>0</v>
      </c>
      <c r="N252" s="413">
        <f>'[2]Electric Rate Base - Plant Data'!N252</f>
        <v>0</v>
      </c>
      <c r="O252" s="413">
        <f>'[2]Electric Rate Base - Plant Data'!O252</f>
        <v>0</v>
      </c>
      <c r="P252" s="413">
        <f>'[2]Electric Rate Base - Plant Data'!P252</f>
        <v>0</v>
      </c>
      <c r="Q252" s="413">
        <f>'[2]Electric Rate Base - Plant Data'!Q252</f>
        <v>19307861.375022307</v>
      </c>
      <c r="R252" s="413">
        <f>'[2]Electric Rate Base - Plant Data'!R252</f>
        <v>0</v>
      </c>
      <c r="S252" s="413">
        <f>'[2]Electric Rate Base - Plant Data'!S252</f>
        <v>19307861.375022307</v>
      </c>
    </row>
    <row r="253" spans="1:19" ht="13.8">
      <c r="A253" s="394" t="str">
        <f>'[2]Electric Rate Base - Plant Data'!A253</f>
        <v>WC/RB</v>
      </c>
      <c r="B253" s="312" t="str">
        <f>'[2]Electric Rate Base - Plant Data'!B253</f>
        <v>A/C 13400021 PSE Merchant Deposit - Transmission</v>
      </c>
      <c r="C253" s="413">
        <f>'[2]Electric Rate Base - Plant Data'!C253</f>
        <v>9528418.7500000019</v>
      </c>
      <c r="D253" s="392">
        <f>'[2]Electric Rate Base - Plant Data'!D253</f>
        <v>0</v>
      </c>
      <c r="E253" s="413">
        <f>'[2]Electric Rate Base - Plant Data'!E253</f>
        <v>9528418.7500000019</v>
      </c>
      <c r="F253" s="413">
        <f>'[2]Electric Rate Base - Plant Data'!F253</f>
        <v>0</v>
      </c>
      <c r="G253" s="413">
        <f>'[2]Electric Rate Base - Plant Data'!G253</f>
        <v>0</v>
      </c>
      <c r="H253" s="413">
        <f>'[2]Electric Rate Base - Plant Data'!H253</f>
        <v>0</v>
      </c>
      <c r="I253" s="413">
        <f>'[2]Electric Rate Base - Plant Data'!I253</f>
        <v>0</v>
      </c>
      <c r="J253" s="413">
        <f>'[2]Electric Rate Base - Plant Data'!J253</f>
        <v>0</v>
      </c>
      <c r="K253" s="413">
        <f>'[2]Electric Rate Base - Plant Data'!K253</f>
        <v>0</v>
      </c>
      <c r="L253" s="413">
        <f>'[2]Electric Rate Base - Plant Data'!L253</f>
        <v>0</v>
      </c>
      <c r="M253" s="413">
        <f>'[2]Electric Rate Base - Plant Data'!M253</f>
        <v>0</v>
      </c>
      <c r="N253" s="413">
        <f>'[2]Electric Rate Base - Plant Data'!N253</f>
        <v>0</v>
      </c>
      <c r="O253" s="413">
        <f>'[2]Electric Rate Base - Plant Data'!O253</f>
        <v>0</v>
      </c>
      <c r="P253" s="413">
        <f>'[2]Electric Rate Base - Plant Data'!P253</f>
        <v>0</v>
      </c>
      <c r="Q253" s="413">
        <f>'[2]Electric Rate Base - Plant Data'!Q253</f>
        <v>9528418.7500000019</v>
      </c>
      <c r="R253" s="413">
        <f>'[2]Electric Rate Base - Plant Data'!R253</f>
        <v>0</v>
      </c>
      <c r="S253" s="413">
        <f>'[2]Electric Rate Base - Plant Data'!S253</f>
        <v>9528418.7500000019</v>
      </c>
    </row>
    <row r="254" spans="1:19" ht="13.8">
      <c r="A254" s="394" t="str">
        <f>'[2]Electric Rate Base - Plant Data'!A254</f>
        <v>WC/RB</v>
      </c>
      <c r="B254" s="312" t="str">
        <f>'[2]Electric Rate Base - Plant Data'!B254</f>
        <v>A/C 13400031 PSE Transmission Contra - Merchant Deposit</v>
      </c>
      <c r="C254" s="413">
        <f>'[2]Electric Rate Base - Plant Data'!C254</f>
        <v>-9528418.7500000019</v>
      </c>
      <c r="D254" s="392">
        <f>'[2]Electric Rate Base - Plant Data'!D254</f>
        <v>0</v>
      </c>
      <c r="E254" s="413">
        <f>'[2]Electric Rate Base - Plant Data'!E254</f>
        <v>-9528418.7500000019</v>
      </c>
      <c r="F254" s="413">
        <f>'[2]Electric Rate Base - Plant Data'!F254</f>
        <v>0</v>
      </c>
      <c r="G254" s="413">
        <f>'[2]Electric Rate Base - Plant Data'!G254</f>
        <v>0</v>
      </c>
      <c r="H254" s="413">
        <f>'[2]Electric Rate Base - Plant Data'!H254</f>
        <v>0</v>
      </c>
      <c r="I254" s="413">
        <f>'[2]Electric Rate Base - Plant Data'!I254</f>
        <v>0</v>
      </c>
      <c r="J254" s="413">
        <f>'[2]Electric Rate Base - Plant Data'!J254</f>
        <v>0</v>
      </c>
      <c r="K254" s="413">
        <f>'[2]Electric Rate Base - Plant Data'!K254</f>
        <v>0</v>
      </c>
      <c r="L254" s="413">
        <f>'[2]Electric Rate Base - Plant Data'!L254</f>
        <v>0</v>
      </c>
      <c r="M254" s="413">
        <f>'[2]Electric Rate Base - Plant Data'!M254</f>
        <v>0</v>
      </c>
      <c r="N254" s="413">
        <f>'[2]Electric Rate Base - Plant Data'!N254</f>
        <v>0</v>
      </c>
      <c r="O254" s="413">
        <f>'[2]Electric Rate Base - Plant Data'!O254</f>
        <v>0</v>
      </c>
      <c r="P254" s="413">
        <f>'[2]Electric Rate Base - Plant Data'!P254</f>
        <v>0</v>
      </c>
      <c r="Q254" s="413">
        <f>'[2]Electric Rate Base - Plant Data'!Q254</f>
        <v>-9528418.7500000019</v>
      </c>
      <c r="R254" s="413">
        <f>'[2]Electric Rate Base - Plant Data'!R254</f>
        <v>0</v>
      </c>
      <c r="S254" s="413">
        <f>'[2]Electric Rate Base - Plant Data'!S254</f>
        <v>-9528418.7500000019</v>
      </c>
    </row>
    <row r="255" spans="1:19" ht="13.8">
      <c r="A255" s="394" t="str">
        <f>'[2]Electric Rate Base - Plant Data'!A255</f>
        <v>WC/RB</v>
      </c>
      <c r="B255" s="312" t="str">
        <f>'[2]Electric Rate Base - Plant Data'!B255</f>
        <v>A/C 13400111 BPA RES JD Wind Deposit</v>
      </c>
      <c r="C255" s="413">
        <f>'[2]Electric Rate Base - Plant Data'!C255</f>
        <v>50148.75</v>
      </c>
      <c r="D255" s="392">
        <f>'[2]Electric Rate Base - Plant Data'!D255</f>
        <v>0</v>
      </c>
      <c r="E255" s="413">
        <f>'[2]Electric Rate Base - Plant Data'!E255</f>
        <v>50148.75</v>
      </c>
      <c r="F255" s="413">
        <f>'[2]Electric Rate Base - Plant Data'!F255</f>
        <v>0</v>
      </c>
      <c r="G255" s="413">
        <f>'[2]Electric Rate Base - Plant Data'!G255</f>
        <v>0</v>
      </c>
      <c r="H255" s="413">
        <f>'[2]Electric Rate Base - Plant Data'!H255</f>
        <v>0</v>
      </c>
      <c r="I255" s="413">
        <f>'[2]Electric Rate Base - Plant Data'!I255</f>
        <v>0</v>
      </c>
      <c r="J255" s="413">
        <f>'[2]Electric Rate Base - Plant Data'!J255</f>
        <v>0</v>
      </c>
      <c r="K255" s="413">
        <f>'[2]Electric Rate Base - Plant Data'!K255</f>
        <v>0</v>
      </c>
      <c r="L255" s="413">
        <f>'[2]Electric Rate Base - Plant Data'!L255</f>
        <v>0</v>
      </c>
      <c r="M255" s="413">
        <f>'[2]Electric Rate Base - Plant Data'!M255</f>
        <v>0</v>
      </c>
      <c r="N255" s="413">
        <f>'[2]Electric Rate Base - Plant Data'!N255</f>
        <v>0</v>
      </c>
      <c r="O255" s="413">
        <f>'[2]Electric Rate Base - Plant Data'!O255</f>
        <v>0</v>
      </c>
      <c r="P255" s="413">
        <f>'[2]Electric Rate Base - Plant Data'!P255</f>
        <v>0</v>
      </c>
      <c r="Q255" s="413">
        <f>'[2]Electric Rate Base - Plant Data'!Q255</f>
        <v>50148.75</v>
      </c>
      <c r="R255" s="413">
        <f>'[2]Electric Rate Base - Plant Data'!R255</f>
        <v>0</v>
      </c>
      <c r="S255" s="413">
        <f>'[2]Electric Rate Base - Plant Data'!S255</f>
        <v>50148.75</v>
      </c>
    </row>
    <row r="256" spans="1:19" ht="13.8">
      <c r="A256" s="394" t="str">
        <f>'[2]Electric Rate Base - Plant Data'!A256</f>
        <v>WC/RB</v>
      </c>
      <c r="B256" s="742" t="str">
        <f>'[2]Electric Rate Base - Plant Data'!B256</f>
        <v>A/C 13400231 BPA - Mint Farm Station Svcc TSM Firm D</v>
      </c>
      <c r="C256" s="413">
        <f>'[2]Electric Rate Base - Plant Data'!C256</f>
        <v>0</v>
      </c>
      <c r="D256" s="392">
        <f>'[2]Electric Rate Base - Plant Data'!D256</f>
        <v>0</v>
      </c>
      <c r="E256" s="413">
        <f>'[2]Electric Rate Base - Plant Data'!E256</f>
        <v>0</v>
      </c>
      <c r="F256" s="413">
        <f>'[2]Electric Rate Base - Plant Data'!F256</f>
        <v>0</v>
      </c>
      <c r="G256" s="413">
        <f>'[2]Electric Rate Base - Plant Data'!G256</f>
        <v>0</v>
      </c>
      <c r="H256" s="413">
        <f>'[2]Electric Rate Base - Plant Data'!H256</f>
        <v>0</v>
      </c>
      <c r="I256" s="413">
        <f>'[2]Electric Rate Base - Plant Data'!I256</f>
        <v>0</v>
      </c>
      <c r="J256" s="413">
        <f>'[2]Electric Rate Base - Plant Data'!J256</f>
        <v>0</v>
      </c>
      <c r="K256" s="413">
        <f>'[2]Electric Rate Base - Plant Data'!K256</f>
        <v>0</v>
      </c>
      <c r="L256" s="413">
        <f>'[2]Electric Rate Base - Plant Data'!L256</f>
        <v>0</v>
      </c>
      <c r="M256" s="413">
        <f>'[2]Electric Rate Base - Plant Data'!M256</f>
        <v>0</v>
      </c>
      <c r="N256" s="413">
        <f>'[2]Electric Rate Base - Plant Data'!N256</f>
        <v>0</v>
      </c>
      <c r="O256" s="413">
        <f>'[2]Electric Rate Base - Plant Data'!O256</f>
        <v>0</v>
      </c>
      <c r="P256" s="413">
        <f>'[2]Electric Rate Base - Plant Data'!P256</f>
        <v>0</v>
      </c>
      <c r="Q256" s="413">
        <f>'[2]Electric Rate Base - Plant Data'!Q256</f>
        <v>0</v>
      </c>
      <c r="R256" s="413">
        <f>'[2]Electric Rate Base - Plant Data'!R256</f>
        <v>0</v>
      </c>
      <c r="S256" s="413">
        <f>'[2]Electric Rate Base - Plant Data'!S256</f>
        <v>0</v>
      </c>
    </row>
    <row r="257" spans="1:19" ht="13.8">
      <c r="A257" s="394" t="str">
        <f>'[2]Electric Rate Base - Plant Data'!A257</f>
        <v>WC/RB</v>
      </c>
      <c r="B257" s="742" t="str">
        <f>'[2]Electric Rate Base - Plant Data'!B257</f>
        <v>A/C 13400241 BPA Hopkins Ridge Transmission Deposit</v>
      </c>
      <c r="C257" s="413">
        <f>'[2]Electric Rate Base - Plant Data'!C257</f>
        <v>430882</v>
      </c>
      <c r="D257" s="392">
        <f>'[2]Electric Rate Base - Plant Data'!D257</f>
        <v>0</v>
      </c>
      <c r="E257" s="413">
        <f>'[2]Electric Rate Base - Plant Data'!E257</f>
        <v>430882</v>
      </c>
      <c r="F257" s="413">
        <f>'[2]Electric Rate Base - Plant Data'!F257</f>
        <v>0</v>
      </c>
      <c r="G257" s="413">
        <f>'[2]Electric Rate Base - Plant Data'!G257</f>
        <v>0</v>
      </c>
      <c r="H257" s="413">
        <f>'[2]Electric Rate Base - Plant Data'!H257</f>
        <v>0</v>
      </c>
      <c r="I257" s="413">
        <f>'[2]Electric Rate Base - Plant Data'!I257</f>
        <v>0</v>
      </c>
      <c r="J257" s="413">
        <f>'[2]Electric Rate Base - Plant Data'!J257</f>
        <v>0</v>
      </c>
      <c r="K257" s="413">
        <f>'[2]Electric Rate Base - Plant Data'!K257</f>
        <v>0</v>
      </c>
      <c r="L257" s="413">
        <f>'[2]Electric Rate Base - Plant Data'!L257</f>
        <v>0</v>
      </c>
      <c r="M257" s="413">
        <f>'[2]Electric Rate Base - Plant Data'!M257</f>
        <v>0</v>
      </c>
      <c r="N257" s="413">
        <f>'[2]Electric Rate Base - Plant Data'!N257</f>
        <v>0</v>
      </c>
      <c r="O257" s="413">
        <f>'[2]Electric Rate Base - Plant Data'!O257</f>
        <v>0</v>
      </c>
      <c r="P257" s="413">
        <f>'[2]Electric Rate Base - Plant Data'!P257</f>
        <v>0</v>
      </c>
      <c r="Q257" s="413">
        <f>'[2]Electric Rate Base - Plant Data'!Q257</f>
        <v>430882</v>
      </c>
      <c r="R257" s="413">
        <f>'[2]Electric Rate Base - Plant Data'!R257</f>
        <v>0</v>
      </c>
      <c r="S257" s="413">
        <f>'[2]Electric Rate Base - Plant Data'!S257</f>
        <v>430882</v>
      </c>
    </row>
    <row r="258" spans="1:19" ht="13.8">
      <c r="A258" s="394" t="str">
        <f>'[2]Electric Rate Base - Plant Data'!A258</f>
        <v>WC/RB</v>
      </c>
      <c r="B258" s="742" t="str">
        <f>'[2]Electric Rate Base - Plant Data'!B258</f>
        <v>A/C 13400261 BPA TSR 80368917-Goldendale Deposit</v>
      </c>
      <c r="C258" s="413">
        <f>'[2]Electric Rate Base - Plant Data'!C258</f>
        <v>223150</v>
      </c>
      <c r="D258" s="392">
        <f>'[2]Electric Rate Base - Plant Data'!D258</f>
        <v>0</v>
      </c>
      <c r="E258" s="413">
        <f>'[2]Electric Rate Base - Plant Data'!E258</f>
        <v>223150</v>
      </c>
      <c r="F258" s="413">
        <f>'[2]Electric Rate Base - Plant Data'!F258</f>
        <v>0</v>
      </c>
      <c r="G258" s="413">
        <f>'[2]Electric Rate Base - Plant Data'!G258</f>
        <v>0</v>
      </c>
      <c r="H258" s="413">
        <f>'[2]Electric Rate Base - Plant Data'!H258</f>
        <v>0</v>
      </c>
      <c r="I258" s="413">
        <f>'[2]Electric Rate Base - Plant Data'!I258</f>
        <v>0</v>
      </c>
      <c r="J258" s="413">
        <f>'[2]Electric Rate Base - Plant Data'!J258</f>
        <v>0</v>
      </c>
      <c r="K258" s="413">
        <f>'[2]Electric Rate Base - Plant Data'!K258</f>
        <v>0</v>
      </c>
      <c r="L258" s="413">
        <f>'[2]Electric Rate Base - Plant Data'!L258</f>
        <v>0</v>
      </c>
      <c r="M258" s="413">
        <f>'[2]Electric Rate Base - Plant Data'!M258</f>
        <v>0</v>
      </c>
      <c r="N258" s="413">
        <f>'[2]Electric Rate Base - Plant Data'!N258</f>
        <v>0</v>
      </c>
      <c r="O258" s="413">
        <f>'[2]Electric Rate Base - Plant Data'!O258</f>
        <v>0</v>
      </c>
      <c r="P258" s="413">
        <f>'[2]Electric Rate Base - Plant Data'!P258</f>
        <v>0</v>
      </c>
      <c r="Q258" s="413">
        <f>'[2]Electric Rate Base - Plant Data'!Q258</f>
        <v>223150</v>
      </c>
      <c r="R258" s="413">
        <f>'[2]Electric Rate Base - Plant Data'!R258</f>
        <v>0</v>
      </c>
      <c r="S258" s="413">
        <f>'[2]Electric Rate Base - Plant Data'!S258</f>
        <v>223150</v>
      </c>
    </row>
    <row r="259" spans="1:19" ht="13.8">
      <c r="A259" s="394" t="str">
        <f>'[2]Electric Rate Base - Plant Data'!A259</f>
        <v>WC/RB</v>
      </c>
      <c r="B259" s="742" t="str">
        <f>'[2]Electric Rate Base - Plant Data'!B259</f>
        <v>A/C 13400321 Otr Special Deposits-BPA TSR 81325474</v>
      </c>
      <c r="C259" s="413">
        <f>'[2]Electric Rate Base - Plant Data'!C259</f>
        <v>72078.333333333328</v>
      </c>
      <c r="D259" s="392">
        <f>'[2]Electric Rate Base - Plant Data'!D259</f>
        <v>0</v>
      </c>
      <c r="E259" s="413">
        <f>'[2]Electric Rate Base - Plant Data'!E259</f>
        <v>72078.333333333328</v>
      </c>
      <c r="F259" s="413">
        <f>'[2]Electric Rate Base - Plant Data'!F259</f>
        <v>0</v>
      </c>
      <c r="G259" s="413">
        <f>'[2]Electric Rate Base - Plant Data'!G259</f>
        <v>0</v>
      </c>
      <c r="H259" s="413">
        <f>'[2]Electric Rate Base - Plant Data'!H259</f>
        <v>0</v>
      </c>
      <c r="I259" s="413">
        <f>'[2]Electric Rate Base - Plant Data'!I259</f>
        <v>0</v>
      </c>
      <c r="J259" s="413">
        <f>'[2]Electric Rate Base - Plant Data'!J259</f>
        <v>0</v>
      </c>
      <c r="K259" s="413">
        <f>'[2]Electric Rate Base - Plant Data'!K259</f>
        <v>0</v>
      </c>
      <c r="L259" s="413">
        <f>'[2]Electric Rate Base - Plant Data'!L259</f>
        <v>0</v>
      </c>
      <c r="M259" s="413">
        <f>'[2]Electric Rate Base - Plant Data'!M259</f>
        <v>0</v>
      </c>
      <c r="N259" s="413">
        <f>'[2]Electric Rate Base - Plant Data'!N259</f>
        <v>0</v>
      </c>
      <c r="O259" s="413">
        <f>'[2]Electric Rate Base - Plant Data'!O259</f>
        <v>0</v>
      </c>
      <c r="P259" s="413">
        <f>'[2]Electric Rate Base - Plant Data'!P259</f>
        <v>0</v>
      </c>
      <c r="Q259" s="413">
        <f>'[2]Electric Rate Base - Plant Data'!Q259</f>
        <v>72078.333333333328</v>
      </c>
      <c r="R259" s="413">
        <f>'[2]Electric Rate Base - Plant Data'!R259</f>
        <v>0</v>
      </c>
      <c r="S259" s="413">
        <f>'[2]Electric Rate Base - Plant Data'!S259</f>
        <v>72078.333333333328</v>
      </c>
    </row>
    <row r="260" spans="1:19" ht="13.8">
      <c r="A260" s="394" t="str">
        <f>'[2]Electric Rate Base - Plant Data'!A260</f>
        <v>WC/RB</v>
      </c>
      <c r="B260" s="312" t="str">
        <f>'[2]Electric Rate Base - Plant Data'!B260</f>
        <v>A/C 12800001 Chelan PUD Contract Prepmt Requirement</v>
      </c>
      <c r="C260" s="413">
        <f>'[2]Electric Rate Base - Plant Data'!C260</f>
        <v>18500000</v>
      </c>
      <c r="D260" s="392">
        <f>'[2]Electric Rate Base - Plant Data'!D260</f>
        <v>0</v>
      </c>
      <c r="E260" s="413">
        <f>'[2]Electric Rate Base - Plant Data'!E260</f>
        <v>18500000</v>
      </c>
      <c r="F260" s="413">
        <f>'[2]Electric Rate Base - Plant Data'!F260</f>
        <v>0</v>
      </c>
      <c r="G260" s="413">
        <f>'[2]Electric Rate Base - Plant Data'!G260</f>
        <v>0</v>
      </c>
      <c r="H260" s="413">
        <f>'[2]Electric Rate Base - Plant Data'!H260</f>
        <v>0</v>
      </c>
      <c r="I260" s="413">
        <f>'[2]Electric Rate Base - Plant Data'!I260</f>
        <v>0</v>
      </c>
      <c r="J260" s="413">
        <f>'[2]Electric Rate Base - Plant Data'!J260</f>
        <v>0</v>
      </c>
      <c r="K260" s="413">
        <f>'[2]Electric Rate Base - Plant Data'!K260</f>
        <v>0</v>
      </c>
      <c r="L260" s="413">
        <f>'[2]Electric Rate Base - Plant Data'!L260</f>
        <v>0</v>
      </c>
      <c r="M260" s="413">
        <f>'[2]Electric Rate Base - Plant Data'!M260</f>
        <v>0</v>
      </c>
      <c r="N260" s="413">
        <f>'[2]Electric Rate Base - Plant Data'!N260</f>
        <v>0</v>
      </c>
      <c r="O260" s="413">
        <f>'[2]Electric Rate Base - Plant Data'!O260</f>
        <v>0</v>
      </c>
      <c r="P260" s="413">
        <f>'[2]Electric Rate Base - Plant Data'!P260</f>
        <v>0</v>
      </c>
      <c r="Q260" s="413">
        <f>'[2]Electric Rate Base - Plant Data'!Q260</f>
        <v>18500000</v>
      </c>
      <c r="R260" s="413">
        <f>'[2]Electric Rate Base - Plant Data'!R260</f>
        <v>0</v>
      </c>
      <c r="S260" s="413">
        <f>'[2]Electric Rate Base - Plant Data'!S260</f>
        <v>18500000</v>
      </c>
    </row>
    <row r="261" spans="1:19" ht="13.8">
      <c r="A261" s="394" t="str">
        <f>'[2]Electric Rate Base - Plant Data'!A261</f>
        <v>WC/RB</v>
      </c>
      <c r="B261" s="312" t="str">
        <f>'[2]Electric Rate Base - Plant Data'!B261</f>
        <v>A/C 18230351 Chelan PUD Contract Initiation</v>
      </c>
      <c r="C261" s="413">
        <f>'[2]Electric Rate Base - Plant Data'!C261</f>
        <v>110455689.46000002</v>
      </c>
      <c r="D261" s="392">
        <f>'[2]Electric Rate Base - Plant Data'!D261</f>
        <v>0</v>
      </c>
      <c r="E261" s="413">
        <f>'[2]Electric Rate Base - Plant Data'!E261</f>
        <v>110455689.46000002</v>
      </c>
      <c r="F261" s="413">
        <f>'[2]Electric Rate Base - Plant Data'!F261</f>
        <v>0</v>
      </c>
      <c r="G261" s="413">
        <f>'[2]Electric Rate Base - Plant Data'!G261</f>
        <v>0</v>
      </c>
      <c r="H261" s="413">
        <f>'[2]Electric Rate Base - Plant Data'!H261</f>
        <v>0</v>
      </c>
      <c r="I261" s="413">
        <f>'[2]Electric Rate Base - Plant Data'!I261</f>
        <v>0</v>
      </c>
      <c r="J261" s="413">
        <f>'[2]Electric Rate Base - Plant Data'!J261</f>
        <v>-15948148.266666666</v>
      </c>
      <c r="K261" s="413">
        <f>'[2]Electric Rate Base - Plant Data'!K261</f>
        <v>0</v>
      </c>
      <c r="L261" s="413">
        <f>'[2]Electric Rate Base - Plant Data'!L261</f>
        <v>0</v>
      </c>
      <c r="M261" s="413">
        <f>'[2]Electric Rate Base - Plant Data'!M261</f>
        <v>0</v>
      </c>
      <c r="N261" s="413">
        <f>'[2]Electric Rate Base - Plant Data'!N261</f>
        <v>0</v>
      </c>
      <c r="O261" s="413">
        <f>'[2]Electric Rate Base - Plant Data'!O261</f>
        <v>0</v>
      </c>
      <c r="P261" s="413">
        <f>'[2]Electric Rate Base - Plant Data'!P261</f>
        <v>0</v>
      </c>
      <c r="Q261" s="413">
        <f>'[2]Electric Rate Base - Plant Data'!Q261</f>
        <v>94507541.193333358</v>
      </c>
      <c r="R261" s="413">
        <f>'[2]Electric Rate Base - Plant Data'!R261</f>
        <v>0</v>
      </c>
      <c r="S261" s="413">
        <f>'[2]Electric Rate Base - Plant Data'!S261</f>
        <v>94507541.193333358</v>
      </c>
    </row>
    <row r="262" spans="1:19" ht="13.8">
      <c r="A262" s="394" t="str">
        <f>'[2]Electric Rate Base - Plant Data'!A262</f>
        <v>WC/RB</v>
      </c>
      <c r="B262" s="312" t="str">
        <f>'[2]Electric Rate Base - Plant Data'!B262</f>
        <v>A/C 18220091 Upper Baker - Unrecovered Plant &amp; Reg. Study Costs</v>
      </c>
      <c r="C262" s="413">
        <f>'[2]Electric Rate Base - Plant Data'!C262</f>
        <v>180950.83</v>
      </c>
      <c r="D262" s="392">
        <f>'[2]Electric Rate Base - Plant Data'!D262</f>
        <v>0</v>
      </c>
      <c r="E262" s="413">
        <f>'[2]Electric Rate Base - Plant Data'!E262</f>
        <v>180950.83</v>
      </c>
      <c r="F262" s="413">
        <f>'[2]Electric Rate Base - Plant Data'!F262</f>
        <v>0</v>
      </c>
      <c r="G262" s="413">
        <f>'[2]Electric Rate Base - Plant Data'!G262</f>
        <v>0</v>
      </c>
      <c r="H262" s="413">
        <f>'[2]Electric Rate Base - Plant Data'!H262</f>
        <v>0</v>
      </c>
      <c r="I262" s="413">
        <f>'[2]Electric Rate Base - Plant Data'!I262</f>
        <v>0</v>
      </c>
      <c r="J262" s="413">
        <f>'[2]Electric Rate Base - Plant Data'!J262</f>
        <v>-180950.83</v>
      </c>
      <c r="K262" s="413">
        <f>'[2]Electric Rate Base - Plant Data'!K262</f>
        <v>0</v>
      </c>
      <c r="L262" s="413">
        <f>'[2]Electric Rate Base - Plant Data'!L262</f>
        <v>0</v>
      </c>
      <c r="M262" s="413">
        <f>'[2]Electric Rate Base - Plant Data'!M262</f>
        <v>0</v>
      </c>
      <c r="N262" s="413">
        <f>'[2]Electric Rate Base - Plant Data'!N262</f>
        <v>0</v>
      </c>
      <c r="O262" s="413">
        <f>'[2]Electric Rate Base - Plant Data'!O262</f>
        <v>0</v>
      </c>
      <c r="P262" s="413">
        <f>'[2]Electric Rate Base - Plant Data'!P262</f>
        <v>0</v>
      </c>
      <c r="Q262" s="413">
        <f>'[2]Electric Rate Base - Plant Data'!Q262</f>
        <v>0</v>
      </c>
      <c r="R262" s="413">
        <f>'[2]Electric Rate Base - Plant Data'!R262</f>
        <v>0</v>
      </c>
      <c r="S262" s="413">
        <f>'[2]Electric Rate Base - Plant Data'!S262</f>
        <v>0</v>
      </c>
    </row>
    <row r="263" spans="1:19" ht="13.8">
      <c r="A263" s="394" t="str">
        <f>'[2]Electric Rate Base - Plant Data'!A263</f>
        <v>WC/RB</v>
      </c>
      <c r="B263" s="312" t="str">
        <f>'[2]Electric Rate Base - Plant Data'!B263</f>
        <v>A/C 18232301 LSR Deposit Def UE-100882</v>
      </c>
      <c r="C263" s="413">
        <f>'[2]Electric Rate Base - Plant Data'!C263</f>
        <v>68955037.953333333</v>
      </c>
      <c r="D263" s="392">
        <f>'[2]Electric Rate Base - Plant Data'!D263</f>
        <v>0</v>
      </c>
      <c r="E263" s="413">
        <f>'[2]Electric Rate Base - Plant Data'!E263</f>
        <v>68955037.953333333</v>
      </c>
      <c r="F263" s="413">
        <f>'[2]Electric Rate Base - Plant Data'!F263</f>
        <v>0</v>
      </c>
      <c r="G263" s="413">
        <f>'[2]Electric Rate Base - Plant Data'!G263</f>
        <v>0</v>
      </c>
      <c r="H263" s="413">
        <f>'[2]Electric Rate Base - Plant Data'!H263</f>
        <v>0</v>
      </c>
      <c r="I263" s="413">
        <f>'[2]Electric Rate Base - Plant Data'!I263</f>
        <v>0</v>
      </c>
      <c r="J263" s="413">
        <f>'[2]Electric Rate Base - Plant Data'!J263</f>
        <v>-8091243.9054677039</v>
      </c>
      <c r="K263" s="413">
        <f>'[2]Electric Rate Base - Plant Data'!K263</f>
        <v>0</v>
      </c>
      <c r="L263" s="413">
        <f>'[2]Electric Rate Base - Plant Data'!L263</f>
        <v>0</v>
      </c>
      <c r="M263" s="413">
        <f>'[2]Electric Rate Base - Plant Data'!M263</f>
        <v>0</v>
      </c>
      <c r="N263" s="413">
        <f>'[2]Electric Rate Base - Plant Data'!N263</f>
        <v>0</v>
      </c>
      <c r="O263" s="413">
        <f>'[2]Electric Rate Base - Plant Data'!O263</f>
        <v>0</v>
      </c>
      <c r="P263" s="413">
        <f>'[2]Electric Rate Base - Plant Data'!P263</f>
        <v>0</v>
      </c>
      <c r="Q263" s="413">
        <f>'[2]Electric Rate Base - Plant Data'!Q263</f>
        <v>60863794.047865629</v>
      </c>
      <c r="R263" s="413">
        <f>'[2]Electric Rate Base - Plant Data'!R263</f>
        <v>0</v>
      </c>
      <c r="S263" s="413">
        <f>'[2]Electric Rate Base - Plant Data'!S263</f>
        <v>60863794.047865629</v>
      </c>
    </row>
    <row r="264" spans="1:19" ht="13.8">
      <c r="A264" s="394" t="str">
        <f>'[2]Electric Rate Base - Plant Data'!A264</f>
        <v>WC/RB</v>
      </c>
      <c r="B264" s="312" t="str">
        <f>'[2]Electric Rate Base - Plant Data'!B264</f>
        <v>A/C 18232311 LSR Def Carrying Costs UE-100882</v>
      </c>
      <c r="C264" s="413">
        <f>'[2]Electric Rate Base - Plant Data'!C264</f>
        <v>14572389</v>
      </c>
      <c r="D264" s="392">
        <f>'[2]Electric Rate Base - Plant Data'!D264</f>
        <v>0</v>
      </c>
      <c r="E264" s="413">
        <f>'[2]Electric Rate Base - Plant Data'!E264</f>
        <v>14572389</v>
      </c>
      <c r="F264" s="413">
        <f>'[2]Electric Rate Base - Plant Data'!F264</f>
        <v>0</v>
      </c>
      <c r="G264" s="413">
        <f>'[2]Electric Rate Base - Plant Data'!G264</f>
        <v>0</v>
      </c>
      <c r="H264" s="413">
        <f>'[2]Electric Rate Base - Plant Data'!H264</f>
        <v>0</v>
      </c>
      <c r="I264" s="413">
        <f>'[2]Electric Rate Base - Plant Data'!I264</f>
        <v>0</v>
      </c>
      <c r="J264" s="413">
        <f>'[2]Electric Rate Base - Plant Data'!J264</f>
        <v>-1546694.8507692255</v>
      </c>
      <c r="K264" s="413">
        <f>'[2]Electric Rate Base - Plant Data'!K264</f>
        <v>0</v>
      </c>
      <c r="L264" s="413">
        <f>'[2]Electric Rate Base - Plant Data'!L264</f>
        <v>0</v>
      </c>
      <c r="M264" s="413">
        <f>'[2]Electric Rate Base - Plant Data'!M264</f>
        <v>0</v>
      </c>
      <c r="N264" s="413">
        <f>'[2]Electric Rate Base - Plant Data'!N264</f>
        <v>0</v>
      </c>
      <c r="O264" s="413">
        <f>'[2]Electric Rate Base - Plant Data'!O264</f>
        <v>0</v>
      </c>
      <c r="P264" s="413">
        <f>'[2]Electric Rate Base - Plant Data'!P264</f>
        <v>0</v>
      </c>
      <c r="Q264" s="413">
        <f>'[2]Electric Rate Base - Plant Data'!Q264</f>
        <v>13025694.149230774</v>
      </c>
      <c r="R264" s="413">
        <f>'[2]Electric Rate Base - Plant Data'!R264</f>
        <v>0</v>
      </c>
      <c r="S264" s="413">
        <f>'[2]Electric Rate Base - Plant Data'!S264</f>
        <v>13025694.149230774</v>
      </c>
    </row>
    <row r="265" spans="1:19" ht="13.8">
      <c r="A265" s="394" t="str">
        <f>'[2]Electric Rate Base - Plant Data'!A265</f>
        <v>WC/RB</v>
      </c>
      <c r="B265" s="312" t="str">
        <f>'[2]Electric Rate Base - Plant Data'!B265</f>
        <v>A/C 18232331 LSR Def Phase 1 UE-111048</v>
      </c>
      <c r="C265" s="413">
        <f>'[2]Electric Rate Base - Plant Data'!C265</f>
        <v>765556.50250000006</v>
      </c>
      <c r="D265" s="392">
        <f>'[2]Electric Rate Base - Plant Data'!D265</f>
        <v>0</v>
      </c>
      <c r="E265" s="413">
        <f>'[2]Electric Rate Base - Plant Data'!E265</f>
        <v>765556.50250000006</v>
      </c>
      <c r="F265" s="413">
        <f>'[2]Electric Rate Base - Plant Data'!F265</f>
        <v>0</v>
      </c>
      <c r="G265" s="413">
        <f>'[2]Electric Rate Base - Plant Data'!G265</f>
        <v>0</v>
      </c>
      <c r="H265" s="413">
        <f>'[2]Electric Rate Base - Plant Data'!H265</f>
        <v>0</v>
      </c>
      <c r="I265" s="413">
        <f>'[2]Electric Rate Base - Plant Data'!I265</f>
        <v>0</v>
      </c>
      <c r="J265" s="413">
        <f>'[2]Electric Rate Base - Plant Data'!J265</f>
        <v>-765556.50250000006</v>
      </c>
      <c r="K265" s="413">
        <f>'[2]Electric Rate Base - Plant Data'!K265</f>
        <v>0</v>
      </c>
      <c r="L265" s="413">
        <f>'[2]Electric Rate Base - Plant Data'!L265</f>
        <v>0</v>
      </c>
      <c r="M265" s="413">
        <f>'[2]Electric Rate Base - Plant Data'!M265</f>
        <v>0</v>
      </c>
      <c r="N265" s="413">
        <f>'[2]Electric Rate Base - Plant Data'!N265</f>
        <v>0</v>
      </c>
      <c r="O265" s="413">
        <f>'[2]Electric Rate Base - Plant Data'!O265</f>
        <v>0</v>
      </c>
      <c r="P265" s="413">
        <f>'[2]Electric Rate Base - Plant Data'!P265</f>
        <v>0</v>
      </c>
      <c r="Q265" s="413">
        <f>'[2]Electric Rate Base - Plant Data'!Q265</f>
        <v>0</v>
      </c>
      <c r="R265" s="413">
        <f>'[2]Electric Rate Base - Plant Data'!R265</f>
        <v>0</v>
      </c>
      <c r="S265" s="413">
        <f>'[2]Electric Rate Base - Plant Data'!S265</f>
        <v>0</v>
      </c>
    </row>
    <row r="266" spans="1:19" ht="13.8">
      <c r="A266" s="394" t="str">
        <f>'[2]Electric Rate Base - Plant Data'!A266</f>
        <v>WC/RB</v>
      </c>
      <c r="B266" s="312" t="str">
        <f>'[2]Electric Rate Base - Plant Data'!B266</f>
        <v>A/C 18220101 Electron Unrecovered Loss</v>
      </c>
      <c r="C266" s="413">
        <f>'[2]Electric Rate Base - Plant Data'!C266</f>
        <v>9721847.8937500026</v>
      </c>
      <c r="D266" s="392">
        <f>'[2]Electric Rate Base - Plant Data'!D266</f>
        <v>0</v>
      </c>
      <c r="E266" s="413">
        <f>'[2]Electric Rate Base - Plant Data'!E266</f>
        <v>9721847.8937500026</v>
      </c>
      <c r="F266" s="413">
        <f>'[2]Electric Rate Base - Plant Data'!F266</f>
        <v>0</v>
      </c>
      <c r="G266" s="413">
        <f>'[2]Electric Rate Base - Plant Data'!G266</f>
        <v>0</v>
      </c>
      <c r="H266" s="413">
        <f>'[2]Electric Rate Base - Plant Data'!H266</f>
        <v>0</v>
      </c>
      <c r="I266" s="413">
        <f>'[2]Electric Rate Base - Plant Data'!I266</f>
        <v>0</v>
      </c>
      <c r="J266" s="413">
        <f>'[2]Electric Rate Base - Plant Data'!J266</f>
        <v>-7986456.8004166633</v>
      </c>
      <c r="K266" s="413">
        <f>'[2]Electric Rate Base - Plant Data'!K266</f>
        <v>0</v>
      </c>
      <c r="L266" s="413">
        <f>'[2]Electric Rate Base - Plant Data'!L266</f>
        <v>0</v>
      </c>
      <c r="M266" s="413">
        <f>'[2]Electric Rate Base - Plant Data'!M266</f>
        <v>0</v>
      </c>
      <c r="N266" s="413">
        <f>'[2]Electric Rate Base - Plant Data'!N266</f>
        <v>0</v>
      </c>
      <c r="O266" s="413">
        <f>'[2]Electric Rate Base - Plant Data'!O266</f>
        <v>0</v>
      </c>
      <c r="P266" s="413">
        <f>'[2]Electric Rate Base - Plant Data'!P266</f>
        <v>0</v>
      </c>
      <c r="Q266" s="413">
        <f>'[2]Electric Rate Base - Plant Data'!Q266</f>
        <v>1735391.0933333393</v>
      </c>
      <c r="R266" s="413">
        <f>'[2]Electric Rate Base - Plant Data'!R266</f>
        <v>0</v>
      </c>
      <c r="S266" s="413">
        <f>'[2]Electric Rate Base - Plant Data'!S266</f>
        <v>1735391.0933333393</v>
      </c>
    </row>
    <row r="267" spans="1:19" ht="13.8">
      <c r="A267" s="394" t="str">
        <f>'[2]Electric Rate Base - Plant Data'!A267</f>
        <v>WC/RB</v>
      </c>
      <c r="B267" s="312" t="str">
        <f>'[2]Electric Rate Base - Plant Data'!B267</f>
        <v>A/C 18230041 Electric - Colstrip Common FERC Adj - Reg Ass</v>
      </c>
      <c r="C267" s="413">
        <f>'[2]Electric Rate Base - Plant Data'!C267</f>
        <v>21589277</v>
      </c>
      <c r="D267" s="392">
        <f>'[2]Electric Rate Base - Plant Data'!D267</f>
        <v>0</v>
      </c>
      <c r="E267" s="413">
        <f>'[2]Electric Rate Base - Plant Data'!E267</f>
        <v>21589277</v>
      </c>
      <c r="F267" s="413">
        <f>'[2]Electric Rate Base - Plant Data'!F267</f>
        <v>0</v>
      </c>
      <c r="G267" s="413">
        <f>'[2]Electric Rate Base - Plant Data'!G267</f>
        <v>0</v>
      </c>
      <c r="H267" s="413">
        <f>'[2]Electric Rate Base - Plant Data'!H267</f>
        <v>0</v>
      </c>
      <c r="I267" s="413">
        <f>'[2]Electric Rate Base - Plant Data'!I267</f>
        <v>0</v>
      </c>
      <c r="J267" s="413">
        <f>'[2]Electric Rate Base - Plant Data'!J267</f>
        <v>0</v>
      </c>
      <c r="K267" s="413">
        <f>'[2]Electric Rate Base - Plant Data'!K267</f>
        <v>0</v>
      </c>
      <c r="L267" s="413">
        <f>'[2]Electric Rate Base - Plant Data'!L267</f>
        <v>0</v>
      </c>
      <c r="M267" s="413">
        <f>'[2]Electric Rate Base - Plant Data'!M267</f>
        <v>0</v>
      </c>
      <c r="N267" s="413">
        <f>'[2]Electric Rate Base - Plant Data'!N267</f>
        <v>0</v>
      </c>
      <c r="O267" s="413">
        <f>'[2]Electric Rate Base - Plant Data'!O267</f>
        <v>0</v>
      </c>
      <c r="P267" s="413">
        <f>'[2]Electric Rate Base - Plant Data'!P267</f>
        <v>0</v>
      </c>
      <c r="Q267" s="413">
        <f>'[2]Electric Rate Base - Plant Data'!Q267</f>
        <v>21589277</v>
      </c>
      <c r="R267" s="413">
        <f>'[2]Electric Rate Base - Plant Data'!R267</f>
        <v>0</v>
      </c>
      <c r="S267" s="413">
        <f>'[2]Electric Rate Base - Plant Data'!S267</f>
        <v>21589277</v>
      </c>
    </row>
    <row r="268" spans="1:19" ht="13.8">
      <c r="A268" s="394" t="str">
        <f>'[2]Electric Rate Base - Plant Data'!A268</f>
        <v>WC/RB</v>
      </c>
      <c r="B268" s="312" t="str">
        <f>'[2]Electric Rate Base - Plant Data'!B268</f>
        <v>A/C 18230051 Electric - accum Amort Colstrip Common FERC A</v>
      </c>
      <c r="C268" s="413">
        <f>'[2]Electric Rate Base - Plant Data'!C268</f>
        <v>-16862150.699999999</v>
      </c>
      <c r="D268" s="392">
        <f>'[2]Electric Rate Base - Plant Data'!D268</f>
        <v>0</v>
      </c>
      <c r="E268" s="413">
        <f>'[2]Electric Rate Base - Plant Data'!E268</f>
        <v>-16862150.699999999</v>
      </c>
      <c r="F268" s="413">
        <f>'[2]Electric Rate Base - Plant Data'!F268</f>
        <v>0</v>
      </c>
      <c r="G268" s="413">
        <f>'[2]Electric Rate Base - Plant Data'!G268</f>
        <v>0</v>
      </c>
      <c r="H268" s="413">
        <f>'[2]Electric Rate Base - Plant Data'!H268</f>
        <v>0</v>
      </c>
      <c r="I268" s="413">
        <f>'[2]Electric Rate Base - Plant Data'!I268</f>
        <v>0</v>
      </c>
      <c r="J268" s="413">
        <f>'[2]Electric Rate Base - Plant Data'!J268</f>
        <v>0</v>
      </c>
      <c r="K268" s="413">
        <f>'[2]Electric Rate Base - Plant Data'!K268</f>
        <v>0</v>
      </c>
      <c r="L268" s="413">
        <f>'[2]Electric Rate Base - Plant Data'!L268</f>
        <v>0</v>
      </c>
      <c r="M268" s="413">
        <f>'[2]Electric Rate Base - Plant Data'!M268</f>
        <v>0</v>
      </c>
      <c r="N268" s="413">
        <f>'[2]Electric Rate Base - Plant Data'!N268</f>
        <v>0</v>
      </c>
      <c r="O268" s="413">
        <f>'[2]Electric Rate Base - Plant Data'!O268</f>
        <v>0</v>
      </c>
      <c r="P268" s="413">
        <f>'[2]Electric Rate Base - Plant Data'!P268</f>
        <v>0</v>
      </c>
      <c r="Q268" s="413">
        <f>'[2]Electric Rate Base - Plant Data'!Q268</f>
        <v>-16862150.699999999</v>
      </c>
      <c r="R268" s="413">
        <f>'[2]Electric Rate Base - Plant Data'!R268</f>
        <v>0</v>
      </c>
      <c r="S268" s="413">
        <f>'[2]Electric Rate Base - Plant Data'!S268</f>
        <v>-16862150.699999999</v>
      </c>
    </row>
    <row r="269" spans="1:19" ht="13.8">
      <c r="A269" s="394" t="str">
        <f>'[2]Electric Rate Base - Plant Data'!A269</f>
        <v>WC/RB</v>
      </c>
      <c r="B269" s="312" t="str">
        <f>'[2]Electric Rate Base - Plant Data'!B269</f>
        <v>A/C 18230061 Electric - Colstrip Def Depr FERC Adj - Reg A</v>
      </c>
      <c r="C269" s="413">
        <f>'[2]Electric Rate Base - Plant Data'!C269</f>
        <v>1142944</v>
      </c>
      <c r="D269" s="392">
        <f>'[2]Electric Rate Base - Plant Data'!D269</f>
        <v>0</v>
      </c>
      <c r="E269" s="413">
        <f>'[2]Electric Rate Base - Plant Data'!E269</f>
        <v>1142944</v>
      </c>
      <c r="F269" s="413">
        <f>'[2]Electric Rate Base - Plant Data'!F269</f>
        <v>0</v>
      </c>
      <c r="G269" s="413">
        <f>'[2]Electric Rate Base - Plant Data'!G269</f>
        <v>0</v>
      </c>
      <c r="H269" s="413">
        <f>'[2]Electric Rate Base - Plant Data'!H269</f>
        <v>0</v>
      </c>
      <c r="I269" s="413">
        <f>'[2]Electric Rate Base - Plant Data'!I269</f>
        <v>0</v>
      </c>
      <c r="J269" s="413">
        <f>'[2]Electric Rate Base - Plant Data'!J269</f>
        <v>0</v>
      </c>
      <c r="K269" s="413">
        <f>'[2]Electric Rate Base - Plant Data'!K269</f>
        <v>0</v>
      </c>
      <c r="L269" s="413">
        <f>'[2]Electric Rate Base - Plant Data'!L269</f>
        <v>0</v>
      </c>
      <c r="M269" s="413">
        <f>'[2]Electric Rate Base - Plant Data'!M269</f>
        <v>0</v>
      </c>
      <c r="N269" s="413">
        <f>'[2]Electric Rate Base - Plant Data'!N269</f>
        <v>0</v>
      </c>
      <c r="O269" s="413">
        <f>'[2]Electric Rate Base - Plant Data'!O269</f>
        <v>0</v>
      </c>
      <c r="P269" s="413">
        <f>'[2]Electric Rate Base - Plant Data'!P269</f>
        <v>0</v>
      </c>
      <c r="Q269" s="413">
        <f>'[2]Electric Rate Base - Plant Data'!Q269</f>
        <v>1142944</v>
      </c>
      <c r="R269" s="413">
        <f>'[2]Electric Rate Base - Plant Data'!R269</f>
        <v>0</v>
      </c>
      <c r="S269" s="413">
        <f>'[2]Electric Rate Base - Plant Data'!S269</f>
        <v>1142944</v>
      </c>
    </row>
    <row r="270" spans="1:19" ht="13.8">
      <c r="A270" s="394" t="str">
        <f>'[2]Electric Rate Base - Plant Data'!A270</f>
        <v>WC/RB</v>
      </c>
      <c r="B270" s="312" t="str">
        <f>'[2]Electric Rate Base - Plant Data'!B270</f>
        <v>A/C 18230071 Electric - BPA Power Exch Invstmt - Reg Asset</v>
      </c>
      <c r="C270" s="413">
        <f>'[2]Electric Rate Base - Plant Data'!C270</f>
        <v>113632921</v>
      </c>
      <c r="D270" s="392">
        <f>'[2]Electric Rate Base - Plant Data'!D270</f>
        <v>0</v>
      </c>
      <c r="E270" s="413">
        <f>'[2]Electric Rate Base - Plant Data'!E270</f>
        <v>113632921</v>
      </c>
      <c r="F270" s="413">
        <f>'[2]Electric Rate Base - Plant Data'!F270</f>
        <v>0</v>
      </c>
      <c r="G270" s="413">
        <f>'[2]Electric Rate Base - Plant Data'!G270</f>
        <v>0</v>
      </c>
      <c r="H270" s="413">
        <f>'[2]Electric Rate Base - Plant Data'!H270</f>
        <v>0</v>
      </c>
      <c r="I270" s="413">
        <f>'[2]Electric Rate Base - Plant Data'!I270</f>
        <v>0</v>
      </c>
      <c r="J270" s="413">
        <f>'[2]Electric Rate Base - Plant Data'!J270</f>
        <v>0</v>
      </c>
      <c r="K270" s="413">
        <f>'[2]Electric Rate Base - Plant Data'!K270</f>
        <v>0</v>
      </c>
      <c r="L270" s="413">
        <f>'[2]Electric Rate Base - Plant Data'!L270</f>
        <v>0</v>
      </c>
      <c r="M270" s="413">
        <f>'[2]Electric Rate Base - Plant Data'!M270</f>
        <v>0</v>
      </c>
      <c r="N270" s="413">
        <f>'[2]Electric Rate Base - Plant Data'!N270</f>
        <v>0</v>
      </c>
      <c r="O270" s="413">
        <f>'[2]Electric Rate Base - Plant Data'!O270</f>
        <v>0</v>
      </c>
      <c r="P270" s="413">
        <f>'[2]Electric Rate Base - Plant Data'!P270</f>
        <v>0</v>
      </c>
      <c r="Q270" s="413">
        <f>'[2]Electric Rate Base - Plant Data'!Q270</f>
        <v>113632921</v>
      </c>
      <c r="R270" s="413">
        <f>'[2]Electric Rate Base - Plant Data'!R270</f>
        <v>0</v>
      </c>
      <c r="S270" s="413">
        <f>'[2]Electric Rate Base - Plant Data'!S270</f>
        <v>113632921</v>
      </c>
    </row>
    <row r="271" spans="1:19" ht="13.8">
      <c r="A271" s="394" t="str">
        <f>'[2]Electric Rate Base - Plant Data'!A271</f>
        <v>WC/RB</v>
      </c>
      <c r="B271" s="312" t="str">
        <f>'[2]Electric Rate Base - Plant Data'!B271</f>
        <v>A/C 18230081 Electric - BPA Power Exch Inv Amort - Reg Ass</v>
      </c>
      <c r="C271" s="413">
        <f>'[2]Electric Rate Base - Plant Data'!C271</f>
        <v>-109224737.98999999</v>
      </c>
      <c r="D271" s="392">
        <f>'[2]Electric Rate Base - Plant Data'!D271</f>
        <v>0</v>
      </c>
      <c r="E271" s="413">
        <f>'[2]Electric Rate Base - Plant Data'!E271</f>
        <v>-109224737.98999999</v>
      </c>
      <c r="F271" s="413">
        <f>'[2]Electric Rate Base - Plant Data'!F271</f>
        <v>0</v>
      </c>
      <c r="G271" s="413">
        <f>'[2]Electric Rate Base - Plant Data'!G271</f>
        <v>0</v>
      </c>
      <c r="H271" s="413">
        <f>'[2]Electric Rate Base - Plant Data'!H271</f>
        <v>0</v>
      </c>
      <c r="I271" s="413">
        <f>'[2]Electric Rate Base - Plant Data'!I271</f>
        <v>0</v>
      </c>
      <c r="J271" s="413">
        <f>'[2]Electric Rate Base - Plant Data'!J271</f>
        <v>-4408183.0100000054</v>
      </c>
      <c r="K271" s="413">
        <f>'[2]Electric Rate Base - Plant Data'!K271</f>
        <v>0</v>
      </c>
      <c r="L271" s="413">
        <f>'[2]Electric Rate Base - Plant Data'!L271</f>
        <v>0</v>
      </c>
      <c r="M271" s="413">
        <f>'[2]Electric Rate Base - Plant Data'!M271</f>
        <v>0</v>
      </c>
      <c r="N271" s="413">
        <f>'[2]Electric Rate Base - Plant Data'!N271</f>
        <v>0</v>
      </c>
      <c r="O271" s="413">
        <f>'[2]Electric Rate Base - Plant Data'!O271</f>
        <v>0</v>
      </c>
      <c r="P271" s="413">
        <f>'[2]Electric Rate Base - Plant Data'!P271</f>
        <v>0</v>
      </c>
      <c r="Q271" s="413">
        <f>'[2]Electric Rate Base - Plant Data'!Q271</f>
        <v>-113632921</v>
      </c>
      <c r="R271" s="413">
        <f>'[2]Electric Rate Base - Plant Data'!R271</f>
        <v>0</v>
      </c>
      <c r="S271" s="413">
        <f>'[2]Electric Rate Base - Plant Data'!S271</f>
        <v>-113632921</v>
      </c>
    </row>
    <row r="272" spans="1:19" ht="13.8">
      <c r="A272" s="394" t="str">
        <f>'[2]Electric Rate Base - Plant Data'!A272</f>
        <v>WC/RB</v>
      </c>
      <c r="B272" s="312" t="str">
        <f>'[2]Electric Rate Base - Plant Data'!B272</f>
        <v>A/C 18230031 Electric - Def AFUDC - Regulatory Asset</v>
      </c>
      <c r="C272" s="413">
        <f>'[2]Electric Rate Base - Plant Data'!C272</f>
        <v>51386936.710416667</v>
      </c>
      <c r="D272" s="392">
        <f>'[2]Electric Rate Base - Plant Data'!D272</f>
        <v>0</v>
      </c>
      <c r="E272" s="413">
        <f>'[2]Electric Rate Base - Plant Data'!E272</f>
        <v>51386936.710416667</v>
      </c>
      <c r="F272" s="413">
        <f>'[2]Electric Rate Base - Plant Data'!F272</f>
        <v>0</v>
      </c>
      <c r="G272" s="413">
        <f>'[2]Electric Rate Base - Plant Data'!G272</f>
        <v>0</v>
      </c>
      <c r="H272" s="413">
        <f>'[2]Electric Rate Base - Plant Data'!H272</f>
        <v>0</v>
      </c>
      <c r="I272" s="413">
        <f>'[2]Electric Rate Base - Plant Data'!I272</f>
        <v>0</v>
      </c>
      <c r="J272" s="413">
        <f>'[2]Electric Rate Base - Plant Data'!J272</f>
        <v>0</v>
      </c>
      <c r="K272" s="413">
        <f>'[2]Electric Rate Base - Plant Data'!K272</f>
        <v>0</v>
      </c>
      <c r="L272" s="413">
        <f>'[2]Electric Rate Base - Plant Data'!L272</f>
        <v>0</v>
      </c>
      <c r="M272" s="413">
        <f>'[2]Electric Rate Base - Plant Data'!M272</f>
        <v>0</v>
      </c>
      <c r="N272" s="413">
        <f>'[2]Electric Rate Base - Plant Data'!N272</f>
        <v>0</v>
      </c>
      <c r="O272" s="413">
        <f>'[2]Electric Rate Base - Plant Data'!O272</f>
        <v>0</v>
      </c>
      <c r="P272" s="413">
        <f>'[2]Electric Rate Base - Plant Data'!P272</f>
        <v>0</v>
      </c>
      <c r="Q272" s="413">
        <f>'[2]Electric Rate Base - Plant Data'!Q272</f>
        <v>51386936.710416667</v>
      </c>
      <c r="R272" s="413">
        <f>'[2]Electric Rate Base - Plant Data'!R272</f>
        <v>0</v>
      </c>
      <c r="S272" s="413">
        <f>'[2]Electric Rate Base - Plant Data'!S272</f>
        <v>51386936.710416667</v>
      </c>
    </row>
    <row r="273" spans="1:19" ht="13.8">
      <c r="A273" s="394" t="str">
        <f>'[2]Electric Rate Base - Plant Data'!A273</f>
        <v>WC/RB</v>
      </c>
      <c r="B273" s="312" t="str">
        <f>'[2]Electric Rate Base - Plant Data'!B273</f>
        <v>A/C 19003011 DFIT- Deferral Snoqualmie Treasury Grant-LT</v>
      </c>
      <c r="C273" s="214">
        <f>'[2]Electric Rate Base - Plant Data'!C273</f>
        <v>1499309.3499999999</v>
      </c>
      <c r="D273" s="392">
        <f>'[2]Electric Rate Base - Plant Data'!D273</f>
        <v>0</v>
      </c>
      <c r="E273" s="214">
        <f>'[2]Electric Rate Base - Plant Data'!E273</f>
        <v>1499309.3499999999</v>
      </c>
      <c r="F273" s="214">
        <f>'[2]Electric Rate Base - Plant Data'!F273</f>
        <v>0</v>
      </c>
      <c r="G273" s="214">
        <f>'[2]Electric Rate Base - Plant Data'!G273</f>
        <v>0</v>
      </c>
      <c r="H273" s="214">
        <f>'[2]Electric Rate Base - Plant Data'!H273</f>
        <v>0</v>
      </c>
      <c r="I273" s="214">
        <f>'[2]Electric Rate Base - Plant Data'!I273</f>
        <v>0</v>
      </c>
      <c r="J273" s="214">
        <f>'[2]Electric Rate Base - Plant Data'!J273</f>
        <v>-1297789.307930317</v>
      </c>
      <c r="K273" s="214">
        <f>'[2]Electric Rate Base - Plant Data'!K273</f>
        <v>0</v>
      </c>
      <c r="L273" s="214">
        <f>'[2]Electric Rate Base - Plant Data'!L273</f>
        <v>0</v>
      </c>
      <c r="M273" s="214">
        <f>'[2]Electric Rate Base - Plant Data'!M273</f>
        <v>0</v>
      </c>
      <c r="N273" s="214">
        <f>'[2]Electric Rate Base - Plant Data'!N273</f>
        <v>0</v>
      </c>
      <c r="O273" s="214">
        <f>'[2]Electric Rate Base - Plant Data'!O273</f>
        <v>0</v>
      </c>
      <c r="P273" s="214">
        <f>'[2]Electric Rate Base - Plant Data'!P273</f>
        <v>0</v>
      </c>
      <c r="Q273" s="214">
        <f>'[2]Electric Rate Base - Plant Data'!Q273</f>
        <v>201520.04206968285</v>
      </c>
      <c r="R273" s="214">
        <f>'[2]Electric Rate Base - Plant Data'!R273</f>
        <v>0</v>
      </c>
      <c r="S273" s="214">
        <f>'[2]Electric Rate Base - Plant Data'!S273</f>
        <v>201520.04206968285</v>
      </c>
    </row>
    <row r="274" spans="1:19" ht="13.8">
      <c r="A274" s="394" t="str">
        <f>'[2]Electric Rate Base - Plant Data'!A274</f>
        <v>WC/RB</v>
      </c>
      <c r="B274" s="312" t="str">
        <f>'[2]Electric Rate Base - Plant Data'!B274</f>
        <v>A/C 19003021 DFIT-Int Baker Treasury Grant-LT</v>
      </c>
      <c r="C274" s="214">
        <f>'[2]Electric Rate Base - Plant Data'!C274</f>
        <v>434024.84999999992</v>
      </c>
      <c r="D274" s="392">
        <f>'[2]Electric Rate Base - Plant Data'!D274</f>
        <v>0</v>
      </c>
      <c r="E274" s="214">
        <f>'[2]Electric Rate Base - Plant Data'!E274</f>
        <v>434024.84999999992</v>
      </c>
      <c r="F274" s="214">
        <f>'[2]Electric Rate Base - Plant Data'!F274</f>
        <v>0</v>
      </c>
      <c r="G274" s="214">
        <f>'[2]Electric Rate Base - Plant Data'!G274</f>
        <v>0</v>
      </c>
      <c r="H274" s="214">
        <f>'[2]Electric Rate Base - Plant Data'!H274</f>
        <v>0</v>
      </c>
      <c r="I274" s="214">
        <f>'[2]Electric Rate Base - Plant Data'!I274</f>
        <v>0</v>
      </c>
      <c r="J274" s="214">
        <f>'[2]Electric Rate Base - Plant Data'!J274</f>
        <v>-375688.37814432086</v>
      </c>
      <c r="K274" s="214">
        <f>'[2]Electric Rate Base - Plant Data'!K274</f>
        <v>0</v>
      </c>
      <c r="L274" s="214">
        <f>'[2]Electric Rate Base - Plant Data'!L274</f>
        <v>0</v>
      </c>
      <c r="M274" s="214">
        <f>'[2]Electric Rate Base - Plant Data'!M274</f>
        <v>0</v>
      </c>
      <c r="N274" s="214">
        <f>'[2]Electric Rate Base - Plant Data'!N274</f>
        <v>0</v>
      </c>
      <c r="O274" s="214">
        <f>'[2]Electric Rate Base - Plant Data'!O274</f>
        <v>0</v>
      </c>
      <c r="P274" s="214">
        <f>'[2]Electric Rate Base - Plant Data'!P274</f>
        <v>0</v>
      </c>
      <c r="Q274" s="214">
        <f>'[2]Electric Rate Base - Plant Data'!Q274</f>
        <v>58336.471855679061</v>
      </c>
      <c r="R274" s="214">
        <f>'[2]Electric Rate Base - Plant Data'!R274</f>
        <v>0</v>
      </c>
      <c r="S274" s="214">
        <f>'[2]Electric Rate Base - Plant Data'!S274</f>
        <v>58336.471855679061</v>
      </c>
    </row>
    <row r="275" spans="1:19" ht="13.8">
      <c r="A275" s="394" t="str">
        <f>'[2]Electric Rate Base - Plant Data'!A275</f>
        <v>WC/RB</v>
      </c>
      <c r="B275" s="312" t="str">
        <f>'[2]Electric Rate Base - Plant Data'!B275</f>
        <v>A/C 22840331 Snoqualmie U.S. Hydro Grant</v>
      </c>
      <c r="C275" s="214">
        <f>'[2]Electric Rate Base - Plant Data'!C275</f>
        <v>-75091620</v>
      </c>
      <c r="D275" s="392">
        <f>'[2]Electric Rate Base - Plant Data'!D275</f>
        <v>0</v>
      </c>
      <c r="E275" s="214">
        <f>'[2]Electric Rate Base - Plant Data'!E275</f>
        <v>-75091620</v>
      </c>
      <c r="F275" s="214">
        <f>'[2]Electric Rate Base - Plant Data'!F275</f>
        <v>0</v>
      </c>
      <c r="G275" s="214">
        <f>'[2]Electric Rate Base - Plant Data'!G275</f>
        <v>0</v>
      </c>
      <c r="H275" s="214">
        <f>'[2]Electric Rate Base - Plant Data'!H275</f>
        <v>0</v>
      </c>
      <c r="I275" s="214">
        <f>'[2]Electric Rate Base - Plant Data'!I275</f>
        <v>0</v>
      </c>
      <c r="J275" s="214">
        <f>'[2]Electric Rate Base - Plant Data'!J275</f>
        <v>0</v>
      </c>
      <c r="K275" s="214">
        <f>'[2]Electric Rate Base - Plant Data'!K275</f>
        <v>0</v>
      </c>
      <c r="L275" s="214">
        <f>'[2]Electric Rate Base - Plant Data'!L275</f>
        <v>0</v>
      </c>
      <c r="M275" s="214">
        <f>'[2]Electric Rate Base - Plant Data'!M275</f>
        <v>0</v>
      </c>
      <c r="N275" s="214">
        <f>'[2]Electric Rate Base - Plant Data'!N275</f>
        <v>0</v>
      </c>
      <c r="O275" s="214">
        <f>'[2]Electric Rate Base - Plant Data'!O275</f>
        <v>0</v>
      </c>
      <c r="P275" s="214">
        <f>'[2]Electric Rate Base - Plant Data'!P275</f>
        <v>75091620</v>
      </c>
      <c r="Q275" s="214">
        <f>'[2]Electric Rate Base - Plant Data'!Q275</f>
        <v>0</v>
      </c>
      <c r="R275" s="214">
        <f>'[2]Electric Rate Base - Plant Data'!R275</f>
        <v>0</v>
      </c>
      <c r="S275" s="214">
        <f>'[2]Electric Rate Base - Plant Data'!S275</f>
        <v>0</v>
      </c>
    </row>
    <row r="276" spans="1:19" ht="13.8">
      <c r="A276" s="394" t="str">
        <f>'[2]Electric Rate Base - Plant Data'!A276</f>
        <v>WC/RB</v>
      </c>
      <c r="B276" s="312" t="str">
        <f>'[2]Electric Rate Base - Plant Data'!B276</f>
        <v>A/C 22840341 Baker Hydro Grant</v>
      </c>
      <c r="C276" s="214">
        <f>'[2]Electric Rate Base - Plant Data'!C276</f>
        <v>-26467879</v>
      </c>
      <c r="D276" s="392">
        <f>'[2]Electric Rate Base - Plant Data'!D276</f>
        <v>0</v>
      </c>
      <c r="E276" s="214">
        <f>'[2]Electric Rate Base - Plant Data'!E276</f>
        <v>-26467879</v>
      </c>
      <c r="F276" s="214">
        <f>'[2]Electric Rate Base - Plant Data'!F276</f>
        <v>0</v>
      </c>
      <c r="G276" s="214">
        <f>'[2]Electric Rate Base - Plant Data'!G276</f>
        <v>0</v>
      </c>
      <c r="H276" s="214">
        <f>'[2]Electric Rate Base - Plant Data'!H276</f>
        <v>0</v>
      </c>
      <c r="I276" s="214">
        <f>'[2]Electric Rate Base - Plant Data'!I276</f>
        <v>0</v>
      </c>
      <c r="J276" s="214">
        <f>'[2]Electric Rate Base - Plant Data'!J276</f>
        <v>0</v>
      </c>
      <c r="K276" s="214">
        <f>'[2]Electric Rate Base - Plant Data'!K276</f>
        <v>0</v>
      </c>
      <c r="L276" s="214">
        <f>'[2]Electric Rate Base - Plant Data'!L276</f>
        <v>0</v>
      </c>
      <c r="M276" s="214">
        <f>'[2]Electric Rate Base - Plant Data'!M276</f>
        <v>0</v>
      </c>
      <c r="N276" s="214">
        <f>'[2]Electric Rate Base - Plant Data'!N276</f>
        <v>0</v>
      </c>
      <c r="O276" s="214">
        <f>'[2]Electric Rate Base - Plant Data'!O276</f>
        <v>0</v>
      </c>
      <c r="P276" s="214">
        <f>'[2]Electric Rate Base - Plant Data'!P276</f>
        <v>26467879</v>
      </c>
      <c r="Q276" s="214">
        <f>'[2]Electric Rate Base - Plant Data'!Q276</f>
        <v>0</v>
      </c>
      <c r="R276" s="214">
        <f>'[2]Electric Rate Base - Plant Data'!R276</f>
        <v>0</v>
      </c>
      <c r="S276" s="214">
        <f>'[2]Electric Rate Base - Plant Data'!S276</f>
        <v>0</v>
      </c>
    </row>
    <row r="277" spans="1:19" ht="13.8">
      <c r="A277" s="394" t="str">
        <f>'[2]Electric Rate Base - Plant Data'!A277</f>
        <v>WC/RB</v>
      </c>
      <c r="B277" s="312" t="str">
        <f>'[2]Electric Rate Base - Plant Data'!B277</f>
        <v>A/C 25400491 Deferral Snoqualmie Hydro Grant</v>
      </c>
      <c r="C277" s="214">
        <f>'[2]Electric Rate Base - Plant Data'!C277</f>
        <v>-4283741</v>
      </c>
      <c r="D277" s="392">
        <f>'[2]Electric Rate Base - Plant Data'!D277</f>
        <v>0</v>
      </c>
      <c r="E277" s="214">
        <f>'[2]Electric Rate Base - Plant Data'!E277</f>
        <v>-4283741</v>
      </c>
      <c r="F277" s="214">
        <f>'[2]Electric Rate Base - Plant Data'!F277</f>
        <v>0</v>
      </c>
      <c r="G277" s="214">
        <f>'[2]Electric Rate Base - Plant Data'!G277</f>
        <v>0</v>
      </c>
      <c r="H277" s="214">
        <f>'[2]Electric Rate Base - Plant Data'!H277</f>
        <v>0</v>
      </c>
      <c r="I277" s="214">
        <f>'[2]Electric Rate Base - Plant Data'!I277</f>
        <v>0</v>
      </c>
      <c r="J277" s="214">
        <f>'[2]Electric Rate Base - Plant Data'!J277</f>
        <v>3707969.451229482</v>
      </c>
      <c r="K277" s="214">
        <f>'[2]Electric Rate Base - Plant Data'!K277</f>
        <v>0</v>
      </c>
      <c r="L277" s="214">
        <f>'[2]Electric Rate Base - Plant Data'!L277</f>
        <v>0</v>
      </c>
      <c r="M277" s="214">
        <f>'[2]Electric Rate Base - Plant Data'!M277</f>
        <v>0</v>
      </c>
      <c r="N277" s="214">
        <f>'[2]Electric Rate Base - Plant Data'!N277</f>
        <v>0</v>
      </c>
      <c r="O277" s="214">
        <f>'[2]Electric Rate Base - Plant Data'!O277</f>
        <v>0</v>
      </c>
      <c r="P277" s="214">
        <f>'[2]Electric Rate Base - Plant Data'!P277</f>
        <v>0</v>
      </c>
      <c r="Q277" s="214">
        <f>'[2]Electric Rate Base - Plant Data'!Q277</f>
        <v>-575771.54877051804</v>
      </c>
      <c r="R277" s="214">
        <f>'[2]Electric Rate Base - Plant Data'!R277</f>
        <v>0</v>
      </c>
      <c r="S277" s="214">
        <f>'[2]Electric Rate Base - Plant Data'!S277</f>
        <v>-575771.54877051804</v>
      </c>
    </row>
    <row r="278" spans="1:19" ht="13.8">
      <c r="A278" s="394" t="str">
        <f>'[2]Electric Rate Base - Plant Data'!A278</f>
        <v>WC/RB</v>
      </c>
      <c r="B278" s="312" t="str">
        <f>'[2]Electric Rate Base - Plant Data'!B278</f>
        <v>A/C 25400501 Deferral Baker US Treasury Grant</v>
      </c>
      <c r="C278" s="214">
        <f>'[2]Electric Rate Base - Plant Data'!C278</f>
        <v>-1240071</v>
      </c>
      <c r="D278" s="392">
        <f>'[2]Electric Rate Base - Plant Data'!D278</f>
        <v>0</v>
      </c>
      <c r="E278" s="214">
        <f>'[2]Electric Rate Base - Plant Data'!E278</f>
        <v>-1240071</v>
      </c>
      <c r="F278" s="214">
        <f>'[2]Electric Rate Base - Plant Data'!F278</f>
        <v>0</v>
      </c>
      <c r="G278" s="214">
        <f>'[2]Electric Rate Base - Plant Data'!G278</f>
        <v>0</v>
      </c>
      <c r="H278" s="214">
        <f>'[2]Electric Rate Base - Plant Data'!H278</f>
        <v>0</v>
      </c>
      <c r="I278" s="214">
        <f>'[2]Electric Rate Base - Plant Data'!I278</f>
        <v>0</v>
      </c>
      <c r="J278" s="214">
        <f>'[2]Electric Rate Base - Plant Data'!J278</f>
        <v>1073395.3661266326</v>
      </c>
      <c r="K278" s="214">
        <f>'[2]Electric Rate Base - Plant Data'!K278</f>
        <v>0</v>
      </c>
      <c r="L278" s="214">
        <f>'[2]Electric Rate Base - Plant Data'!L278</f>
        <v>0</v>
      </c>
      <c r="M278" s="214">
        <f>'[2]Electric Rate Base - Plant Data'!M278</f>
        <v>0</v>
      </c>
      <c r="N278" s="214">
        <f>'[2]Electric Rate Base - Plant Data'!N278</f>
        <v>0</v>
      </c>
      <c r="O278" s="214">
        <f>'[2]Electric Rate Base - Plant Data'!O278</f>
        <v>0</v>
      </c>
      <c r="P278" s="214">
        <f>'[2]Electric Rate Base - Plant Data'!P278</f>
        <v>0</v>
      </c>
      <c r="Q278" s="214">
        <f>'[2]Electric Rate Base - Plant Data'!Q278</f>
        <v>-166675.63387336745</v>
      </c>
      <c r="R278" s="214">
        <f>'[2]Electric Rate Base - Plant Data'!R278</f>
        <v>0</v>
      </c>
      <c r="S278" s="214">
        <f>'[2]Electric Rate Base - Plant Data'!S278</f>
        <v>-166675.63387336745</v>
      </c>
    </row>
    <row r="279" spans="1:19" ht="13.8">
      <c r="A279" s="394" t="str">
        <f>'[2]Electric Rate Base - Plant Data'!A279</f>
        <v>WC/RB</v>
      </c>
      <c r="B279" s="312" t="str">
        <f>'[2]Electric Rate Base - Plant Data'!B279</f>
        <v>A/C 25400191 BNP Westcoast Pipeline Capacity-Non Core Gas</v>
      </c>
      <c r="C279" s="214">
        <f>'[2]Electric Rate Base - Plant Data'!C279</f>
        <v>-1388868.04</v>
      </c>
      <c r="D279" s="392">
        <f>'[2]Electric Rate Base - Plant Data'!D279</f>
        <v>0</v>
      </c>
      <c r="E279" s="214">
        <f>'[2]Electric Rate Base - Plant Data'!E279</f>
        <v>-1388868.04</v>
      </c>
      <c r="F279" s="214">
        <f>'[2]Electric Rate Base - Plant Data'!F279</f>
        <v>0</v>
      </c>
      <c r="G279" s="214">
        <f>'[2]Electric Rate Base - Plant Data'!G279</f>
        <v>0</v>
      </c>
      <c r="H279" s="214">
        <f>'[2]Electric Rate Base - Plant Data'!H279</f>
        <v>0</v>
      </c>
      <c r="I279" s="214">
        <f>'[2]Electric Rate Base - Plant Data'!I279</f>
        <v>0</v>
      </c>
      <c r="J279" s="214">
        <f>'[2]Electric Rate Base - Plant Data'!J279</f>
        <v>1202192.2713915813</v>
      </c>
      <c r="K279" s="214">
        <f>'[2]Electric Rate Base - Plant Data'!K279</f>
        <v>0</v>
      </c>
      <c r="L279" s="214">
        <f>'[2]Electric Rate Base - Plant Data'!L279</f>
        <v>0</v>
      </c>
      <c r="M279" s="214">
        <f>'[2]Electric Rate Base - Plant Data'!M279</f>
        <v>0</v>
      </c>
      <c r="N279" s="214">
        <f>'[2]Electric Rate Base - Plant Data'!N279</f>
        <v>0</v>
      </c>
      <c r="O279" s="214">
        <f>'[2]Electric Rate Base - Plant Data'!O279</f>
        <v>0</v>
      </c>
      <c r="P279" s="214">
        <f>'[2]Electric Rate Base - Plant Data'!P279</f>
        <v>0</v>
      </c>
      <c r="Q279" s="214">
        <f>'[2]Electric Rate Base - Plant Data'!Q279</f>
        <v>-186675.76860841876</v>
      </c>
      <c r="R279" s="214">
        <f>'[2]Electric Rate Base - Plant Data'!R279</f>
        <v>0</v>
      </c>
      <c r="S279" s="214">
        <f>'[2]Electric Rate Base - Plant Data'!S279</f>
        <v>-186675.76860841876</v>
      </c>
    </row>
    <row r="280" spans="1:19" ht="13.8">
      <c r="A280" s="394" t="str">
        <f>'[2]Electric Rate Base - Plant Data'!A280</f>
        <v>WC/RB</v>
      </c>
      <c r="B280" s="312" t="str">
        <f>'[2]Electric Rate Base - Plant Data'!B280</f>
        <v>A/C 25400201 FBE Westcoast Pipeline Capacity- Non Core Gas</v>
      </c>
      <c r="C280" s="214">
        <f>'[2]Electric Rate Base - Plant Data'!C280</f>
        <v>-1013105.31</v>
      </c>
      <c r="D280" s="392">
        <f>'[2]Electric Rate Base - Plant Data'!D280</f>
        <v>0</v>
      </c>
      <c r="E280" s="214">
        <f>'[2]Electric Rate Base - Plant Data'!E280</f>
        <v>-1013105.31</v>
      </c>
      <c r="F280" s="214">
        <f>'[2]Electric Rate Base - Plant Data'!F280</f>
        <v>0</v>
      </c>
      <c r="G280" s="214">
        <f>'[2]Electric Rate Base - Plant Data'!G280</f>
        <v>0</v>
      </c>
      <c r="H280" s="214">
        <f>'[2]Electric Rate Base - Plant Data'!H280</f>
        <v>0</v>
      </c>
      <c r="I280" s="214">
        <f>'[2]Electric Rate Base - Plant Data'!I280</f>
        <v>0</v>
      </c>
      <c r="J280" s="214">
        <f>'[2]Electric Rate Base - Plant Data'!J280</f>
        <v>876935.31351851427</v>
      </c>
      <c r="K280" s="214">
        <f>'[2]Electric Rate Base - Plant Data'!K280</f>
        <v>0</v>
      </c>
      <c r="L280" s="214">
        <f>'[2]Electric Rate Base - Plant Data'!L280</f>
        <v>0</v>
      </c>
      <c r="M280" s="214">
        <f>'[2]Electric Rate Base - Plant Data'!M280</f>
        <v>0</v>
      </c>
      <c r="N280" s="214">
        <f>'[2]Electric Rate Base - Plant Data'!N280</f>
        <v>0</v>
      </c>
      <c r="O280" s="214">
        <f>'[2]Electric Rate Base - Plant Data'!O280</f>
        <v>0</v>
      </c>
      <c r="P280" s="214">
        <f>'[2]Electric Rate Base - Plant Data'!P280</f>
        <v>0</v>
      </c>
      <c r="Q280" s="214">
        <f>'[2]Electric Rate Base - Plant Data'!Q280</f>
        <v>-136169.99648148578</v>
      </c>
      <c r="R280" s="214">
        <f>'[2]Electric Rate Base - Plant Data'!R280</f>
        <v>0</v>
      </c>
      <c r="S280" s="214">
        <f>'[2]Electric Rate Base - Plant Data'!S280</f>
        <v>-136169.99648148578</v>
      </c>
    </row>
    <row r="281" spans="1:19" ht="13.8">
      <c r="A281" s="394" t="str">
        <f>'[2]Electric Rate Base - Plant Data'!A281</f>
        <v>WC/RB</v>
      </c>
      <c r="B281" s="314" t="str">
        <f>'[2]Electric Rate Base - Plant Data'!B281</f>
        <v>Customer Deposits &amp; Customer Advances</v>
      </c>
      <c r="C281" s="413">
        <f>'[2]Electric Rate Base - Plant Data'!C281</f>
        <v>0</v>
      </c>
      <c r="D281" s="392">
        <f>'[2]Electric Rate Base - Plant Data'!D281</f>
        <v>0</v>
      </c>
      <c r="E281" s="413">
        <f>'[2]Electric Rate Base - Plant Data'!E281</f>
        <v>0</v>
      </c>
      <c r="F281" s="413">
        <f>'[2]Electric Rate Base - Plant Data'!F281</f>
        <v>0</v>
      </c>
      <c r="G281" s="413">
        <f>'[2]Electric Rate Base - Plant Data'!G281</f>
        <v>0</v>
      </c>
      <c r="H281" s="413">
        <f>'[2]Electric Rate Base - Plant Data'!H281</f>
        <v>0</v>
      </c>
      <c r="I281" s="413">
        <f>'[2]Electric Rate Base - Plant Data'!I281</f>
        <v>0</v>
      </c>
      <c r="J281" s="413">
        <f>'[2]Electric Rate Base - Plant Data'!J281</f>
        <v>0</v>
      </c>
      <c r="K281" s="413">
        <f>'[2]Electric Rate Base - Plant Data'!K281</f>
        <v>0</v>
      </c>
      <c r="L281" s="413">
        <f>'[2]Electric Rate Base - Plant Data'!L281</f>
        <v>0</v>
      </c>
      <c r="M281" s="413">
        <f>'[2]Electric Rate Base - Plant Data'!M281</f>
        <v>0</v>
      </c>
      <c r="N281" s="413">
        <f>'[2]Electric Rate Base - Plant Data'!N281</f>
        <v>0</v>
      </c>
      <c r="O281" s="413">
        <f>'[2]Electric Rate Base - Plant Data'!O281</f>
        <v>0</v>
      </c>
      <c r="P281" s="413">
        <f>'[2]Electric Rate Base - Plant Data'!P281</f>
        <v>0</v>
      </c>
      <c r="Q281" s="214">
        <f>'[2]Electric Rate Base - Plant Data'!Q281</f>
        <v>0</v>
      </c>
      <c r="R281" s="214">
        <f>'[2]Electric Rate Base - Plant Data'!R281</f>
        <v>0</v>
      </c>
      <c r="S281" s="413">
        <f>'[2]Electric Rate Base - Plant Data'!S281</f>
        <v>0</v>
      </c>
    </row>
    <row r="282" spans="1:19" ht="13.8">
      <c r="A282" s="394" t="str">
        <f>'[2]Electric Rate Base - Plant Data'!A282</f>
        <v>WC/RB</v>
      </c>
      <c r="B282" s="315" t="str">
        <f>'[2]Electric Rate Base - Plant Data'!B282</f>
        <v>A/C 23500011 Transmission Services Deposits</v>
      </c>
      <c r="C282" s="413">
        <f>'[2]Electric Rate Base - Plant Data'!C282</f>
        <v>-5962277.1433333335</v>
      </c>
      <c r="D282" s="392">
        <f>'[2]Electric Rate Base - Plant Data'!D282</f>
        <v>0</v>
      </c>
      <c r="E282" s="413">
        <f>'[2]Electric Rate Base - Plant Data'!E282</f>
        <v>-5962277.1433333335</v>
      </c>
      <c r="F282" s="413">
        <f>'[2]Electric Rate Base - Plant Data'!F282</f>
        <v>0</v>
      </c>
      <c r="G282" s="413">
        <f>'[2]Electric Rate Base - Plant Data'!G282</f>
        <v>0</v>
      </c>
      <c r="H282" s="413">
        <f>'[2]Electric Rate Base - Plant Data'!H282</f>
        <v>0</v>
      </c>
      <c r="I282" s="413">
        <f>'[2]Electric Rate Base - Plant Data'!I282</f>
        <v>0</v>
      </c>
      <c r="J282" s="413">
        <f>'[2]Electric Rate Base - Plant Data'!J282</f>
        <v>0</v>
      </c>
      <c r="K282" s="413">
        <f>'[2]Electric Rate Base - Plant Data'!K282</f>
        <v>0</v>
      </c>
      <c r="L282" s="413">
        <f>'[2]Electric Rate Base - Plant Data'!L282</f>
        <v>0</v>
      </c>
      <c r="M282" s="413">
        <f>'[2]Electric Rate Base - Plant Data'!M282</f>
        <v>0</v>
      </c>
      <c r="N282" s="413">
        <f>'[2]Electric Rate Base - Plant Data'!N282</f>
        <v>0</v>
      </c>
      <c r="O282" s="413">
        <f>'[2]Electric Rate Base - Plant Data'!O282</f>
        <v>0</v>
      </c>
      <c r="P282" s="413">
        <f>'[2]Electric Rate Base - Plant Data'!P282</f>
        <v>0</v>
      </c>
      <c r="Q282" s="413">
        <f>'[2]Electric Rate Base - Plant Data'!Q282</f>
        <v>-5962277.1433333335</v>
      </c>
      <c r="R282" s="413">
        <f>'[2]Electric Rate Base - Plant Data'!R282</f>
        <v>0</v>
      </c>
      <c r="S282" s="413">
        <f>'[2]Electric Rate Base - Plant Data'!S282</f>
        <v>-5962277.1433333335</v>
      </c>
    </row>
    <row r="283" spans="1:19" ht="13.8">
      <c r="A283" s="394" t="str">
        <f>'[2]Electric Rate Base - Plant Data'!A283</f>
        <v>WC/RB</v>
      </c>
      <c r="B283" s="316" t="str">
        <f>'[2]Electric Rate Base - Plant Data'!B283</f>
        <v>A/C 23500003 Customer Deposits - Common</v>
      </c>
      <c r="C283" s="413">
        <f>'[2]Electric Rate Base - Plant Data'!C283</f>
        <v>-19040677.756270085</v>
      </c>
      <c r="D283" s="392">
        <f>'[2]Electric Rate Base - Plant Data'!D283</f>
        <v>0</v>
      </c>
      <c r="E283" s="413">
        <f>'[2]Electric Rate Base - Plant Data'!E283</f>
        <v>-19040677.756270085</v>
      </c>
      <c r="F283" s="413">
        <f>'[2]Electric Rate Base - Plant Data'!F283</f>
        <v>0</v>
      </c>
      <c r="G283" s="413">
        <f>'[2]Electric Rate Base - Plant Data'!G283</f>
        <v>0</v>
      </c>
      <c r="H283" s="413">
        <f>'[2]Electric Rate Base - Plant Data'!H283</f>
        <v>0</v>
      </c>
      <c r="I283" s="413">
        <f>'[2]Electric Rate Base - Plant Data'!I283</f>
        <v>0</v>
      </c>
      <c r="J283" s="413">
        <f>'[2]Electric Rate Base - Plant Data'!J283</f>
        <v>0</v>
      </c>
      <c r="K283" s="413">
        <f>'[2]Electric Rate Base - Plant Data'!K283</f>
        <v>0</v>
      </c>
      <c r="L283" s="413">
        <f>'[2]Electric Rate Base - Plant Data'!L283</f>
        <v>0</v>
      </c>
      <c r="M283" s="413">
        <f>'[2]Electric Rate Base - Plant Data'!M283</f>
        <v>0</v>
      </c>
      <c r="N283" s="413">
        <f>'[2]Electric Rate Base - Plant Data'!N283</f>
        <v>0</v>
      </c>
      <c r="O283" s="413">
        <f>'[2]Electric Rate Base - Plant Data'!O283</f>
        <v>0</v>
      </c>
      <c r="P283" s="413">
        <f>'[2]Electric Rate Base - Plant Data'!P283</f>
        <v>0</v>
      </c>
      <c r="Q283" s="413">
        <f>'[2]Electric Rate Base - Plant Data'!Q283</f>
        <v>-19040677.756270085</v>
      </c>
      <c r="R283" s="413">
        <f>'[2]Electric Rate Base - Plant Data'!R283</f>
        <v>0</v>
      </c>
      <c r="S283" s="413">
        <f>'[2]Electric Rate Base - Plant Data'!S283</f>
        <v>-19040677.756270085</v>
      </c>
    </row>
    <row r="284" spans="1:19" ht="13.8">
      <c r="A284" s="394" t="str">
        <f>'[2]Electric Rate Base - Plant Data'!A284</f>
        <v>WC/RB</v>
      </c>
      <c r="B284" s="312" t="str">
        <f>'[2]Electric Rate Base - Plant Data'!B284</f>
        <v>A/C 25200121 Cust Advances for  Const Posted 9/1</v>
      </c>
      <c r="C284" s="413">
        <f>'[2]Electric Rate Base - Plant Data'!C284</f>
        <v>-16967.4175</v>
      </c>
      <c r="D284" s="392">
        <f>'[2]Electric Rate Base - Plant Data'!D284</f>
        <v>0</v>
      </c>
      <c r="E284" s="413">
        <f>'[2]Electric Rate Base - Plant Data'!E284</f>
        <v>-16967.4175</v>
      </c>
      <c r="F284" s="413">
        <f>'[2]Electric Rate Base - Plant Data'!F284</f>
        <v>0</v>
      </c>
      <c r="G284" s="413">
        <f>'[2]Electric Rate Base - Plant Data'!G284</f>
        <v>0</v>
      </c>
      <c r="H284" s="413">
        <f>'[2]Electric Rate Base - Plant Data'!H284</f>
        <v>0</v>
      </c>
      <c r="I284" s="413">
        <f>'[2]Electric Rate Base - Plant Data'!I284</f>
        <v>0</v>
      </c>
      <c r="J284" s="413">
        <f>'[2]Electric Rate Base - Plant Data'!J284</f>
        <v>0</v>
      </c>
      <c r="K284" s="413">
        <f>'[2]Electric Rate Base - Plant Data'!K284</f>
        <v>0</v>
      </c>
      <c r="L284" s="413">
        <f>'[2]Electric Rate Base - Plant Data'!L284</f>
        <v>0</v>
      </c>
      <c r="M284" s="413">
        <f>'[2]Electric Rate Base - Plant Data'!M284</f>
        <v>0</v>
      </c>
      <c r="N284" s="413">
        <f>'[2]Electric Rate Base - Plant Data'!N284</f>
        <v>0</v>
      </c>
      <c r="O284" s="413">
        <f>'[2]Electric Rate Base - Plant Data'!O284</f>
        <v>0</v>
      </c>
      <c r="P284" s="413">
        <f>'[2]Electric Rate Base - Plant Data'!P284</f>
        <v>0</v>
      </c>
      <c r="Q284" s="413">
        <f>'[2]Electric Rate Base - Plant Data'!Q284</f>
        <v>-16967.4175</v>
      </c>
      <c r="R284" s="413">
        <f>'[2]Electric Rate Base - Plant Data'!R284</f>
        <v>0</v>
      </c>
      <c r="S284" s="413">
        <f>'[2]Electric Rate Base - Plant Data'!S284</f>
        <v>-16967.4175</v>
      </c>
    </row>
    <row r="285" spans="1:19" ht="13.8">
      <c r="A285" s="394" t="str">
        <f>'[2]Electric Rate Base - Plant Data'!A285</f>
        <v>WC/RB</v>
      </c>
      <c r="B285" s="312" t="str">
        <f>'[2]Electric Rate Base - Plant Data'!B285</f>
        <v>A/C 25200161 Residential Single Family Elec Customer</v>
      </c>
      <c r="C285" s="413">
        <f>'[2]Electric Rate Base - Plant Data'!C285</f>
        <v>-6429735.9779166654</v>
      </c>
      <c r="D285" s="392">
        <f>'[2]Electric Rate Base - Plant Data'!D285</f>
        <v>0</v>
      </c>
      <c r="E285" s="413">
        <f>'[2]Electric Rate Base - Plant Data'!E285</f>
        <v>-6429735.9779166654</v>
      </c>
      <c r="F285" s="413">
        <f>'[2]Electric Rate Base - Plant Data'!F285</f>
        <v>0</v>
      </c>
      <c r="G285" s="413">
        <f>'[2]Electric Rate Base - Plant Data'!G285</f>
        <v>0</v>
      </c>
      <c r="H285" s="413">
        <f>'[2]Electric Rate Base - Plant Data'!H285</f>
        <v>0</v>
      </c>
      <c r="I285" s="413">
        <f>'[2]Electric Rate Base - Plant Data'!I285</f>
        <v>0</v>
      </c>
      <c r="J285" s="413">
        <f>'[2]Electric Rate Base - Plant Data'!J285</f>
        <v>0</v>
      </c>
      <c r="K285" s="413">
        <f>'[2]Electric Rate Base - Plant Data'!K285</f>
        <v>0</v>
      </c>
      <c r="L285" s="413">
        <f>'[2]Electric Rate Base - Plant Data'!L285</f>
        <v>0</v>
      </c>
      <c r="M285" s="413">
        <f>'[2]Electric Rate Base - Plant Data'!M285</f>
        <v>0</v>
      </c>
      <c r="N285" s="413">
        <f>'[2]Electric Rate Base - Plant Data'!N285</f>
        <v>0</v>
      </c>
      <c r="O285" s="413">
        <f>'[2]Electric Rate Base - Plant Data'!O285</f>
        <v>0</v>
      </c>
      <c r="P285" s="413">
        <f>'[2]Electric Rate Base - Plant Data'!P285</f>
        <v>0</v>
      </c>
      <c r="Q285" s="413">
        <f>'[2]Electric Rate Base - Plant Data'!Q285</f>
        <v>-6429735.9779166654</v>
      </c>
      <c r="R285" s="413">
        <f>'[2]Electric Rate Base - Plant Data'!R285</f>
        <v>0</v>
      </c>
      <c r="S285" s="413">
        <f>'[2]Electric Rate Base - Plant Data'!S285</f>
        <v>-6429735.9779166654</v>
      </c>
    </row>
    <row r="286" spans="1:19" ht="13.8">
      <c r="A286" s="394" t="str">
        <f>'[2]Electric Rate Base - Plant Data'!A286</f>
        <v>WC/RB</v>
      </c>
      <c r="B286" s="312" t="str">
        <f>'[2]Electric Rate Base - Plant Data'!B286</f>
        <v>A/C 25200171 Residential Plat Elec Customer Advances</v>
      </c>
      <c r="C286" s="413">
        <f>'[2]Electric Rate Base - Plant Data'!C286</f>
        <v>-14726399.540416665</v>
      </c>
      <c r="D286" s="392">
        <f>'[2]Electric Rate Base - Plant Data'!D286</f>
        <v>0</v>
      </c>
      <c r="E286" s="413">
        <f>'[2]Electric Rate Base - Plant Data'!E286</f>
        <v>-14726399.540416665</v>
      </c>
      <c r="F286" s="413">
        <f>'[2]Electric Rate Base - Plant Data'!F286</f>
        <v>0</v>
      </c>
      <c r="G286" s="413">
        <f>'[2]Electric Rate Base - Plant Data'!G286</f>
        <v>0</v>
      </c>
      <c r="H286" s="413">
        <f>'[2]Electric Rate Base - Plant Data'!H286</f>
        <v>0</v>
      </c>
      <c r="I286" s="413">
        <f>'[2]Electric Rate Base - Plant Data'!I286</f>
        <v>0</v>
      </c>
      <c r="J286" s="413">
        <f>'[2]Electric Rate Base - Plant Data'!J286</f>
        <v>0</v>
      </c>
      <c r="K286" s="413">
        <f>'[2]Electric Rate Base - Plant Data'!K286</f>
        <v>0</v>
      </c>
      <c r="L286" s="413">
        <f>'[2]Electric Rate Base - Plant Data'!L286</f>
        <v>0</v>
      </c>
      <c r="M286" s="413">
        <f>'[2]Electric Rate Base - Plant Data'!M286</f>
        <v>0</v>
      </c>
      <c r="N286" s="413">
        <f>'[2]Electric Rate Base - Plant Data'!N286</f>
        <v>0</v>
      </c>
      <c r="O286" s="413">
        <f>'[2]Electric Rate Base - Plant Data'!O286</f>
        <v>0</v>
      </c>
      <c r="P286" s="413">
        <f>'[2]Electric Rate Base - Plant Data'!P286</f>
        <v>0</v>
      </c>
      <c r="Q286" s="413">
        <f>'[2]Electric Rate Base - Plant Data'!Q286</f>
        <v>-14726399.540416665</v>
      </c>
      <c r="R286" s="413">
        <f>'[2]Electric Rate Base - Plant Data'!R286</f>
        <v>0</v>
      </c>
      <c r="S286" s="413">
        <f>'[2]Electric Rate Base - Plant Data'!S286</f>
        <v>-14726399.540416665</v>
      </c>
    </row>
    <row r="287" spans="1:19" ht="13.8">
      <c r="A287" s="394" t="str">
        <f>'[2]Electric Rate Base - Plant Data'!A287</f>
        <v>WC/RB</v>
      </c>
      <c r="B287" s="312" t="str">
        <f>'[2]Electric Rate Base - Plant Data'!B287</f>
        <v>A/C 25200181 Non-Residential Elec Customer Advances</v>
      </c>
      <c r="C287" s="413">
        <f>'[2]Electric Rate Base - Plant Data'!C287</f>
        <v>-33547574.951666668</v>
      </c>
      <c r="D287" s="392">
        <f>'[2]Electric Rate Base - Plant Data'!D287</f>
        <v>0</v>
      </c>
      <c r="E287" s="413">
        <f>'[2]Electric Rate Base - Plant Data'!E287</f>
        <v>-33547574.951666668</v>
      </c>
      <c r="F287" s="413">
        <f>'[2]Electric Rate Base - Plant Data'!F287</f>
        <v>0</v>
      </c>
      <c r="G287" s="413">
        <f>'[2]Electric Rate Base - Plant Data'!G287</f>
        <v>0</v>
      </c>
      <c r="H287" s="413">
        <f>'[2]Electric Rate Base - Plant Data'!H287</f>
        <v>0</v>
      </c>
      <c r="I287" s="413">
        <f>'[2]Electric Rate Base - Plant Data'!I287</f>
        <v>0</v>
      </c>
      <c r="J287" s="413">
        <f>'[2]Electric Rate Base - Plant Data'!J287</f>
        <v>0</v>
      </c>
      <c r="K287" s="413">
        <f>'[2]Electric Rate Base - Plant Data'!K287</f>
        <v>0</v>
      </c>
      <c r="L287" s="413">
        <f>'[2]Electric Rate Base - Plant Data'!L287</f>
        <v>0</v>
      </c>
      <c r="M287" s="413">
        <f>'[2]Electric Rate Base - Plant Data'!M287</f>
        <v>0</v>
      </c>
      <c r="N287" s="413">
        <f>'[2]Electric Rate Base - Plant Data'!N287</f>
        <v>0</v>
      </c>
      <c r="O287" s="413">
        <f>'[2]Electric Rate Base - Plant Data'!O287</f>
        <v>0</v>
      </c>
      <c r="P287" s="413">
        <f>'[2]Electric Rate Base - Plant Data'!P287</f>
        <v>0</v>
      </c>
      <c r="Q287" s="413">
        <f>'[2]Electric Rate Base - Plant Data'!Q287</f>
        <v>-33547574.951666668</v>
      </c>
      <c r="R287" s="413">
        <f>'[2]Electric Rate Base - Plant Data'!R287</f>
        <v>0</v>
      </c>
      <c r="S287" s="413">
        <f>'[2]Electric Rate Base - Plant Data'!S287</f>
        <v>-33547574.951666668</v>
      </c>
    </row>
    <row r="288" spans="1:19" ht="13.8">
      <c r="A288" s="394" t="str">
        <f>'[2]Electric Rate Base - Plant Data'!A288</f>
        <v>WC/RB</v>
      </c>
      <c r="B288" s="409" t="str">
        <f>'[2]Electric Rate Base - Plant Data'!B288</f>
        <v>DFIT</v>
      </c>
      <c r="C288" s="413">
        <f>'[2]Electric Rate Base - Plant Data'!C288</f>
        <v>0</v>
      </c>
      <c r="D288" s="392">
        <f>'[2]Electric Rate Base - Plant Data'!D288</f>
        <v>0</v>
      </c>
      <c r="E288" s="413">
        <f>'[2]Electric Rate Base - Plant Data'!E288</f>
        <v>0</v>
      </c>
      <c r="F288" s="413">
        <f>'[2]Electric Rate Base - Plant Data'!F288</f>
        <v>0</v>
      </c>
      <c r="G288" s="413">
        <f>'[2]Electric Rate Base - Plant Data'!G288</f>
        <v>0</v>
      </c>
      <c r="H288" s="413">
        <f>'[2]Electric Rate Base - Plant Data'!H288</f>
        <v>0</v>
      </c>
      <c r="I288" s="413">
        <f>'[2]Electric Rate Base - Plant Data'!I288</f>
        <v>0</v>
      </c>
      <c r="J288" s="413">
        <f>'[2]Electric Rate Base - Plant Data'!J288</f>
        <v>0</v>
      </c>
      <c r="K288" s="413">
        <f>'[2]Electric Rate Base - Plant Data'!K288</f>
        <v>0</v>
      </c>
      <c r="L288" s="413">
        <f>'[2]Electric Rate Base - Plant Data'!L288</f>
        <v>0</v>
      </c>
      <c r="M288" s="413">
        <f>'[2]Electric Rate Base - Plant Data'!M288</f>
        <v>0</v>
      </c>
      <c r="N288" s="413">
        <f>'[2]Electric Rate Base - Plant Data'!N288</f>
        <v>0</v>
      </c>
      <c r="O288" s="413">
        <f>'[2]Electric Rate Base - Plant Data'!O288</f>
        <v>0</v>
      </c>
      <c r="P288" s="413">
        <f>'[2]Electric Rate Base - Plant Data'!P288</f>
        <v>0</v>
      </c>
      <c r="Q288" s="413">
        <f>'[2]Electric Rate Base - Plant Data'!Q288</f>
        <v>0</v>
      </c>
      <c r="R288" s="413">
        <f>'[2]Electric Rate Base - Plant Data'!R288</f>
        <v>0</v>
      </c>
      <c r="S288" s="413">
        <f>'[2]Electric Rate Base - Plant Data'!S288</f>
        <v>0</v>
      </c>
    </row>
    <row r="289" spans="1:19" ht="13.8">
      <c r="A289" s="394" t="str">
        <f>'[2]Electric Rate Base - Plant Data'!A289</f>
        <v>WC/RB</v>
      </c>
      <c r="B289" s="317" t="str">
        <f>'[2]Electric Rate Base - Plant Data'!B289</f>
        <v>A/C 19000151 DFIT - Westcoast Capacity Assignment - Electric</v>
      </c>
      <c r="C289" s="214">
        <f>'[2]Electric Rate Base - Plant Data'!C289</f>
        <v>354586.76916666672</v>
      </c>
      <c r="D289" s="392">
        <f>'[2]Electric Rate Base - Plant Data'!D289</f>
        <v>0</v>
      </c>
      <c r="E289" s="214">
        <f>'[2]Electric Rate Base - Plant Data'!E289</f>
        <v>354586.76916666672</v>
      </c>
      <c r="F289" s="214">
        <f>'[2]Electric Rate Base - Plant Data'!F289</f>
        <v>0</v>
      </c>
      <c r="G289" s="214">
        <f>'[2]Electric Rate Base - Plant Data'!G289</f>
        <v>0</v>
      </c>
      <c r="H289" s="214">
        <f>'[2]Electric Rate Base - Plant Data'!H289</f>
        <v>0</v>
      </c>
      <c r="I289" s="214">
        <f>'[2]Electric Rate Base - Plant Data'!I289</f>
        <v>0</v>
      </c>
      <c r="J289" s="214">
        <f>'[2]Electric Rate Base - Plant Data'!J289</f>
        <v>-306927.27039814671</v>
      </c>
      <c r="K289" s="214">
        <f>'[2]Electric Rate Base - Plant Data'!K289</f>
        <v>0</v>
      </c>
      <c r="L289" s="214">
        <f>'[2]Electric Rate Base - Plant Data'!L289</f>
        <v>0</v>
      </c>
      <c r="M289" s="214">
        <f>'[2]Electric Rate Base - Plant Data'!M289</f>
        <v>0</v>
      </c>
      <c r="N289" s="214">
        <f>'[2]Electric Rate Base - Plant Data'!N289</f>
        <v>0</v>
      </c>
      <c r="O289" s="214">
        <f>'[2]Electric Rate Base - Plant Data'!O289</f>
        <v>0</v>
      </c>
      <c r="P289" s="214">
        <f>'[2]Electric Rate Base - Plant Data'!P289</f>
        <v>0</v>
      </c>
      <c r="Q289" s="214">
        <f>'[2]Electric Rate Base - Plant Data'!Q289</f>
        <v>47659.498768520018</v>
      </c>
      <c r="R289" s="214">
        <f>'[2]Electric Rate Base - Plant Data'!R289</f>
        <v>0</v>
      </c>
      <c r="S289" s="214">
        <f>'[2]Electric Rate Base - Plant Data'!S289</f>
        <v>47659.498768520018</v>
      </c>
    </row>
    <row r="290" spans="1:19" ht="13.8">
      <c r="A290" s="394" t="str">
        <f>'[2]Electric Rate Base - Plant Data'!A290</f>
        <v>WC/RB</v>
      </c>
      <c r="B290" s="312" t="str">
        <f>'[2]Electric Rate Base - Plant Data'!B290</f>
        <v>A/C 19000711 DFIT-BNP Electric</v>
      </c>
      <c r="C290" s="214">
        <f>'[2]Electric Rate Base - Plant Data'!C290</f>
        <v>486103.72166666668</v>
      </c>
      <c r="D290" s="392">
        <f>'[2]Electric Rate Base - Plant Data'!D290</f>
        <v>0</v>
      </c>
      <c r="E290" s="214">
        <f>'[2]Electric Rate Base - Plant Data'!E290</f>
        <v>486103.72166666668</v>
      </c>
      <c r="F290" s="214">
        <f>'[2]Electric Rate Base - Plant Data'!F290</f>
        <v>0</v>
      </c>
      <c r="G290" s="214">
        <f>'[2]Electric Rate Base - Plant Data'!G290</f>
        <v>0</v>
      </c>
      <c r="H290" s="214">
        <f>'[2]Electric Rate Base - Plant Data'!H290</f>
        <v>0</v>
      </c>
      <c r="I290" s="214">
        <f>'[2]Electric Rate Base - Plant Data'!I290</f>
        <v>0</v>
      </c>
      <c r="J290" s="214">
        <f>'[2]Electric Rate Base - Plant Data'!J290</f>
        <v>-420767.2026537201</v>
      </c>
      <c r="K290" s="214">
        <f>'[2]Electric Rate Base - Plant Data'!K290</f>
        <v>0</v>
      </c>
      <c r="L290" s="214">
        <f>'[2]Electric Rate Base - Plant Data'!L290</f>
        <v>0</v>
      </c>
      <c r="M290" s="214">
        <f>'[2]Electric Rate Base - Plant Data'!M290</f>
        <v>0</v>
      </c>
      <c r="N290" s="214">
        <f>'[2]Electric Rate Base - Plant Data'!N290</f>
        <v>0</v>
      </c>
      <c r="O290" s="214">
        <f>'[2]Electric Rate Base - Plant Data'!O290</f>
        <v>0</v>
      </c>
      <c r="P290" s="214">
        <f>'[2]Electric Rate Base - Plant Data'!P290</f>
        <v>0</v>
      </c>
      <c r="Q290" s="214">
        <f>'[2]Electric Rate Base - Plant Data'!Q290</f>
        <v>65336.519012946577</v>
      </c>
      <c r="R290" s="214">
        <f>'[2]Electric Rate Base - Plant Data'!R290</f>
        <v>0</v>
      </c>
      <c r="S290" s="214">
        <f>'[2]Electric Rate Base - Plant Data'!S290</f>
        <v>65336.519012946577</v>
      </c>
    </row>
    <row r="291" spans="1:19" ht="13.8">
      <c r="A291" s="394" t="str">
        <f>'[2]Electric Rate Base - Plant Data'!A291</f>
        <v>WC/RB</v>
      </c>
      <c r="B291" s="312" t="str">
        <f>'[2]Electric Rate Base - Plant Data'!B291</f>
        <v>A/C 28200121 Def Inc Tax - Post 1980 Additions</v>
      </c>
      <c r="C291" s="214">
        <f>'[2]Electric Rate Base - Plant Data'!C291</f>
        <v>-1266343705.2720833</v>
      </c>
      <c r="D291" s="392">
        <f>'[2]Electric Rate Base - Plant Data'!D291</f>
        <v>0</v>
      </c>
      <c r="E291" s="214">
        <f>'[2]Electric Rate Base - Plant Data'!E291</f>
        <v>-1266343705.2720833</v>
      </c>
      <c r="F291" s="214">
        <f>'[2]Electric Rate Base - Plant Data'!F291</f>
        <v>9237788.9635831658</v>
      </c>
      <c r="G291" s="214">
        <f>'[2]Electric Rate Base - Plant Data'!G291</f>
        <v>275002.73965979565</v>
      </c>
      <c r="H291" s="214">
        <f>'[2]Electric Rate Base - Plant Data'!H291</f>
        <v>0</v>
      </c>
      <c r="I291" s="214">
        <f>'[2]Electric Rate Base - Plant Data'!I291</f>
        <v>979945.97436044563</v>
      </c>
      <c r="J291" s="214">
        <f>'[2]Electric Rate Base - Plant Data'!J291</f>
        <v>0</v>
      </c>
      <c r="K291" s="214">
        <f>'[2]Electric Rate Base - Plant Data'!K291</f>
        <v>-1716630.2886360891</v>
      </c>
      <c r="L291" s="214">
        <f>'[2]Electric Rate Base - Plant Data'!L291</f>
        <v>0</v>
      </c>
      <c r="M291" s="214">
        <f>'[2]Electric Rate Base - Plant Data'!M291</f>
        <v>-2924301.9482050105</v>
      </c>
      <c r="N291" s="214">
        <f>'[2]Electric Rate Base - Plant Data'!N291</f>
        <v>-4188738.7602319769</v>
      </c>
      <c r="O291" s="214">
        <f>'[2]Electric Rate Base - Plant Data'!O291</f>
        <v>0</v>
      </c>
      <c r="P291" s="214">
        <f>'[2]Electric Rate Base - Plant Data'!P291</f>
        <v>0</v>
      </c>
      <c r="Q291" s="214">
        <f>'[2]Electric Rate Base - Plant Data'!Q291</f>
        <v>-1264680638.591553</v>
      </c>
      <c r="R291" s="214">
        <f>'[2]Electric Rate Base - Plant Data'!R291</f>
        <v>0</v>
      </c>
      <c r="S291" s="214">
        <f>'[2]Electric Rate Base - Plant Data'!S291</f>
        <v>-1264680638.591553</v>
      </c>
    </row>
    <row r="292" spans="1:19" ht="13.8">
      <c r="A292" s="394" t="str">
        <f>'[2]Electric Rate Base - Plant Data'!A292</f>
        <v>WC/RB</v>
      </c>
      <c r="B292" s="312" t="str">
        <f>'[2]Electric Rate Base - Plant Data'!B292</f>
        <v>A/C 19000573 DFIT Bothel Data Ctr. - Ppd Lease Expense</v>
      </c>
      <c r="C292" s="214">
        <f>'[2]Electric Rate Base - Plant Data'!C292</f>
        <v>170025.56164941663</v>
      </c>
      <c r="D292" s="392">
        <f>'[2]Electric Rate Base - Plant Data'!D292</f>
        <v>0</v>
      </c>
      <c r="E292" s="214">
        <f>'[2]Electric Rate Base - Plant Data'!E292</f>
        <v>170025.56164941663</v>
      </c>
      <c r="F292" s="214">
        <f>'[2]Electric Rate Base - Plant Data'!F292</f>
        <v>0</v>
      </c>
      <c r="G292" s="214">
        <f>'[2]Electric Rate Base - Plant Data'!G292</f>
        <v>0</v>
      </c>
      <c r="H292" s="214">
        <f>'[2]Electric Rate Base - Plant Data'!H292</f>
        <v>0</v>
      </c>
      <c r="I292" s="214">
        <f>'[2]Electric Rate Base - Plant Data'!I292</f>
        <v>0</v>
      </c>
      <c r="J292" s="214">
        <f>'[2]Electric Rate Base - Plant Data'!J292</f>
        <v>0</v>
      </c>
      <c r="K292" s="214">
        <f>'[2]Electric Rate Base - Plant Data'!K292</f>
        <v>0</v>
      </c>
      <c r="L292" s="214">
        <f>'[2]Electric Rate Base - Plant Data'!L292</f>
        <v>0</v>
      </c>
      <c r="M292" s="214">
        <f>'[2]Electric Rate Base - Plant Data'!M292</f>
        <v>0</v>
      </c>
      <c r="N292" s="214">
        <f>'[2]Electric Rate Base - Plant Data'!N292</f>
        <v>0</v>
      </c>
      <c r="O292" s="214">
        <f>'[2]Electric Rate Base - Plant Data'!O292</f>
        <v>0</v>
      </c>
      <c r="P292" s="214">
        <f>'[2]Electric Rate Base - Plant Data'!P292</f>
        <v>0</v>
      </c>
      <c r="Q292" s="214">
        <f>'[2]Electric Rate Base - Plant Data'!Q292</f>
        <v>170025.56164941663</v>
      </c>
      <c r="R292" s="214">
        <f>'[2]Electric Rate Base - Plant Data'!R292</f>
        <v>0</v>
      </c>
      <c r="S292" s="214">
        <f>'[2]Electric Rate Base - Plant Data'!S292</f>
        <v>170025.56164941663</v>
      </c>
    </row>
    <row r="293" spans="1:19" ht="13.8">
      <c r="A293" s="394" t="str">
        <f>'[2]Electric Rate Base - Plant Data'!A293</f>
        <v>WC/RB</v>
      </c>
      <c r="B293" s="318" t="str">
        <f>'[2]Electric Rate Base - Plant Data'!B293</f>
        <v xml:space="preserve">A/C 28200013 Deferred Tax - Common Depreciation  </v>
      </c>
      <c r="C293" s="214">
        <f>'[2]Electric Rate Base - Plant Data'!C293</f>
        <v>-29435051.419062413</v>
      </c>
      <c r="D293" s="392">
        <f>'[2]Electric Rate Base - Plant Data'!D293</f>
        <v>0</v>
      </c>
      <c r="E293" s="214">
        <f>'[2]Electric Rate Base - Plant Data'!E293</f>
        <v>-29435051.419062413</v>
      </c>
      <c r="F293" s="214">
        <f>'[2]Electric Rate Base - Plant Data'!F293</f>
        <v>0</v>
      </c>
      <c r="G293" s="214">
        <f>'[2]Electric Rate Base - Plant Data'!G293</f>
        <v>0</v>
      </c>
      <c r="H293" s="214">
        <f>'[2]Electric Rate Base - Plant Data'!H293</f>
        <v>0</v>
      </c>
      <c r="I293" s="214">
        <f>'[2]Electric Rate Base - Plant Data'!I293</f>
        <v>0</v>
      </c>
      <c r="J293" s="214">
        <f>'[2]Electric Rate Base - Plant Data'!J293</f>
        <v>0</v>
      </c>
      <c r="K293" s="214">
        <f>'[2]Electric Rate Base - Plant Data'!K293</f>
        <v>0</v>
      </c>
      <c r="L293" s="214">
        <f>'[2]Electric Rate Base - Plant Data'!L293</f>
        <v>0</v>
      </c>
      <c r="M293" s="214">
        <f>'[2]Electric Rate Base - Plant Data'!M293</f>
        <v>0</v>
      </c>
      <c r="N293" s="214">
        <f>'[2]Electric Rate Base - Plant Data'!N293</f>
        <v>0</v>
      </c>
      <c r="O293" s="214">
        <f>'[2]Electric Rate Base - Plant Data'!O293</f>
        <v>0</v>
      </c>
      <c r="P293" s="214">
        <f>'[2]Electric Rate Base - Plant Data'!P293</f>
        <v>0</v>
      </c>
      <c r="Q293" s="214">
        <f>'[2]Electric Rate Base - Plant Data'!Q293</f>
        <v>-29435051.419062413</v>
      </c>
      <c r="R293" s="214">
        <f>'[2]Electric Rate Base - Plant Data'!R293</f>
        <v>0</v>
      </c>
      <c r="S293" s="214">
        <f>'[2]Electric Rate Base - Plant Data'!S293</f>
        <v>-29435051.419062413</v>
      </c>
    </row>
    <row r="294" spans="1:19" ht="13.8">
      <c r="A294" s="394" t="str">
        <f>'[2]Electric Rate Base - Plant Data'!A294</f>
        <v>WC/RB</v>
      </c>
      <c r="B294" s="312" t="str">
        <f>'[2]Electric Rate Base - Plant Data'!B294</f>
        <v>A/C 28300501 DFIT Audit Adjustments</v>
      </c>
      <c r="C294" s="214">
        <f>'[2]Electric Rate Base - Plant Data'!C294</f>
        <v>933469.5015473332</v>
      </c>
      <c r="D294" s="392">
        <f>'[2]Electric Rate Base - Plant Data'!D294</f>
        <v>0</v>
      </c>
      <c r="E294" s="214">
        <f>'[2]Electric Rate Base - Plant Data'!E294</f>
        <v>933469.5015473332</v>
      </c>
      <c r="F294" s="214">
        <f>'[2]Electric Rate Base - Plant Data'!F294</f>
        <v>0</v>
      </c>
      <c r="G294" s="214">
        <f>'[2]Electric Rate Base - Plant Data'!G294</f>
        <v>0</v>
      </c>
      <c r="H294" s="214">
        <f>'[2]Electric Rate Base - Plant Data'!H294</f>
        <v>0</v>
      </c>
      <c r="I294" s="214">
        <f>'[2]Electric Rate Base - Plant Data'!I294</f>
        <v>0</v>
      </c>
      <c r="J294" s="214">
        <f>'[2]Electric Rate Base - Plant Data'!J294</f>
        <v>0</v>
      </c>
      <c r="K294" s="214">
        <f>'[2]Electric Rate Base - Plant Data'!K294</f>
        <v>0</v>
      </c>
      <c r="L294" s="214">
        <f>'[2]Electric Rate Base - Plant Data'!L294</f>
        <v>0</v>
      </c>
      <c r="M294" s="214">
        <f>'[2]Electric Rate Base - Plant Data'!M294</f>
        <v>0</v>
      </c>
      <c r="N294" s="214">
        <f>'[2]Electric Rate Base - Plant Data'!N294</f>
        <v>0</v>
      </c>
      <c r="O294" s="214">
        <f>'[2]Electric Rate Base - Plant Data'!O294</f>
        <v>0</v>
      </c>
      <c r="P294" s="214">
        <f>'[2]Electric Rate Base - Plant Data'!P294</f>
        <v>0</v>
      </c>
      <c r="Q294" s="214">
        <f>'[2]Electric Rate Base - Plant Data'!Q294</f>
        <v>933469.5015473332</v>
      </c>
      <c r="R294" s="214">
        <f>'[2]Electric Rate Base - Plant Data'!R294</f>
        <v>0</v>
      </c>
      <c r="S294" s="214">
        <f>'[2]Electric Rate Base - Plant Data'!S294</f>
        <v>933469.5015473332</v>
      </c>
    </row>
    <row r="295" spans="1:19" ht="13.8">
      <c r="A295" s="394" t="str">
        <f>'[2]Electric Rate Base - Plant Data'!A295</f>
        <v>WC/RB</v>
      </c>
      <c r="B295" s="312" t="str">
        <f>'[2]Electric Rate Base - Plant Data'!B295</f>
        <v>A/C 28300091 DFIT - Variable Deferred Cost Snoqualmie LT</v>
      </c>
      <c r="C295" s="214">
        <f>'[2]Electric Rate Base - Plant Data'!C295</f>
        <v>-2390726</v>
      </c>
      <c r="D295" s="392">
        <f>'[2]Electric Rate Base - Plant Data'!D295</f>
        <v>0</v>
      </c>
      <c r="E295" s="214">
        <f>'[2]Electric Rate Base - Plant Data'!E295</f>
        <v>-2390726</v>
      </c>
      <c r="F295" s="214">
        <f>'[2]Electric Rate Base - Plant Data'!F295</f>
        <v>0</v>
      </c>
      <c r="G295" s="214">
        <f>'[2]Electric Rate Base - Plant Data'!G295</f>
        <v>0</v>
      </c>
      <c r="H295" s="214">
        <f>'[2]Electric Rate Base - Plant Data'!H295</f>
        <v>0</v>
      </c>
      <c r="I295" s="214">
        <f>'[2]Electric Rate Base - Plant Data'!I295</f>
        <v>0</v>
      </c>
      <c r="J295" s="214">
        <f>'[2]Electric Rate Base - Plant Data'!J295</f>
        <v>2069391.5610223413</v>
      </c>
      <c r="K295" s="214">
        <f>'[2]Electric Rate Base - Plant Data'!K295</f>
        <v>0</v>
      </c>
      <c r="L295" s="214">
        <f>'[2]Electric Rate Base - Plant Data'!L295</f>
        <v>0</v>
      </c>
      <c r="M295" s="214">
        <f>'[2]Electric Rate Base - Plant Data'!M295</f>
        <v>0</v>
      </c>
      <c r="N295" s="214">
        <f>'[2]Electric Rate Base - Plant Data'!N295</f>
        <v>0</v>
      </c>
      <c r="O295" s="214">
        <f>'[2]Electric Rate Base - Plant Data'!O295</f>
        <v>0</v>
      </c>
      <c r="P295" s="214">
        <f>'[2]Electric Rate Base - Plant Data'!P295</f>
        <v>0</v>
      </c>
      <c r="Q295" s="214">
        <f>'[2]Electric Rate Base - Plant Data'!Q295</f>
        <v>-321334.43897765875</v>
      </c>
      <c r="R295" s="214">
        <f>'[2]Electric Rate Base - Plant Data'!R295</f>
        <v>0</v>
      </c>
      <c r="S295" s="214">
        <f>'[2]Electric Rate Base - Plant Data'!S295</f>
        <v>-321334.43897765875</v>
      </c>
    </row>
    <row r="296" spans="1:19" ht="13.8">
      <c r="A296" s="394" t="str">
        <f>'[2]Electric Rate Base - Plant Data'!A296</f>
        <v>WC/RB</v>
      </c>
      <c r="B296" s="312" t="str">
        <f>'[2]Electric Rate Base - Plant Data'!B296</f>
        <v>A/C 28300741 DFIT-Variable Deferred Cost Baker Upgrade_LT</v>
      </c>
      <c r="C296" s="214">
        <f>'[2]Electric Rate Base - Plant Data'!C296</f>
        <v>-608820.06999999995</v>
      </c>
      <c r="D296" s="392">
        <f>'[2]Electric Rate Base - Plant Data'!D296</f>
        <v>0</v>
      </c>
      <c r="E296" s="214">
        <f>'[2]Electric Rate Base - Plant Data'!E296</f>
        <v>-608820.06999999995</v>
      </c>
      <c r="F296" s="214">
        <f>'[2]Electric Rate Base - Plant Data'!F296</f>
        <v>0</v>
      </c>
      <c r="G296" s="214">
        <f>'[2]Electric Rate Base - Plant Data'!G296</f>
        <v>0</v>
      </c>
      <c r="H296" s="214">
        <f>'[2]Electric Rate Base - Plant Data'!H296</f>
        <v>0</v>
      </c>
      <c r="I296" s="214">
        <f>'[2]Electric Rate Base - Plant Data'!I296</f>
        <v>0</v>
      </c>
      <c r="J296" s="214">
        <f>'[2]Electric Rate Base - Plant Data'!J296</f>
        <v>526989.14528833539</v>
      </c>
      <c r="K296" s="214">
        <f>'[2]Electric Rate Base - Plant Data'!K296</f>
        <v>0</v>
      </c>
      <c r="L296" s="214">
        <f>'[2]Electric Rate Base - Plant Data'!L296</f>
        <v>0</v>
      </c>
      <c r="M296" s="214">
        <f>'[2]Electric Rate Base - Plant Data'!M296</f>
        <v>0</v>
      </c>
      <c r="N296" s="214">
        <f>'[2]Electric Rate Base - Plant Data'!N296</f>
        <v>0</v>
      </c>
      <c r="O296" s="214">
        <f>'[2]Electric Rate Base - Plant Data'!O296</f>
        <v>0</v>
      </c>
      <c r="P296" s="214">
        <f>'[2]Electric Rate Base - Plant Data'!P296</f>
        <v>0</v>
      </c>
      <c r="Q296" s="214">
        <f>'[2]Electric Rate Base - Plant Data'!Q296</f>
        <v>-81830.924711664557</v>
      </c>
      <c r="R296" s="214">
        <f>'[2]Electric Rate Base - Plant Data'!R296</f>
        <v>0</v>
      </c>
      <c r="S296" s="214">
        <f>'[2]Electric Rate Base - Plant Data'!S296</f>
        <v>-81830.924711664557</v>
      </c>
    </row>
    <row r="297" spans="1:19" ht="13.8">
      <c r="A297" s="394" t="str">
        <f>'[2]Electric Rate Base - Plant Data'!A297</f>
        <v>WC/RB</v>
      </c>
      <c r="B297" s="312" t="str">
        <f>'[2]Electric Rate Base - Plant Data'!B297</f>
        <v>A/C 28300651 DFIT - White River Reg Asset</v>
      </c>
      <c r="C297" s="214">
        <f>'[2]Electric Rate Base - Plant Data'!C297</f>
        <v>-7971288.697916667</v>
      </c>
      <c r="D297" s="392">
        <f>'[2]Electric Rate Base - Plant Data'!D297</f>
        <v>0</v>
      </c>
      <c r="E297" s="214">
        <f>'[2]Electric Rate Base - Plant Data'!E297</f>
        <v>-7971288.697916667</v>
      </c>
      <c r="F297" s="214">
        <f>'[2]Electric Rate Base - Plant Data'!F297</f>
        <v>0</v>
      </c>
      <c r="G297" s="214">
        <f>'[2]Electric Rate Base - Plant Data'!G297</f>
        <v>0</v>
      </c>
      <c r="H297" s="214">
        <f>'[2]Electric Rate Base - Plant Data'!H297</f>
        <v>0</v>
      </c>
      <c r="I297" s="214">
        <f>'[2]Electric Rate Base - Plant Data'!I297</f>
        <v>0</v>
      </c>
      <c r="J297" s="214">
        <f>'[2]Electric Rate Base - Plant Data'!J297</f>
        <v>0</v>
      </c>
      <c r="K297" s="214">
        <f>'[2]Electric Rate Base - Plant Data'!K297</f>
        <v>0</v>
      </c>
      <c r="L297" s="214">
        <f>'[2]Electric Rate Base - Plant Data'!L297</f>
        <v>0</v>
      </c>
      <c r="M297" s="214">
        <f>'[2]Electric Rate Base - Plant Data'!M297</f>
        <v>0</v>
      </c>
      <c r="N297" s="214">
        <f>'[2]Electric Rate Base - Plant Data'!N297</f>
        <v>0</v>
      </c>
      <c r="O297" s="214">
        <f>'[2]Electric Rate Base - Plant Data'!O297</f>
        <v>2236853.6545344666</v>
      </c>
      <c r="P297" s="214">
        <f>'[2]Electric Rate Base - Plant Data'!P297</f>
        <v>0</v>
      </c>
      <c r="Q297" s="214">
        <f>'[2]Electric Rate Base - Plant Data'!Q297</f>
        <v>-5734435.0433822004</v>
      </c>
      <c r="R297" s="214">
        <f>'[2]Electric Rate Base - Plant Data'!R297</f>
        <v>0</v>
      </c>
      <c r="S297" s="214">
        <f>'[2]Electric Rate Base - Plant Data'!S297</f>
        <v>-5734435.0433822004</v>
      </c>
    </row>
    <row r="298" spans="1:19" ht="13.8">
      <c r="A298" s="394" t="str">
        <f>'[2]Electric Rate Base - Plant Data'!A298</f>
        <v>WC/RB</v>
      </c>
      <c r="B298" s="312" t="str">
        <f>'[2]Electric Rate Base - Plant Data'!B298</f>
        <v>A/C 28300731 DFIT - Ferndale Purchase Deferrals - Long Term</v>
      </c>
      <c r="C298" s="214">
        <f>'[2]Electric Rate Base - Plant Data'!C298</f>
        <v>-5669362.9200000009</v>
      </c>
      <c r="D298" s="392">
        <f>'[2]Electric Rate Base - Plant Data'!D298</f>
        <v>0</v>
      </c>
      <c r="E298" s="214">
        <f>'[2]Electric Rate Base - Plant Data'!E298</f>
        <v>-5669362.9200000009</v>
      </c>
      <c r="F298" s="214">
        <f>'[2]Electric Rate Base - Plant Data'!F298</f>
        <v>0</v>
      </c>
      <c r="G298" s="214">
        <f>'[2]Electric Rate Base - Plant Data'!G298</f>
        <v>0</v>
      </c>
      <c r="H298" s="214">
        <f>'[2]Electric Rate Base - Plant Data'!H298</f>
        <v>0</v>
      </c>
      <c r="I298" s="214">
        <f>'[2]Electric Rate Base - Plant Data'!I298</f>
        <v>0</v>
      </c>
      <c r="J298" s="214">
        <f>'[2]Electric Rate Base - Plant Data'!J298</f>
        <v>3559832.4159992849</v>
      </c>
      <c r="K298" s="214">
        <f>'[2]Electric Rate Base - Plant Data'!K298</f>
        <v>0</v>
      </c>
      <c r="L298" s="214">
        <f>'[2]Electric Rate Base - Plant Data'!L298</f>
        <v>0</v>
      </c>
      <c r="M298" s="214">
        <f>'[2]Electric Rate Base - Plant Data'!M298</f>
        <v>0</v>
      </c>
      <c r="N298" s="214">
        <f>'[2]Electric Rate Base - Plant Data'!N298</f>
        <v>0</v>
      </c>
      <c r="O298" s="214">
        <f>'[2]Electric Rate Base - Plant Data'!O298</f>
        <v>0</v>
      </c>
      <c r="P298" s="214">
        <f>'[2]Electric Rate Base - Plant Data'!P298</f>
        <v>0</v>
      </c>
      <c r="Q298" s="214">
        <f>'[2]Electric Rate Base - Plant Data'!Q298</f>
        <v>-2109530.5040007159</v>
      </c>
      <c r="R298" s="214">
        <f>'[2]Electric Rate Base - Plant Data'!R298</f>
        <v>0</v>
      </c>
      <c r="S298" s="214">
        <f>'[2]Electric Rate Base - Plant Data'!S298</f>
        <v>-2109530.5040007159</v>
      </c>
    </row>
    <row r="299" spans="1:19" ht="13.8">
      <c r="A299" s="394" t="str">
        <f>'[2]Electric Rate Base - Plant Data'!A299</f>
        <v>WC/RB</v>
      </c>
      <c r="B299" s="312" t="str">
        <f>'[2]Electric Rate Base - Plant Data'!B299</f>
        <v>A/C 28300431 Deferred Taxes WNP#3</v>
      </c>
      <c r="C299" s="214">
        <f>'[2]Electric Rate Base - Plant Data'!C299</f>
        <v>-1477918.4749999999</v>
      </c>
      <c r="D299" s="392">
        <f>'[2]Electric Rate Base - Plant Data'!D299</f>
        <v>0</v>
      </c>
      <c r="E299" s="214">
        <f>'[2]Electric Rate Base - Plant Data'!E299</f>
        <v>-1477918.4749999999</v>
      </c>
      <c r="F299" s="214">
        <f>'[2]Electric Rate Base - Plant Data'!F299</f>
        <v>0</v>
      </c>
      <c r="G299" s="214">
        <f>'[2]Electric Rate Base - Plant Data'!G299</f>
        <v>0</v>
      </c>
      <c r="H299" s="214">
        <f>'[2]Electric Rate Base - Plant Data'!H299</f>
        <v>0</v>
      </c>
      <c r="I299" s="214">
        <f>'[2]Electric Rate Base - Plant Data'!I299</f>
        <v>0</v>
      </c>
      <c r="J299" s="214">
        <f>'[2]Electric Rate Base - Plant Data'!J299</f>
        <v>1477918.4749999999</v>
      </c>
      <c r="K299" s="214">
        <f>'[2]Electric Rate Base - Plant Data'!K299</f>
        <v>0</v>
      </c>
      <c r="L299" s="214">
        <f>'[2]Electric Rate Base - Plant Data'!L299</f>
        <v>0</v>
      </c>
      <c r="M299" s="214">
        <f>'[2]Electric Rate Base - Plant Data'!M299</f>
        <v>0</v>
      </c>
      <c r="N299" s="214">
        <f>'[2]Electric Rate Base - Plant Data'!N299</f>
        <v>0</v>
      </c>
      <c r="O299" s="214">
        <f>'[2]Electric Rate Base - Plant Data'!O299</f>
        <v>0</v>
      </c>
      <c r="P299" s="214">
        <f>'[2]Electric Rate Base - Plant Data'!P299</f>
        <v>0</v>
      </c>
      <c r="Q299" s="214">
        <f>'[2]Electric Rate Base - Plant Data'!Q299</f>
        <v>0</v>
      </c>
      <c r="R299" s="214">
        <f>'[2]Electric Rate Base - Plant Data'!R299</f>
        <v>0</v>
      </c>
      <c r="S299" s="214">
        <f>'[2]Electric Rate Base - Plant Data'!S299</f>
        <v>0</v>
      </c>
    </row>
    <row r="300" spans="1:19" ht="13.8">
      <c r="A300" s="394" t="str">
        <f>'[2]Electric Rate Base - Plant Data'!A300</f>
        <v>WC/RB</v>
      </c>
      <c r="B300" s="312" t="str">
        <f>'[2]Electric Rate Base - Plant Data'!B300</f>
        <v>A/C 19000441 Deferred FIT - FAS 143 Whitehorn 2 &amp; 3</v>
      </c>
      <c r="C300" s="214">
        <f>'[2]Electric Rate Base - Plant Data'!C300</f>
        <v>6106257.92875</v>
      </c>
      <c r="D300" s="392">
        <f>'[2]Electric Rate Base - Plant Data'!D300</f>
        <v>0</v>
      </c>
      <c r="E300" s="214">
        <f>'[2]Electric Rate Base - Plant Data'!E300</f>
        <v>6106257.92875</v>
      </c>
      <c r="F300" s="214">
        <f>'[2]Electric Rate Base - Plant Data'!F300</f>
        <v>0</v>
      </c>
      <c r="G300" s="214">
        <f>'[2]Electric Rate Base - Plant Data'!G300</f>
        <v>0</v>
      </c>
      <c r="H300" s="214">
        <f>'[2]Electric Rate Base - Plant Data'!H300</f>
        <v>0</v>
      </c>
      <c r="I300" s="214">
        <f>'[2]Electric Rate Base - Plant Data'!I300</f>
        <v>0</v>
      </c>
      <c r="J300" s="214">
        <f>'[2]Electric Rate Base - Plant Data'!J300</f>
        <v>0</v>
      </c>
      <c r="K300" s="214">
        <f>'[2]Electric Rate Base - Plant Data'!K300</f>
        <v>0</v>
      </c>
      <c r="L300" s="214">
        <f>'[2]Electric Rate Base - Plant Data'!L300</f>
        <v>0</v>
      </c>
      <c r="M300" s="214">
        <f>'[2]Electric Rate Base - Plant Data'!M300</f>
        <v>0</v>
      </c>
      <c r="N300" s="214">
        <f>'[2]Electric Rate Base - Plant Data'!N300</f>
        <v>0</v>
      </c>
      <c r="O300" s="214">
        <f>'[2]Electric Rate Base - Plant Data'!O300</f>
        <v>0</v>
      </c>
      <c r="P300" s="214">
        <f>'[2]Electric Rate Base - Plant Data'!P300</f>
        <v>0</v>
      </c>
      <c r="Q300" s="214">
        <f>'[2]Electric Rate Base - Plant Data'!Q300</f>
        <v>6106257.92875</v>
      </c>
      <c r="R300" s="214">
        <f>'[2]Electric Rate Base - Plant Data'!R300</f>
        <v>0</v>
      </c>
      <c r="S300" s="214">
        <f>'[2]Electric Rate Base - Plant Data'!S300</f>
        <v>6106257.92875</v>
      </c>
    </row>
    <row r="301" spans="1:19" ht="13.8">
      <c r="A301" s="394" t="str">
        <f>'[2]Electric Rate Base - Plant Data'!A301</f>
        <v>WC/RB</v>
      </c>
      <c r="B301" s="316" t="str">
        <f>'[2]Electric Rate Base - Plant Data'!B301</f>
        <v>A/C 19000553 DFIT Summit Landlord Incentive</v>
      </c>
      <c r="C301" s="214">
        <f>'[2]Electric Rate Base - Plant Data'!C301</f>
        <v>133411.56311691663</v>
      </c>
      <c r="D301" s="392">
        <f>'[2]Electric Rate Base - Plant Data'!D301</f>
        <v>0</v>
      </c>
      <c r="E301" s="214">
        <f>'[2]Electric Rate Base - Plant Data'!E301</f>
        <v>133411.56311691663</v>
      </c>
      <c r="F301" s="214">
        <f>'[2]Electric Rate Base - Plant Data'!F301</f>
        <v>0</v>
      </c>
      <c r="G301" s="214">
        <f>'[2]Electric Rate Base - Plant Data'!G301</f>
        <v>0</v>
      </c>
      <c r="H301" s="214">
        <f>'[2]Electric Rate Base - Plant Data'!H301</f>
        <v>0</v>
      </c>
      <c r="I301" s="214">
        <f>'[2]Electric Rate Base - Plant Data'!I301</f>
        <v>0</v>
      </c>
      <c r="J301" s="214">
        <f>'[2]Electric Rate Base - Plant Data'!J301</f>
        <v>0</v>
      </c>
      <c r="K301" s="214">
        <f>'[2]Electric Rate Base - Plant Data'!K301</f>
        <v>0</v>
      </c>
      <c r="L301" s="214">
        <f>'[2]Electric Rate Base - Plant Data'!L301</f>
        <v>0</v>
      </c>
      <c r="M301" s="214">
        <f>'[2]Electric Rate Base - Plant Data'!M301</f>
        <v>0</v>
      </c>
      <c r="N301" s="214">
        <f>'[2]Electric Rate Base - Plant Data'!N301</f>
        <v>0</v>
      </c>
      <c r="O301" s="214">
        <f>'[2]Electric Rate Base - Plant Data'!O301</f>
        <v>0</v>
      </c>
      <c r="P301" s="214">
        <f>'[2]Electric Rate Base - Plant Data'!P301</f>
        <v>0</v>
      </c>
      <c r="Q301" s="214">
        <f>'[2]Electric Rate Base - Plant Data'!Q301</f>
        <v>133411.56311691663</v>
      </c>
      <c r="R301" s="214">
        <f>'[2]Electric Rate Base - Plant Data'!R301</f>
        <v>0</v>
      </c>
      <c r="S301" s="214">
        <f>'[2]Electric Rate Base - Plant Data'!S301</f>
        <v>133411.56311691663</v>
      </c>
    </row>
    <row r="302" spans="1:19" ht="13.8">
      <c r="A302" s="394" t="str">
        <f>'[2]Electric Rate Base - Plant Data'!A302</f>
        <v>WC/RB</v>
      </c>
      <c r="B302" s="312" t="str">
        <f>'[2]Electric Rate Base - Plant Data'!B302</f>
        <v>A/C 28302061 DFIT - Electron Unrecovered Loss</v>
      </c>
      <c r="C302" s="214">
        <f>'[2]Electric Rate Base - Plant Data'!C302</f>
        <v>-3402646.758750001</v>
      </c>
      <c r="D302" s="392">
        <f>'[2]Electric Rate Base - Plant Data'!D302</f>
        <v>0</v>
      </c>
      <c r="E302" s="214">
        <f>'[2]Electric Rate Base - Plant Data'!E302</f>
        <v>-3402646.758750001</v>
      </c>
      <c r="F302" s="214">
        <f>'[2]Electric Rate Base - Plant Data'!F302</f>
        <v>0</v>
      </c>
      <c r="G302" s="214">
        <f>'[2]Electric Rate Base - Plant Data'!G302</f>
        <v>0</v>
      </c>
      <c r="H302" s="214">
        <f>'[2]Electric Rate Base - Plant Data'!H302</f>
        <v>0</v>
      </c>
      <c r="I302" s="214">
        <f>'[2]Electric Rate Base - Plant Data'!I302</f>
        <v>0</v>
      </c>
      <c r="J302" s="214">
        <f>'[2]Electric Rate Base - Plant Data'!J302</f>
        <v>2795259.5805833335</v>
      </c>
      <c r="K302" s="214">
        <f>'[2]Electric Rate Base - Plant Data'!K302</f>
        <v>0</v>
      </c>
      <c r="L302" s="214">
        <f>'[2]Electric Rate Base - Plant Data'!L302</f>
        <v>0</v>
      </c>
      <c r="M302" s="214">
        <f>'[2]Electric Rate Base - Plant Data'!M302</f>
        <v>0</v>
      </c>
      <c r="N302" s="214">
        <f>'[2]Electric Rate Base - Plant Data'!N302</f>
        <v>0</v>
      </c>
      <c r="O302" s="214">
        <f>'[2]Electric Rate Base - Plant Data'!O302</f>
        <v>0</v>
      </c>
      <c r="P302" s="214">
        <f>'[2]Electric Rate Base - Plant Data'!P302</f>
        <v>0</v>
      </c>
      <c r="Q302" s="214">
        <f>'[2]Electric Rate Base - Plant Data'!Q302</f>
        <v>-607387.17816666747</v>
      </c>
      <c r="R302" s="214">
        <f>'[2]Electric Rate Base - Plant Data'!R302</f>
        <v>0</v>
      </c>
      <c r="S302" s="214">
        <f>'[2]Electric Rate Base - Plant Data'!S302</f>
        <v>-607387.17816666747</v>
      </c>
    </row>
    <row r="303" spans="1:19" ht="13.8">
      <c r="A303" s="394" t="str">
        <f>'[2]Electric Rate Base - Plant Data'!A303</f>
        <v>WC/RB</v>
      </c>
      <c r="B303" s="312" t="str">
        <f>'[2]Electric Rate Base - Plant Data'!B303</f>
        <v>A/C 28300661 DFIT - FIT MF UE090704</v>
      </c>
      <c r="C303" s="214">
        <f>'[2]Electric Rate Base - Plant Data'!C303</f>
        <v>-9029729.7999999989</v>
      </c>
      <c r="D303" s="392">
        <f>'[2]Electric Rate Base - Plant Data'!D303</f>
        <v>0</v>
      </c>
      <c r="E303" s="214">
        <f>'[2]Electric Rate Base - Plant Data'!E303</f>
        <v>-9029729.7999999989</v>
      </c>
      <c r="F303" s="214">
        <f>'[2]Electric Rate Base - Plant Data'!F303</f>
        <v>0</v>
      </c>
      <c r="G303" s="214">
        <f>'[2]Electric Rate Base - Plant Data'!G303</f>
        <v>0</v>
      </c>
      <c r="H303" s="214">
        <f>'[2]Electric Rate Base - Plant Data'!H303</f>
        <v>0</v>
      </c>
      <c r="I303" s="214">
        <f>'[2]Electric Rate Base - Plant Data'!I303</f>
        <v>0</v>
      </c>
      <c r="J303" s="214">
        <f>'[2]Electric Rate Base - Plant Data'!J303</f>
        <v>2271978.7158395406</v>
      </c>
      <c r="K303" s="214">
        <f>'[2]Electric Rate Base - Plant Data'!K303</f>
        <v>0</v>
      </c>
      <c r="L303" s="214">
        <f>'[2]Electric Rate Base - Plant Data'!L303</f>
        <v>0</v>
      </c>
      <c r="M303" s="214">
        <f>'[2]Electric Rate Base - Plant Data'!M303</f>
        <v>0</v>
      </c>
      <c r="N303" s="214">
        <f>'[2]Electric Rate Base - Plant Data'!N303</f>
        <v>0</v>
      </c>
      <c r="O303" s="214">
        <f>'[2]Electric Rate Base - Plant Data'!O303</f>
        <v>0</v>
      </c>
      <c r="P303" s="214">
        <f>'[2]Electric Rate Base - Plant Data'!P303</f>
        <v>0</v>
      </c>
      <c r="Q303" s="214">
        <f>'[2]Electric Rate Base - Plant Data'!Q303</f>
        <v>-6757751.0841604583</v>
      </c>
      <c r="R303" s="214">
        <f>'[2]Electric Rate Base - Plant Data'!R303</f>
        <v>0</v>
      </c>
      <c r="S303" s="214">
        <f>'[2]Electric Rate Base - Plant Data'!S303</f>
        <v>-6757751.0841604583</v>
      </c>
    </row>
    <row r="304" spans="1:19" ht="13.8">
      <c r="A304" s="394" t="str">
        <f>'[2]Electric Rate Base - Plant Data'!A304</f>
        <v>WC/RB</v>
      </c>
      <c r="B304" s="312" t="str">
        <f>'[2]Electric Rate Base - Plant Data'!B304</f>
        <v>A/C 28300561 DFIT - Interest Chelan PUD Reg Asset</v>
      </c>
      <c r="C304" s="214">
        <f>'[2]Electric Rate Base - Plant Data'!C304</f>
        <v>-14388256.550833331</v>
      </c>
      <c r="D304" s="392">
        <f>'[2]Electric Rate Base - Plant Data'!D304</f>
        <v>0</v>
      </c>
      <c r="E304" s="214">
        <f>'[2]Electric Rate Base - Plant Data'!E304</f>
        <v>-14388256.550833331</v>
      </c>
      <c r="F304" s="214">
        <f>'[2]Electric Rate Base - Plant Data'!F304</f>
        <v>0</v>
      </c>
      <c r="G304" s="214">
        <f>'[2]Electric Rate Base - Plant Data'!G304</f>
        <v>0</v>
      </c>
      <c r="H304" s="214">
        <f>'[2]Electric Rate Base - Plant Data'!H304</f>
        <v>0</v>
      </c>
      <c r="I304" s="214">
        <f>'[2]Electric Rate Base - Plant Data'!I304</f>
        <v>0</v>
      </c>
      <c r="J304" s="214">
        <f>'[2]Electric Rate Base - Plant Data'!J304</f>
        <v>2077475.9368332867</v>
      </c>
      <c r="K304" s="214">
        <f>'[2]Electric Rate Base - Plant Data'!K304</f>
        <v>0</v>
      </c>
      <c r="L304" s="214">
        <f>'[2]Electric Rate Base - Plant Data'!L304</f>
        <v>0</v>
      </c>
      <c r="M304" s="214">
        <f>'[2]Electric Rate Base - Plant Data'!M304</f>
        <v>0</v>
      </c>
      <c r="N304" s="214">
        <f>'[2]Electric Rate Base - Plant Data'!N304</f>
        <v>0</v>
      </c>
      <c r="O304" s="214">
        <f>'[2]Electric Rate Base - Plant Data'!O304</f>
        <v>0</v>
      </c>
      <c r="P304" s="214">
        <f>'[2]Electric Rate Base - Plant Data'!P304</f>
        <v>0</v>
      </c>
      <c r="Q304" s="214">
        <f>'[2]Electric Rate Base - Plant Data'!Q304</f>
        <v>-12310780.614000045</v>
      </c>
      <c r="R304" s="214">
        <f>'[2]Electric Rate Base - Plant Data'!R304</f>
        <v>0</v>
      </c>
      <c r="S304" s="214">
        <f>'[2]Electric Rate Base - Plant Data'!S304</f>
        <v>-12310780.614000045</v>
      </c>
    </row>
    <row r="305" spans="1:19" ht="13.8">
      <c r="A305" s="394" t="str">
        <f>'[2]Electric Rate Base - Plant Data'!A305</f>
        <v>WC/RB</v>
      </c>
      <c r="B305" s="312" t="str">
        <f>'[2]Electric Rate Base - Plant Data'!B305</f>
        <v>A/C 28300081 DFIT - BPA Prepayment LT</v>
      </c>
      <c r="C305" s="214">
        <f>'[2]Electric Rate Base - Plant Data'!C305</f>
        <v>-5100336.1499999994</v>
      </c>
      <c r="D305" s="392">
        <f>'[2]Electric Rate Base - Plant Data'!D305</f>
        <v>0</v>
      </c>
      <c r="E305" s="214">
        <f>'[2]Electric Rate Base - Plant Data'!E305</f>
        <v>-5100336.1499999994</v>
      </c>
      <c r="F305" s="214">
        <f>'[2]Electric Rate Base - Plant Data'!F305</f>
        <v>0</v>
      </c>
      <c r="G305" s="214">
        <f>'[2]Electric Rate Base - Plant Data'!G305</f>
        <v>0</v>
      </c>
      <c r="H305" s="214">
        <f>'[2]Electric Rate Base - Plant Data'!H305</f>
        <v>0</v>
      </c>
      <c r="I305" s="214">
        <f>'[2]Electric Rate Base - Plant Data'!I305</f>
        <v>0</v>
      </c>
      <c r="J305" s="214">
        <f>'[2]Electric Rate Base - Plant Data'!J305</f>
        <v>541343.27524358965</v>
      </c>
      <c r="K305" s="214">
        <f>'[2]Electric Rate Base - Plant Data'!K305</f>
        <v>0</v>
      </c>
      <c r="L305" s="214">
        <f>'[2]Electric Rate Base - Plant Data'!L305</f>
        <v>0</v>
      </c>
      <c r="M305" s="214">
        <f>'[2]Electric Rate Base - Plant Data'!M305</f>
        <v>0</v>
      </c>
      <c r="N305" s="214">
        <f>'[2]Electric Rate Base - Plant Data'!N305</f>
        <v>0</v>
      </c>
      <c r="O305" s="214">
        <f>'[2]Electric Rate Base - Plant Data'!O305</f>
        <v>0</v>
      </c>
      <c r="P305" s="214">
        <f>'[2]Electric Rate Base - Plant Data'!P305</f>
        <v>0</v>
      </c>
      <c r="Q305" s="214">
        <f>'[2]Electric Rate Base - Plant Data'!Q305</f>
        <v>-4558992.8747564098</v>
      </c>
      <c r="R305" s="214">
        <f>'[2]Electric Rate Base - Plant Data'!R305</f>
        <v>0</v>
      </c>
      <c r="S305" s="214">
        <f>'[2]Electric Rate Base - Plant Data'!S305</f>
        <v>-4558992.8747564098</v>
      </c>
    </row>
    <row r="306" spans="1:19" ht="13.8">
      <c r="A306" s="394" t="str">
        <f>'[2]Electric Rate Base - Plant Data'!A306</f>
        <v>WC/RB</v>
      </c>
      <c r="B306" s="312" t="str">
        <f>'[2]Electric Rate Base - Plant Data'!B306</f>
        <v>A/C 28300721 DFIT - Lower Snake River Deferred Costs</v>
      </c>
      <c r="C306" s="214">
        <f>'[2]Electric Rate Base - Plant Data'!C306</f>
        <v>-267944.77749999997</v>
      </c>
      <c r="D306" s="392">
        <f>'[2]Electric Rate Base - Plant Data'!D306</f>
        <v>0</v>
      </c>
      <c r="E306" s="214">
        <f>'[2]Electric Rate Base - Plant Data'!E306</f>
        <v>-267944.77749999997</v>
      </c>
      <c r="F306" s="214">
        <f>'[2]Electric Rate Base - Plant Data'!F306</f>
        <v>0</v>
      </c>
      <c r="G306" s="214">
        <f>'[2]Electric Rate Base - Plant Data'!G306</f>
        <v>0</v>
      </c>
      <c r="H306" s="214">
        <f>'[2]Electric Rate Base - Plant Data'!H306</f>
        <v>0</v>
      </c>
      <c r="I306" s="214">
        <f>'[2]Electric Rate Base - Plant Data'!I306</f>
        <v>0</v>
      </c>
      <c r="J306" s="214">
        <f>'[2]Electric Rate Base - Plant Data'!J306</f>
        <v>267944.94588636316</v>
      </c>
      <c r="K306" s="214">
        <f>'[2]Electric Rate Base - Plant Data'!K306</f>
        <v>0</v>
      </c>
      <c r="L306" s="214">
        <f>'[2]Electric Rate Base - Plant Data'!L306</f>
        <v>0</v>
      </c>
      <c r="M306" s="214">
        <f>'[2]Electric Rate Base - Plant Data'!M306</f>
        <v>0</v>
      </c>
      <c r="N306" s="214">
        <f>'[2]Electric Rate Base - Plant Data'!N306</f>
        <v>0</v>
      </c>
      <c r="O306" s="214">
        <f>'[2]Electric Rate Base - Plant Data'!O306</f>
        <v>0</v>
      </c>
      <c r="P306" s="214">
        <f>'[2]Electric Rate Base - Plant Data'!P306</f>
        <v>0</v>
      </c>
      <c r="Q306" s="214">
        <f>'[2]Electric Rate Base - Plant Data'!Q306</f>
        <v>0.16838636319153011</v>
      </c>
      <c r="R306" s="214">
        <f>'[2]Electric Rate Base - Plant Data'!R306</f>
        <v>0</v>
      </c>
      <c r="S306" s="214">
        <f>'[2]Electric Rate Base - Plant Data'!S306</f>
        <v>0.16838636319153011</v>
      </c>
    </row>
    <row r="307" spans="1:19" ht="13.8">
      <c r="A307" s="394" t="str">
        <f>'[2]Electric Rate Base - Plant Data'!A307</f>
        <v>WC/RB</v>
      </c>
      <c r="B307" s="409" t="str">
        <f>'[2]Electric Rate Base - Plant Data'!B307</f>
        <v>DFIT -NOL Carryforward</v>
      </c>
      <c r="C307" s="214">
        <f>'[2]Electric Rate Base - Plant Data'!C307</f>
        <v>0</v>
      </c>
      <c r="D307" s="392">
        <f>'[2]Electric Rate Base - Plant Data'!D307</f>
        <v>0</v>
      </c>
      <c r="E307" s="214">
        <f>'[2]Electric Rate Base - Plant Data'!E307</f>
        <v>0</v>
      </c>
      <c r="F307" s="214">
        <f>'[2]Electric Rate Base - Plant Data'!F307</f>
        <v>0</v>
      </c>
      <c r="G307" s="214">
        <f>'[2]Electric Rate Base - Plant Data'!G307</f>
        <v>0</v>
      </c>
      <c r="H307" s="214">
        <f>'[2]Electric Rate Base - Plant Data'!H307</f>
        <v>0</v>
      </c>
      <c r="I307" s="214">
        <f>'[2]Electric Rate Base - Plant Data'!I307</f>
        <v>0</v>
      </c>
      <c r="J307" s="214">
        <f>'[2]Electric Rate Base - Plant Data'!J307</f>
        <v>0</v>
      </c>
      <c r="K307" s="214">
        <f>'[2]Electric Rate Base - Plant Data'!K307</f>
        <v>0</v>
      </c>
      <c r="L307" s="214">
        <f>'[2]Electric Rate Base - Plant Data'!L307</f>
        <v>0</v>
      </c>
      <c r="M307" s="214">
        <f>'[2]Electric Rate Base - Plant Data'!M307</f>
        <v>0</v>
      </c>
      <c r="N307" s="214">
        <f>'[2]Electric Rate Base - Plant Data'!N307</f>
        <v>0</v>
      </c>
      <c r="O307" s="214">
        <f>'[2]Electric Rate Base - Plant Data'!O307</f>
        <v>0</v>
      </c>
      <c r="P307" s="214">
        <f>'[2]Electric Rate Base - Plant Data'!P307</f>
        <v>0</v>
      </c>
      <c r="Q307" s="214">
        <f>'[2]Electric Rate Base - Plant Data'!Q307</f>
        <v>0</v>
      </c>
      <c r="R307" s="214">
        <f>'[2]Electric Rate Base - Plant Data'!R307</f>
        <v>0</v>
      </c>
      <c r="S307" s="214">
        <f>'[2]Electric Rate Base - Plant Data'!S307</f>
        <v>0</v>
      </c>
    </row>
    <row r="308" spans="1:19" ht="13.8">
      <c r="A308" s="394">
        <f>'[2]Electric Rate Base - Plant Data'!A308</f>
        <v>0</v>
      </c>
      <c r="B308" s="312">
        <f>'[2]Electric Rate Base - Plant Data'!B308</f>
        <v>0</v>
      </c>
      <c r="C308" s="214">
        <f>'[2]Electric Rate Base - Plant Data'!C308</f>
        <v>0</v>
      </c>
      <c r="D308" s="392">
        <f>'[2]Electric Rate Base - Plant Data'!D308</f>
        <v>0</v>
      </c>
      <c r="E308" s="214">
        <f>'[2]Electric Rate Base - Plant Data'!E308</f>
        <v>0</v>
      </c>
      <c r="F308" s="214">
        <f>'[2]Electric Rate Base - Plant Data'!F308</f>
        <v>0</v>
      </c>
      <c r="G308" s="214">
        <f>'[2]Electric Rate Base - Plant Data'!G308</f>
        <v>0</v>
      </c>
      <c r="H308" s="214">
        <f>'[2]Electric Rate Base - Plant Data'!H308</f>
        <v>0</v>
      </c>
      <c r="I308" s="214">
        <f>'[2]Electric Rate Base - Plant Data'!I308</f>
        <v>0</v>
      </c>
      <c r="J308" s="214">
        <f>'[2]Electric Rate Base - Plant Data'!J308</f>
        <v>0</v>
      </c>
      <c r="K308" s="214">
        <f>'[2]Electric Rate Base - Plant Data'!K308</f>
        <v>0</v>
      </c>
      <c r="L308" s="214">
        <f>'[2]Electric Rate Base - Plant Data'!L308</f>
        <v>0</v>
      </c>
      <c r="M308" s="214">
        <f>'[2]Electric Rate Base - Plant Data'!M308</f>
        <v>0</v>
      </c>
      <c r="N308" s="214">
        <f>'[2]Electric Rate Base - Plant Data'!N308</f>
        <v>0</v>
      </c>
      <c r="O308" s="214">
        <f>'[2]Electric Rate Base - Plant Data'!O308</f>
        <v>0</v>
      </c>
      <c r="P308" s="214">
        <f>'[2]Electric Rate Base - Plant Data'!P308</f>
        <v>0</v>
      </c>
      <c r="Q308" s="214">
        <f>'[2]Electric Rate Base - Plant Data'!Q308</f>
        <v>0</v>
      </c>
      <c r="R308" s="214">
        <f>'[2]Electric Rate Base - Plant Data'!R308</f>
        <v>0</v>
      </c>
      <c r="S308" s="214">
        <f>'[2]Electric Rate Base - Plant Data'!S308</f>
        <v>0</v>
      </c>
    </row>
    <row r="309" spans="1:19" ht="13.8">
      <c r="A309" s="394" t="str">
        <f>'[2]Electric Rate Base - Plant Data'!A309</f>
        <v>WC/RB</v>
      </c>
      <c r="B309" s="312" t="str">
        <f>'[2]Electric Rate Base - Plant Data'!B309</f>
        <v>A/C 19002003 DFIT-DFIT NOL Carryforward-ST</v>
      </c>
      <c r="C309" s="215">
        <f>'[2]Electric Rate Base - Plant Data'!C309</f>
        <v>73969464.23932533</v>
      </c>
      <c r="D309" s="392">
        <f>'[2]Electric Rate Base - Plant Data'!D309</f>
        <v>0</v>
      </c>
      <c r="E309" s="215">
        <f>'[2]Electric Rate Base - Plant Data'!E309</f>
        <v>73969464.23932533</v>
      </c>
      <c r="F309" s="215">
        <f>'[2]Electric Rate Base - Plant Data'!F309</f>
        <v>0</v>
      </c>
      <c r="G309" s="215">
        <f>'[2]Electric Rate Base - Plant Data'!G309</f>
        <v>0</v>
      </c>
      <c r="H309" s="215">
        <f>'[2]Electric Rate Base - Plant Data'!H309</f>
        <v>0</v>
      </c>
      <c r="I309" s="215">
        <f>'[2]Electric Rate Base - Plant Data'!I309</f>
        <v>0</v>
      </c>
      <c r="J309" s="215">
        <f>'[2]Electric Rate Base - Plant Data'!J309</f>
        <v>0</v>
      </c>
      <c r="K309" s="215">
        <f>'[2]Electric Rate Base - Plant Data'!K309</f>
        <v>0</v>
      </c>
      <c r="L309" s="215">
        <f>'[2]Electric Rate Base - Plant Data'!L309</f>
        <v>0</v>
      </c>
      <c r="M309" s="215">
        <f>'[2]Electric Rate Base - Plant Data'!M309</f>
        <v>0</v>
      </c>
      <c r="N309" s="215">
        <f>'[2]Electric Rate Base - Plant Data'!N309</f>
        <v>0</v>
      </c>
      <c r="O309" s="215">
        <f>'[2]Electric Rate Base - Plant Data'!O309</f>
        <v>0</v>
      </c>
      <c r="P309" s="215">
        <f>'[2]Electric Rate Base - Plant Data'!P309</f>
        <v>0</v>
      </c>
      <c r="Q309" s="215">
        <f>'[2]Electric Rate Base - Plant Data'!Q309</f>
        <v>73969464.23932533</v>
      </c>
      <c r="R309" s="215">
        <f>'[2]Electric Rate Base - Plant Data'!R309</f>
        <v>0</v>
      </c>
      <c r="S309" s="215">
        <f>'[2]Electric Rate Base - Plant Data'!S309</f>
        <v>73969464.23932533</v>
      </c>
    </row>
    <row r="310" spans="1:19" ht="13.8">
      <c r="A310" s="394">
        <f>'[2]Electric Rate Base - Plant Data'!A310</f>
        <v>0</v>
      </c>
      <c r="B310" s="314" t="str">
        <f>'[2]Electric Rate Base - Plant Data'!B310</f>
        <v>Working Capital</v>
      </c>
      <c r="C310" s="215">
        <f>'[2]Electric Rate Base - Plant Data'!C310</f>
        <v>0</v>
      </c>
      <c r="D310" s="392">
        <f>'[2]Electric Rate Base - Plant Data'!D310</f>
        <v>0</v>
      </c>
      <c r="E310" s="215">
        <f>'[2]Electric Rate Base - Plant Data'!E310</f>
        <v>0</v>
      </c>
      <c r="F310" s="215">
        <f>'[2]Electric Rate Base - Plant Data'!F310</f>
        <v>0</v>
      </c>
      <c r="G310" s="215">
        <f>'[2]Electric Rate Base - Plant Data'!G310</f>
        <v>0</v>
      </c>
      <c r="H310" s="215">
        <f>'[2]Electric Rate Base - Plant Data'!H310</f>
        <v>0</v>
      </c>
      <c r="I310" s="215">
        <f>'[2]Electric Rate Base - Plant Data'!I310</f>
        <v>0</v>
      </c>
      <c r="J310" s="215">
        <f>'[2]Electric Rate Base - Plant Data'!J310</f>
        <v>0</v>
      </c>
      <c r="K310" s="215">
        <f>'[2]Electric Rate Base - Plant Data'!K310</f>
        <v>0</v>
      </c>
      <c r="L310" s="215">
        <f>'[2]Electric Rate Base - Plant Data'!L310</f>
        <v>0</v>
      </c>
      <c r="M310" s="215">
        <f>'[2]Electric Rate Base - Plant Data'!M310</f>
        <v>0</v>
      </c>
      <c r="N310" s="215">
        <f>'[2]Electric Rate Base - Plant Data'!N310</f>
        <v>0</v>
      </c>
      <c r="O310" s="215">
        <f>'[2]Electric Rate Base - Plant Data'!O310</f>
        <v>0</v>
      </c>
      <c r="P310" s="215">
        <f>'[2]Electric Rate Base - Plant Data'!P310</f>
        <v>0</v>
      </c>
      <c r="Q310" s="215">
        <f>'[2]Electric Rate Base - Plant Data'!Q310</f>
        <v>0</v>
      </c>
      <c r="R310" s="215">
        <f>'[2]Electric Rate Base - Plant Data'!R310</f>
        <v>0</v>
      </c>
      <c r="S310" s="215">
        <f>'[2]Electric Rate Base - Plant Data'!S310</f>
        <v>0</v>
      </c>
    </row>
    <row r="311" spans="1:19" ht="13.8">
      <c r="A311" s="394" t="str">
        <f>'[2]Electric Rate Base - Plant Data'!A311</f>
        <v>WC/RB</v>
      </c>
      <c r="B311" s="312" t="str">
        <f>'[2]Electric Rate Base - Plant Data'!B311</f>
        <v>Allowance For Working Capital</v>
      </c>
      <c r="C311" s="215">
        <f>'[2]Electric Rate Base - Plant Data'!C311</f>
        <v>227005241.70228952</v>
      </c>
      <c r="D311" s="392">
        <f>'[2]Electric Rate Base - Plant Data'!D311</f>
        <v>0</v>
      </c>
      <c r="E311" s="215">
        <f>'[2]Electric Rate Base - Plant Data'!E311</f>
        <v>227005241.70228952</v>
      </c>
      <c r="F311" s="215">
        <f>'[2]Electric Rate Base - Plant Data'!F311</f>
        <v>0</v>
      </c>
      <c r="G311" s="215">
        <f>'[2]Electric Rate Base - Plant Data'!G311</f>
        <v>0</v>
      </c>
      <c r="H311" s="215">
        <f>'[2]Electric Rate Base - Plant Data'!H311</f>
        <v>19006089.689173639</v>
      </c>
      <c r="I311" s="215">
        <f>'[2]Electric Rate Base - Plant Data'!I311</f>
        <v>0</v>
      </c>
      <c r="J311" s="215">
        <f>'[2]Electric Rate Base - Plant Data'!J311</f>
        <v>0</v>
      </c>
      <c r="K311" s="215">
        <f>'[2]Electric Rate Base - Plant Data'!K311</f>
        <v>0</v>
      </c>
      <c r="L311" s="215">
        <f>'[2]Electric Rate Base - Plant Data'!L311</f>
        <v>0</v>
      </c>
      <c r="M311" s="215">
        <f>'[2]Electric Rate Base - Plant Data'!M311</f>
        <v>0</v>
      </c>
      <c r="N311" s="215">
        <f>'[2]Electric Rate Base - Plant Data'!N311</f>
        <v>0</v>
      </c>
      <c r="O311" s="215">
        <f>'[2]Electric Rate Base - Plant Data'!O311</f>
        <v>0</v>
      </c>
      <c r="P311" s="215">
        <f>'[2]Electric Rate Base - Plant Data'!P311</f>
        <v>0</v>
      </c>
      <c r="Q311" s="215">
        <f>'[2]Electric Rate Base - Plant Data'!Q311</f>
        <v>246011331.39146316</v>
      </c>
      <c r="R311" s="215">
        <f>'[2]Electric Rate Base - Plant Data'!R311</f>
        <v>0</v>
      </c>
      <c r="S311" s="215">
        <f>'[2]Electric Rate Base - Plant Data'!S311</f>
        <v>246011331.39146316</v>
      </c>
    </row>
    <row r="312" spans="1:19" ht="14.4" thickBot="1">
      <c r="A312" s="394">
        <f>'[2]Electric Rate Base - Plant Data'!A312</f>
        <v>0</v>
      </c>
      <c r="B312" s="314" t="str">
        <f>'[2]Electric Rate Base - Plant Data'!B312</f>
        <v>Rounding</v>
      </c>
      <c r="C312" s="414">
        <f>'[2]Electric Rate Base - Plant Data'!C312</f>
        <v>0</v>
      </c>
      <c r="D312" s="414">
        <f>'[2]Electric Rate Base - Plant Data'!D312</f>
        <v>0</v>
      </c>
      <c r="E312" s="414">
        <f>'[2]Electric Rate Base - Plant Data'!E312</f>
        <v>0</v>
      </c>
      <c r="F312" s="414">
        <f>'[2]Electric Rate Base - Plant Data'!F312</f>
        <v>0</v>
      </c>
      <c r="G312" s="414">
        <f>'[2]Electric Rate Base - Plant Data'!G312</f>
        <v>0</v>
      </c>
      <c r="H312" s="414">
        <f>'[2]Electric Rate Base - Plant Data'!H312</f>
        <v>0</v>
      </c>
      <c r="I312" s="414">
        <f>'[2]Electric Rate Base - Plant Data'!I312</f>
        <v>0</v>
      </c>
      <c r="J312" s="414">
        <f>'[2]Electric Rate Base - Plant Data'!J312</f>
        <v>0</v>
      </c>
      <c r="K312" s="414">
        <f>'[2]Electric Rate Base - Plant Data'!K312</f>
        <v>0</v>
      </c>
      <c r="L312" s="414">
        <f>'[2]Electric Rate Base - Plant Data'!L312</f>
        <v>0</v>
      </c>
      <c r="M312" s="414">
        <f>'[2]Electric Rate Base - Plant Data'!M312</f>
        <v>0</v>
      </c>
      <c r="N312" s="414">
        <f>'[2]Electric Rate Base - Plant Data'!N312</f>
        <v>0</v>
      </c>
      <c r="O312" s="414">
        <f>'[2]Electric Rate Base - Plant Data'!O312</f>
        <v>0</v>
      </c>
      <c r="P312" s="414">
        <f>'[2]Electric Rate Base - Plant Data'!P312</f>
        <v>-2.0150259137153625E-2</v>
      </c>
      <c r="Q312" s="414">
        <f>'[2]Electric Rate Base - Plant Data'!Q312</f>
        <v>-2.0150259137153625E-2</v>
      </c>
      <c r="R312" s="414">
        <f>'[2]Electric Rate Base - Plant Data'!R312</f>
        <v>0.27931325230747461</v>
      </c>
      <c r="S312" s="414">
        <f>'[2]Electric Rate Base - Plant Data'!S312</f>
        <v>0.497176260687411</v>
      </c>
    </row>
    <row r="313" spans="1:19" ht="14.4" thickTop="1">
      <c r="A313" s="390">
        <f>'[2]Electric Rate Base - Plant Data'!A313</f>
        <v>0</v>
      </c>
      <c r="B313" s="391" t="str">
        <f>'[2]Electric Rate Base - Plant Data'!B313</f>
        <v>Total Other Rate Base Items</v>
      </c>
      <c r="C313" s="395">
        <f>'[2]Electric Rate Base - Plant Data'!C313</f>
        <v>-863392238.47948694</v>
      </c>
      <c r="D313" s="392">
        <f>'[2]Electric Rate Base - Plant Data'!D313</f>
        <v>0</v>
      </c>
      <c r="E313" s="395">
        <f>'[2]Electric Rate Base - Plant Data'!E313</f>
        <v>-863392238.47948694</v>
      </c>
      <c r="F313" s="395">
        <f>'[2]Electric Rate Base - Plant Data'!F313</f>
        <v>9237788.9635831658</v>
      </c>
      <c r="G313" s="395">
        <f>'[2]Electric Rate Base - Plant Data'!G313</f>
        <v>275002.73965979565</v>
      </c>
      <c r="H313" s="395">
        <f>'[2]Electric Rate Base - Plant Data'!H313</f>
        <v>19006089.689173639</v>
      </c>
      <c r="I313" s="395">
        <f>'[2]Electric Rate Base - Plant Data'!I313</f>
        <v>979945.97436044563</v>
      </c>
      <c r="J313" s="395">
        <f>'[2]Electric Rate Base - Plant Data'!J313</f>
        <v>-44085326.485419169</v>
      </c>
      <c r="K313" s="395">
        <f>'[2]Electric Rate Base - Plant Data'!K313</f>
        <v>-1716630.2886360891</v>
      </c>
      <c r="L313" s="395">
        <f>'[2]Electric Rate Base - Plant Data'!L313</f>
        <v>0</v>
      </c>
      <c r="M313" s="395">
        <f>'[2]Electric Rate Base - Plant Data'!M313</f>
        <v>-2924301.9482050105</v>
      </c>
      <c r="N313" s="395">
        <f>'[2]Electric Rate Base - Plant Data'!N313</f>
        <v>-4188738.7602319769</v>
      </c>
      <c r="O313" s="395">
        <f>'[2]Electric Rate Base - Plant Data'!O313</f>
        <v>-4154156.3218971416</v>
      </c>
      <c r="P313" s="395">
        <f>'[2]Electric Rate Base - Plant Data'!P313</f>
        <v>101559498.97984974</v>
      </c>
      <c r="Q313" s="395">
        <f>'[2]Electric Rate Base - Plant Data'!Q313</f>
        <v>-789403065.93724966</v>
      </c>
      <c r="R313" s="395">
        <f>'[2]Electric Rate Base - Plant Data'!R313</f>
        <v>0.27931325230747461</v>
      </c>
      <c r="S313" s="395">
        <f>'[2]Electric Rate Base - Plant Data'!S313</f>
        <v>-789403065.41992307</v>
      </c>
    </row>
    <row r="314" spans="1:19" ht="13.8">
      <c r="A314" s="390">
        <f>'[2]Electric Rate Base - Plant Data'!A314</f>
        <v>0</v>
      </c>
      <c r="B314" s="399">
        <f>'[2]Electric Rate Base - Plant Data'!B314</f>
        <v>0</v>
      </c>
      <c r="C314" s="395">
        <f>'[2]Electric Rate Base - Plant Data'!C314</f>
        <v>0</v>
      </c>
      <c r="D314" s="395">
        <f>'[2]Electric Rate Base - Plant Data'!D314</f>
        <v>0</v>
      </c>
      <c r="E314" s="395">
        <f>'[2]Electric Rate Base - Plant Data'!E314</f>
        <v>0</v>
      </c>
      <c r="F314" s="395">
        <f>'[2]Electric Rate Base - Plant Data'!F314</f>
        <v>0</v>
      </c>
      <c r="G314" s="395">
        <f>'[2]Electric Rate Base - Plant Data'!G314</f>
        <v>0</v>
      </c>
      <c r="H314" s="395">
        <f>'[2]Electric Rate Base - Plant Data'!H314</f>
        <v>0</v>
      </c>
      <c r="I314" s="395">
        <f>'[2]Electric Rate Base - Plant Data'!I314</f>
        <v>0</v>
      </c>
      <c r="J314" s="395">
        <f>'[2]Electric Rate Base - Plant Data'!J314</f>
        <v>0</v>
      </c>
      <c r="K314" s="395">
        <f>'[2]Electric Rate Base - Plant Data'!K314</f>
        <v>0</v>
      </c>
      <c r="L314" s="395">
        <f>'[2]Electric Rate Base - Plant Data'!L314</f>
        <v>0</v>
      </c>
      <c r="M314" s="395">
        <f>'[2]Electric Rate Base - Plant Data'!M314</f>
        <v>0</v>
      </c>
      <c r="N314" s="395">
        <f>'[2]Electric Rate Base - Plant Data'!N314</f>
        <v>0</v>
      </c>
      <c r="O314" s="395">
        <f>'[2]Electric Rate Base - Plant Data'!O314</f>
        <v>0</v>
      </c>
      <c r="P314" s="395">
        <f>'[2]Electric Rate Base - Plant Data'!P314</f>
        <v>0</v>
      </c>
      <c r="Q314" s="395">
        <f>'[2]Electric Rate Base - Plant Data'!Q314</f>
        <v>0</v>
      </c>
      <c r="R314" s="395">
        <f>'[2]Electric Rate Base - Plant Data'!R314</f>
        <v>0</v>
      </c>
      <c r="S314" s="395">
        <f>'[2]Electric Rate Base - Plant Data'!S314</f>
        <v>0</v>
      </c>
    </row>
    <row r="315" spans="1:19" ht="13.8">
      <c r="A315" s="390">
        <f>'[2]Electric Rate Base - Plant Data'!A315</f>
        <v>0</v>
      </c>
      <c r="B315" s="391" t="str">
        <f>'[2]Electric Rate Base - Plant Data'!B315</f>
        <v>Rate Base</v>
      </c>
      <c r="C315" s="395">
        <f>'[2]Electric Rate Base - Plant Data'!C315</f>
        <v>5153725971.7008801</v>
      </c>
      <c r="D315" s="392">
        <f>'[2]Electric Rate Base - Plant Data'!D315</f>
        <v>-521509.6</v>
      </c>
      <c r="E315" s="395">
        <f>'[2]Electric Rate Base - Plant Data'!E315</f>
        <v>5153204462.1008797</v>
      </c>
      <c r="F315" s="395">
        <f>'[2]Electric Rate Base - Plant Data'!F315</f>
        <v>-17155893.789511554</v>
      </c>
      <c r="G315" s="395">
        <f>'[2]Electric Rate Base - Plant Data'!G315</f>
        <v>15915060.097866783</v>
      </c>
      <c r="H315" s="395">
        <f>'[2]Electric Rate Base - Plant Data'!H315</f>
        <v>19006089.689173639</v>
      </c>
      <c r="I315" s="395">
        <f>'[2]Electric Rate Base - Plant Data'!I315</f>
        <v>-1969341.3363122558</v>
      </c>
      <c r="J315" s="395">
        <f>'[2]Electric Rate Base - Plant Data'!J315</f>
        <v>-44085326.485419169</v>
      </c>
      <c r="K315" s="395">
        <f>'[2]Electric Rate Base - Plant Data'!K315</f>
        <v>2842787.0613208553</v>
      </c>
      <c r="L315" s="395">
        <f>'[2]Electric Rate Base - Plant Data'!L315</f>
        <v>0</v>
      </c>
      <c r="M315" s="395">
        <f>'[2]Electric Rate Base - Plant Data'!M315</f>
        <v>18140954.4063752</v>
      </c>
      <c r="N315" s="395">
        <f>'[2]Electric Rate Base - Plant Data'!N315</f>
        <v>19004590.008907948</v>
      </c>
      <c r="O315" s="395">
        <f>'[2]Electric Rate Base - Plant Data'!O315</f>
        <v>-4108724.3018971416</v>
      </c>
      <c r="P315" s="395">
        <f>'[2]Electric Rate Base - Plant Data'!P315</f>
        <v>5739614.9999999851</v>
      </c>
      <c r="Q315" s="395">
        <f>'[2]Electric Rate Base - Plant Data'!Q315</f>
        <v>5166534272.4513836</v>
      </c>
      <c r="R315" s="395">
        <f>'[2]Electric Rate Base - Plant Data'!R315</f>
        <v>0.27931325230747461</v>
      </c>
      <c r="S315" s="395">
        <f>'[2]Electric Rate Base - Plant Data'!S315</f>
        <v>5166534272.9687099</v>
      </c>
    </row>
  </sheetData>
  <printOptions horizontalCentered="1"/>
  <pageMargins left="0.25" right="0.25" top="0.75" bottom="0.75" header="0.3" footer="0.3"/>
  <pageSetup scale="38" fitToHeight="4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N311"/>
  <sheetViews>
    <sheetView zoomScaleNormal="100" workbookViewId="0">
      <pane xSplit="2" ySplit="4" topLeftCell="C247" activePane="bottomRight" state="frozen"/>
      <selection activeCell="C4" sqref="C4"/>
      <selection pane="topRight" activeCell="C4" sqref="C4"/>
      <selection pane="bottomLeft" activeCell="C4" sqref="C4"/>
      <selection pane="bottomRight" activeCell="C247" sqref="C247"/>
    </sheetView>
  </sheetViews>
  <sheetFormatPr defaultRowHeight="13.2"/>
  <cols>
    <col min="1" max="1" width="53" style="282" bestFit="1" customWidth="1"/>
    <col min="2" max="2" width="17.77734375" style="282" bestFit="1" customWidth="1"/>
    <col min="3" max="3" width="15.77734375" style="282" bestFit="1" customWidth="1"/>
    <col min="4" max="4" width="17.21875" style="282" bestFit="1" customWidth="1"/>
    <col min="5" max="6" width="16.77734375" style="282" bestFit="1" customWidth="1"/>
    <col min="7" max="7" width="21.21875" style="282" bestFit="1" customWidth="1"/>
    <col min="8" max="8" width="15.77734375" style="282" bestFit="1" customWidth="1"/>
    <col min="9" max="9" width="13.21875" style="282" bestFit="1" customWidth="1"/>
    <col min="10" max="10" width="14.77734375" style="282" bestFit="1" customWidth="1"/>
    <col min="11" max="11" width="13.21875" style="282" bestFit="1" customWidth="1"/>
    <col min="12" max="12" width="12.109375" style="282" bestFit="1" customWidth="1"/>
    <col min="13" max="13" width="15.5546875" style="282" bestFit="1" customWidth="1"/>
    <col min="14" max="14" width="13.21875" style="282" bestFit="1" customWidth="1"/>
    <col min="15" max="15" width="18.6640625" style="282" bestFit="1" customWidth="1"/>
    <col min="16" max="16" width="14.109375" style="282" bestFit="1" customWidth="1"/>
    <col min="17" max="18" width="14.77734375" style="282" bestFit="1" customWidth="1"/>
    <col min="19" max="19" width="13.33203125" style="282" bestFit="1" customWidth="1"/>
    <col min="20" max="20" width="13.21875" style="282" bestFit="1" customWidth="1"/>
    <col min="21" max="21" width="17.88671875" style="282" bestFit="1" customWidth="1"/>
    <col min="22" max="22" width="18.6640625" style="282" bestFit="1" customWidth="1"/>
    <col min="23" max="23" width="17.44140625" style="282" bestFit="1" customWidth="1"/>
    <col min="24" max="24" width="13.5546875" style="282" bestFit="1" customWidth="1"/>
    <col min="25" max="25" width="13.33203125" style="282" customWidth="1"/>
    <col min="26" max="26" width="16.88671875" style="282" bestFit="1" customWidth="1"/>
    <col min="27" max="27" width="14.109375" style="282" bestFit="1" customWidth="1"/>
    <col min="28" max="29" width="16.44140625" style="282" bestFit="1" customWidth="1"/>
    <col min="30" max="30" width="14.77734375" style="282" bestFit="1" customWidth="1"/>
    <col min="31" max="32" width="15.33203125" style="282" bestFit="1" customWidth="1"/>
    <col min="33" max="35" width="20.44140625" style="282" bestFit="1" customWidth="1"/>
    <col min="36" max="36" width="17.88671875" style="282" bestFit="1" customWidth="1"/>
    <col min="37" max="37" width="20.109375" style="282" bestFit="1" customWidth="1"/>
    <col min="38" max="38" width="13.6640625" style="282" customWidth="1"/>
    <col min="39" max="39" width="16.77734375" style="282" bestFit="1" customWidth="1"/>
    <col min="40" max="40" width="17.77734375" style="282" bestFit="1" customWidth="1"/>
    <col min="41" max="16384" width="8.88671875" style="282"/>
  </cols>
  <sheetData>
    <row r="1" spans="1:40">
      <c r="A1" s="7" t="str">
        <f>'[3]2017 GRC Adjustments'!A1</f>
        <v>PUGET SOUND ENERGY</v>
      </c>
      <c r="B1" s="743">
        <f>'[3]2017 GRC Adjustments'!B1</f>
        <v>0</v>
      </c>
      <c r="C1" s="743">
        <f>'[3]2017 GRC Adjustments'!C1</f>
        <v>0</v>
      </c>
      <c r="D1" s="743">
        <f>'[3]2017 GRC Adjustments'!D1</f>
        <v>0</v>
      </c>
      <c r="E1" s="743">
        <f>'[3]2017 GRC Adjustments'!E1</f>
        <v>0</v>
      </c>
      <c r="F1" s="743">
        <f>'[3]2017 GRC Adjustments'!F1</f>
        <v>0</v>
      </c>
      <c r="G1" s="744">
        <f>'[3]2017 GRC Adjustments'!G1</f>
        <v>0</v>
      </c>
      <c r="H1" s="743">
        <f>'[3]2017 GRC Adjustments'!H1</f>
        <v>0</v>
      </c>
      <c r="I1" s="743">
        <f>'[3]2017 GRC Adjustments'!I1</f>
        <v>0</v>
      </c>
      <c r="J1" s="743">
        <f>'[3]2017 GRC Adjustments'!J1</f>
        <v>0</v>
      </c>
      <c r="K1" s="743">
        <f>'[3]2017 GRC Adjustments'!K1</f>
        <v>0</v>
      </c>
      <c r="L1" s="743">
        <f>'[3]2017 GRC Adjustments'!L1</f>
        <v>0</v>
      </c>
      <c r="M1" s="743">
        <f>'[3]2017 GRC Adjustments'!M1</f>
        <v>0</v>
      </c>
      <c r="N1" s="743">
        <f>'[3]2017 GRC Adjustments'!N1</f>
        <v>0</v>
      </c>
      <c r="O1" s="743">
        <f>'[3]2017 GRC Adjustments'!O1</f>
        <v>0</v>
      </c>
      <c r="P1" s="743">
        <f>'[3]2017 GRC Adjustments'!P1</f>
        <v>0</v>
      </c>
      <c r="Q1" s="743">
        <f>'[3]2017 GRC Adjustments'!Q1</f>
        <v>0</v>
      </c>
      <c r="R1" s="743">
        <f>'[3]2017 GRC Adjustments'!R1</f>
        <v>0</v>
      </c>
      <c r="S1" s="743">
        <f>'[3]2017 GRC Adjustments'!S1</f>
        <v>0</v>
      </c>
      <c r="T1" s="743">
        <f>'[3]2017 GRC Adjustments'!T1</f>
        <v>0</v>
      </c>
      <c r="U1" s="743">
        <f>'[3]2017 GRC Adjustments'!U1</f>
        <v>0</v>
      </c>
      <c r="V1" s="743">
        <f>'[3]2017 GRC Adjustments'!V1</f>
        <v>0</v>
      </c>
      <c r="W1" s="743">
        <f>'[3]2017 GRC Adjustments'!W1</f>
        <v>0</v>
      </c>
      <c r="X1" s="743">
        <f>'[3]2017 GRC Adjustments'!X1</f>
        <v>0</v>
      </c>
      <c r="Y1" s="743">
        <f>'[3]2017 GRC Adjustments'!Y1</f>
        <v>0</v>
      </c>
      <c r="Z1" s="744">
        <f>'[3]2017 GRC Adjustments'!Z1</f>
        <v>0</v>
      </c>
      <c r="AA1" s="743">
        <f>'[3]2017 GRC Adjustments'!AA1</f>
        <v>0</v>
      </c>
      <c r="AB1" s="743">
        <f>'[3]2017 GRC Adjustments'!AB1</f>
        <v>0</v>
      </c>
      <c r="AC1" s="743">
        <f>'[3]2017 GRC Adjustments'!AC1</f>
        <v>0</v>
      </c>
      <c r="AD1" s="743">
        <f>'[3]2017 GRC Adjustments'!AD1</f>
        <v>0</v>
      </c>
      <c r="AE1" s="743">
        <f>'[3]2017 GRC Adjustments'!AE1</f>
        <v>0</v>
      </c>
      <c r="AF1" s="743">
        <f>'[3]2017 GRC Adjustments'!AF1</f>
        <v>0</v>
      </c>
      <c r="AG1" s="743">
        <f>'[3]2017 GRC Adjustments'!AG1</f>
        <v>0</v>
      </c>
      <c r="AH1" s="743">
        <f>'[3]2017 GRC Adjustments'!AH1</f>
        <v>0</v>
      </c>
      <c r="AI1" s="743">
        <f>'[3]2017 GRC Adjustments'!AI1</f>
        <v>0</v>
      </c>
      <c r="AJ1" s="743">
        <f>'[3]2017 GRC Adjustments'!AJ1</f>
        <v>0</v>
      </c>
      <c r="AK1" s="743">
        <f>'[3]2017 GRC Adjustments'!AK1</f>
        <v>0</v>
      </c>
      <c r="AL1" s="743">
        <f>'[3]2017 GRC Adjustments'!AL1</f>
        <v>0</v>
      </c>
      <c r="AM1" s="743">
        <f>'[3]2017 GRC Adjustments'!AM1</f>
        <v>0</v>
      </c>
      <c r="AN1" s="743">
        <f>'[3]2017 GRC Adjustments'!AN1</f>
        <v>0</v>
      </c>
    </row>
    <row r="2" spans="1:40">
      <c r="A2" s="7" t="str">
        <f>'[3]2017 GRC Adjustments'!A2</f>
        <v>INCOME STATEMENT DETAIL</v>
      </c>
      <c r="B2" s="743">
        <f>'[3]2017 GRC Adjustments'!B2</f>
        <v>0</v>
      </c>
      <c r="C2" s="708" t="str">
        <f>'[3]2017 GRC Adjustments'!C2</f>
        <v>REVENUES</v>
      </c>
      <c r="D2" s="708" t="str">
        <f>'[3]2017 GRC Adjustments'!D2</f>
        <v>TEMPERATURE</v>
      </c>
      <c r="E2" s="708" t="str">
        <f>'[3]2017 GRC Adjustments'!E2</f>
        <v>PASS-THROUGH</v>
      </c>
      <c r="F2" s="708" t="str">
        <f>'[3]2017 GRC Adjustments'!F2</f>
        <v>FEDERAL</v>
      </c>
      <c r="G2" s="708" t="str">
        <f>'[3]2017 GRC Adjustments'!G2</f>
        <v>TAX BENEFIT OF</v>
      </c>
      <c r="H2" s="708" t="str">
        <f>'[3]2017 GRC Adjustments'!H2</f>
        <v>DEPRECIATION</v>
      </c>
      <c r="I2" s="708" t="str">
        <f>'[3]2017 GRC Adjustments'!I2</f>
        <v>NORMALIZE</v>
      </c>
      <c r="J2" s="708" t="str">
        <f>'[3]2017 GRC Adjustments'!J2</f>
        <v>BAD</v>
      </c>
      <c r="K2" s="708" t="str">
        <f>'[3]2017 GRC Adjustments'!K2</f>
        <v>INCENTIVE</v>
      </c>
      <c r="L2" s="708" t="str">
        <f>'[3]2017 GRC Adjustments'!L2</f>
        <v>D&amp;O</v>
      </c>
      <c r="M2" s="708" t="str">
        <f>'[3]2017 GRC Adjustments'!M2</f>
        <v xml:space="preserve">INTEREST ON </v>
      </c>
      <c r="N2" s="708" t="str">
        <f>'[3]2017 GRC Adjustments'!N2</f>
        <v>RATE CASE</v>
      </c>
      <c r="O2" s="708" t="str">
        <f>'[3]2017 GRC Adjustments'!O2</f>
        <v>DEFERRED G/L ON</v>
      </c>
      <c r="P2" s="708" t="str">
        <f>'[3]2017 GRC Adjustments'!P2</f>
        <v>PROPERTY &amp;</v>
      </c>
      <c r="Q2" s="708" t="str">
        <f>'[3]2017 GRC Adjustments'!Q2</f>
        <v>PENSION</v>
      </c>
      <c r="R2" s="708" t="str">
        <f>'[3]2017 GRC Adjustments'!R2</f>
        <v>WAGE</v>
      </c>
      <c r="S2" s="708" t="str">
        <f>'[3]2017 GRC Adjustments'!S2</f>
        <v>INVESTMENT</v>
      </c>
      <c r="T2" s="708" t="str">
        <f>'[3]2017 GRC Adjustments'!T2</f>
        <v>EMPLOYEE</v>
      </c>
      <c r="U2" s="708" t="str">
        <f>'[3]2017 GRC Adjustments'!U2</f>
        <v>ENVIRONMENTAL</v>
      </c>
      <c r="V2" s="708" t="str">
        <f>'[3]2017 GRC Adjustments'!V2</f>
        <v>PAYMENT</v>
      </c>
      <c r="W2" s="708" t="str">
        <f>'[3]2017 GRC Adjustments'!W2</f>
        <v>SOUTH KING</v>
      </c>
      <c r="X2" s="708" t="str">
        <f>'[3]2017 GRC Adjustments'!X2</f>
        <v>EXCISE TAX AND</v>
      </c>
      <c r="Y2" s="708" t="str">
        <f>'[3]2017 GRC Adjustments'!Y2</f>
        <v>BLACK BOX</v>
      </c>
      <c r="Z2" s="708" t="str">
        <f>'[3]2017 GRC Adjustments'!Z2</f>
        <v>POWER</v>
      </c>
      <c r="AA2" s="708" t="str">
        <f>'[3]2017 GRC Adjustments'!AA2</f>
        <v>MT ELECTRIC</v>
      </c>
      <c r="AB2" s="708" t="str">
        <f>'[3]2017 GRC Adjustments'!AB2</f>
        <v>WILD HORSE</v>
      </c>
      <c r="AC2" s="708" t="str">
        <f>'[3]2017 GRC Adjustments'!AC2</f>
        <v>ASC 815</v>
      </c>
      <c r="AD2" s="708" t="str">
        <f>'[3]2017 GRC Adjustments'!AD2</f>
        <v>STORM</v>
      </c>
      <c r="AE2" s="708" t="str">
        <f>'[3]2017 GRC Adjustments'!AE2</f>
        <v>REG ASSETS</v>
      </c>
      <c r="AF2" s="708" t="str">
        <f>'[3]2017 GRC Adjustments'!AF2</f>
        <v>GLACIER</v>
      </c>
      <c r="AG2" s="708" t="str">
        <f>'[3]2017 GRC Adjustments'!AG2</f>
        <v>ENERGY IMB</v>
      </c>
      <c r="AH2" s="708" t="str">
        <f>'[3]2017 GRC Adjustments'!AH2</f>
        <v>GOLDENDALE</v>
      </c>
      <c r="AI2" s="708" t="str">
        <f>'[3]2017 GRC Adjustments'!AI2</f>
        <v>MINT FARM</v>
      </c>
      <c r="AJ2" s="708" t="str">
        <f>'[3]2017 GRC Adjustments'!AJ2</f>
        <v xml:space="preserve">WHITE </v>
      </c>
      <c r="AK2" s="708" t="str">
        <f>'[3]2017 GRC Adjustments'!AK2</f>
        <v>RECLASS OF HYDRO</v>
      </c>
      <c r="AL2" s="708" t="str">
        <f>'[3]2017 GRC Adjustments'!AL2</f>
        <v>PRODUCTION</v>
      </c>
      <c r="AM2" s="708" t="str">
        <f>'[3]2017 GRC Adjustments'!AM2</f>
        <v>TOTAL</v>
      </c>
      <c r="AN2" s="708" t="str">
        <f>'[3]2017 GRC Adjustments'!AN2</f>
        <v>ADJUSTED</v>
      </c>
    </row>
    <row r="3" spans="1:40" s="478" customFormat="1" ht="26.4">
      <c r="A3" s="7" t="str">
        <f>'[3]2017 GRC Adjustments'!A3</f>
        <v>FOR THE 12 MONTHS ENDED SEPTEMBER 30, 2016</v>
      </c>
      <c r="B3" s="653">
        <f>'[3]2017 GRC Adjustments'!B3</f>
        <v>0</v>
      </c>
      <c r="C3" s="708" t="str">
        <f>'[3]2017 GRC Adjustments'!C3</f>
        <v>&amp; EXPENSES</v>
      </c>
      <c r="D3" s="708" t="str">
        <f>'[3]2017 GRC Adjustments'!D3</f>
        <v>NORMALIZATION</v>
      </c>
      <c r="E3" s="708" t="str">
        <f>'[3]2017 GRC Adjustments'!E3</f>
        <v>REVS. &amp; EXPS.</v>
      </c>
      <c r="F3" s="708" t="str">
        <f>'[3]2017 GRC Adjustments'!F3</f>
        <v>INCOME TAX</v>
      </c>
      <c r="G3" s="708" t="str">
        <f>'[3]2017 GRC Adjustments'!G3</f>
        <v xml:space="preserve"> PROFORMA INTEREST</v>
      </c>
      <c r="H3" s="708" t="str">
        <f>'[3]2017 GRC Adjustments'!H3</f>
        <v>STUDY</v>
      </c>
      <c r="I3" s="708" t="str">
        <f>'[3]2017 GRC Adjustments'!I3</f>
        <v>INJ &amp; DMGS</v>
      </c>
      <c r="J3" s="708" t="str">
        <f>'[3]2017 GRC Adjustments'!J3</f>
        <v>DEBTS</v>
      </c>
      <c r="K3" s="708" t="str">
        <f>'[3]2017 GRC Adjustments'!K3</f>
        <v>PAY</v>
      </c>
      <c r="L3" s="708" t="str">
        <f>'[3]2017 GRC Adjustments'!L3</f>
        <v>INSURANCE</v>
      </c>
      <c r="M3" s="708" t="str">
        <f>'[3]2017 GRC Adjustments'!M3</f>
        <v>CUST DEPOSITS</v>
      </c>
      <c r="N3" s="708" t="str">
        <f>'[3]2017 GRC Adjustments'!N3</f>
        <v>EXPENSES</v>
      </c>
      <c r="O3" s="708" t="str">
        <f>'[3]2017 GRC Adjustments'!O3</f>
        <v>PROPERTY SALES</v>
      </c>
      <c r="P3" s="708" t="str">
        <f>'[3]2017 GRC Adjustments'!P3</f>
        <v>LIABILITY INS</v>
      </c>
      <c r="Q3" s="708" t="str">
        <f>'[3]2017 GRC Adjustments'!Q3</f>
        <v>PLAN</v>
      </c>
      <c r="R3" s="708" t="str">
        <f>'[3]2017 GRC Adjustments'!R3</f>
        <v>INCREASE</v>
      </c>
      <c r="S3" s="708" t="str">
        <f>'[3]2017 GRC Adjustments'!S3</f>
        <v>PLAN</v>
      </c>
      <c r="T3" s="708" t="str">
        <f>'[3]2017 GRC Adjustments'!T3</f>
        <v>INSURANCE</v>
      </c>
      <c r="U3" s="708" t="str">
        <f>'[3]2017 GRC Adjustments'!U3</f>
        <v>REMEDIATION</v>
      </c>
      <c r="V3" s="708" t="str">
        <f>'[3]2017 GRC Adjustments'!V3</f>
        <v>PROCESSING COSTS</v>
      </c>
      <c r="W3" s="708" t="str">
        <f>'[3]2017 GRC Adjustments'!W3</f>
        <v>SERVICE CENTER</v>
      </c>
      <c r="X3" s="708" t="str">
        <f>'[3]2017 GRC Adjustments'!X3</f>
        <v>WUTC FILING FEE</v>
      </c>
      <c r="Y3" s="477" t="str">
        <f>'[3]2017 GRC Adjustments'!Y3</f>
        <v>ADJUSTMENT</v>
      </c>
      <c r="Z3" s="708" t="str">
        <f>'[3]2017 GRC Adjustments'!Z3</f>
        <v>COSTS</v>
      </c>
      <c r="AA3" s="708" t="str">
        <f>'[3]2017 GRC Adjustments'!AA3</f>
        <v>ENERGY TAX</v>
      </c>
      <c r="AB3" s="708" t="str">
        <f>'[3]2017 GRC Adjustments'!AB3</f>
        <v xml:space="preserve"> SOLAR</v>
      </c>
      <c r="AC3" s="708" t="str">
        <f>'[3]2017 GRC Adjustments'!AC3</f>
        <v>(PREV. SFAS 133)</v>
      </c>
      <c r="AD3" s="708" t="str">
        <f>'[3]2017 GRC Adjustments'!AD3</f>
        <v>DAMAGE</v>
      </c>
      <c r="AE3" s="708" t="str">
        <f>'[3]2017 GRC Adjustments'!AE3</f>
        <v>&amp; LIABILITIES</v>
      </c>
      <c r="AF3" s="708" t="str">
        <f>'[3]2017 GRC Adjustments'!AF3</f>
        <v>BATTERY STRG</v>
      </c>
      <c r="AG3" s="708" t="str">
        <f>'[3]2017 GRC Adjustments'!AG3</f>
        <v>MARKET</v>
      </c>
      <c r="AH3" s="708" t="str">
        <f>'[3]2017 GRC Adjustments'!AH3</f>
        <v>CAPACITY UPGRADE</v>
      </c>
      <c r="AI3" s="708" t="str">
        <f>'[3]2017 GRC Adjustments'!AI3</f>
        <v>CAPACITY UPGRADE</v>
      </c>
      <c r="AJ3" s="708" t="str">
        <f>'[3]2017 GRC Adjustments'!AJ3</f>
        <v>RIVER</v>
      </c>
      <c r="AK3" s="708" t="str">
        <f>'[3]2017 GRC Adjustments'!AK3</f>
        <v>TREASURY GRANTS</v>
      </c>
      <c r="AL3" s="708" t="str">
        <f>'[3]2017 GRC Adjustments'!AL3</f>
        <v>ADJUSTMENT</v>
      </c>
      <c r="AM3" s="101" t="str">
        <f>'[3]2017 GRC Adjustments'!AM3</f>
        <v>ADJUSTMENTS</v>
      </c>
      <c r="AN3" s="101" t="str">
        <f>'[3]2017 GRC Adjustments'!AN3</f>
        <v>RESULTS OF</v>
      </c>
    </row>
    <row r="4" spans="1:40" ht="13.8" thickBot="1">
      <c r="A4" s="8" t="str">
        <f>'[3]2017 GRC Adjustments'!A4</f>
        <v>FERC Account Description</v>
      </c>
      <c r="B4" s="208" t="str">
        <f>'[3]2017 GRC Adjustments'!B4</f>
        <v>Direct</v>
      </c>
      <c r="C4" s="745" t="str">
        <f>'[3]2017 GRC Adjustments'!C4</f>
        <v>Common Adj 01</v>
      </c>
      <c r="D4" s="745" t="str">
        <f>'[3]2017 GRC Adjustments'!D4</f>
        <v>Common Adj 02</v>
      </c>
      <c r="E4" s="745">
        <f>'[3]2017 GRC Adjustments'!E4</f>
        <v>0</v>
      </c>
      <c r="F4" s="745">
        <f>'[3]2017 GRC Adjustments'!F4</f>
        <v>0</v>
      </c>
      <c r="G4" s="745">
        <f>'[3]2017 GRC Adjustments'!G4</f>
        <v>0</v>
      </c>
      <c r="H4" s="745">
        <f>'[3]2017 GRC Adjustments'!H4</f>
        <v>0</v>
      </c>
      <c r="I4" s="745">
        <f>'[3]2017 GRC Adjustments'!I4</f>
        <v>0</v>
      </c>
      <c r="J4" s="745">
        <f>'[3]2017 GRC Adjustments'!J4</f>
        <v>0</v>
      </c>
      <c r="K4" s="745">
        <f>'[3]2017 GRC Adjustments'!K4</f>
        <v>0</v>
      </c>
      <c r="L4" s="745">
        <f>'[3]2017 GRC Adjustments'!L4</f>
        <v>0</v>
      </c>
      <c r="M4" s="745">
        <f>'[3]2017 GRC Adjustments'!M4</f>
        <v>0</v>
      </c>
      <c r="N4" s="745">
        <f>'[3]2017 GRC Adjustments'!N4</f>
        <v>0</v>
      </c>
      <c r="O4" s="745">
        <f>'[3]2017 GRC Adjustments'!O4</f>
        <v>0</v>
      </c>
      <c r="P4" s="745">
        <f>'[3]2017 GRC Adjustments'!P4</f>
        <v>0</v>
      </c>
      <c r="Q4" s="745">
        <f>'[3]2017 GRC Adjustments'!Q4</f>
        <v>0</v>
      </c>
      <c r="R4" s="745">
        <f>'[3]2017 GRC Adjustments'!R4</f>
        <v>0</v>
      </c>
      <c r="S4" s="745">
        <f>'[3]2017 GRC Adjustments'!S4</f>
        <v>0</v>
      </c>
      <c r="T4" s="745">
        <f>'[3]2017 GRC Adjustments'!T4</f>
        <v>0</v>
      </c>
      <c r="U4" s="745">
        <f>'[3]2017 GRC Adjustments'!U4</f>
        <v>0</v>
      </c>
      <c r="V4" s="745">
        <f>'[3]2017 GRC Adjustments'!V4</f>
        <v>0</v>
      </c>
      <c r="W4" s="745">
        <f>'[3]2017 GRC Adjustments'!W4</f>
        <v>0</v>
      </c>
      <c r="X4" s="745">
        <f>'[3]2017 GRC Adjustments'!X4</f>
        <v>0</v>
      </c>
      <c r="Y4" s="745">
        <f>'[3]2017 GRC Adjustments'!Y4</f>
        <v>0</v>
      </c>
      <c r="Z4" s="745" t="str">
        <f>'[3]2017 GRC Adjustments'!Z4</f>
        <v>Electric Adj 01</v>
      </c>
      <c r="AA4" s="745" t="str">
        <f>'[3]2017 GRC Adjustments'!AA4</f>
        <v>Electric Adj 02</v>
      </c>
      <c r="AB4" s="745" t="str">
        <f>'[3]2017 GRC Adjustments'!AB4</f>
        <v>Electric Adj 03</v>
      </c>
      <c r="AC4" s="745" t="str">
        <f>'[3]2017 GRC Adjustments'!AC4</f>
        <v>Electric Adj 04</v>
      </c>
      <c r="AD4" s="745" t="str">
        <f>'[3]2017 GRC Adjustments'!AD4</f>
        <v>Electric Adj 05</v>
      </c>
      <c r="AE4" s="745" t="str">
        <f>'[3]2017 GRC Adjustments'!AE4</f>
        <v>Electric Adj 06</v>
      </c>
      <c r="AF4" s="745" t="str">
        <f>'[3]2017 GRC Adjustments'!AF4</f>
        <v>Electric Adj 07</v>
      </c>
      <c r="AG4" s="745" t="str">
        <f>'[3]2017 GRC Adjustments'!AG4</f>
        <v>Electric Adj 08</v>
      </c>
      <c r="AH4" s="745" t="str">
        <f>'[3]2017 GRC Adjustments'!AH4</f>
        <v>Electric Adj 09</v>
      </c>
      <c r="AI4" s="745" t="str">
        <f>'[3]2017 GRC Adjustments'!AI4</f>
        <v>Electric Adj 10</v>
      </c>
      <c r="AJ4" s="745" t="str">
        <f>'[3]2017 GRC Adjustments'!AJ4</f>
        <v>Electric Adj 11</v>
      </c>
      <c r="AK4" s="745" t="str">
        <f>'[3]2017 GRC Adjustments'!AK4</f>
        <v>Electric Adj 12</v>
      </c>
      <c r="AL4" s="745" t="str">
        <f>'[3]2017 GRC Adjustments'!AL4</f>
        <v>Electric Adj 13</v>
      </c>
      <c r="AM4" s="101">
        <f>'[3]2017 GRC Adjustments'!AM4</f>
        <v>0</v>
      </c>
      <c r="AN4" s="101" t="str">
        <f>'[3]2017 GRC Adjustments'!AN4</f>
        <v>OPERATIONS</v>
      </c>
    </row>
    <row r="5" spans="1:40">
      <c r="A5" s="209">
        <f>'[3]2017 GRC Adjustments'!A5</f>
        <v>0</v>
      </c>
      <c r="B5" s="102">
        <f>'[3]2017 GRC Adjustments'!B5</f>
        <v>0</v>
      </c>
      <c r="C5" s="746">
        <f>'[3]2017 GRC Adjustments'!C5</f>
        <v>0</v>
      </c>
      <c r="D5" s="746">
        <f>'[3]2017 GRC Adjustments'!D5</f>
        <v>0</v>
      </c>
      <c r="E5" s="746">
        <f>'[3]2017 GRC Adjustments'!E5</f>
        <v>0</v>
      </c>
      <c r="F5" s="746">
        <f>'[3]2017 GRC Adjustments'!F5</f>
        <v>0</v>
      </c>
      <c r="G5" s="746">
        <f>'[3]2017 GRC Adjustments'!G5</f>
        <v>0</v>
      </c>
      <c r="H5" s="746">
        <f>'[3]2017 GRC Adjustments'!H5</f>
        <v>0</v>
      </c>
      <c r="I5" s="746">
        <f>'[3]2017 GRC Adjustments'!I5</f>
        <v>0</v>
      </c>
      <c r="J5" s="746">
        <f>'[3]2017 GRC Adjustments'!J5</f>
        <v>0</v>
      </c>
      <c r="K5" s="746">
        <f>'[3]2017 GRC Adjustments'!K5</f>
        <v>0</v>
      </c>
      <c r="L5" s="746">
        <f>'[3]2017 GRC Adjustments'!L5</f>
        <v>0</v>
      </c>
      <c r="M5" s="746">
        <f>'[3]2017 GRC Adjustments'!M5</f>
        <v>0</v>
      </c>
      <c r="N5" s="746">
        <f>'[3]2017 GRC Adjustments'!N5</f>
        <v>0</v>
      </c>
      <c r="O5" s="746">
        <f>'[3]2017 GRC Adjustments'!O5</f>
        <v>0</v>
      </c>
      <c r="P5" s="746">
        <f>'[3]2017 GRC Adjustments'!P5</f>
        <v>1.1641532182693481E-10</v>
      </c>
      <c r="Q5" s="746">
        <f>'[3]2017 GRC Adjustments'!Q5</f>
        <v>0</v>
      </c>
      <c r="R5" s="746">
        <f>'[3]2017 GRC Adjustments'!R5</f>
        <v>4.1909515857696533E-9</v>
      </c>
      <c r="S5" s="746">
        <f>'[3]2017 GRC Adjustments'!S5</f>
        <v>0</v>
      </c>
      <c r="T5" s="746">
        <f>'[3]2017 GRC Adjustments'!T5</f>
        <v>0</v>
      </c>
      <c r="U5" s="746">
        <f>'[3]2017 GRC Adjustments'!U5</f>
        <v>0</v>
      </c>
      <c r="V5" s="746">
        <f>'[3]2017 GRC Adjustments'!V5</f>
        <v>0</v>
      </c>
      <c r="W5" s="746">
        <f>'[3]2017 GRC Adjustments'!W5</f>
        <v>0</v>
      </c>
      <c r="X5" s="746">
        <f>'[3]2017 GRC Adjustments'!X5</f>
        <v>0</v>
      </c>
      <c r="Y5" s="746">
        <f>'[3]2017 GRC Adjustments'!Y5</f>
        <v>0</v>
      </c>
      <c r="Z5" s="746">
        <f>'[3]2017 GRC Adjustments'!Z5</f>
        <v>2.3283064365386963E-9</v>
      </c>
      <c r="AA5" s="746">
        <f>'[3]2017 GRC Adjustments'!AA5</f>
        <v>0</v>
      </c>
      <c r="AB5" s="746">
        <f>'[3]2017 GRC Adjustments'!AB5</f>
        <v>0</v>
      </c>
      <c r="AC5" s="746">
        <f>'[3]2017 GRC Adjustments'!AC5</f>
        <v>-1.0430812835693359E-7</v>
      </c>
      <c r="AD5" s="746">
        <f>'[3]2017 GRC Adjustments'!AD5</f>
        <v>0</v>
      </c>
      <c r="AE5" s="746">
        <f>'[3]2017 GRC Adjustments'!AE5</f>
        <v>0</v>
      </c>
      <c r="AF5" s="746">
        <f>'[3]2017 GRC Adjustments'!AF5</f>
        <v>0</v>
      </c>
      <c r="AG5" s="746">
        <f>'[3]2017 GRC Adjustments'!AG5</f>
        <v>0</v>
      </c>
      <c r="AH5" s="746">
        <f>'[3]2017 GRC Adjustments'!AH5</f>
        <v>0</v>
      </c>
      <c r="AI5" s="746">
        <f>'[3]2017 GRC Adjustments'!AI5</f>
        <v>0</v>
      </c>
      <c r="AJ5" s="746">
        <f>'[3]2017 GRC Adjustments'!AJ5</f>
        <v>0</v>
      </c>
      <c r="AK5" s="746">
        <f>'[3]2017 GRC Adjustments'!AK5</f>
        <v>0</v>
      </c>
      <c r="AL5" s="746">
        <f>'[3]2017 GRC Adjustments'!AL5</f>
        <v>0</v>
      </c>
      <c r="AM5" s="746">
        <f>'[3]2017 GRC Adjustments'!AM5</f>
        <v>-5.9604644775390625E-8</v>
      </c>
      <c r="AN5" s="746">
        <f>'[3]2017 GRC Adjustments'!AN5</f>
        <v>0</v>
      </c>
    </row>
    <row r="6" spans="1:40" ht="15.6">
      <c r="A6" s="747" t="str">
        <f>'[3]2017 GRC Adjustments'!A6</f>
        <v>1 - OPERATING REVENUES</v>
      </c>
      <c r="B6" s="748" t="str">
        <f>'[3]2017 GRC Adjustments'!B6</f>
        <v>Done</v>
      </c>
      <c r="C6" s="748" t="str">
        <f>'[3]2017 GRC Adjustments'!C6</f>
        <v>Done</v>
      </c>
      <c r="D6" s="748">
        <f>'[3]2017 GRC Adjustments'!D6</f>
        <v>0</v>
      </c>
      <c r="E6" s="748">
        <f>'[3]2017 GRC Adjustments'!E6</f>
        <v>0</v>
      </c>
      <c r="F6" s="748">
        <f>'[3]2017 GRC Adjustments'!F6</f>
        <v>0</v>
      </c>
      <c r="G6" s="748">
        <f>'[3]2017 GRC Adjustments'!G6</f>
        <v>0</v>
      </c>
      <c r="H6" s="748">
        <f>'[3]2017 GRC Adjustments'!H6</f>
        <v>0</v>
      </c>
      <c r="I6" s="748">
        <f>'[3]2017 GRC Adjustments'!I6</f>
        <v>0</v>
      </c>
      <c r="J6" s="748">
        <f>'[3]2017 GRC Adjustments'!J6</f>
        <v>0</v>
      </c>
      <c r="K6" s="748">
        <f>'[3]2017 GRC Adjustments'!K6</f>
        <v>0</v>
      </c>
      <c r="L6" s="748">
        <f>'[3]2017 GRC Adjustments'!L6</f>
        <v>0</v>
      </c>
      <c r="M6" s="748">
        <f>'[3]2017 GRC Adjustments'!M6</f>
        <v>0</v>
      </c>
      <c r="N6" s="748">
        <f>'[3]2017 GRC Adjustments'!N6</f>
        <v>0</v>
      </c>
      <c r="O6" s="748">
        <f>'[3]2017 GRC Adjustments'!O6</f>
        <v>0</v>
      </c>
      <c r="P6" s="748">
        <f>'[3]2017 GRC Adjustments'!P6</f>
        <v>0</v>
      </c>
      <c r="Q6" s="748">
        <f>'[3]2017 GRC Adjustments'!Q6</f>
        <v>0</v>
      </c>
      <c r="R6" s="749">
        <f>'[3]2017 GRC Adjustments'!R6</f>
        <v>0</v>
      </c>
      <c r="S6" s="748">
        <f>'[3]2017 GRC Adjustments'!S6</f>
        <v>0</v>
      </c>
      <c r="T6" s="748">
        <f>'[3]2017 GRC Adjustments'!T6</f>
        <v>0</v>
      </c>
      <c r="U6" s="748">
        <f>'[3]2017 GRC Adjustments'!U6</f>
        <v>0</v>
      </c>
      <c r="V6" s="748">
        <f>'[3]2017 GRC Adjustments'!V6</f>
        <v>0</v>
      </c>
      <c r="W6" s="748">
        <f>'[3]2017 GRC Adjustments'!W6</f>
        <v>0</v>
      </c>
      <c r="X6" s="748">
        <f>'[3]2017 GRC Adjustments'!X6</f>
        <v>0</v>
      </c>
      <c r="Y6" s="748">
        <f>'[3]2017 GRC Adjustments'!Y6</f>
        <v>0</v>
      </c>
      <c r="Z6" s="748">
        <f>'[3]2017 GRC Adjustments'!Z6</f>
        <v>0</v>
      </c>
      <c r="AA6" s="748">
        <f>'[3]2017 GRC Adjustments'!AA6</f>
        <v>0</v>
      </c>
      <c r="AB6" s="748">
        <f>'[3]2017 GRC Adjustments'!AB6</f>
        <v>0</v>
      </c>
      <c r="AC6" s="748">
        <f>'[3]2017 GRC Adjustments'!AC6</f>
        <v>0</v>
      </c>
      <c r="AD6" s="748">
        <f>'[3]2017 GRC Adjustments'!AD6</f>
        <v>0</v>
      </c>
      <c r="AE6" s="748">
        <f>'[3]2017 GRC Adjustments'!AE6</f>
        <v>0</v>
      </c>
      <c r="AF6" s="748">
        <f>'[3]2017 GRC Adjustments'!AF6</f>
        <v>0</v>
      </c>
      <c r="AG6" s="748">
        <f>'[3]2017 GRC Adjustments'!AG6</f>
        <v>0</v>
      </c>
      <c r="AH6" s="748">
        <f>'[3]2017 GRC Adjustments'!AH6</f>
        <v>0</v>
      </c>
      <c r="AI6" s="748">
        <f>'[3]2017 GRC Adjustments'!AI6</f>
        <v>0</v>
      </c>
      <c r="AJ6" s="748">
        <f>'[3]2017 GRC Adjustments'!AJ6</f>
        <v>0</v>
      </c>
      <c r="AK6" s="748">
        <f>'[3]2017 GRC Adjustments'!AK6</f>
        <v>0</v>
      </c>
      <c r="AL6" s="748">
        <f>'[3]2017 GRC Adjustments'!AL6</f>
        <v>0</v>
      </c>
      <c r="AM6" s="653">
        <f>'[3]2017 GRC Adjustments'!AM6</f>
        <v>0</v>
      </c>
      <c r="AN6" s="653">
        <f>'[3]2017 GRC Adjustments'!AN6</f>
        <v>0</v>
      </c>
    </row>
    <row r="7" spans="1:40">
      <c r="A7" s="750" t="str">
        <f>'[3]2017 GRC Adjustments'!A7</f>
        <v xml:space="preserve">     2 - SALES TO CUSTOMERS</v>
      </c>
      <c r="B7" s="762">
        <f>'[3]2017 GRC Adjustments'!B7</f>
        <v>0</v>
      </c>
      <c r="C7" s="762">
        <f>'[3]2017 GRC Adjustments'!C7</f>
        <v>0</v>
      </c>
      <c r="D7" s="762">
        <f>'[3]2017 GRC Adjustments'!D7</f>
        <v>0</v>
      </c>
      <c r="E7" s="762">
        <f>'[3]2017 GRC Adjustments'!E7</f>
        <v>0</v>
      </c>
      <c r="F7" s="762">
        <f>'[3]2017 GRC Adjustments'!F7</f>
        <v>0</v>
      </c>
      <c r="G7" s="212">
        <f>'[3]2017 GRC Adjustments'!G7</f>
        <v>0</v>
      </c>
      <c r="H7" s="762">
        <f>'[3]2017 GRC Adjustments'!H7</f>
        <v>0</v>
      </c>
      <c r="I7" s="762">
        <f>'[3]2017 GRC Adjustments'!I7</f>
        <v>0</v>
      </c>
      <c r="J7" s="762">
        <f>'[3]2017 GRC Adjustments'!J7</f>
        <v>0</v>
      </c>
      <c r="K7" s="762">
        <f>'[3]2017 GRC Adjustments'!K7</f>
        <v>0</v>
      </c>
      <c r="L7" s="762">
        <f>'[3]2017 GRC Adjustments'!L7</f>
        <v>0</v>
      </c>
      <c r="M7" s="762">
        <f>'[3]2017 GRC Adjustments'!M7</f>
        <v>0</v>
      </c>
      <c r="N7" s="762">
        <f>'[3]2017 GRC Adjustments'!N7</f>
        <v>0</v>
      </c>
      <c r="O7" s="762">
        <f>'[3]2017 GRC Adjustments'!O7</f>
        <v>0</v>
      </c>
      <c r="P7" s="762">
        <f>'[3]2017 GRC Adjustments'!P7</f>
        <v>0</v>
      </c>
      <c r="Q7" s="762">
        <f>'[3]2017 GRC Adjustments'!Q7</f>
        <v>0</v>
      </c>
      <c r="R7" s="762">
        <f>'[3]2017 GRC Adjustments'!R7</f>
        <v>0</v>
      </c>
      <c r="S7" s="762">
        <f>'[3]2017 GRC Adjustments'!S7</f>
        <v>0</v>
      </c>
      <c r="T7" s="762">
        <f>'[3]2017 GRC Adjustments'!T7</f>
        <v>0</v>
      </c>
      <c r="U7" s="762">
        <f>'[3]2017 GRC Adjustments'!U7</f>
        <v>0</v>
      </c>
      <c r="V7" s="762">
        <f>'[3]2017 GRC Adjustments'!V7</f>
        <v>0</v>
      </c>
      <c r="W7" s="762">
        <f>'[3]2017 GRC Adjustments'!W7</f>
        <v>0</v>
      </c>
      <c r="X7" s="762">
        <f>'[3]2017 GRC Adjustments'!X7</f>
        <v>0</v>
      </c>
      <c r="Y7" s="762">
        <f>'[3]2017 GRC Adjustments'!Y7</f>
        <v>0</v>
      </c>
      <c r="Z7" s="212">
        <f>'[3]2017 GRC Adjustments'!Z7</f>
        <v>0</v>
      </c>
      <c r="AA7" s="762">
        <f>'[3]2017 GRC Adjustments'!AA7</f>
        <v>0</v>
      </c>
      <c r="AB7" s="762">
        <f>'[3]2017 GRC Adjustments'!AB7</f>
        <v>0</v>
      </c>
      <c r="AC7" s="762">
        <f>'[3]2017 GRC Adjustments'!AC7</f>
        <v>0</v>
      </c>
      <c r="AD7" s="762">
        <f>'[3]2017 GRC Adjustments'!AD7</f>
        <v>0</v>
      </c>
      <c r="AE7" s="762">
        <f>'[3]2017 GRC Adjustments'!AE7</f>
        <v>0</v>
      </c>
      <c r="AF7" s="762">
        <f>'[3]2017 GRC Adjustments'!AF7</f>
        <v>0</v>
      </c>
      <c r="AG7" s="762">
        <f>'[3]2017 GRC Adjustments'!AG7</f>
        <v>0</v>
      </c>
      <c r="AH7" s="762">
        <f>'[3]2017 GRC Adjustments'!AH7</f>
        <v>0</v>
      </c>
      <c r="AI7" s="762">
        <f>'[3]2017 GRC Adjustments'!AI7</f>
        <v>0</v>
      </c>
      <c r="AJ7" s="762">
        <f>'[3]2017 GRC Adjustments'!AJ7</f>
        <v>0</v>
      </c>
      <c r="AK7" s="762">
        <f>'[3]2017 GRC Adjustments'!AK7</f>
        <v>0</v>
      </c>
      <c r="AL7" s="762">
        <f>'[3]2017 GRC Adjustments'!AL7</f>
        <v>0</v>
      </c>
      <c r="AM7" s="762">
        <f>'[3]2017 GRC Adjustments'!AM7</f>
        <v>0</v>
      </c>
      <c r="AN7" s="762">
        <f>'[3]2017 GRC Adjustments'!AN7</f>
        <v>0</v>
      </c>
    </row>
    <row r="8" spans="1:40">
      <c r="A8" s="751" t="str">
        <f>'[3]2017 GRC Adjustments'!A8</f>
        <v xml:space="preserve">          (2) 440 - Electric Residential Sales</v>
      </c>
      <c r="B8" s="99">
        <f>'[3]2017 GRC Adjustments'!B8</f>
        <v>1133291978.5999999</v>
      </c>
      <c r="C8" s="212">
        <f>'[3]2017 GRC Adjustments'!C8</f>
        <v>-18636297.520117842</v>
      </c>
      <c r="D8" s="212">
        <f>'[3]2017 GRC Adjustments'!D8</f>
        <v>28308135</v>
      </c>
      <c r="E8" s="212">
        <f>'[3]2017 GRC Adjustments'!E8</f>
        <v>-192533060.51000002</v>
      </c>
      <c r="F8" s="212">
        <f>'[3]2017 GRC Adjustments'!F8</f>
        <v>0</v>
      </c>
      <c r="G8" s="212">
        <f>'[3]2017 GRC Adjustments'!G8</f>
        <v>0</v>
      </c>
      <c r="H8" s="212">
        <f>'[3]2017 GRC Adjustments'!H8</f>
        <v>0</v>
      </c>
      <c r="I8" s="212">
        <f>'[3]2017 GRC Adjustments'!I8</f>
        <v>0</v>
      </c>
      <c r="J8" s="212">
        <f>'[3]2017 GRC Adjustments'!J8</f>
        <v>0</v>
      </c>
      <c r="K8" s="212">
        <f>'[3]2017 GRC Adjustments'!K8</f>
        <v>0</v>
      </c>
      <c r="L8" s="212">
        <f>'[3]2017 GRC Adjustments'!L8</f>
        <v>0</v>
      </c>
      <c r="M8" s="212">
        <f>'[3]2017 GRC Adjustments'!M8</f>
        <v>0</v>
      </c>
      <c r="N8" s="212">
        <f>'[3]2017 GRC Adjustments'!N8</f>
        <v>0</v>
      </c>
      <c r="O8" s="212">
        <f>'[3]2017 GRC Adjustments'!O8</f>
        <v>0</v>
      </c>
      <c r="P8" s="212">
        <f>'[3]2017 GRC Adjustments'!P8</f>
        <v>0</v>
      </c>
      <c r="Q8" s="212">
        <f>'[3]2017 GRC Adjustments'!Q8</f>
        <v>0</v>
      </c>
      <c r="R8" s="212">
        <f>'[3]2017 GRC Adjustments'!R8</f>
        <v>0</v>
      </c>
      <c r="S8" s="212">
        <f>'[3]2017 GRC Adjustments'!S8</f>
        <v>0</v>
      </c>
      <c r="T8" s="212">
        <f>'[3]2017 GRC Adjustments'!T8</f>
        <v>0</v>
      </c>
      <c r="U8" s="212">
        <f>'[3]2017 GRC Adjustments'!U8</f>
        <v>0</v>
      </c>
      <c r="V8" s="212">
        <f>'[3]2017 GRC Adjustments'!V8</f>
        <v>0</v>
      </c>
      <c r="W8" s="212">
        <f>'[3]2017 GRC Adjustments'!W8</f>
        <v>0</v>
      </c>
      <c r="X8" s="212">
        <f>'[3]2017 GRC Adjustments'!X8</f>
        <v>0</v>
      </c>
      <c r="Y8" s="212">
        <f>'[3]2017 GRC Adjustments'!Y8</f>
        <v>0</v>
      </c>
      <c r="Z8" s="212">
        <f>'[3]2017 GRC Adjustments'!Z8</f>
        <v>0</v>
      </c>
      <c r="AA8" s="212">
        <f>'[3]2017 GRC Adjustments'!AA8</f>
        <v>0</v>
      </c>
      <c r="AB8" s="212">
        <f>'[3]2017 GRC Adjustments'!AB8</f>
        <v>0</v>
      </c>
      <c r="AC8" s="212">
        <f>'[3]2017 GRC Adjustments'!AC8</f>
        <v>0</v>
      </c>
      <c r="AD8" s="212">
        <f>'[3]2017 GRC Adjustments'!AD8</f>
        <v>0</v>
      </c>
      <c r="AE8" s="212">
        <f>'[3]2017 GRC Adjustments'!AE8</f>
        <v>0</v>
      </c>
      <c r="AF8" s="212">
        <f>'[3]2017 GRC Adjustments'!AF8</f>
        <v>0</v>
      </c>
      <c r="AG8" s="212">
        <f>'[3]2017 GRC Adjustments'!AG8</f>
        <v>0</v>
      </c>
      <c r="AH8" s="212">
        <f>'[3]2017 GRC Adjustments'!AH8</f>
        <v>0</v>
      </c>
      <c r="AI8" s="212">
        <f>'[3]2017 GRC Adjustments'!AI8</f>
        <v>0</v>
      </c>
      <c r="AJ8" s="212">
        <f>'[3]2017 GRC Adjustments'!AJ8</f>
        <v>0</v>
      </c>
      <c r="AK8" s="212">
        <f>'[3]2017 GRC Adjustments'!AK8</f>
        <v>0</v>
      </c>
      <c r="AL8" s="212">
        <f>'[3]2017 GRC Adjustments'!AL8</f>
        <v>0</v>
      </c>
      <c r="AM8" s="762">
        <f>'[3]2017 GRC Adjustments'!AM8</f>
        <v>-182861223.03011787</v>
      </c>
      <c r="AN8" s="762">
        <f>'[3]2017 GRC Adjustments'!AN8</f>
        <v>950430755.56988204</v>
      </c>
    </row>
    <row r="9" spans="1:40">
      <c r="A9" s="751" t="str">
        <f>'[3]2017 GRC Adjustments'!A9</f>
        <v xml:space="preserve">          (2) 442 - Electric Commercial &amp; Industrial Sales</v>
      </c>
      <c r="B9" s="99">
        <f>'[3]2017 GRC Adjustments'!B9</f>
        <v>992834955.05999994</v>
      </c>
      <c r="C9" s="212">
        <f>'[3]2017 GRC Adjustments'!C9</f>
        <v>0</v>
      </c>
      <c r="D9" s="212">
        <f>'[3]2017 GRC Adjustments'!D9</f>
        <v>0</v>
      </c>
      <c r="E9" s="212">
        <f>'[3]2017 GRC Adjustments'!E9</f>
        <v>0</v>
      </c>
      <c r="F9" s="212">
        <f>'[3]2017 GRC Adjustments'!F9</f>
        <v>0</v>
      </c>
      <c r="G9" s="212">
        <f>'[3]2017 GRC Adjustments'!G9</f>
        <v>0</v>
      </c>
      <c r="H9" s="212">
        <f>'[3]2017 GRC Adjustments'!H9</f>
        <v>0</v>
      </c>
      <c r="I9" s="212">
        <f>'[3]2017 GRC Adjustments'!I9</f>
        <v>0</v>
      </c>
      <c r="J9" s="212">
        <f>'[3]2017 GRC Adjustments'!J9</f>
        <v>0</v>
      </c>
      <c r="K9" s="212">
        <f>'[3]2017 GRC Adjustments'!K9</f>
        <v>0</v>
      </c>
      <c r="L9" s="212">
        <f>'[3]2017 GRC Adjustments'!L9</f>
        <v>0</v>
      </c>
      <c r="M9" s="212">
        <f>'[3]2017 GRC Adjustments'!M9</f>
        <v>0</v>
      </c>
      <c r="N9" s="212">
        <f>'[3]2017 GRC Adjustments'!N9</f>
        <v>0</v>
      </c>
      <c r="O9" s="212">
        <f>'[3]2017 GRC Adjustments'!O9</f>
        <v>0</v>
      </c>
      <c r="P9" s="212">
        <f>'[3]2017 GRC Adjustments'!P9</f>
        <v>0</v>
      </c>
      <c r="Q9" s="212">
        <f>'[3]2017 GRC Adjustments'!Q9</f>
        <v>0</v>
      </c>
      <c r="R9" s="212">
        <f>'[3]2017 GRC Adjustments'!R9</f>
        <v>0</v>
      </c>
      <c r="S9" s="212">
        <f>'[3]2017 GRC Adjustments'!S9</f>
        <v>0</v>
      </c>
      <c r="T9" s="212">
        <f>'[3]2017 GRC Adjustments'!T9</f>
        <v>0</v>
      </c>
      <c r="U9" s="212">
        <f>'[3]2017 GRC Adjustments'!U9</f>
        <v>0</v>
      </c>
      <c r="V9" s="212">
        <f>'[3]2017 GRC Adjustments'!V9</f>
        <v>0</v>
      </c>
      <c r="W9" s="212">
        <f>'[3]2017 GRC Adjustments'!W9</f>
        <v>0</v>
      </c>
      <c r="X9" s="212">
        <f>'[3]2017 GRC Adjustments'!X9</f>
        <v>0</v>
      </c>
      <c r="Y9" s="212">
        <f>'[3]2017 GRC Adjustments'!Y9</f>
        <v>0</v>
      </c>
      <c r="Z9" s="212">
        <f>'[3]2017 GRC Adjustments'!Z9</f>
        <v>0</v>
      </c>
      <c r="AA9" s="212">
        <f>'[3]2017 GRC Adjustments'!AA9</f>
        <v>0</v>
      </c>
      <c r="AB9" s="212">
        <f>'[3]2017 GRC Adjustments'!AB9</f>
        <v>0</v>
      </c>
      <c r="AC9" s="212">
        <f>'[3]2017 GRC Adjustments'!AC9</f>
        <v>0</v>
      </c>
      <c r="AD9" s="212">
        <f>'[3]2017 GRC Adjustments'!AD9</f>
        <v>0</v>
      </c>
      <c r="AE9" s="212">
        <f>'[3]2017 GRC Adjustments'!AE9</f>
        <v>0</v>
      </c>
      <c r="AF9" s="212">
        <f>'[3]2017 GRC Adjustments'!AF9</f>
        <v>0</v>
      </c>
      <c r="AG9" s="212">
        <f>'[3]2017 GRC Adjustments'!AG9</f>
        <v>0</v>
      </c>
      <c r="AH9" s="212">
        <f>'[3]2017 GRC Adjustments'!AH9</f>
        <v>0</v>
      </c>
      <c r="AI9" s="212">
        <f>'[3]2017 GRC Adjustments'!AI9</f>
        <v>0</v>
      </c>
      <c r="AJ9" s="212">
        <f>'[3]2017 GRC Adjustments'!AJ9</f>
        <v>0</v>
      </c>
      <c r="AK9" s="212">
        <f>'[3]2017 GRC Adjustments'!AK9</f>
        <v>0</v>
      </c>
      <c r="AL9" s="212">
        <f>'[3]2017 GRC Adjustments'!AL9</f>
        <v>0</v>
      </c>
      <c r="AM9" s="762">
        <f>'[3]2017 GRC Adjustments'!AM9</f>
        <v>0</v>
      </c>
      <c r="AN9" s="762">
        <f>'[3]2017 GRC Adjustments'!AN9</f>
        <v>992834955.05999994</v>
      </c>
    </row>
    <row r="10" spans="1:40">
      <c r="A10" s="751" t="str">
        <f>'[3]2017 GRC Adjustments'!A10</f>
        <v xml:space="preserve">          (2) 444 - Public Street &amp; Highway Lighting</v>
      </c>
      <c r="B10" s="99">
        <f>'[3]2017 GRC Adjustments'!B10</f>
        <v>19921374.529999901</v>
      </c>
      <c r="C10" s="212">
        <f>'[3]2017 GRC Adjustments'!C10</f>
        <v>0</v>
      </c>
      <c r="D10" s="212">
        <f>'[3]2017 GRC Adjustments'!D10</f>
        <v>0</v>
      </c>
      <c r="E10" s="212">
        <f>'[3]2017 GRC Adjustments'!E10</f>
        <v>0</v>
      </c>
      <c r="F10" s="212">
        <f>'[3]2017 GRC Adjustments'!F10</f>
        <v>0</v>
      </c>
      <c r="G10" s="212">
        <f>'[3]2017 GRC Adjustments'!G10</f>
        <v>0</v>
      </c>
      <c r="H10" s="212">
        <f>'[3]2017 GRC Adjustments'!H10</f>
        <v>0</v>
      </c>
      <c r="I10" s="212">
        <f>'[3]2017 GRC Adjustments'!I10</f>
        <v>0</v>
      </c>
      <c r="J10" s="212">
        <f>'[3]2017 GRC Adjustments'!J10</f>
        <v>0</v>
      </c>
      <c r="K10" s="212">
        <f>'[3]2017 GRC Adjustments'!K10</f>
        <v>0</v>
      </c>
      <c r="L10" s="212">
        <f>'[3]2017 GRC Adjustments'!L10</f>
        <v>0</v>
      </c>
      <c r="M10" s="212">
        <f>'[3]2017 GRC Adjustments'!M10</f>
        <v>0</v>
      </c>
      <c r="N10" s="212">
        <f>'[3]2017 GRC Adjustments'!N10</f>
        <v>0</v>
      </c>
      <c r="O10" s="212">
        <f>'[3]2017 GRC Adjustments'!O10</f>
        <v>0</v>
      </c>
      <c r="P10" s="212">
        <f>'[3]2017 GRC Adjustments'!P10</f>
        <v>0</v>
      </c>
      <c r="Q10" s="212">
        <f>'[3]2017 GRC Adjustments'!Q10</f>
        <v>0</v>
      </c>
      <c r="R10" s="212">
        <f>'[3]2017 GRC Adjustments'!R10</f>
        <v>0</v>
      </c>
      <c r="S10" s="212">
        <f>'[3]2017 GRC Adjustments'!S10</f>
        <v>0</v>
      </c>
      <c r="T10" s="212">
        <f>'[3]2017 GRC Adjustments'!T10</f>
        <v>0</v>
      </c>
      <c r="U10" s="212">
        <f>'[3]2017 GRC Adjustments'!U10</f>
        <v>0</v>
      </c>
      <c r="V10" s="212">
        <f>'[3]2017 GRC Adjustments'!V10</f>
        <v>0</v>
      </c>
      <c r="W10" s="212">
        <f>'[3]2017 GRC Adjustments'!W10</f>
        <v>0</v>
      </c>
      <c r="X10" s="212">
        <f>'[3]2017 GRC Adjustments'!X10</f>
        <v>0</v>
      </c>
      <c r="Y10" s="212">
        <f>'[3]2017 GRC Adjustments'!Y10</f>
        <v>0</v>
      </c>
      <c r="Z10" s="212">
        <f>'[3]2017 GRC Adjustments'!Z10</f>
        <v>0</v>
      </c>
      <c r="AA10" s="212">
        <f>'[3]2017 GRC Adjustments'!AA10</f>
        <v>0</v>
      </c>
      <c r="AB10" s="212">
        <f>'[3]2017 GRC Adjustments'!AB10</f>
        <v>0</v>
      </c>
      <c r="AC10" s="212">
        <f>'[3]2017 GRC Adjustments'!AC10</f>
        <v>0</v>
      </c>
      <c r="AD10" s="212">
        <f>'[3]2017 GRC Adjustments'!AD10</f>
        <v>0</v>
      </c>
      <c r="AE10" s="212">
        <f>'[3]2017 GRC Adjustments'!AE10</f>
        <v>0</v>
      </c>
      <c r="AF10" s="212">
        <f>'[3]2017 GRC Adjustments'!AF10</f>
        <v>0</v>
      </c>
      <c r="AG10" s="212">
        <f>'[3]2017 GRC Adjustments'!AG10</f>
        <v>0</v>
      </c>
      <c r="AH10" s="212">
        <f>'[3]2017 GRC Adjustments'!AH10</f>
        <v>0</v>
      </c>
      <c r="AI10" s="212">
        <f>'[3]2017 GRC Adjustments'!AI10</f>
        <v>0</v>
      </c>
      <c r="AJ10" s="212">
        <f>'[3]2017 GRC Adjustments'!AJ10</f>
        <v>0</v>
      </c>
      <c r="AK10" s="212">
        <f>'[3]2017 GRC Adjustments'!AK10</f>
        <v>0</v>
      </c>
      <c r="AL10" s="212">
        <f>'[3]2017 GRC Adjustments'!AL10</f>
        <v>0</v>
      </c>
      <c r="AM10" s="762">
        <f>'[3]2017 GRC Adjustments'!AM10</f>
        <v>0</v>
      </c>
      <c r="AN10" s="762">
        <f>'[3]2017 GRC Adjustments'!AN10</f>
        <v>19921374.529999901</v>
      </c>
    </row>
    <row r="11" spans="1:40">
      <c r="A11" s="751" t="str">
        <f>'[3]2017 GRC Adjustments'!A11</f>
        <v xml:space="preserve">          (2) 480 - Gas Residential Sales</v>
      </c>
      <c r="B11" s="99">
        <f>'[3]2017 GRC Adjustments'!B11</f>
        <v>0</v>
      </c>
      <c r="C11" s="212">
        <f>'[3]2017 GRC Adjustments'!C11</f>
        <v>0</v>
      </c>
      <c r="D11" s="212">
        <f>'[3]2017 GRC Adjustments'!D11</f>
        <v>0</v>
      </c>
      <c r="E11" s="212">
        <f>'[3]2017 GRC Adjustments'!E11</f>
        <v>0</v>
      </c>
      <c r="F11" s="212">
        <f>'[3]2017 GRC Adjustments'!F11</f>
        <v>0</v>
      </c>
      <c r="G11" s="212">
        <f>'[3]2017 GRC Adjustments'!G11</f>
        <v>0</v>
      </c>
      <c r="H11" s="212">
        <f>'[3]2017 GRC Adjustments'!H11</f>
        <v>0</v>
      </c>
      <c r="I11" s="212">
        <f>'[3]2017 GRC Adjustments'!I11</f>
        <v>0</v>
      </c>
      <c r="J11" s="212">
        <f>'[3]2017 GRC Adjustments'!J11</f>
        <v>0</v>
      </c>
      <c r="K11" s="212">
        <f>'[3]2017 GRC Adjustments'!K11</f>
        <v>0</v>
      </c>
      <c r="L11" s="212">
        <f>'[3]2017 GRC Adjustments'!L11</f>
        <v>0</v>
      </c>
      <c r="M11" s="212">
        <f>'[3]2017 GRC Adjustments'!M11</f>
        <v>0</v>
      </c>
      <c r="N11" s="212">
        <f>'[3]2017 GRC Adjustments'!N11</f>
        <v>0</v>
      </c>
      <c r="O11" s="212">
        <f>'[3]2017 GRC Adjustments'!O11</f>
        <v>0</v>
      </c>
      <c r="P11" s="212">
        <f>'[3]2017 GRC Adjustments'!P11</f>
        <v>0</v>
      </c>
      <c r="Q11" s="212">
        <f>'[3]2017 GRC Adjustments'!Q11</f>
        <v>0</v>
      </c>
      <c r="R11" s="212">
        <f>'[3]2017 GRC Adjustments'!R11</f>
        <v>0</v>
      </c>
      <c r="S11" s="212">
        <f>'[3]2017 GRC Adjustments'!S11</f>
        <v>0</v>
      </c>
      <c r="T11" s="212">
        <f>'[3]2017 GRC Adjustments'!T11</f>
        <v>0</v>
      </c>
      <c r="U11" s="212">
        <f>'[3]2017 GRC Adjustments'!U11</f>
        <v>0</v>
      </c>
      <c r="V11" s="212">
        <f>'[3]2017 GRC Adjustments'!V11</f>
        <v>0</v>
      </c>
      <c r="W11" s="212">
        <f>'[3]2017 GRC Adjustments'!W11</f>
        <v>0</v>
      </c>
      <c r="X11" s="212">
        <f>'[3]2017 GRC Adjustments'!X11</f>
        <v>0</v>
      </c>
      <c r="Y11" s="212">
        <f>'[3]2017 GRC Adjustments'!Y11</f>
        <v>0</v>
      </c>
      <c r="Z11" s="212">
        <f>'[3]2017 GRC Adjustments'!Z11</f>
        <v>0</v>
      </c>
      <c r="AA11" s="212">
        <f>'[3]2017 GRC Adjustments'!AA11</f>
        <v>0</v>
      </c>
      <c r="AB11" s="212">
        <f>'[3]2017 GRC Adjustments'!AB11</f>
        <v>0</v>
      </c>
      <c r="AC11" s="212">
        <f>'[3]2017 GRC Adjustments'!AC11</f>
        <v>0</v>
      </c>
      <c r="AD11" s="212">
        <f>'[3]2017 GRC Adjustments'!AD11</f>
        <v>0</v>
      </c>
      <c r="AE11" s="212">
        <f>'[3]2017 GRC Adjustments'!AE11</f>
        <v>0</v>
      </c>
      <c r="AF11" s="212">
        <f>'[3]2017 GRC Adjustments'!AF11</f>
        <v>0</v>
      </c>
      <c r="AG11" s="212">
        <f>'[3]2017 GRC Adjustments'!AG11</f>
        <v>0</v>
      </c>
      <c r="AH11" s="212">
        <f>'[3]2017 GRC Adjustments'!AH11</f>
        <v>0</v>
      </c>
      <c r="AI11" s="212">
        <f>'[3]2017 GRC Adjustments'!AI11</f>
        <v>0</v>
      </c>
      <c r="AJ11" s="212">
        <f>'[3]2017 GRC Adjustments'!AJ11</f>
        <v>0</v>
      </c>
      <c r="AK11" s="212">
        <f>'[3]2017 GRC Adjustments'!AK11</f>
        <v>0</v>
      </c>
      <c r="AL11" s="212">
        <f>'[3]2017 GRC Adjustments'!AL11</f>
        <v>0</v>
      </c>
      <c r="AM11" s="762">
        <f>'[3]2017 GRC Adjustments'!AM11</f>
        <v>0</v>
      </c>
      <c r="AN11" s="762">
        <f>'[3]2017 GRC Adjustments'!AN11</f>
        <v>0</v>
      </c>
    </row>
    <row r="12" spans="1:40">
      <c r="A12" s="751" t="str">
        <f>'[3]2017 GRC Adjustments'!A12</f>
        <v xml:space="preserve">          (2) 481 - Gas Commercial &amp; Industrial Sales</v>
      </c>
      <c r="B12" s="99">
        <f>'[3]2017 GRC Adjustments'!B12</f>
        <v>0</v>
      </c>
      <c r="C12" s="212">
        <f>'[3]2017 GRC Adjustments'!C12</f>
        <v>0</v>
      </c>
      <c r="D12" s="212">
        <f>'[3]2017 GRC Adjustments'!D12</f>
        <v>0</v>
      </c>
      <c r="E12" s="212">
        <f>'[3]2017 GRC Adjustments'!E12</f>
        <v>0</v>
      </c>
      <c r="F12" s="212">
        <f>'[3]2017 GRC Adjustments'!F12</f>
        <v>0</v>
      </c>
      <c r="G12" s="212">
        <f>'[3]2017 GRC Adjustments'!G12</f>
        <v>0</v>
      </c>
      <c r="H12" s="212">
        <f>'[3]2017 GRC Adjustments'!H12</f>
        <v>0</v>
      </c>
      <c r="I12" s="212">
        <f>'[3]2017 GRC Adjustments'!I12</f>
        <v>0</v>
      </c>
      <c r="J12" s="212">
        <f>'[3]2017 GRC Adjustments'!J12</f>
        <v>0</v>
      </c>
      <c r="K12" s="212">
        <f>'[3]2017 GRC Adjustments'!K12</f>
        <v>0</v>
      </c>
      <c r="L12" s="212">
        <f>'[3]2017 GRC Adjustments'!L12</f>
        <v>0</v>
      </c>
      <c r="M12" s="212">
        <f>'[3]2017 GRC Adjustments'!M12</f>
        <v>0</v>
      </c>
      <c r="N12" s="212">
        <f>'[3]2017 GRC Adjustments'!N12</f>
        <v>0</v>
      </c>
      <c r="O12" s="212">
        <f>'[3]2017 GRC Adjustments'!O12</f>
        <v>0</v>
      </c>
      <c r="P12" s="212">
        <f>'[3]2017 GRC Adjustments'!P12</f>
        <v>0</v>
      </c>
      <c r="Q12" s="212">
        <f>'[3]2017 GRC Adjustments'!Q12</f>
        <v>0</v>
      </c>
      <c r="R12" s="212">
        <f>'[3]2017 GRC Adjustments'!R12</f>
        <v>0</v>
      </c>
      <c r="S12" s="212">
        <f>'[3]2017 GRC Adjustments'!S12</f>
        <v>0</v>
      </c>
      <c r="T12" s="212">
        <f>'[3]2017 GRC Adjustments'!T12</f>
        <v>0</v>
      </c>
      <c r="U12" s="212">
        <f>'[3]2017 GRC Adjustments'!U12</f>
        <v>0</v>
      </c>
      <c r="V12" s="212">
        <f>'[3]2017 GRC Adjustments'!V12</f>
        <v>0</v>
      </c>
      <c r="W12" s="212">
        <f>'[3]2017 GRC Adjustments'!W12</f>
        <v>0</v>
      </c>
      <c r="X12" s="212">
        <f>'[3]2017 GRC Adjustments'!X12</f>
        <v>0</v>
      </c>
      <c r="Y12" s="212">
        <f>'[3]2017 GRC Adjustments'!Y12</f>
        <v>0</v>
      </c>
      <c r="Z12" s="212">
        <f>'[3]2017 GRC Adjustments'!Z12</f>
        <v>0</v>
      </c>
      <c r="AA12" s="212">
        <f>'[3]2017 GRC Adjustments'!AA12</f>
        <v>0</v>
      </c>
      <c r="AB12" s="212">
        <f>'[3]2017 GRC Adjustments'!AB12</f>
        <v>0</v>
      </c>
      <c r="AC12" s="212">
        <f>'[3]2017 GRC Adjustments'!AC12</f>
        <v>0</v>
      </c>
      <c r="AD12" s="212">
        <f>'[3]2017 GRC Adjustments'!AD12</f>
        <v>0</v>
      </c>
      <c r="AE12" s="212">
        <f>'[3]2017 GRC Adjustments'!AE12</f>
        <v>0</v>
      </c>
      <c r="AF12" s="212">
        <f>'[3]2017 GRC Adjustments'!AF12</f>
        <v>0</v>
      </c>
      <c r="AG12" s="212">
        <f>'[3]2017 GRC Adjustments'!AG12</f>
        <v>0</v>
      </c>
      <c r="AH12" s="212">
        <f>'[3]2017 GRC Adjustments'!AH12</f>
        <v>0</v>
      </c>
      <c r="AI12" s="212">
        <f>'[3]2017 GRC Adjustments'!AI12</f>
        <v>0</v>
      </c>
      <c r="AJ12" s="212">
        <f>'[3]2017 GRC Adjustments'!AJ12</f>
        <v>0</v>
      </c>
      <c r="AK12" s="212">
        <f>'[3]2017 GRC Adjustments'!AK12</f>
        <v>0</v>
      </c>
      <c r="AL12" s="212">
        <f>'[3]2017 GRC Adjustments'!AL12</f>
        <v>0</v>
      </c>
      <c r="AM12" s="762">
        <f>'[3]2017 GRC Adjustments'!AM12</f>
        <v>0</v>
      </c>
      <c r="AN12" s="762">
        <f>'[3]2017 GRC Adjustments'!AN12</f>
        <v>0</v>
      </c>
    </row>
    <row r="13" spans="1:40">
      <c r="A13" s="752" t="str">
        <f>'[3]2017 GRC Adjustments'!A13</f>
        <v xml:space="preserve">          (2) 489 - Rev From Transportation Of Gas To Others</v>
      </c>
      <c r="B13" s="99">
        <f>'[3]2017 GRC Adjustments'!B13</f>
        <v>0</v>
      </c>
      <c r="C13" s="212">
        <f>'[3]2017 GRC Adjustments'!C13</f>
        <v>0</v>
      </c>
      <c r="D13" s="212">
        <f>'[3]2017 GRC Adjustments'!D13</f>
        <v>0</v>
      </c>
      <c r="E13" s="212">
        <f>'[3]2017 GRC Adjustments'!E13</f>
        <v>0</v>
      </c>
      <c r="F13" s="212">
        <f>'[3]2017 GRC Adjustments'!F13</f>
        <v>0</v>
      </c>
      <c r="G13" s="212">
        <f>'[3]2017 GRC Adjustments'!G13</f>
        <v>0</v>
      </c>
      <c r="H13" s="212">
        <f>'[3]2017 GRC Adjustments'!H13</f>
        <v>0</v>
      </c>
      <c r="I13" s="212">
        <f>'[3]2017 GRC Adjustments'!I13</f>
        <v>0</v>
      </c>
      <c r="J13" s="212">
        <f>'[3]2017 GRC Adjustments'!J13</f>
        <v>0</v>
      </c>
      <c r="K13" s="212">
        <f>'[3]2017 GRC Adjustments'!K13</f>
        <v>0</v>
      </c>
      <c r="L13" s="212">
        <f>'[3]2017 GRC Adjustments'!L13</f>
        <v>0</v>
      </c>
      <c r="M13" s="212">
        <f>'[3]2017 GRC Adjustments'!M13</f>
        <v>0</v>
      </c>
      <c r="N13" s="212">
        <f>'[3]2017 GRC Adjustments'!N13</f>
        <v>0</v>
      </c>
      <c r="O13" s="212">
        <f>'[3]2017 GRC Adjustments'!O13</f>
        <v>0</v>
      </c>
      <c r="P13" s="212">
        <f>'[3]2017 GRC Adjustments'!P13</f>
        <v>0</v>
      </c>
      <c r="Q13" s="212">
        <f>'[3]2017 GRC Adjustments'!Q13</f>
        <v>0</v>
      </c>
      <c r="R13" s="212">
        <f>'[3]2017 GRC Adjustments'!R13</f>
        <v>0</v>
      </c>
      <c r="S13" s="212">
        <f>'[3]2017 GRC Adjustments'!S13</f>
        <v>0</v>
      </c>
      <c r="T13" s="212">
        <f>'[3]2017 GRC Adjustments'!T13</f>
        <v>0</v>
      </c>
      <c r="U13" s="212">
        <f>'[3]2017 GRC Adjustments'!U13</f>
        <v>0</v>
      </c>
      <c r="V13" s="212">
        <f>'[3]2017 GRC Adjustments'!V13</f>
        <v>0</v>
      </c>
      <c r="W13" s="212">
        <f>'[3]2017 GRC Adjustments'!W13</f>
        <v>0</v>
      </c>
      <c r="X13" s="212">
        <f>'[3]2017 GRC Adjustments'!X13</f>
        <v>0</v>
      </c>
      <c r="Y13" s="212">
        <f>'[3]2017 GRC Adjustments'!Y13</f>
        <v>0</v>
      </c>
      <c r="Z13" s="212">
        <f>'[3]2017 GRC Adjustments'!Z13</f>
        <v>0</v>
      </c>
      <c r="AA13" s="212">
        <f>'[3]2017 GRC Adjustments'!AA13</f>
        <v>0</v>
      </c>
      <c r="AB13" s="212">
        <f>'[3]2017 GRC Adjustments'!AB13</f>
        <v>0</v>
      </c>
      <c r="AC13" s="212">
        <f>'[3]2017 GRC Adjustments'!AC13</f>
        <v>0</v>
      </c>
      <c r="AD13" s="212">
        <f>'[3]2017 GRC Adjustments'!AD13</f>
        <v>0</v>
      </c>
      <c r="AE13" s="212">
        <f>'[3]2017 GRC Adjustments'!AE13</f>
        <v>0</v>
      </c>
      <c r="AF13" s="212">
        <f>'[3]2017 GRC Adjustments'!AF13</f>
        <v>0</v>
      </c>
      <c r="AG13" s="212">
        <f>'[3]2017 GRC Adjustments'!AG13</f>
        <v>0</v>
      </c>
      <c r="AH13" s="212">
        <f>'[3]2017 GRC Adjustments'!AH13</f>
        <v>0</v>
      </c>
      <c r="AI13" s="212">
        <f>'[3]2017 GRC Adjustments'!AI13</f>
        <v>0</v>
      </c>
      <c r="AJ13" s="212">
        <f>'[3]2017 GRC Adjustments'!AJ13</f>
        <v>0</v>
      </c>
      <c r="AK13" s="212">
        <f>'[3]2017 GRC Adjustments'!AK13</f>
        <v>0</v>
      </c>
      <c r="AL13" s="212">
        <f>'[3]2017 GRC Adjustments'!AL13</f>
        <v>0</v>
      </c>
      <c r="AM13" s="762">
        <f>'[3]2017 GRC Adjustments'!AM13</f>
        <v>0</v>
      </c>
      <c r="AN13" s="762">
        <f>'[3]2017 GRC Adjustments'!AN13</f>
        <v>0</v>
      </c>
    </row>
    <row r="14" spans="1:40">
      <c r="A14" s="751" t="str">
        <f>'[3]2017 GRC Adjustments'!A14</f>
        <v xml:space="preserve">               (2) SUBTOTAL</v>
      </c>
      <c r="B14" s="763">
        <f>'[3]2017 GRC Adjustments'!B14</f>
        <v>2146048308.1899998</v>
      </c>
      <c r="C14" s="763">
        <f>'[3]2017 GRC Adjustments'!C14</f>
        <v>-18636297.520117842</v>
      </c>
      <c r="D14" s="763">
        <f>'[3]2017 GRC Adjustments'!D14</f>
        <v>28308135</v>
      </c>
      <c r="E14" s="763">
        <f>'[3]2017 GRC Adjustments'!E14</f>
        <v>-192533060.51000002</v>
      </c>
      <c r="F14" s="763">
        <f>'[3]2017 GRC Adjustments'!F14</f>
        <v>0</v>
      </c>
      <c r="G14" s="763">
        <f>'[3]2017 GRC Adjustments'!G14</f>
        <v>0</v>
      </c>
      <c r="H14" s="763">
        <f>'[3]2017 GRC Adjustments'!H14</f>
        <v>0</v>
      </c>
      <c r="I14" s="763">
        <f>'[3]2017 GRC Adjustments'!I14</f>
        <v>0</v>
      </c>
      <c r="J14" s="763">
        <f>'[3]2017 GRC Adjustments'!J14</f>
        <v>0</v>
      </c>
      <c r="K14" s="763">
        <f>'[3]2017 GRC Adjustments'!K14</f>
        <v>0</v>
      </c>
      <c r="L14" s="763">
        <f>'[3]2017 GRC Adjustments'!L14</f>
        <v>0</v>
      </c>
      <c r="M14" s="763">
        <f>'[3]2017 GRC Adjustments'!M14</f>
        <v>0</v>
      </c>
      <c r="N14" s="763">
        <f>'[3]2017 GRC Adjustments'!N14</f>
        <v>0</v>
      </c>
      <c r="O14" s="763">
        <f>'[3]2017 GRC Adjustments'!O14</f>
        <v>0</v>
      </c>
      <c r="P14" s="763">
        <f>'[3]2017 GRC Adjustments'!P14</f>
        <v>0</v>
      </c>
      <c r="Q14" s="763">
        <f>'[3]2017 GRC Adjustments'!Q14</f>
        <v>0</v>
      </c>
      <c r="R14" s="763">
        <f>'[3]2017 GRC Adjustments'!R14</f>
        <v>0</v>
      </c>
      <c r="S14" s="763">
        <f>'[3]2017 GRC Adjustments'!S14</f>
        <v>0</v>
      </c>
      <c r="T14" s="763">
        <f>'[3]2017 GRC Adjustments'!T14</f>
        <v>0</v>
      </c>
      <c r="U14" s="763">
        <f>'[3]2017 GRC Adjustments'!U14</f>
        <v>0</v>
      </c>
      <c r="V14" s="763">
        <f>'[3]2017 GRC Adjustments'!V14</f>
        <v>0</v>
      </c>
      <c r="W14" s="763">
        <f>'[3]2017 GRC Adjustments'!W14</f>
        <v>0</v>
      </c>
      <c r="X14" s="763">
        <f>'[3]2017 GRC Adjustments'!X14</f>
        <v>0</v>
      </c>
      <c r="Y14" s="763">
        <f>'[3]2017 GRC Adjustments'!Y14</f>
        <v>0</v>
      </c>
      <c r="Z14" s="763">
        <f>'[3]2017 GRC Adjustments'!Z14</f>
        <v>0</v>
      </c>
      <c r="AA14" s="763">
        <f>'[3]2017 GRC Adjustments'!AA14</f>
        <v>0</v>
      </c>
      <c r="AB14" s="763">
        <f>'[3]2017 GRC Adjustments'!AB14</f>
        <v>0</v>
      </c>
      <c r="AC14" s="763">
        <f>'[3]2017 GRC Adjustments'!AC14</f>
        <v>0</v>
      </c>
      <c r="AD14" s="763">
        <f>'[3]2017 GRC Adjustments'!AD14</f>
        <v>0</v>
      </c>
      <c r="AE14" s="763">
        <f>'[3]2017 GRC Adjustments'!AE14</f>
        <v>0</v>
      </c>
      <c r="AF14" s="763">
        <f>'[3]2017 GRC Adjustments'!AF14</f>
        <v>0</v>
      </c>
      <c r="AG14" s="763">
        <f>'[3]2017 GRC Adjustments'!AG14</f>
        <v>0</v>
      </c>
      <c r="AH14" s="763">
        <f>'[3]2017 GRC Adjustments'!AH14</f>
        <v>0</v>
      </c>
      <c r="AI14" s="763">
        <f>'[3]2017 GRC Adjustments'!AI14</f>
        <v>0</v>
      </c>
      <c r="AJ14" s="763">
        <f>'[3]2017 GRC Adjustments'!AJ14</f>
        <v>0</v>
      </c>
      <c r="AK14" s="763">
        <f>'[3]2017 GRC Adjustments'!AK14</f>
        <v>0</v>
      </c>
      <c r="AL14" s="763">
        <f>'[3]2017 GRC Adjustments'!AL14</f>
        <v>0</v>
      </c>
      <c r="AM14" s="763">
        <f>'[3]2017 GRC Adjustments'!AM14</f>
        <v>-182861223.03011787</v>
      </c>
      <c r="AN14" s="764">
        <f>'[3]2017 GRC Adjustments'!AN14</f>
        <v>1963187085.1598821</v>
      </c>
    </row>
    <row r="15" spans="1:40">
      <c r="A15" s="753" t="str">
        <f>'[3]2017 GRC Adjustments'!A15</f>
        <v xml:space="preserve">     3 - SALES FOR RESALE-FIRM</v>
      </c>
      <c r="B15" s="212">
        <f>'[3]2017 GRC Adjustments'!B15</f>
        <v>0</v>
      </c>
      <c r="C15" s="212">
        <f>'[3]2017 GRC Adjustments'!C15</f>
        <v>0</v>
      </c>
      <c r="D15" s="212">
        <f>'[3]2017 GRC Adjustments'!D15</f>
        <v>0</v>
      </c>
      <c r="E15" s="212">
        <f>'[3]2017 GRC Adjustments'!E15</f>
        <v>0</v>
      </c>
      <c r="F15" s="212">
        <f>'[3]2017 GRC Adjustments'!F15</f>
        <v>0</v>
      </c>
      <c r="G15" s="212">
        <f>'[3]2017 GRC Adjustments'!G15</f>
        <v>0</v>
      </c>
      <c r="H15" s="212">
        <f>'[3]2017 GRC Adjustments'!H15</f>
        <v>0</v>
      </c>
      <c r="I15" s="212">
        <f>'[3]2017 GRC Adjustments'!I15</f>
        <v>0</v>
      </c>
      <c r="J15" s="212">
        <f>'[3]2017 GRC Adjustments'!J15</f>
        <v>0</v>
      </c>
      <c r="K15" s="212">
        <f>'[3]2017 GRC Adjustments'!K15</f>
        <v>0</v>
      </c>
      <c r="L15" s="212">
        <f>'[3]2017 GRC Adjustments'!L15</f>
        <v>0</v>
      </c>
      <c r="M15" s="212">
        <f>'[3]2017 GRC Adjustments'!M15</f>
        <v>0</v>
      </c>
      <c r="N15" s="212">
        <f>'[3]2017 GRC Adjustments'!N15</f>
        <v>0</v>
      </c>
      <c r="O15" s="212">
        <f>'[3]2017 GRC Adjustments'!O15</f>
        <v>0</v>
      </c>
      <c r="P15" s="212">
        <f>'[3]2017 GRC Adjustments'!P15</f>
        <v>0</v>
      </c>
      <c r="Q15" s="212">
        <f>'[3]2017 GRC Adjustments'!Q15</f>
        <v>0</v>
      </c>
      <c r="R15" s="212">
        <f>'[3]2017 GRC Adjustments'!R15</f>
        <v>0</v>
      </c>
      <c r="S15" s="212">
        <f>'[3]2017 GRC Adjustments'!S15</f>
        <v>0</v>
      </c>
      <c r="T15" s="212">
        <f>'[3]2017 GRC Adjustments'!T15</f>
        <v>0</v>
      </c>
      <c r="U15" s="212">
        <f>'[3]2017 GRC Adjustments'!U15</f>
        <v>0</v>
      </c>
      <c r="V15" s="212">
        <f>'[3]2017 GRC Adjustments'!V15</f>
        <v>0</v>
      </c>
      <c r="W15" s="212">
        <f>'[3]2017 GRC Adjustments'!W15</f>
        <v>0</v>
      </c>
      <c r="X15" s="212">
        <f>'[3]2017 GRC Adjustments'!X15</f>
        <v>0</v>
      </c>
      <c r="Y15" s="212">
        <f>'[3]2017 GRC Adjustments'!Y15</f>
        <v>0</v>
      </c>
      <c r="Z15" s="212">
        <f>'[3]2017 GRC Adjustments'!Z15</f>
        <v>0</v>
      </c>
      <c r="AA15" s="212">
        <f>'[3]2017 GRC Adjustments'!AA15</f>
        <v>0</v>
      </c>
      <c r="AB15" s="212">
        <f>'[3]2017 GRC Adjustments'!AB15</f>
        <v>0</v>
      </c>
      <c r="AC15" s="212">
        <f>'[3]2017 GRC Adjustments'!AC15</f>
        <v>0</v>
      </c>
      <c r="AD15" s="212">
        <f>'[3]2017 GRC Adjustments'!AD15</f>
        <v>0</v>
      </c>
      <c r="AE15" s="212">
        <f>'[3]2017 GRC Adjustments'!AE15</f>
        <v>0</v>
      </c>
      <c r="AF15" s="212">
        <f>'[3]2017 GRC Adjustments'!AF15</f>
        <v>0</v>
      </c>
      <c r="AG15" s="212">
        <f>'[3]2017 GRC Adjustments'!AG15</f>
        <v>0</v>
      </c>
      <c r="AH15" s="212">
        <f>'[3]2017 GRC Adjustments'!AH15</f>
        <v>0</v>
      </c>
      <c r="AI15" s="212">
        <f>'[3]2017 GRC Adjustments'!AI15</f>
        <v>0</v>
      </c>
      <c r="AJ15" s="212">
        <f>'[3]2017 GRC Adjustments'!AJ15</f>
        <v>0</v>
      </c>
      <c r="AK15" s="212">
        <f>'[3]2017 GRC Adjustments'!AK15</f>
        <v>0</v>
      </c>
      <c r="AL15" s="212">
        <f>'[3]2017 GRC Adjustments'!AL15</f>
        <v>0</v>
      </c>
      <c r="AM15" s="212">
        <f>'[3]2017 GRC Adjustments'!AM15</f>
        <v>0</v>
      </c>
      <c r="AN15" s="762">
        <f>'[3]2017 GRC Adjustments'!AN15</f>
        <v>0</v>
      </c>
    </row>
    <row r="16" spans="1:40">
      <c r="A16" s="752" t="str">
        <f>'[3]2017 GRC Adjustments'!A16</f>
        <v xml:space="preserve">          (3) 447 - Electric Sales For Resale</v>
      </c>
      <c r="B16" s="99">
        <f>'[3]2017 GRC Adjustments'!B16</f>
        <v>324382.2</v>
      </c>
      <c r="C16" s="212">
        <f>'[3]2017 GRC Adjustments'!C16</f>
        <v>146.57999999999811</v>
      </c>
      <c r="D16" s="212">
        <f>'[3]2017 GRC Adjustments'!D16</f>
        <v>5118</v>
      </c>
      <c r="E16" s="99">
        <f>'[3]2017 GRC Adjustments'!E16</f>
        <v>-13257.679999999998</v>
      </c>
      <c r="F16" s="212">
        <f>'[3]2017 GRC Adjustments'!F16</f>
        <v>0</v>
      </c>
      <c r="G16" s="212">
        <f>'[3]2017 GRC Adjustments'!G16</f>
        <v>0</v>
      </c>
      <c r="H16" s="212">
        <f>'[3]2017 GRC Adjustments'!H16</f>
        <v>0</v>
      </c>
      <c r="I16" s="212">
        <f>'[3]2017 GRC Adjustments'!I16</f>
        <v>0</v>
      </c>
      <c r="J16" s="212">
        <f>'[3]2017 GRC Adjustments'!J16</f>
        <v>0</v>
      </c>
      <c r="K16" s="212">
        <f>'[3]2017 GRC Adjustments'!K16</f>
        <v>0</v>
      </c>
      <c r="L16" s="212">
        <f>'[3]2017 GRC Adjustments'!L16</f>
        <v>0</v>
      </c>
      <c r="M16" s="212">
        <f>'[3]2017 GRC Adjustments'!M16</f>
        <v>0</v>
      </c>
      <c r="N16" s="212">
        <f>'[3]2017 GRC Adjustments'!N16</f>
        <v>0</v>
      </c>
      <c r="O16" s="212">
        <f>'[3]2017 GRC Adjustments'!O16</f>
        <v>0</v>
      </c>
      <c r="P16" s="212">
        <f>'[3]2017 GRC Adjustments'!P16</f>
        <v>0</v>
      </c>
      <c r="Q16" s="212">
        <f>'[3]2017 GRC Adjustments'!Q16</f>
        <v>0</v>
      </c>
      <c r="R16" s="212">
        <f>'[3]2017 GRC Adjustments'!R16</f>
        <v>0</v>
      </c>
      <c r="S16" s="212">
        <f>'[3]2017 GRC Adjustments'!S16</f>
        <v>0</v>
      </c>
      <c r="T16" s="212">
        <f>'[3]2017 GRC Adjustments'!T16</f>
        <v>0</v>
      </c>
      <c r="U16" s="212">
        <f>'[3]2017 GRC Adjustments'!U16</f>
        <v>0</v>
      </c>
      <c r="V16" s="212">
        <f>'[3]2017 GRC Adjustments'!V16</f>
        <v>0</v>
      </c>
      <c r="W16" s="212">
        <f>'[3]2017 GRC Adjustments'!W16</f>
        <v>0</v>
      </c>
      <c r="X16" s="212">
        <f>'[3]2017 GRC Adjustments'!X16</f>
        <v>0</v>
      </c>
      <c r="Y16" s="212">
        <f>'[3]2017 GRC Adjustments'!Y16</f>
        <v>0</v>
      </c>
      <c r="Z16" s="212">
        <f>'[3]2017 GRC Adjustments'!Z16</f>
        <v>0</v>
      </c>
      <c r="AA16" s="212">
        <f>'[3]2017 GRC Adjustments'!AA16</f>
        <v>0</v>
      </c>
      <c r="AB16" s="212">
        <f>'[3]2017 GRC Adjustments'!AB16</f>
        <v>0</v>
      </c>
      <c r="AC16" s="212">
        <f>'[3]2017 GRC Adjustments'!AC16</f>
        <v>0</v>
      </c>
      <c r="AD16" s="212">
        <f>'[3]2017 GRC Adjustments'!AD16</f>
        <v>0</v>
      </c>
      <c r="AE16" s="212">
        <f>'[3]2017 GRC Adjustments'!AE16</f>
        <v>0</v>
      </c>
      <c r="AF16" s="212">
        <f>'[3]2017 GRC Adjustments'!AF16</f>
        <v>0</v>
      </c>
      <c r="AG16" s="212">
        <f>'[3]2017 GRC Adjustments'!AG16</f>
        <v>0</v>
      </c>
      <c r="AH16" s="212">
        <f>'[3]2017 GRC Adjustments'!AH16</f>
        <v>0</v>
      </c>
      <c r="AI16" s="212">
        <f>'[3]2017 GRC Adjustments'!AI16</f>
        <v>0</v>
      </c>
      <c r="AJ16" s="212">
        <f>'[3]2017 GRC Adjustments'!AJ16</f>
        <v>0</v>
      </c>
      <c r="AK16" s="212">
        <f>'[3]2017 GRC Adjustments'!AK16</f>
        <v>0</v>
      </c>
      <c r="AL16" s="212">
        <f>'[3]2017 GRC Adjustments'!AL16</f>
        <v>0</v>
      </c>
      <c r="AM16" s="212">
        <f>'[3]2017 GRC Adjustments'!AM16</f>
        <v>-7993.1</v>
      </c>
      <c r="AN16" s="762">
        <f>'[3]2017 GRC Adjustments'!AN16</f>
        <v>316389.10000000003</v>
      </c>
    </row>
    <row r="17" spans="1:40">
      <c r="A17" s="751" t="str">
        <f>'[3]2017 GRC Adjustments'!A17</f>
        <v xml:space="preserve">               (3) SUBTOTAL</v>
      </c>
      <c r="B17" s="754">
        <f>'[3]2017 GRC Adjustments'!B17</f>
        <v>324382.2</v>
      </c>
      <c r="C17" s="754">
        <f>'[3]2017 GRC Adjustments'!C17</f>
        <v>146.57999999999811</v>
      </c>
      <c r="D17" s="754">
        <f>'[3]2017 GRC Adjustments'!D17</f>
        <v>5118</v>
      </c>
      <c r="E17" s="754">
        <f>'[3]2017 GRC Adjustments'!E17</f>
        <v>-13257.679999999998</v>
      </c>
      <c r="F17" s="754">
        <f>'[3]2017 GRC Adjustments'!F17</f>
        <v>0</v>
      </c>
      <c r="G17" s="754">
        <f>'[3]2017 GRC Adjustments'!G17</f>
        <v>0</v>
      </c>
      <c r="H17" s="754">
        <f>'[3]2017 GRC Adjustments'!H17</f>
        <v>0</v>
      </c>
      <c r="I17" s="754">
        <f>'[3]2017 GRC Adjustments'!I17</f>
        <v>0</v>
      </c>
      <c r="J17" s="754">
        <f>'[3]2017 GRC Adjustments'!J17</f>
        <v>0</v>
      </c>
      <c r="K17" s="754">
        <f>'[3]2017 GRC Adjustments'!K17</f>
        <v>0</v>
      </c>
      <c r="L17" s="754">
        <f>'[3]2017 GRC Adjustments'!L17</f>
        <v>0</v>
      </c>
      <c r="M17" s="754">
        <f>'[3]2017 GRC Adjustments'!M17</f>
        <v>0</v>
      </c>
      <c r="N17" s="754">
        <f>'[3]2017 GRC Adjustments'!N17</f>
        <v>0</v>
      </c>
      <c r="O17" s="754">
        <f>'[3]2017 GRC Adjustments'!O17</f>
        <v>0</v>
      </c>
      <c r="P17" s="754">
        <f>'[3]2017 GRC Adjustments'!P17</f>
        <v>0</v>
      </c>
      <c r="Q17" s="754">
        <f>'[3]2017 GRC Adjustments'!Q17</f>
        <v>0</v>
      </c>
      <c r="R17" s="754">
        <f>'[3]2017 GRC Adjustments'!R17</f>
        <v>0</v>
      </c>
      <c r="S17" s="754">
        <f>'[3]2017 GRC Adjustments'!S17</f>
        <v>0</v>
      </c>
      <c r="T17" s="754">
        <f>'[3]2017 GRC Adjustments'!T17</f>
        <v>0</v>
      </c>
      <c r="U17" s="754">
        <f>'[3]2017 GRC Adjustments'!U17</f>
        <v>0</v>
      </c>
      <c r="V17" s="754">
        <f>'[3]2017 GRC Adjustments'!V17</f>
        <v>0</v>
      </c>
      <c r="W17" s="754">
        <f>'[3]2017 GRC Adjustments'!W17</f>
        <v>0</v>
      </c>
      <c r="X17" s="763">
        <f>'[3]2017 GRC Adjustments'!X17</f>
        <v>0</v>
      </c>
      <c r="Y17" s="763">
        <f>'[3]2017 GRC Adjustments'!Y17</f>
        <v>0</v>
      </c>
      <c r="Z17" s="754">
        <f>'[3]2017 GRC Adjustments'!Z17</f>
        <v>0</v>
      </c>
      <c r="AA17" s="754">
        <f>'[3]2017 GRC Adjustments'!AA17</f>
        <v>0</v>
      </c>
      <c r="AB17" s="754">
        <f>'[3]2017 GRC Adjustments'!AB17</f>
        <v>0</v>
      </c>
      <c r="AC17" s="754">
        <f>'[3]2017 GRC Adjustments'!AC17</f>
        <v>0</v>
      </c>
      <c r="AD17" s="754">
        <f>'[3]2017 GRC Adjustments'!AD17</f>
        <v>0</v>
      </c>
      <c r="AE17" s="754">
        <f>'[3]2017 GRC Adjustments'!AE17</f>
        <v>0</v>
      </c>
      <c r="AF17" s="754">
        <f>'[3]2017 GRC Adjustments'!AF17</f>
        <v>0</v>
      </c>
      <c r="AG17" s="754">
        <f>'[3]2017 GRC Adjustments'!AG17</f>
        <v>0</v>
      </c>
      <c r="AH17" s="754">
        <f>'[3]2017 GRC Adjustments'!AH17</f>
        <v>0</v>
      </c>
      <c r="AI17" s="754">
        <f>'[3]2017 GRC Adjustments'!AI17</f>
        <v>0</v>
      </c>
      <c r="AJ17" s="754">
        <f>'[3]2017 GRC Adjustments'!AJ17</f>
        <v>0</v>
      </c>
      <c r="AK17" s="754">
        <f>'[3]2017 GRC Adjustments'!AK17</f>
        <v>0</v>
      </c>
      <c r="AL17" s="754">
        <f>'[3]2017 GRC Adjustments'!AL17</f>
        <v>0</v>
      </c>
      <c r="AM17" s="754">
        <f>'[3]2017 GRC Adjustments'!AM17</f>
        <v>-7993.1</v>
      </c>
      <c r="AN17" s="755">
        <f>'[3]2017 GRC Adjustments'!AN17</f>
        <v>316389.10000000003</v>
      </c>
    </row>
    <row r="18" spans="1:40">
      <c r="A18" s="753" t="str">
        <f>'[3]2017 GRC Adjustments'!A18</f>
        <v xml:space="preserve">     4 - SALES TO OTHER UTILITIES</v>
      </c>
      <c r="B18" s="212">
        <f>'[3]2017 GRC Adjustments'!B18</f>
        <v>0</v>
      </c>
      <c r="C18" s="212">
        <f>'[3]2017 GRC Adjustments'!C18</f>
        <v>0</v>
      </c>
      <c r="D18" s="212">
        <f>'[3]2017 GRC Adjustments'!D18</f>
        <v>0</v>
      </c>
      <c r="E18" s="212">
        <f>'[3]2017 GRC Adjustments'!E18</f>
        <v>0</v>
      </c>
      <c r="F18" s="212">
        <f>'[3]2017 GRC Adjustments'!F18</f>
        <v>0</v>
      </c>
      <c r="G18" s="212">
        <f>'[3]2017 GRC Adjustments'!G18</f>
        <v>0</v>
      </c>
      <c r="H18" s="212">
        <f>'[3]2017 GRC Adjustments'!H18</f>
        <v>0</v>
      </c>
      <c r="I18" s="212">
        <f>'[3]2017 GRC Adjustments'!I18</f>
        <v>0</v>
      </c>
      <c r="J18" s="212">
        <f>'[3]2017 GRC Adjustments'!J18</f>
        <v>0</v>
      </c>
      <c r="K18" s="212">
        <f>'[3]2017 GRC Adjustments'!K18</f>
        <v>0</v>
      </c>
      <c r="L18" s="212">
        <f>'[3]2017 GRC Adjustments'!L18</f>
        <v>0</v>
      </c>
      <c r="M18" s="212">
        <f>'[3]2017 GRC Adjustments'!M18</f>
        <v>0</v>
      </c>
      <c r="N18" s="212">
        <f>'[3]2017 GRC Adjustments'!N18</f>
        <v>0</v>
      </c>
      <c r="O18" s="212">
        <f>'[3]2017 GRC Adjustments'!O18</f>
        <v>0</v>
      </c>
      <c r="P18" s="212">
        <f>'[3]2017 GRC Adjustments'!P18</f>
        <v>0</v>
      </c>
      <c r="Q18" s="212">
        <f>'[3]2017 GRC Adjustments'!Q18</f>
        <v>0</v>
      </c>
      <c r="R18" s="212">
        <f>'[3]2017 GRC Adjustments'!R18</f>
        <v>0</v>
      </c>
      <c r="S18" s="212">
        <f>'[3]2017 GRC Adjustments'!S18</f>
        <v>0</v>
      </c>
      <c r="T18" s="212">
        <f>'[3]2017 GRC Adjustments'!T18</f>
        <v>0</v>
      </c>
      <c r="U18" s="212">
        <f>'[3]2017 GRC Adjustments'!U18</f>
        <v>0</v>
      </c>
      <c r="V18" s="212">
        <f>'[3]2017 GRC Adjustments'!V18</f>
        <v>0</v>
      </c>
      <c r="W18" s="212">
        <f>'[3]2017 GRC Adjustments'!W18</f>
        <v>0</v>
      </c>
      <c r="X18" s="212">
        <f>'[3]2017 GRC Adjustments'!X18</f>
        <v>0</v>
      </c>
      <c r="Y18" s="212">
        <f>'[3]2017 GRC Adjustments'!Y18</f>
        <v>0</v>
      </c>
      <c r="Z18" s="212">
        <f>'[3]2017 GRC Adjustments'!Z18</f>
        <v>0</v>
      </c>
      <c r="AA18" s="212">
        <f>'[3]2017 GRC Adjustments'!AA18</f>
        <v>0</v>
      </c>
      <c r="AB18" s="212">
        <f>'[3]2017 GRC Adjustments'!AB18</f>
        <v>0</v>
      </c>
      <c r="AC18" s="212">
        <f>'[3]2017 GRC Adjustments'!AC18</f>
        <v>0</v>
      </c>
      <c r="AD18" s="212">
        <f>'[3]2017 GRC Adjustments'!AD18</f>
        <v>0</v>
      </c>
      <c r="AE18" s="212">
        <f>'[3]2017 GRC Adjustments'!AE18</f>
        <v>0</v>
      </c>
      <c r="AF18" s="212">
        <f>'[3]2017 GRC Adjustments'!AF18</f>
        <v>0</v>
      </c>
      <c r="AG18" s="212">
        <f>'[3]2017 GRC Adjustments'!AG18</f>
        <v>0</v>
      </c>
      <c r="AH18" s="212">
        <f>'[3]2017 GRC Adjustments'!AH18</f>
        <v>0</v>
      </c>
      <c r="AI18" s="212">
        <f>'[3]2017 GRC Adjustments'!AI18</f>
        <v>0</v>
      </c>
      <c r="AJ18" s="212">
        <f>'[3]2017 GRC Adjustments'!AJ18</f>
        <v>0</v>
      </c>
      <c r="AK18" s="212">
        <f>'[3]2017 GRC Adjustments'!AK18</f>
        <v>0</v>
      </c>
      <c r="AL18" s="212">
        <f>'[3]2017 GRC Adjustments'!AL18</f>
        <v>0</v>
      </c>
      <c r="AM18" s="212">
        <f>'[3]2017 GRC Adjustments'!AM18</f>
        <v>0</v>
      </c>
      <c r="AN18" s="762">
        <f>'[3]2017 GRC Adjustments'!AN18</f>
        <v>0</v>
      </c>
    </row>
    <row r="19" spans="1:40">
      <c r="A19" s="751" t="str">
        <f>'[3]2017 GRC Adjustments'!A19</f>
        <v xml:space="preserve">          (4) 447 - Electric Sales For Resale - Sales</v>
      </c>
      <c r="B19" s="99">
        <f>'[3]2017 GRC Adjustments'!B19</f>
        <v>53788170.889999896</v>
      </c>
      <c r="C19" s="212">
        <f>'[3]2017 GRC Adjustments'!C19</f>
        <v>0</v>
      </c>
      <c r="D19" s="212">
        <f>'[3]2017 GRC Adjustments'!D19</f>
        <v>0</v>
      </c>
      <c r="E19" s="212">
        <f>'[3]2017 GRC Adjustments'!E19</f>
        <v>0</v>
      </c>
      <c r="F19" s="212">
        <f>'[3]2017 GRC Adjustments'!F19</f>
        <v>0</v>
      </c>
      <c r="G19" s="212">
        <f>'[3]2017 GRC Adjustments'!G19</f>
        <v>0</v>
      </c>
      <c r="H19" s="212">
        <f>'[3]2017 GRC Adjustments'!H19</f>
        <v>0</v>
      </c>
      <c r="I19" s="212">
        <f>'[3]2017 GRC Adjustments'!I19</f>
        <v>0</v>
      </c>
      <c r="J19" s="212">
        <f>'[3]2017 GRC Adjustments'!J19</f>
        <v>0</v>
      </c>
      <c r="K19" s="212">
        <f>'[3]2017 GRC Adjustments'!K19</f>
        <v>0</v>
      </c>
      <c r="L19" s="212">
        <f>'[3]2017 GRC Adjustments'!L19</f>
        <v>0</v>
      </c>
      <c r="M19" s="212">
        <f>'[3]2017 GRC Adjustments'!M19</f>
        <v>0</v>
      </c>
      <c r="N19" s="212">
        <f>'[3]2017 GRC Adjustments'!N19</f>
        <v>0</v>
      </c>
      <c r="O19" s="212">
        <f>'[3]2017 GRC Adjustments'!O19</f>
        <v>0</v>
      </c>
      <c r="P19" s="212">
        <f>'[3]2017 GRC Adjustments'!P19</f>
        <v>0</v>
      </c>
      <c r="Q19" s="212">
        <f>'[3]2017 GRC Adjustments'!Q19</f>
        <v>0</v>
      </c>
      <c r="R19" s="212">
        <f>'[3]2017 GRC Adjustments'!R19</f>
        <v>0</v>
      </c>
      <c r="S19" s="212">
        <f>'[3]2017 GRC Adjustments'!S19</f>
        <v>0</v>
      </c>
      <c r="T19" s="212">
        <f>'[3]2017 GRC Adjustments'!T19</f>
        <v>0</v>
      </c>
      <c r="U19" s="212">
        <f>'[3]2017 GRC Adjustments'!U19</f>
        <v>0</v>
      </c>
      <c r="V19" s="212">
        <f>'[3]2017 GRC Adjustments'!V19</f>
        <v>0</v>
      </c>
      <c r="W19" s="212">
        <f>'[3]2017 GRC Adjustments'!W19</f>
        <v>0</v>
      </c>
      <c r="X19" s="212">
        <f>'[3]2017 GRC Adjustments'!X19</f>
        <v>0</v>
      </c>
      <c r="Y19" s="212">
        <f>'[3]2017 GRC Adjustments'!Y19</f>
        <v>0</v>
      </c>
      <c r="Z19" s="212">
        <f>'[3]2017 GRC Adjustments'!Z19</f>
        <v>-164896874.90476853</v>
      </c>
      <c r="AA19" s="212">
        <f>'[3]2017 GRC Adjustments'!AA19</f>
        <v>0</v>
      </c>
      <c r="AB19" s="212">
        <f>'[3]2017 GRC Adjustments'!AB19</f>
        <v>0</v>
      </c>
      <c r="AC19" s="212">
        <f>'[3]2017 GRC Adjustments'!AC19</f>
        <v>0</v>
      </c>
      <c r="AD19" s="212">
        <f>'[3]2017 GRC Adjustments'!AD19</f>
        <v>0</v>
      </c>
      <c r="AE19" s="212">
        <f>'[3]2017 GRC Adjustments'!AE19</f>
        <v>0</v>
      </c>
      <c r="AF19" s="212">
        <f>'[3]2017 GRC Adjustments'!AF19</f>
        <v>0</v>
      </c>
      <c r="AG19" s="212">
        <f>'[3]2017 GRC Adjustments'!AG19</f>
        <v>0</v>
      </c>
      <c r="AH19" s="212">
        <f>'[3]2017 GRC Adjustments'!AH19</f>
        <v>0</v>
      </c>
      <c r="AI19" s="212">
        <f>'[3]2017 GRC Adjustments'!AI19</f>
        <v>0</v>
      </c>
      <c r="AJ19" s="212">
        <f>'[3]2017 GRC Adjustments'!AJ19</f>
        <v>0</v>
      </c>
      <c r="AK19" s="212">
        <f>'[3]2017 GRC Adjustments'!AK19</f>
        <v>0</v>
      </c>
      <c r="AL19" s="212">
        <f>'[3]2017 GRC Adjustments'!AL19</f>
        <v>0</v>
      </c>
      <c r="AM19" s="212">
        <f>'[3]2017 GRC Adjustments'!AM19</f>
        <v>-164896874.90476853</v>
      </c>
      <c r="AN19" s="762">
        <f>'[3]2017 GRC Adjustments'!AN19</f>
        <v>-111108704.01476863</v>
      </c>
    </row>
    <row r="20" spans="1:40">
      <c r="A20" s="752" t="str">
        <f>'[3]2017 GRC Adjustments'!A20</f>
        <v xml:space="preserve">          (4) 447 - Electric Sales For Resale - Purchases</v>
      </c>
      <c r="B20" s="99">
        <f>'[3]2017 GRC Adjustments'!B20</f>
        <v>147337570.84999999</v>
      </c>
      <c r="C20" s="212">
        <f>'[3]2017 GRC Adjustments'!C20</f>
        <v>0</v>
      </c>
      <c r="D20" s="212">
        <f>'[3]2017 GRC Adjustments'!D20</f>
        <v>0</v>
      </c>
      <c r="E20" s="212">
        <f>'[3]2017 GRC Adjustments'!E20</f>
        <v>0</v>
      </c>
      <c r="F20" s="212">
        <f>'[3]2017 GRC Adjustments'!F20</f>
        <v>0</v>
      </c>
      <c r="G20" s="212">
        <f>'[3]2017 GRC Adjustments'!G20</f>
        <v>0</v>
      </c>
      <c r="H20" s="212">
        <f>'[3]2017 GRC Adjustments'!H20</f>
        <v>0</v>
      </c>
      <c r="I20" s="212">
        <f>'[3]2017 GRC Adjustments'!I20</f>
        <v>0</v>
      </c>
      <c r="J20" s="212">
        <f>'[3]2017 GRC Adjustments'!J20</f>
        <v>0</v>
      </c>
      <c r="K20" s="212">
        <f>'[3]2017 GRC Adjustments'!K20</f>
        <v>0</v>
      </c>
      <c r="L20" s="212">
        <f>'[3]2017 GRC Adjustments'!L20</f>
        <v>0</v>
      </c>
      <c r="M20" s="212">
        <f>'[3]2017 GRC Adjustments'!M20</f>
        <v>0</v>
      </c>
      <c r="N20" s="212">
        <f>'[3]2017 GRC Adjustments'!N20</f>
        <v>0</v>
      </c>
      <c r="O20" s="212">
        <f>'[3]2017 GRC Adjustments'!O20</f>
        <v>0</v>
      </c>
      <c r="P20" s="212">
        <f>'[3]2017 GRC Adjustments'!P20</f>
        <v>0</v>
      </c>
      <c r="Q20" s="212">
        <f>'[3]2017 GRC Adjustments'!Q20</f>
        <v>0</v>
      </c>
      <c r="R20" s="212">
        <f>'[3]2017 GRC Adjustments'!R20</f>
        <v>0</v>
      </c>
      <c r="S20" s="212">
        <f>'[3]2017 GRC Adjustments'!S20</f>
        <v>0</v>
      </c>
      <c r="T20" s="212">
        <f>'[3]2017 GRC Adjustments'!T20</f>
        <v>0</v>
      </c>
      <c r="U20" s="212">
        <f>'[3]2017 GRC Adjustments'!U20</f>
        <v>0</v>
      </c>
      <c r="V20" s="212">
        <f>'[3]2017 GRC Adjustments'!V20</f>
        <v>0</v>
      </c>
      <c r="W20" s="212">
        <f>'[3]2017 GRC Adjustments'!W20</f>
        <v>0</v>
      </c>
      <c r="X20" s="212">
        <f>'[3]2017 GRC Adjustments'!X20</f>
        <v>0</v>
      </c>
      <c r="Y20" s="212">
        <f>'[3]2017 GRC Adjustments'!Y20</f>
        <v>0</v>
      </c>
      <c r="Z20" s="212">
        <f>'[3]2017 GRC Adjustments'!Z20</f>
        <v>0</v>
      </c>
      <c r="AA20" s="212">
        <f>'[3]2017 GRC Adjustments'!AA20</f>
        <v>0</v>
      </c>
      <c r="AB20" s="212">
        <f>'[3]2017 GRC Adjustments'!AB20</f>
        <v>0</v>
      </c>
      <c r="AC20" s="212">
        <f>'[3]2017 GRC Adjustments'!AC20</f>
        <v>0</v>
      </c>
      <c r="AD20" s="212">
        <f>'[3]2017 GRC Adjustments'!AD20</f>
        <v>0</v>
      </c>
      <c r="AE20" s="212">
        <f>'[3]2017 GRC Adjustments'!AE20</f>
        <v>0</v>
      </c>
      <c r="AF20" s="212">
        <f>'[3]2017 GRC Adjustments'!AF20</f>
        <v>0</v>
      </c>
      <c r="AG20" s="212">
        <f>'[3]2017 GRC Adjustments'!AG20</f>
        <v>0</v>
      </c>
      <c r="AH20" s="212">
        <f>'[3]2017 GRC Adjustments'!AH20</f>
        <v>0</v>
      </c>
      <c r="AI20" s="212">
        <f>'[3]2017 GRC Adjustments'!AI20</f>
        <v>0</v>
      </c>
      <c r="AJ20" s="212">
        <f>'[3]2017 GRC Adjustments'!AJ20</f>
        <v>0</v>
      </c>
      <c r="AK20" s="212">
        <f>'[3]2017 GRC Adjustments'!AK20</f>
        <v>0</v>
      </c>
      <c r="AL20" s="212">
        <f>'[3]2017 GRC Adjustments'!AL20</f>
        <v>0</v>
      </c>
      <c r="AM20" s="212">
        <f>'[3]2017 GRC Adjustments'!AM20</f>
        <v>0</v>
      </c>
      <c r="AN20" s="762">
        <f>'[3]2017 GRC Adjustments'!AN20</f>
        <v>147337570.84999999</v>
      </c>
    </row>
    <row r="21" spans="1:40">
      <c r="A21" s="751" t="str">
        <f>'[3]2017 GRC Adjustments'!A21</f>
        <v xml:space="preserve">               (4) SUBTOTAL</v>
      </c>
      <c r="B21" s="763">
        <f>'[3]2017 GRC Adjustments'!B21</f>
        <v>201125741.73999989</v>
      </c>
      <c r="C21" s="763">
        <f>'[3]2017 GRC Adjustments'!C21</f>
        <v>0</v>
      </c>
      <c r="D21" s="763">
        <f>'[3]2017 GRC Adjustments'!D21</f>
        <v>0</v>
      </c>
      <c r="E21" s="763">
        <f>'[3]2017 GRC Adjustments'!E21</f>
        <v>0</v>
      </c>
      <c r="F21" s="763">
        <f>'[3]2017 GRC Adjustments'!F21</f>
        <v>0</v>
      </c>
      <c r="G21" s="763">
        <f>'[3]2017 GRC Adjustments'!G21</f>
        <v>0</v>
      </c>
      <c r="H21" s="763">
        <f>'[3]2017 GRC Adjustments'!H21</f>
        <v>0</v>
      </c>
      <c r="I21" s="763">
        <f>'[3]2017 GRC Adjustments'!I21</f>
        <v>0</v>
      </c>
      <c r="J21" s="763">
        <f>'[3]2017 GRC Adjustments'!J21</f>
        <v>0</v>
      </c>
      <c r="K21" s="763">
        <f>'[3]2017 GRC Adjustments'!K21</f>
        <v>0</v>
      </c>
      <c r="L21" s="763">
        <f>'[3]2017 GRC Adjustments'!L21</f>
        <v>0</v>
      </c>
      <c r="M21" s="763">
        <f>'[3]2017 GRC Adjustments'!M21</f>
        <v>0</v>
      </c>
      <c r="N21" s="763">
        <f>'[3]2017 GRC Adjustments'!N21</f>
        <v>0</v>
      </c>
      <c r="O21" s="763">
        <f>'[3]2017 GRC Adjustments'!O21</f>
        <v>0</v>
      </c>
      <c r="P21" s="763">
        <f>'[3]2017 GRC Adjustments'!P21</f>
        <v>0</v>
      </c>
      <c r="Q21" s="763">
        <f>'[3]2017 GRC Adjustments'!Q21</f>
        <v>0</v>
      </c>
      <c r="R21" s="763">
        <f>'[3]2017 GRC Adjustments'!R21</f>
        <v>0</v>
      </c>
      <c r="S21" s="763">
        <f>'[3]2017 GRC Adjustments'!S21</f>
        <v>0</v>
      </c>
      <c r="T21" s="763">
        <f>'[3]2017 GRC Adjustments'!T21</f>
        <v>0</v>
      </c>
      <c r="U21" s="763">
        <f>'[3]2017 GRC Adjustments'!U21</f>
        <v>0</v>
      </c>
      <c r="V21" s="763">
        <f>'[3]2017 GRC Adjustments'!V21</f>
        <v>0</v>
      </c>
      <c r="W21" s="763">
        <f>'[3]2017 GRC Adjustments'!W21</f>
        <v>0</v>
      </c>
      <c r="X21" s="763">
        <f>'[3]2017 GRC Adjustments'!X21</f>
        <v>0</v>
      </c>
      <c r="Y21" s="763">
        <f>'[3]2017 GRC Adjustments'!Y21</f>
        <v>0</v>
      </c>
      <c r="Z21" s="763">
        <f>'[3]2017 GRC Adjustments'!Z21</f>
        <v>-164896874.90476853</v>
      </c>
      <c r="AA21" s="763">
        <f>'[3]2017 GRC Adjustments'!AA21</f>
        <v>0</v>
      </c>
      <c r="AB21" s="763">
        <f>'[3]2017 GRC Adjustments'!AB21</f>
        <v>0</v>
      </c>
      <c r="AC21" s="763">
        <f>'[3]2017 GRC Adjustments'!AC21</f>
        <v>0</v>
      </c>
      <c r="AD21" s="763">
        <f>'[3]2017 GRC Adjustments'!AD21</f>
        <v>0</v>
      </c>
      <c r="AE21" s="763">
        <f>'[3]2017 GRC Adjustments'!AE21</f>
        <v>0</v>
      </c>
      <c r="AF21" s="763">
        <f>'[3]2017 GRC Adjustments'!AF21</f>
        <v>0</v>
      </c>
      <c r="AG21" s="763">
        <f>'[3]2017 GRC Adjustments'!AG21</f>
        <v>0</v>
      </c>
      <c r="AH21" s="763">
        <f>'[3]2017 GRC Adjustments'!AH21</f>
        <v>0</v>
      </c>
      <c r="AI21" s="763">
        <f>'[3]2017 GRC Adjustments'!AI21</f>
        <v>0</v>
      </c>
      <c r="AJ21" s="763">
        <f>'[3]2017 GRC Adjustments'!AJ21</f>
        <v>0</v>
      </c>
      <c r="AK21" s="763">
        <f>'[3]2017 GRC Adjustments'!AK21</f>
        <v>0</v>
      </c>
      <c r="AL21" s="763">
        <f>'[3]2017 GRC Adjustments'!AL21</f>
        <v>0</v>
      </c>
      <c r="AM21" s="763">
        <f>'[3]2017 GRC Adjustments'!AM21</f>
        <v>-164896874.90476853</v>
      </c>
      <c r="AN21" s="764">
        <f>'[3]2017 GRC Adjustments'!AN21</f>
        <v>36228866.835231364</v>
      </c>
    </row>
    <row r="22" spans="1:40">
      <c r="A22" s="753" t="str">
        <f>'[3]2017 GRC Adjustments'!A22</f>
        <v xml:space="preserve">     5 - OTHER OPERATING REVENUES</v>
      </c>
      <c r="B22" s="212">
        <f>'[3]2017 GRC Adjustments'!B22</f>
        <v>0</v>
      </c>
      <c r="C22" s="212">
        <f>'[3]2017 GRC Adjustments'!C22</f>
        <v>0</v>
      </c>
      <c r="D22" s="212">
        <f>'[3]2017 GRC Adjustments'!D22</f>
        <v>0</v>
      </c>
      <c r="E22" s="212">
        <f>'[3]2017 GRC Adjustments'!E22</f>
        <v>0</v>
      </c>
      <c r="F22" s="212">
        <f>'[3]2017 GRC Adjustments'!F22</f>
        <v>0</v>
      </c>
      <c r="G22" s="212">
        <f>'[3]2017 GRC Adjustments'!G22</f>
        <v>0</v>
      </c>
      <c r="H22" s="212">
        <f>'[3]2017 GRC Adjustments'!H22</f>
        <v>0</v>
      </c>
      <c r="I22" s="212">
        <f>'[3]2017 GRC Adjustments'!I22</f>
        <v>0</v>
      </c>
      <c r="J22" s="212">
        <f>'[3]2017 GRC Adjustments'!J22</f>
        <v>0</v>
      </c>
      <c r="K22" s="212">
        <f>'[3]2017 GRC Adjustments'!K22</f>
        <v>0</v>
      </c>
      <c r="L22" s="212">
        <f>'[3]2017 GRC Adjustments'!L22</f>
        <v>0</v>
      </c>
      <c r="M22" s="212">
        <f>'[3]2017 GRC Adjustments'!M22</f>
        <v>0</v>
      </c>
      <c r="N22" s="212">
        <f>'[3]2017 GRC Adjustments'!N22</f>
        <v>0</v>
      </c>
      <c r="O22" s="212">
        <f>'[3]2017 GRC Adjustments'!O22</f>
        <v>0</v>
      </c>
      <c r="P22" s="212">
        <f>'[3]2017 GRC Adjustments'!P22</f>
        <v>0</v>
      </c>
      <c r="Q22" s="212">
        <f>'[3]2017 GRC Adjustments'!Q22</f>
        <v>0</v>
      </c>
      <c r="R22" s="212">
        <f>'[3]2017 GRC Adjustments'!R22</f>
        <v>0</v>
      </c>
      <c r="S22" s="212">
        <f>'[3]2017 GRC Adjustments'!S22</f>
        <v>0</v>
      </c>
      <c r="T22" s="212">
        <f>'[3]2017 GRC Adjustments'!T22</f>
        <v>0</v>
      </c>
      <c r="U22" s="212">
        <f>'[3]2017 GRC Adjustments'!U22</f>
        <v>0</v>
      </c>
      <c r="V22" s="212">
        <f>'[3]2017 GRC Adjustments'!V22</f>
        <v>0</v>
      </c>
      <c r="W22" s="212">
        <f>'[3]2017 GRC Adjustments'!W22</f>
        <v>0</v>
      </c>
      <c r="X22" s="212">
        <f>'[3]2017 GRC Adjustments'!X22</f>
        <v>0</v>
      </c>
      <c r="Y22" s="212">
        <f>'[3]2017 GRC Adjustments'!Y22</f>
        <v>0</v>
      </c>
      <c r="Z22" s="212">
        <f>'[3]2017 GRC Adjustments'!Z22</f>
        <v>0</v>
      </c>
      <c r="AA22" s="212">
        <f>'[3]2017 GRC Adjustments'!AA22</f>
        <v>0</v>
      </c>
      <c r="AB22" s="212">
        <f>'[3]2017 GRC Adjustments'!AB22</f>
        <v>0</v>
      </c>
      <c r="AC22" s="212">
        <f>'[3]2017 GRC Adjustments'!AC22</f>
        <v>0</v>
      </c>
      <c r="AD22" s="212">
        <f>'[3]2017 GRC Adjustments'!AD22</f>
        <v>0</v>
      </c>
      <c r="AE22" s="212">
        <f>'[3]2017 GRC Adjustments'!AE22</f>
        <v>0</v>
      </c>
      <c r="AF22" s="212">
        <f>'[3]2017 GRC Adjustments'!AF22</f>
        <v>0</v>
      </c>
      <c r="AG22" s="212">
        <f>'[3]2017 GRC Adjustments'!AG22</f>
        <v>0</v>
      </c>
      <c r="AH22" s="212">
        <f>'[3]2017 GRC Adjustments'!AH22</f>
        <v>0</v>
      </c>
      <c r="AI22" s="212">
        <f>'[3]2017 GRC Adjustments'!AI22</f>
        <v>0</v>
      </c>
      <c r="AJ22" s="212">
        <f>'[3]2017 GRC Adjustments'!AJ22</f>
        <v>0</v>
      </c>
      <c r="AK22" s="212">
        <f>'[3]2017 GRC Adjustments'!AK22</f>
        <v>0</v>
      </c>
      <c r="AL22" s="212">
        <f>'[3]2017 GRC Adjustments'!AL22</f>
        <v>0</v>
      </c>
      <c r="AM22" s="212">
        <f>'[3]2017 GRC Adjustments'!AM22</f>
        <v>0</v>
      </c>
      <c r="AN22" s="762">
        <f>'[3]2017 GRC Adjustments'!AN22</f>
        <v>0</v>
      </c>
    </row>
    <row r="23" spans="1:40">
      <c r="A23" s="751" t="str">
        <f>'[3]2017 GRC Adjustments'!A23</f>
        <v xml:space="preserve">          (5) 412 - Lease Inc Everett Delta to NWP - Gas</v>
      </c>
      <c r="B23" s="99">
        <f>'[3]2017 GRC Adjustments'!B23</f>
        <v>0</v>
      </c>
      <c r="C23" s="212">
        <f>'[3]2017 GRC Adjustments'!C23</f>
        <v>0</v>
      </c>
      <c r="D23" s="212">
        <f>'[3]2017 GRC Adjustments'!D23</f>
        <v>0</v>
      </c>
      <c r="E23" s="212">
        <f>'[3]2017 GRC Adjustments'!E23</f>
        <v>0</v>
      </c>
      <c r="F23" s="212">
        <f>'[3]2017 GRC Adjustments'!F23</f>
        <v>0</v>
      </c>
      <c r="G23" s="212">
        <f>'[3]2017 GRC Adjustments'!G23</f>
        <v>0</v>
      </c>
      <c r="H23" s="212">
        <f>'[3]2017 GRC Adjustments'!H23</f>
        <v>0</v>
      </c>
      <c r="I23" s="212">
        <f>'[3]2017 GRC Adjustments'!I23</f>
        <v>0</v>
      </c>
      <c r="J23" s="212">
        <f>'[3]2017 GRC Adjustments'!J23</f>
        <v>0</v>
      </c>
      <c r="K23" s="212">
        <f>'[3]2017 GRC Adjustments'!K23</f>
        <v>0</v>
      </c>
      <c r="L23" s="212">
        <f>'[3]2017 GRC Adjustments'!L23</f>
        <v>0</v>
      </c>
      <c r="M23" s="212">
        <f>'[3]2017 GRC Adjustments'!M23</f>
        <v>0</v>
      </c>
      <c r="N23" s="212">
        <f>'[3]2017 GRC Adjustments'!N23</f>
        <v>0</v>
      </c>
      <c r="O23" s="212">
        <f>'[3]2017 GRC Adjustments'!O23</f>
        <v>0</v>
      </c>
      <c r="P23" s="212">
        <f>'[3]2017 GRC Adjustments'!P23</f>
        <v>0</v>
      </c>
      <c r="Q23" s="212">
        <f>'[3]2017 GRC Adjustments'!Q23</f>
        <v>0</v>
      </c>
      <c r="R23" s="212">
        <f>'[3]2017 GRC Adjustments'!R23</f>
        <v>0</v>
      </c>
      <c r="S23" s="212">
        <f>'[3]2017 GRC Adjustments'!S23</f>
        <v>0</v>
      </c>
      <c r="T23" s="212">
        <f>'[3]2017 GRC Adjustments'!T23</f>
        <v>0</v>
      </c>
      <c r="U23" s="212">
        <f>'[3]2017 GRC Adjustments'!U23</f>
        <v>0</v>
      </c>
      <c r="V23" s="212">
        <f>'[3]2017 GRC Adjustments'!V23</f>
        <v>0</v>
      </c>
      <c r="W23" s="212">
        <f>'[3]2017 GRC Adjustments'!W23</f>
        <v>0</v>
      </c>
      <c r="X23" s="212">
        <f>'[3]2017 GRC Adjustments'!X23</f>
        <v>0</v>
      </c>
      <c r="Y23" s="212">
        <f>'[3]2017 GRC Adjustments'!Y23</f>
        <v>0</v>
      </c>
      <c r="Z23" s="212">
        <f>'[3]2017 GRC Adjustments'!Z23</f>
        <v>0</v>
      </c>
      <c r="AA23" s="212">
        <f>'[3]2017 GRC Adjustments'!AA23</f>
        <v>0</v>
      </c>
      <c r="AB23" s="212">
        <f>'[3]2017 GRC Adjustments'!AB23</f>
        <v>0</v>
      </c>
      <c r="AC23" s="212">
        <f>'[3]2017 GRC Adjustments'!AC23</f>
        <v>0</v>
      </c>
      <c r="AD23" s="212">
        <f>'[3]2017 GRC Adjustments'!AD23</f>
        <v>0</v>
      </c>
      <c r="AE23" s="212">
        <f>'[3]2017 GRC Adjustments'!AE23</f>
        <v>0</v>
      </c>
      <c r="AF23" s="212">
        <f>'[3]2017 GRC Adjustments'!AF23</f>
        <v>0</v>
      </c>
      <c r="AG23" s="212">
        <f>'[3]2017 GRC Adjustments'!AG23</f>
        <v>0</v>
      </c>
      <c r="AH23" s="212">
        <f>'[3]2017 GRC Adjustments'!AH23</f>
        <v>0</v>
      </c>
      <c r="AI23" s="212">
        <f>'[3]2017 GRC Adjustments'!AI23</f>
        <v>0</v>
      </c>
      <c r="AJ23" s="212">
        <f>'[3]2017 GRC Adjustments'!AJ23</f>
        <v>0</v>
      </c>
      <c r="AK23" s="212">
        <f>'[3]2017 GRC Adjustments'!AK23</f>
        <v>0</v>
      </c>
      <c r="AL23" s="212">
        <f>'[3]2017 GRC Adjustments'!AL23</f>
        <v>0</v>
      </c>
      <c r="AM23" s="212">
        <f>'[3]2017 GRC Adjustments'!AM23</f>
        <v>0</v>
      </c>
      <c r="AN23" s="762">
        <f>'[3]2017 GRC Adjustments'!AN23</f>
        <v>0</v>
      </c>
    </row>
    <row r="24" spans="1:40">
      <c r="A24" s="751" t="str">
        <f>'[3]2017 GRC Adjustments'!A24</f>
        <v xml:space="preserve">          (5) 450 - Forfeited Discounts</v>
      </c>
      <c r="B24" s="99">
        <f>'[3]2017 GRC Adjustments'!B24</f>
        <v>2894874.52</v>
      </c>
      <c r="C24" s="212">
        <f>'[3]2017 GRC Adjustments'!C24</f>
        <v>0</v>
      </c>
      <c r="D24" s="212">
        <f>'[3]2017 GRC Adjustments'!D24</f>
        <v>0</v>
      </c>
      <c r="E24" s="212">
        <f>'[3]2017 GRC Adjustments'!E24</f>
        <v>0</v>
      </c>
      <c r="F24" s="212">
        <f>'[3]2017 GRC Adjustments'!F24</f>
        <v>0</v>
      </c>
      <c r="G24" s="212">
        <f>'[3]2017 GRC Adjustments'!G24</f>
        <v>0</v>
      </c>
      <c r="H24" s="212">
        <f>'[3]2017 GRC Adjustments'!H24</f>
        <v>0</v>
      </c>
      <c r="I24" s="212">
        <f>'[3]2017 GRC Adjustments'!I24</f>
        <v>0</v>
      </c>
      <c r="J24" s="212">
        <f>'[3]2017 GRC Adjustments'!J24</f>
        <v>0</v>
      </c>
      <c r="K24" s="212">
        <f>'[3]2017 GRC Adjustments'!K24</f>
        <v>0</v>
      </c>
      <c r="L24" s="212">
        <f>'[3]2017 GRC Adjustments'!L24</f>
        <v>0</v>
      </c>
      <c r="M24" s="212">
        <f>'[3]2017 GRC Adjustments'!M24</f>
        <v>0</v>
      </c>
      <c r="N24" s="212">
        <f>'[3]2017 GRC Adjustments'!N24</f>
        <v>0</v>
      </c>
      <c r="O24" s="212">
        <f>'[3]2017 GRC Adjustments'!O24</f>
        <v>0</v>
      </c>
      <c r="P24" s="212">
        <f>'[3]2017 GRC Adjustments'!P24</f>
        <v>0</v>
      </c>
      <c r="Q24" s="212">
        <f>'[3]2017 GRC Adjustments'!Q24</f>
        <v>0</v>
      </c>
      <c r="R24" s="212">
        <f>'[3]2017 GRC Adjustments'!R24</f>
        <v>0</v>
      </c>
      <c r="S24" s="212">
        <f>'[3]2017 GRC Adjustments'!S24</f>
        <v>0</v>
      </c>
      <c r="T24" s="212">
        <f>'[3]2017 GRC Adjustments'!T24</f>
        <v>0</v>
      </c>
      <c r="U24" s="212">
        <f>'[3]2017 GRC Adjustments'!U24</f>
        <v>0</v>
      </c>
      <c r="V24" s="212">
        <f>'[3]2017 GRC Adjustments'!V24</f>
        <v>0</v>
      </c>
      <c r="W24" s="212">
        <f>'[3]2017 GRC Adjustments'!W24</f>
        <v>0</v>
      </c>
      <c r="X24" s="212">
        <f>'[3]2017 GRC Adjustments'!X24</f>
        <v>0</v>
      </c>
      <c r="Y24" s="212">
        <f>'[3]2017 GRC Adjustments'!Y24</f>
        <v>0</v>
      </c>
      <c r="Z24" s="212">
        <f>'[3]2017 GRC Adjustments'!Z24</f>
        <v>0</v>
      </c>
      <c r="AA24" s="212">
        <f>'[3]2017 GRC Adjustments'!AA24</f>
        <v>0</v>
      </c>
      <c r="AB24" s="212">
        <f>'[3]2017 GRC Adjustments'!AB24</f>
        <v>0</v>
      </c>
      <c r="AC24" s="212">
        <f>'[3]2017 GRC Adjustments'!AC24</f>
        <v>0</v>
      </c>
      <c r="AD24" s="212">
        <f>'[3]2017 GRC Adjustments'!AD24</f>
        <v>0</v>
      </c>
      <c r="AE24" s="212">
        <f>'[3]2017 GRC Adjustments'!AE24</f>
        <v>0</v>
      </c>
      <c r="AF24" s="212">
        <f>'[3]2017 GRC Adjustments'!AF24</f>
        <v>0</v>
      </c>
      <c r="AG24" s="212">
        <f>'[3]2017 GRC Adjustments'!AG24</f>
        <v>0</v>
      </c>
      <c r="AH24" s="212">
        <f>'[3]2017 GRC Adjustments'!AH24</f>
        <v>0</v>
      </c>
      <c r="AI24" s="212">
        <f>'[3]2017 GRC Adjustments'!AI24</f>
        <v>0</v>
      </c>
      <c r="AJ24" s="212">
        <f>'[3]2017 GRC Adjustments'!AJ24</f>
        <v>0</v>
      </c>
      <c r="AK24" s="212">
        <f>'[3]2017 GRC Adjustments'!AK24</f>
        <v>0</v>
      </c>
      <c r="AL24" s="212">
        <f>'[3]2017 GRC Adjustments'!AL24</f>
        <v>0</v>
      </c>
      <c r="AM24" s="212">
        <f>'[3]2017 GRC Adjustments'!AM24</f>
        <v>0</v>
      </c>
      <c r="AN24" s="762">
        <f>'[3]2017 GRC Adjustments'!AN24</f>
        <v>2894874.52</v>
      </c>
    </row>
    <row r="25" spans="1:40">
      <c r="A25" s="751" t="str">
        <f>'[3]2017 GRC Adjustments'!A25</f>
        <v xml:space="preserve">          (5) 451 - Electric Misc Service Revenue</v>
      </c>
      <c r="B25" s="99">
        <f>'[3]2017 GRC Adjustments'!B25</f>
        <v>12976964.199999999</v>
      </c>
      <c r="C25" s="212">
        <f>'[3]2017 GRC Adjustments'!C25</f>
        <v>0</v>
      </c>
      <c r="D25" s="212">
        <f>'[3]2017 GRC Adjustments'!D25</f>
        <v>0</v>
      </c>
      <c r="E25" s="212">
        <f>'[3]2017 GRC Adjustments'!E25</f>
        <v>0</v>
      </c>
      <c r="F25" s="212">
        <f>'[3]2017 GRC Adjustments'!F25</f>
        <v>0</v>
      </c>
      <c r="G25" s="212">
        <f>'[3]2017 GRC Adjustments'!G25</f>
        <v>0</v>
      </c>
      <c r="H25" s="212">
        <f>'[3]2017 GRC Adjustments'!H25</f>
        <v>0</v>
      </c>
      <c r="I25" s="212">
        <f>'[3]2017 GRC Adjustments'!I25</f>
        <v>0</v>
      </c>
      <c r="J25" s="212">
        <f>'[3]2017 GRC Adjustments'!J25</f>
        <v>0</v>
      </c>
      <c r="K25" s="212">
        <f>'[3]2017 GRC Adjustments'!K25</f>
        <v>0</v>
      </c>
      <c r="L25" s="212">
        <f>'[3]2017 GRC Adjustments'!L25</f>
        <v>0</v>
      </c>
      <c r="M25" s="212">
        <f>'[3]2017 GRC Adjustments'!M25</f>
        <v>0</v>
      </c>
      <c r="N25" s="212">
        <f>'[3]2017 GRC Adjustments'!N25</f>
        <v>0</v>
      </c>
      <c r="O25" s="212">
        <f>'[3]2017 GRC Adjustments'!O25</f>
        <v>0</v>
      </c>
      <c r="P25" s="212">
        <f>'[3]2017 GRC Adjustments'!P25</f>
        <v>0</v>
      </c>
      <c r="Q25" s="212">
        <f>'[3]2017 GRC Adjustments'!Q25</f>
        <v>0</v>
      </c>
      <c r="R25" s="212">
        <f>'[3]2017 GRC Adjustments'!R25</f>
        <v>0</v>
      </c>
      <c r="S25" s="212">
        <f>'[3]2017 GRC Adjustments'!S25</f>
        <v>0</v>
      </c>
      <c r="T25" s="212">
        <f>'[3]2017 GRC Adjustments'!T25</f>
        <v>0</v>
      </c>
      <c r="U25" s="212">
        <f>'[3]2017 GRC Adjustments'!U25</f>
        <v>0</v>
      </c>
      <c r="V25" s="212">
        <f>'[3]2017 GRC Adjustments'!V25</f>
        <v>0</v>
      </c>
      <c r="W25" s="212">
        <f>'[3]2017 GRC Adjustments'!W25</f>
        <v>0</v>
      </c>
      <c r="X25" s="212">
        <f>'[3]2017 GRC Adjustments'!X25</f>
        <v>0</v>
      </c>
      <c r="Y25" s="212">
        <f>'[3]2017 GRC Adjustments'!Y25</f>
        <v>0</v>
      </c>
      <c r="Z25" s="212">
        <f>'[3]2017 GRC Adjustments'!Z25</f>
        <v>0</v>
      </c>
      <c r="AA25" s="212">
        <f>'[3]2017 GRC Adjustments'!AA25</f>
        <v>0</v>
      </c>
      <c r="AB25" s="212">
        <f>'[3]2017 GRC Adjustments'!AB25</f>
        <v>0</v>
      </c>
      <c r="AC25" s="212">
        <f>'[3]2017 GRC Adjustments'!AC25</f>
        <v>0</v>
      </c>
      <c r="AD25" s="212">
        <f>'[3]2017 GRC Adjustments'!AD25</f>
        <v>0</v>
      </c>
      <c r="AE25" s="212">
        <f>'[3]2017 GRC Adjustments'!AE25</f>
        <v>0</v>
      </c>
      <c r="AF25" s="212">
        <f>'[3]2017 GRC Adjustments'!AF25</f>
        <v>0</v>
      </c>
      <c r="AG25" s="212">
        <f>'[3]2017 GRC Adjustments'!AG25</f>
        <v>0</v>
      </c>
      <c r="AH25" s="212">
        <f>'[3]2017 GRC Adjustments'!AH25</f>
        <v>0</v>
      </c>
      <c r="AI25" s="212">
        <f>'[3]2017 GRC Adjustments'!AI25</f>
        <v>0</v>
      </c>
      <c r="AJ25" s="212">
        <f>'[3]2017 GRC Adjustments'!AJ25</f>
        <v>0</v>
      </c>
      <c r="AK25" s="212">
        <f>'[3]2017 GRC Adjustments'!AK25</f>
        <v>0</v>
      </c>
      <c r="AL25" s="212">
        <f>'[3]2017 GRC Adjustments'!AL25</f>
        <v>0</v>
      </c>
      <c r="AM25" s="212">
        <f>'[3]2017 GRC Adjustments'!AM25</f>
        <v>0</v>
      </c>
      <c r="AN25" s="762">
        <f>'[3]2017 GRC Adjustments'!AN25</f>
        <v>12976964.199999999</v>
      </c>
    </row>
    <row r="26" spans="1:40">
      <c r="A26" s="751" t="str">
        <f>'[3]2017 GRC Adjustments'!A26</f>
        <v xml:space="preserve">          (5) 454 - Rent For Electric Property</v>
      </c>
      <c r="B26" s="99">
        <f>'[3]2017 GRC Adjustments'!B26</f>
        <v>18118500.879999999</v>
      </c>
      <c r="C26" s="212">
        <f>'[3]2017 GRC Adjustments'!C26</f>
        <v>0</v>
      </c>
      <c r="D26" s="212">
        <f>'[3]2017 GRC Adjustments'!D26</f>
        <v>0</v>
      </c>
      <c r="E26" s="212">
        <f>'[3]2017 GRC Adjustments'!E26</f>
        <v>0</v>
      </c>
      <c r="F26" s="212">
        <f>'[3]2017 GRC Adjustments'!F26</f>
        <v>0</v>
      </c>
      <c r="G26" s="212">
        <f>'[3]2017 GRC Adjustments'!G26</f>
        <v>0</v>
      </c>
      <c r="H26" s="212">
        <f>'[3]2017 GRC Adjustments'!H26</f>
        <v>0</v>
      </c>
      <c r="I26" s="212">
        <f>'[3]2017 GRC Adjustments'!I26</f>
        <v>0</v>
      </c>
      <c r="J26" s="212">
        <f>'[3]2017 GRC Adjustments'!J26</f>
        <v>0</v>
      </c>
      <c r="K26" s="212">
        <f>'[3]2017 GRC Adjustments'!K26</f>
        <v>0</v>
      </c>
      <c r="L26" s="212">
        <f>'[3]2017 GRC Adjustments'!L26</f>
        <v>0</v>
      </c>
      <c r="M26" s="212">
        <f>'[3]2017 GRC Adjustments'!M26</f>
        <v>0</v>
      </c>
      <c r="N26" s="212">
        <f>'[3]2017 GRC Adjustments'!N26</f>
        <v>0</v>
      </c>
      <c r="O26" s="212">
        <f>'[3]2017 GRC Adjustments'!O26</f>
        <v>0</v>
      </c>
      <c r="P26" s="212">
        <f>'[3]2017 GRC Adjustments'!P26</f>
        <v>0</v>
      </c>
      <c r="Q26" s="212">
        <f>'[3]2017 GRC Adjustments'!Q26</f>
        <v>0</v>
      </c>
      <c r="R26" s="212">
        <f>'[3]2017 GRC Adjustments'!R26</f>
        <v>0</v>
      </c>
      <c r="S26" s="212">
        <f>'[3]2017 GRC Adjustments'!S26</f>
        <v>0</v>
      </c>
      <c r="T26" s="212">
        <f>'[3]2017 GRC Adjustments'!T26</f>
        <v>0</v>
      </c>
      <c r="U26" s="212">
        <f>'[3]2017 GRC Adjustments'!U26</f>
        <v>0</v>
      </c>
      <c r="V26" s="212">
        <f>'[3]2017 GRC Adjustments'!V26</f>
        <v>0</v>
      </c>
      <c r="W26" s="212">
        <f>'[3]2017 GRC Adjustments'!W26</f>
        <v>0</v>
      </c>
      <c r="X26" s="212">
        <f>'[3]2017 GRC Adjustments'!X26</f>
        <v>0</v>
      </c>
      <c r="Y26" s="212">
        <f>'[3]2017 GRC Adjustments'!Y26</f>
        <v>0</v>
      </c>
      <c r="Z26" s="212">
        <f>'[3]2017 GRC Adjustments'!Z26</f>
        <v>0</v>
      </c>
      <c r="AA26" s="212">
        <f>'[3]2017 GRC Adjustments'!AA26</f>
        <v>0</v>
      </c>
      <c r="AB26" s="212">
        <f>'[3]2017 GRC Adjustments'!AB26</f>
        <v>0</v>
      </c>
      <c r="AC26" s="212">
        <f>'[3]2017 GRC Adjustments'!AC26</f>
        <v>0</v>
      </c>
      <c r="AD26" s="212">
        <f>'[3]2017 GRC Adjustments'!AD26</f>
        <v>0</v>
      </c>
      <c r="AE26" s="212">
        <f>'[3]2017 GRC Adjustments'!AE26</f>
        <v>0</v>
      </c>
      <c r="AF26" s="212">
        <f>'[3]2017 GRC Adjustments'!AF26</f>
        <v>0</v>
      </c>
      <c r="AG26" s="212">
        <f>'[3]2017 GRC Adjustments'!AG26</f>
        <v>0</v>
      </c>
      <c r="AH26" s="212">
        <f>'[3]2017 GRC Adjustments'!AH26</f>
        <v>0</v>
      </c>
      <c r="AI26" s="212">
        <f>'[3]2017 GRC Adjustments'!AI26</f>
        <v>0</v>
      </c>
      <c r="AJ26" s="212">
        <f>'[3]2017 GRC Adjustments'!AJ26</f>
        <v>0</v>
      </c>
      <c r="AK26" s="212">
        <f>'[3]2017 GRC Adjustments'!AK26</f>
        <v>0</v>
      </c>
      <c r="AL26" s="212">
        <f>'[3]2017 GRC Adjustments'!AL26</f>
        <v>0</v>
      </c>
      <c r="AM26" s="212">
        <f>'[3]2017 GRC Adjustments'!AM26</f>
        <v>0</v>
      </c>
      <c r="AN26" s="762">
        <f>'[3]2017 GRC Adjustments'!AN26</f>
        <v>18118500.879999999</v>
      </c>
    </row>
    <row r="27" spans="1:40">
      <c r="A27" s="751" t="str">
        <f>'[3]2017 GRC Adjustments'!A27</f>
        <v xml:space="preserve">          (5) 456 - Other Electric Revenues - Transportation</v>
      </c>
      <c r="B27" s="99">
        <f>'[3]2017 GRC Adjustments'!B27</f>
        <v>7446504.8799999999</v>
      </c>
      <c r="C27" s="212">
        <f>'[3]2017 GRC Adjustments'!C27</f>
        <v>-7446504.8799999999</v>
      </c>
      <c r="D27" s="212">
        <f>'[3]2017 GRC Adjustments'!D27</f>
        <v>0</v>
      </c>
      <c r="E27" s="212">
        <f>'[3]2017 GRC Adjustments'!E27</f>
        <v>0</v>
      </c>
      <c r="F27" s="212">
        <f>'[3]2017 GRC Adjustments'!F27</f>
        <v>0</v>
      </c>
      <c r="G27" s="212">
        <f>'[3]2017 GRC Adjustments'!G27</f>
        <v>0</v>
      </c>
      <c r="H27" s="212">
        <f>'[3]2017 GRC Adjustments'!H27</f>
        <v>0</v>
      </c>
      <c r="I27" s="212">
        <f>'[3]2017 GRC Adjustments'!I27</f>
        <v>0</v>
      </c>
      <c r="J27" s="212">
        <f>'[3]2017 GRC Adjustments'!J27</f>
        <v>0</v>
      </c>
      <c r="K27" s="212">
        <f>'[3]2017 GRC Adjustments'!K27</f>
        <v>0</v>
      </c>
      <c r="L27" s="212">
        <f>'[3]2017 GRC Adjustments'!L27</f>
        <v>0</v>
      </c>
      <c r="M27" s="212">
        <f>'[3]2017 GRC Adjustments'!M27</f>
        <v>0</v>
      </c>
      <c r="N27" s="212">
        <f>'[3]2017 GRC Adjustments'!N27</f>
        <v>0</v>
      </c>
      <c r="O27" s="212">
        <f>'[3]2017 GRC Adjustments'!O27</f>
        <v>0</v>
      </c>
      <c r="P27" s="212">
        <f>'[3]2017 GRC Adjustments'!P27</f>
        <v>0</v>
      </c>
      <c r="Q27" s="212">
        <f>'[3]2017 GRC Adjustments'!Q27</f>
        <v>0</v>
      </c>
      <c r="R27" s="212">
        <f>'[3]2017 GRC Adjustments'!R27</f>
        <v>0</v>
      </c>
      <c r="S27" s="212">
        <f>'[3]2017 GRC Adjustments'!S27</f>
        <v>0</v>
      </c>
      <c r="T27" s="212">
        <f>'[3]2017 GRC Adjustments'!T27</f>
        <v>0</v>
      </c>
      <c r="U27" s="212">
        <f>'[3]2017 GRC Adjustments'!U27</f>
        <v>0</v>
      </c>
      <c r="V27" s="212">
        <f>'[3]2017 GRC Adjustments'!V27</f>
        <v>0</v>
      </c>
      <c r="W27" s="212">
        <f>'[3]2017 GRC Adjustments'!W27</f>
        <v>0</v>
      </c>
      <c r="X27" s="212">
        <f>'[3]2017 GRC Adjustments'!X27</f>
        <v>0</v>
      </c>
      <c r="Y27" s="212">
        <f>'[3]2017 GRC Adjustments'!Y27</f>
        <v>0</v>
      </c>
      <c r="Z27" s="212">
        <f>'[3]2017 GRC Adjustments'!Z27</f>
        <v>0</v>
      </c>
      <c r="AA27" s="212">
        <f>'[3]2017 GRC Adjustments'!AA27</f>
        <v>0</v>
      </c>
      <c r="AB27" s="212">
        <f>'[3]2017 GRC Adjustments'!AB27</f>
        <v>0</v>
      </c>
      <c r="AC27" s="212">
        <f>'[3]2017 GRC Adjustments'!AC27</f>
        <v>0</v>
      </c>
      <c r="AD27" s="212">
        <f>'[3]2017 GRC Adjustments'!AD27</f>
        <v>0</v>
      </c>
      <c r="AE27" s="212">
        <f>'[3]2017 GRC Adjustments'!AE27</f>
        <v>0</v>
      </c>
      <c r="AF27" s="212">
        <f>'[3]2017 GRC Adjustments'!AF27</f>
        <v>0</v>
      </c>
      <c r="AG27" s="212">
        <f>'[3]2017 GRC Adjustments'!AG27</f>
        <v>0</v>
      </c>
      <c r="AH27" s="212">
        <f>'[3]2017 GRC Adjustments'!AH27</f>
        <v>0</v>
      </c>
      <c r="AI27" s="212">
        <f>'[3]2017 GRC Adjustments'!AI27</f>
        <v>0</v>
      </c>
      <c r="AJ27" s="212">
        <f>'[3]2017 GRC Adjustments'!AJ27</f>
        <v>0</v>
      </c>
      <c r="AK27" s="212">
        <f>'[3]2017 GRC Adjustments'!AK27</f>
        <v>0</v>
      </c>
      <c r="AL27" s="212">
        <f>'[3]2017 GRC Adjustments'!AL27</f>
        <v>0</v>
      </c>
      <c r="AM27" s="212">
        <f>'[3]2017 GRC Adjustments'!AM27</f>
        <v>-7446504.8799999999</v>
      </c>
      <c r="AN27" s="762">
        <f>'[3]2017 GRC Adjustments'!AN27</f>
        <v>0</v>
      </c>
    </row>
    <row r="28" spans="1:40">
      <c r="A28" s="751" t="str">
        <f>'[3]2017 GRC Adjustments'!A28</f>
        <v xml:space="preserve">          (5) 456 - Other Electric Revenues</v>
      </c>
      <c r="B28" s="99">
        <f>'[3]2017 GRC Adjustments'!B28</f>
        <v>6404494.4699999904</v>
      </c>
      <c r="C28" s="212">
        <f>'[3]2017 GRC Adjustments'!C28</f>
        <v>-2778658.09</v>
      </c>
      <c r="D28" s="212">
        <f>'[3]2017 GRC Adjustments'!D28</f>
        <v>0</v>
      </c>
      <c r="E28" s="99">
        <f>'[3]2017 GRC Adjustments'!E28</f>
        <v>-278052.84999999986</v>
      </c>
      <c r="F28" s="212">
        <f>'[3]2017 GRC Adjustments'!F28</f>
        <v>0</v>
      </c>
      <c r="G28" s="212">
        <f>'[3]2017 GRC Adjustments'!G28</f>
        <v>0</v>
      </c>
      <c r="H28" s="212">
        <f>'[3]2017 GRC Adjustments'!H28</f>
        <v>0</v>
      </c>
      <c r="I28" s="212">
        <f>'[3]2017 GRC Adjustments'!I28</f>
        <v>0</v>
      </c>
      <c r="J28" s="212">
        <f>'[3]2017 GRC Adjustments'!J28</f>
        <v>0</v>
      </c>
      <c r="K28" s="212">
        <f>'[3]2017 GRC Adjustments'!K28</f>
        <v>0</v>
      </c>
      <c r="L28" s="212">
        <f>'[3]2017 GRC Adjustments'!L28</f>
        <v>0</v>
      </c>
      <c r="M28" s="212">
        <f>'[3]2017 GRC Adjustments'!M28</f>
        <v>0</v>
      </c>
      <c r="N28" s="212">
        <f>'[3]2017 GRC Adjustments'!N28</f>
        <v>0</v>
      </c>
      <c r="O28" s="212">
        <f>'[3]2017 GRC Adjustments'!O28</f>
        <v>0</v>
      </c>
      <c r="P28" s="212">
        <f>'[3]2017 GRC Adjustments'!P28</f>
        <v>0</v>
      </c>
      <c r="Q28" s="212">
        <f>'[3]2017 GRC Adjustments'!Q28</f>
        <v>0</v>
      </c>
      <c r="R28" s="212">
        <f>'[3]2017 GRC Adjustments'!R28</f>
        <v>0</v>
      </c>
      <c r="S28" s="212">
        <f>'[3]2017 GRC Adjustments'!S28</f>
        <v>0</v>
      </c>
      <c r="T28" s="212">
        <f>'[3]2017 GRC Adjustments'!T28</f>
        <v>0</v>
      </c>
      <c r="U28" s="212">
        <f>'[3]2017 GRC Adjustments'!U28</f>
        <v>0</v>
      </c>
      <c r="V28" s="212">
        <f>'[3]2017 GRC Adjustments'!V28</f>
        <v>0</v>
      </c>
      <c r="W28" s="212">
        <f>'[3]2017 GRC Adjustments'!W28</f>
        <v>0</v>
      </c>
      <c r="X28" s="212">
        <f>'[3]2017 GRC Adjustments'!X28</f>
        <v>0</v>
      </c>
      <c r="Y28" s="212">
        <f>'[3]2017 GRC Adjustments'!Y28</f>
        <v>0</v>
      </c>
      <c r="Z28" s="212">
        <f>'[3]2017 GRC Adjustments'!Z28</f>
        <v>37658836.019906238</v>
      </c>
      <c r="AA28" s="212">
        <f>'[3]2017 GRC Adjustments'!AA28</f>
        <v>0</v>
      </c>
      <c r="AB28" s="212">
        <f>'[3]2017 GRC Adjustments'!AB28</f>
        <v>0</v>
      </c>
      <c r="AC28" s="212">
        <f>'[3]2017 GRC Adjustments'!AC28</f>
        <v>0</v>
      </c>
      <c r="AD28" s="212">
        <f>'[3]2017 GRC Adjustments'!AD28</f>
        <v>0</v>
      </c>
      <c r="AE28" s="212">
        <f>'[3]2017 GRC Adjustments'!AE28</f>
        <v>0</v>
      </c>
      <c r="AF28" s="212">
        <f>'[3]2017 GRC Adjustments'!AF28</f>
        <v>0</v>
      </c>
      <c r="AG28" s="212">
        <f>'[3]2017 GRC Adjustments'!AG28</f>
        <v>0</v>
      </c>
      <c r="AH28" s="212">
        <f>'[3]2017 GRC Adjustments'!AH28</f>
        <v>0</v>
      </c>
      <c r="AI28" s="212">
        <f>'[3]2017 GRC Adjustments'!AI28</f>
        <v>0</v>
      </c>
      <c r="AJ28" s="212">
        <f>'[3]2017 GRC Adjustments'!AJ28</f>
        <v>0</v>
      </c>
      <c r="AK28" s="212">
        <f>'[3]2017 GRC Adjustments'!AK28</f>
        <v>0</v>
      </c>
      <c r="AL28" s="212">
        <f>'[3]2017 GRC Adjustments'!AL28</f>
        <v>0</v>
      </c>
      <c r="AM28" s="212">
        <f>'[3]2017 GRC Adjustments'!AM28</f>
        <v>34602125.07990624</v>
      </c>
      <c r="AN28" s="762">
        <f>'[3]2017 GRC Adjustments'!AN28</f>
        <v>41006619.549906231</v>
      </c>
    </row>
    <row r="29" spans="1:40">
      <c r="A29" s="751" t="str">
        <f>'[3]2017 GRC Adjustments'!A29</f>
        <v xml:space="preserve">          (5) 487 - Forfeited Discounts</v>
      </c>
      <c r="B29" s="99">
        <f>'[3]2017 GRC Adjustments'!B29</f>
        <v>0</v>
      </c>
      <c r="C29" s="212">
        <f>'[3]2017 GRC Adjustments'!C29</f>
        <v>0</v>
      </c>
      <c r="D29" s="212">
        <f>'[3]2017 GRC Adjustments'!D29</f>
        <v>0</v>
      </c>
      <c r="E29" s="212">
        <f>'[3]2017 GRC Adjustments'!E29</f>
        <v>0</v>
      </c>
      <c r="F29" s="212">
        <f>'[3]2017 GRC Adjustments'!F29</f>
        <v>0</v>
      </c>
      <c r="G29" s="212">
        <f>'[3]2017 GRC Adjustments'!G29</f>
        <v>0</v>
      </c>
      <c r="H29" s="212">
        <f>'[3]2017 GRC Adjustments'!H29</f>
        <v>0</v>
      </c>
      <c r="I29" s="212">
        <f>'[3]2017 GRC Adjustments'!I29</f>
        <v>0</v>
      </c>
      <c r="J29" s="212">
        <f>'[3]2017 GRC Adjustments'!J29</f>
        <v>0</v>
      </c>
      <c r="K29" s="212">
        <f>'[3]2017 GRC Adjustments'!K29</f>
        <v>0</v>
      </c>
      <c r="L29" s="212">
        <f>'[3]2017 GRC Adjustments'!L29</f>
        <v>0</v>
      </c>
      <c r="M29" s="212">
        <f>'[3]2017 GRC Adjustments'!M29</f>
        <v>0</v>
      </c>
      <c r="N29" s="212">
        <f>'[3]2017 GRC Adjustments'!N29</f>
        <v>0</v>
      </c>
      <c r="O29" s="212">
        <f>'[3]2017 GRC Adjustments'!O29</f>
        <v>0</v>
      </c>
      <c r="P29" s="212">
        <f>'[3]2017 GRC Adjustments'!P29</f>
        <v>0</v>
      </c>
      <c r="Q29" s="212">
        <f>'[3]2017 GRC Adjustments'!Q29</f>
        <v>0</v>
      </c>
      <c r="R29" s="212">
        <f>'[3]2017 GRC Adjustments'!R29</f>
        <v>0</v>
      </c>
      <c r="S29" s="212">
        <f>'[3]2017 GRC Adjustments'!S29</f>
        <v>0</v>
      </c>
      <c r="T29" s="212">
        <f>'[3]2017 GRC Adjustments'!T29</f>
        <v>0</v>
      </c>
      <c r="U29" s="212">
        <f>'[3]2017 GRC Adjustments'!U29</f>
        <v>0</v>
      </c>
      <c r="V29" s="212">
        <f>'[3]2017 GRC Adjustments'!V29</f>
        <v>0</v>
      </c>
      <c r="W29" s="212">
        <f>'[3]2017 GRC Adjustments'!W29</f>
        <v>0</v>
      </c>
      <c r="X29" s="212">
        <f>'[3]2017 GRC Adjustments'!X29</f>
        <v>0</v>
      </c>
      <c r="Y29" s="212">
        <f>'[3]2017 GRC Adjustments'!Y29</f>
        <v>0</v>
      </c>
      <c r="Z29" s="212">
        <f>'[3]2017 GRC Adjustments'!Z29</f>
        <v>0</v>
      </c>
      <c r="AA29" s="212">
        <f>'[3]2017 GRC Adjustments'!AA29</f>
        <v>0</v>
      </c>
      <c r="AB29" s="212">
        <f>'[3]2017 GRC Adjustments'!AB29</f>
        <v>0</v>
      </c>
      <c r="AC29" s="212">
        <f>'[3]2017 GRC Adjustments'!AC29</f>
        <v>0</v>
      </c>
      <c r="AD29" s="212">
        <f>'[3]2017 GRC Adjustments'!AD29</f>
        <v>0</v>
      </c>
      <c r="AE29" s="212">
        <f>'[3]2017 GRC Adjustments'!AE29</f>
        <v>0</v>
      </c>
      <c r="AF29" s="212">
        <f>'[3]2017 GRC Adjustments'!AF29</f>
        <v>0</v>
      </c>
      <c r="AG29" s="212">
        <f>'[3]2017 GRC Adjustments'!AG29</f>
        <v>0</v>
      </c>
      <c r="AH29" s="212">
        <f>'[3]2017 GRC Adjustments'!AH29</f>
        <v>0</v>
      </c>
      <c r="AI29" s="212">
        <f>'[3]2017 GRC Adjustments'!AI29</f>
        <v>0</v>
      </c>
      <c r="AJ29" s="212">
        <f>'[3]2017 GRC Adjustments'!AJ29</f>
        <v>0</v>
      </c>
      <c r="AK29" s="212">
        <f>'[3]2017 GRC Adjustments'!AK29</f>
        <v>0</v>
      </c>
      <c r="AL29" s="212">
        <f>'[3]2017 GRC Adjustments'!AL29</f>
        <v>0</v>
      </c>
      <c r="AM29" s="212">
        <f>'[3]2017 GRC Adjustments'!AM29</f>
        <v>0</v>
      </c>
      <c r="AN29" s="762">
        <f>'[3]2017 GRC Adjustments'!AN29</f>
        <v>0</v>
      </c>
    </row>
    <row r="30" spans="1:40">
      <c r="A30" s="751" t="str">
        <f>'[3]2017 GRC Adjustments'!A30</f>
        <v xml:space="preserve">          (5) 488 - Gas Misc Service Revenues</v>
      </c>
      <c r="B30" s="99">
        <f>'[3]2017 GRC Adjustments'!B30</f>
        <v>0</v>
      </c>
      <c r="C30" s="212">
        <f>'[3]2017 GRC Adjustments'!C30</f>
        <v>0</v>
      </c>
      <c r="D30" s="212">
        <f>'[3]2017 GRC Adjustments'!D30</f>
        <v>0</v>
      </c>
      <c r="E30" s="212">
        <f>'[3]2017 GRC Adjustments'!E30</f>
        <v>0</v>
      </c>
      <c r="F30" s="212">
        <f>'[3]2017 GRC Adjustments'!F30</f>
        <v>0</v>
      </c>
      <c r="G30" s="212">
        <f>'[3]2017 GRC Adjustments'!G30</f>
        <v>0</v>
      </c>
      <c r="H30" s="212">
        <f>'[3]2017 GRC Adjustments'!H30</f>
        <v>0</v>
      </c>
      <c r="I30" s="212">
        <f>'[3]2017 GRC Adjustments'!I30</f>
        <v>0</v>
      </c>
      <c r="J30" s="212">
        <f>'[3]2017 GRC Adjustments'!J30</f>
        <v>0</v>
      </c>
      <c r="K30" s="212">
        <f>'[3]2017 GRC Adjustments'!K30</f>
        <v>0</v>
      </c>
      <c r="L30" s="212">
        <f>'[3]2017 GRC Adjustments'!L30</f>
        <v>0</v>
      </c>
      <c r="M30" s="212">
        <f>'[3]2017 GRC Adjustments'!M30</f>
        <v>0</v>
      </c>
      <c r="N30" s="212">
        <f>'[3]2017 GRC Adjustments'!N30</f>
        <v>0</v>
      </c>
      <c r="O30" s="212">
        <f>'[3]2017 GRC Adjustments'!O30</f>
        <v>0</v>
      </c>
      <c r="P30" s="212">
        <f>'[3]2017 GRC Adjustments'!P30</f>
        <v>0</v>
      </c>
      <c r="Q30" s="212">
        <f>'[3]2017 GRC Adjustments'!Q30</f>
        <v>0</v>
      </c>
      <c r="R30" s="212">
        <f>'[3]2017 GRC Adjustments'!R30</f>
        <v>0</v>
      </c>
      <c r="S30" s="212">
        <f>'[3]2017 GRC Adjustments'!S30</f>
        <v>0</v>
      </c>
      <c r="T30" s="212">
        <f>'[3]2017 GRC Adjustments'!T30</f>
        <v>0</v>
      </c>
      <c r="U30" s="212">
        <f>'[3]2017 GRC Adjustments'!U30</f>
        <v>0</v>
      </c>
      <c r="V30" s="212">
        <f>'[3]2017 GRC Adjustments'!V30</f>
        <v>0</v>
      </c>
      <c r="W30" s="212">
        <f>'[3]2017 GRC Adjustments'!W30</f>
        <v>0</v>
      </c>
      <c r="X30" s="212">
        <f>'[3]2017 GRC Adjustments'!X30</f>
        <v>0</v>
      </c>
      <c r="Y30" s="212">
        <f>'[3]2017 GRC Adjustments'!Y30</f>
        <v>0</v>
      </c>
      <c r="Z30" s="212">
        <f>'[3]2017 GRC Adjustments'!Z30</f>
        <v>0</v>
      </c>
      <c r="AA30" s="212">
        <f>'[3]2017 GRC Adjustments'!AA30</f>
        <v>0</v>
      </c>
      <c r="AB30" s="212">
        <f>'[3]2017 GRC Adjustments'!AB30</f>
        <v>0</v>
      </c>
      <c r="AC30" s="212">
        <f>'[3]2017 GRC Adjustments'!AC30</f>
        <v>0</v>
      </c>
      <c r="AD30" s="212">
        <f>'[3]2017 GRC Adjustments'!AD30</f>
        <v>0</v>
      </c>
      <c r="AE30" s="212">
        <f>'[3]2017 GRC Adjustments'!AE30</f>
        <v>0</v>
      </c>
      <c r="AF30" s="212">
        <f>'[3]2017 GRC Adjustments'!AF30</f>
        <v>0</v>
      </c>
      <c r="AG30" s="212">
        <f>'[3]2017 GRC Adjustments'!AG30</f>
        <v>0</v>
      </c>
      <c r="AH30" s="212">
        <f>'[3]2017 GRC Adjustments'!AH30</f>
        <v>0</v>
      </c>
      <c r="AI30" s="212">
        <f>'[3]2017 GRC Adjustments'!AI30</f>
        <v>0</v>
      </c>
      <c r="AJ30" s="212">
        <f>'[3]2017 GRC Adjustments'!AJ30</f>
        <v>0</v>
      </c>
      <c r="AK30" s="212">
        <f>'[3]2017 GRC Adjustments'!AK30</f>
        <v>0</v>
      </c>
      <c r="AL30" s="212">
        <f>'[3]2017 GRC Adjustments'!AL30</f>
        <v>0</v>
      </c>
      <c r="AM30" s="212">
        <f>'[3]2017 GRC Adjustments'!AM30</f>
        <v>0</v>
      </c>
      <c r="AN30" s="762">
        <f>'[3]2017 GRC Adjustments'!AN30</f>
        <v>0</v>
      </c>
    </row>
    <row r="31" spans="1:40">
      <c r="A31" s="751" t="str">
        <f>'[3]2017 GRC Adjustments'!A31</f>
        <v xml:space="preserve">          (5) 4894 - Gas Revenues from Storing Gas of Others</v>
      </c>
      <c r="B31" s="99">
        <f>'[3]2017 GRC Adjustments'!B31</f>
        <v>0</v>
      </c>
      <c r="C31" s="212">
        <f>'[3]2017 GRC Adjustments'!C31</f>
        <v>0</v>
      </c>
      <c r="D31" s="212">
        <f>'[3]2017 GRC Adjustments'!D31</f>
        <v>0</v>
      </c>
      <c r="E31" s="212">
        <f>'[3]2017 GRC Adjustments'!E31</f>
        <v>0</v>
      </c>
      <c r="F31" s="212">
        <f>'[3]2017 GRC Adjustments'!F31</f>
        <v>0</v>
      </c>
      <c r="G31" s="212">
        <f>'[3]2017 GRC Adjustments'!G31</f>
        <v>0</v>
      </c>
      <c r="H31" s="212">
        <f>'[3]2017 GRC Adjustments'!H31</f>
        <v>0</v>
      </c>
      <c r="I31" s="212">
        <f>'[3]2017 GRC Adjustments'!I31</f>
        <v>0</v>
      </c>
      <c r="J31" s="212">
        <f>'[3]2017 GRC Adjustments'!J31</f>
        <v>0</v>
      </c>
      <c r="K31" s="212">
        <f>'[3]2017 GRC Adjustments'!K31</f>
        <v>0</v>
      </c>
      <c r="L31" s="212">
        <f>'[3]2017 GRC Adjustments'!L31</f>
        <v>0</v>
      </c>
      <c r="M31" s="212">
        <f>'[3]2017 GRC Adjustments'!M31</f>
        <v>0</v>
      </c>
      <c r="N31" s="212">
        <f>'[3]2017 GRC Adjustments'!N31</f>
        <v>0</v>
      </c>
      <c r="O31" s="212">
        <f>'[3]2017 GRC Adjustments'!O31</f>
        <v>0</v>
      </c>
      <c r="P31" s="212">
        <f>'[3]2017 GRC Adjustments'!P31</f>
        <v>0</v>
      </c>
      <c r="Q31" s="212">
        <f>'[3]2017 GRC Adjustments'!Q31</f>
        <v>0</v>
      </c>
      <c r="R31" s="212">
        <f>'[3]2017 GRC Adjustments'!R31</f>
        <v>0</v>
      </c>
      <c r="S31" s="212">
        <f>'[3]2017 GRC Adjustments'!S31</f>
        <v>0</v>
      </c>
      <c r="T31" s="212">
        <f>'[3]2017 GRC Adjustments'!T31</f>
        <v>0</v>
      </c>
      <c r="U31" s="212">
        <f>'[3]2017 GRC Adjustments'!U31</f>
        <v>0</v>
      </c>
      <c r="V31" s="212">
        <f>'[3]2017 GRC Adjustments'!V31</f>
        <v>0</v>
      </c>
      <c r="W31" s="212">
        <f>'[3]2017 GRC Adjustments'!W31</f>
        <v>0</v>
      </c>
      <c r="X31" s="212">
        <f>'[3]2017 GRC Adjustments'!X31</f>
        <v>0</v>
      </c>
      <c r="Y31" s="212">
        <f>'[3]2017 GRC Adjustments'!Y31</f>
        <v>0</v>
      </c>
      <c r="Z31" s="212">
        <f>'[3]2017 GRC Adjustments'!Z31</f>
        <v>0</v>
      </c>
      <c r="AA31" s="212">
        <f>'[3]2017 GRC Adjustments'!AA31</f>
        <v>0</v>
      </c>
      <c r="AB31" s="212">
        <f>'[3]2017 GRC Adjustments'!AB31</f>
        <v>0</v>
      </c>
      <c r="AC31" s="212">
        <f>'[3]2017 GRC Adjustments'!AC31</f>
        <v>0</v>
      </c>
      <c r="AD31" s="212">
        <f>'[3]2017 GRC Adjustments'!AD31</f>
        <v>0</v>
      </c>
      <c r="AE31" s="212">
        <f>'[3]2017 GRC Adjustments'!AE31</f>
        <v>0</v>
      </c>
      <c r="AF31" s="212">
        <f>'[3]2017 GRC Adjustments'!AF31</f>
        <v>0</v>
      </c>
      <c r="AG31" s="212">
        <f>'[3]2017 GRC Adjustments'!AG31</f>
        <v>0</v>
      </c>
      <c r="AH31" s="212">
        <f>'[3]2017 GRC Adjustments'!AH31</f>
        <v>0</v>
      </c>
      <c r="AI31" s="212">
        <f>'[3]2017 GRC Adjustments'!AI31</f>
        <v>0</v>
      </c>
      <c r="AJ31" s="212">
        <f>'[3]2017 GRC Adjustments'!AJ31</f>
        <v>0</v>
      </c>
      <c r="AK31" s="212">
        <f>'[3]2017 GRC Adjustments'!AK31</f>
        <v>0</v>
      </c>
      <c r="AL31" s="212">
        <f>'[3]2017 GRC Adjustments'!AL31</f>
        <v>0</v>
      </c>
      <c r="AM31" s="212">
        <f>'[3]2017 GRC Adjustments'!AM31</f>
        <v>0</v>
      </c>
      <c r="AN31" s="762">
        <f>'[3]2017 GRC Adjustments'!AN31</f>
        <v>0</v>
      </c>
    </row>
    <row r="32" spans="1:40">
      <c r="A32" s="751" t="str">
        <f>'[3]2017 GRC Adjustments'!A32</f>
        <v xml:space="preserve">          (5) 493 - Rent From Gas Property</v>
      </c>
      <c r="B32" s="99">
        <f>'[3]2017 GRC Adjustments'!B32</f>
        <v>0</v>
      </c>
      <c r="C32" s="212">
        <f>'[3]2017 GRC Adjustments'!C32</f>
        <v>0</v>
      </c>
      <c r="D32" s="212">
        <f>'[3]2017 GRC Adjustments'!D32</f>
        <v>0</v>
      </c>
      <c r="E32" s="212">
        <f>'[3]2017 GRC Adjustments'!E32</f>
        <v>0</v>
      </c>
      <c r="F32" s="212">
        <f>'[3]2017 GRC Adjustments'!F32</f>
        <v>0</v>
      </c>
      <c r="G32" s="212">
        <f>'[3]2017 GRC Adjustments'!G32</f>
        <v>0</v>
      </c>
      <c r="H32" s="212">
        <f>'[3]2017 GRC Adjustments'!H32</f>
        <v>0</v>
      </c>
      <c r="I32" s="212">
        <f>'[3]2017 GRC Adjustments'!I32</f>
        <v>0</v>
      </c>
      <c r="J32" s="212">
        <f>'[3]2017 GRC Adjustments'!J32</f>
        <v>0</v>
      </c>
      <c r="K32" s="212">
        <f>'[3]2017 GRC Adjustments'!K32</f>
        <v>0</v>
      </c>
      <c r="L32" s="212">
        <f>'[3]2017 GRC Adjustments'!L32</f>
        <v>0</v>
      </c>
      <c r="M32" s="212">
        <f>'[3]2017 GRC Adjustments'!M32</f>
        <v>0</v>
      </c>
      <c r="N32" s="212">
        <f>'[3]2017 GRC Adjustments'!N32</f>
        <v>0</v>
      </c>
      <c r="O32" s="212">
        <f>'[3]2017 GRC Adjustments'!O32</f>
        <v>0</v>
      </c>
      <c r="P32" s="212">
        <f>'[3]2017 GRC Adjustments'!P32</f>
        <v>0</v>
      </c>
      <c r="Q32" s="212">
        <f>'[3]2017 GRC Adjustments'!Q32</f>
        <v>0</v>
      </c>
      <c r="R32" s="212">
        <f>'[3]2017 GRC Adjustments'!R32</f>
        <v>0</v>
      </c>
      <c r="S32" s="212">
        <f>'[3]2017 GRC Adjustments'!S32</f>
        <v>0</v>
      </c>
      <c r="T32" s="212">
        <f>'[3]2017 GRC Adjustments'!T32</f>
        <v>0</v>
      </c>
      <c r="U32" s="212">
        <f>'[3]2017 GRC Adjustments'!U32</f>
        <v>0</v>
      </c>
      <c r="V32" s="212">
        <f>'[3]2017 GRC Adjustments'!V32</f>
        <v>0</v>
      </c>
      <c r="W32" s="212">
        <f>'[3]2017 GRC Adjustments'!W32</f>
        <v>0</v>
      </c>
      <c r="X32" s="212">
        <f>'[3]2017 GRC Adjustments'!X32</f>
        <v>0</v>
      </c>
      <c r="Y32" s="212">
        <f>'[3]2017 GRC Adjustments'!Y32</f>
        <v>0</v>
      </c>
      <c r="Z32" s="212">
        <f>'[3]2017 GRC Adjustments'!Z32</f>
        <v>0</v>
      </c>
      <c r="AA32" s="212">
        <f>'[3]2017 GRC Adjustments'!AA32</f>
        <v>0</v>
      </c>
      <c r="AB32" s="212">
        <f>'[3]2017 GRC Adjustments'!AB32</f>
        <v>0</v>
      </c>
      <c r="AC32" s="212">
        <f>'[3]2017 GRC Adjustments'!AC32</f>
        <v>0</v>
      </c>
      <c r="AD32" s="212">
        <f>'[3]2017 GRC Adjustments'!AD32</f>
        <v>0</v>
      </c>
      <c r="AE32" s="212">
        <f>'[3]2017 GRC Adjustments'!AE32</f>
        <v>0</v>
      </c>
      <c r="AF32" s="212">
        <f>'[3]2017 GRC Adjustments'!AF32</f>
        <v>0</v>
      </c>
      <c r="AG32" s="212">
        <f>'[3]2017 GRC Adjustments'!AG32</f>
        <v>0</v>
      </c>
      <c r="AH32" s="212">
        <f>'[3]2017 GRC Adjustments'!AH32</f>
        <v>0</v>
      </c>
      <c r="AI32" s="212">
        <f>'[3]2017 GRC Adjustments'!AI32</f>
        <v>0</v>
      </c>
      <c r="AJ32" s="212">
        <f>'[3]2017 GRC Adjustments'!AJ32</f>
        <v>0</v>
      </c>
      <c r="AK32" s="212">
        <f>'[3]2017 GRC Adjustments'!AK32</f>
        <v>0</v>
      </c>
      <c r="AL32" s="212">
        <f>'[3]2017 GRC Adjustments'!AL32</f>
        <v>0</v>
      </c>
      <c r="AM32" s="212">
        <f>'[3]2017 GRC Adjustments'!AM32</f>
        <v>0</v>
      </c>
      <c r="AN32" s="762">
        <f>'[3]2017 GRC Adjustments'!AN32</f>
        <v>0</v>
      </c>
    </row>
    <row r="33" spans="1:40">
      <c r="A33" s="752" t="str">
        <f>'[3]2017 GRC Adjustments'!A33</f>
        <v xml:space="preserve">          (5) 495 - Other Gas Revenues</v>
      </c>
      <c r="B33" s="99">
        <f>'[3]2017 GRC Adjustments'!B33</f>
        <v>0</v>
      </c>
      <c r="C33" s="212">
        <f>'[3]2017 GRC Adjustments'!C33</f>
        <v>0</v>
      </c>
      <c r="D33" s="212">
        <f>'[3]2017 GRC Adjustments'!D33</f>
        <v>0</v>
      </c>
      <c r="E33" s="212">
        <f>'[3]2017 GRC Adjustments'!E33</f>
        <v>0</v>
      </c>
      <c r="F33" s="212">
        <f>'[3]2017 GRC Adjustments'!F33</f>
        <v>0</v>
      </c>
      <c r="G33" s="212">
        <f>'[3]2017 GRC Adjustments'!G33</f>
        <v>0</v>
      </c>
      <c r="H33" s="212">
        <f>'[3]2017 GRC Adjustments'!H33</f>
        <v>0</v>
      </c>
      <c r="I33" s="212">
        <f>'[3]2017 GRC Adjustments'!I33</f>
        <v>0</v>
      </c>
      <c r="J33" s="212">
        <f>'[3]2017 GRC Adjustments'!J33</f>
        <v>0</v>
      </c>
      <c r="K33" s="212">
        <f>'[3]2017 GRC Adjustments'!K33</f>
        <v>0</v>
      </c>
      <c r="L33" s="212">
        <f>'[3]2017 GRC Adjustments'!L33</f>
        <v>0</v>
      </c>
      <c r="M33" s="212">
        <f>'[3]2017 GRC Adjustments'!M33</f>
        <v>0</v>
      </c>
      <c r="N33" s="212">
        <f>'[3]2017 GRC Adjustments'!N33</f>
        <v>0</v>
      </c>
      <c r="O33" s="212">
        <f>'[3]2017 GRC Adjustments'!O33</f>
        <v>0</v>
      </c>
      <c r="P33" s="212">
        <f>'[3]2017 GRC Adjustments'!P33</f>
        <v>0</v>
      </c>
      <c r="Q33" s="212">
        <f>'[3]2017 GRC Adjustments'!Q33</f>
        <v>0</v>
      </c>
      <c r="R33" s="212">
        <f>'[3]2017 GRC Adjustments'!R33</f>
        <v>0</v>
      </c>
      <c r="S33" s="212">
        <f>'[3]2017 GRC Adjustments'!S33</f>
        <v>0</v>
      </c>
      <c r="T33" s="212">
        <f>'[3]2017 GRC Adjustments'!T33</f>
        <v>0</v>
      </c>
      <c r="U33" s="212">
        <f>'[3]2017 GRC Adjustments'!U33</f>
        <v>0</v>
      </c>
      <c r="V33" s="212">
        <f>'[3]2017 GRC Adjustments'!V33</f>
        <v>0</v>
      </c>
      <c r="W33" s="212">
        <f>'[3]2017 GRC Adjustments'!W33</f>
        <v>0</v>
      </c>
      <c r="X33" s="212">
        <f>'[3]2017 GRC Adjustments'!X33</f>
        <v>0</v>
      </c>
      <c r="Y33" s="212">
        <f>'[3]2017 GRC Adjustments'!Y33</f>
        <v>0</v>
      </c>
      <c r="Z33" s="212">
        <f>'[3]2017 GRC Adjustments'!Z33</f>
        <v>0</v>
      </c>
      <c r="AA33" s="212">
        <f>'[3]2017 GRC Adjustments'!AA33</f>
        <v>0</v>
      </c>
      <c r="AB33" s="212">
        <f>'[3]2017 GRC Adjustments'!AB33</f>
        <v>0</v>
      </c>
      <c r="AC33" s="212">
        <f>'[3]2017 GRC Adjustments'!AC33</f>
        <v>0</v>
      </c>
      <c r="AD33" s="212">
        <f>'[3]2017 GRC Adjustments'!AD33</f>
        <v>0</v>
      </c>
      <c r="AE33" s="212">
        <f>'[3]2017 GRC Adjustments'!AE33</f>
        <v>0</v>
      </c>
      <c r="AF33" s="212">
        <f>'[3]2017 GRC Adjustments'!AF33</f>
        <v>0</v>
      </c>
      <c r="AG33" s="212">
        <f>'[3]2017 GRC Adjustments'!AG33</f>
        <v>0</v>
      </c>
      <c r="AH33" s="212">
        <f>'[3]2017 GRC Adjustments'!AH33</f>
        <v>0</v>
      </c>
      <c r="AI33" s="212">
        <f>'[3]2017 GRC Adjustments'!AI33</f>
        <v>0</v>
      </c>
      <c r="AJ33" s="212">
        <f>'[3]2017 GRC Adjustments'!AJ33</f>
        <v>0</v>
      </c>
      <c r="AK33" s="212">
        <f>'[3]2017 GRC Adjustments'!AK33</f>
        <v>0</v>
      </c>
      <c r="AL33" s="212">
        <f>'[3]2017 GRC Adjustments'!AL33</f>
        <v>0</v>
      </c>
      <c r="AM33" s="212">
        <f>'[3]2017 GRC Adjustments'!AM33</f>
        <v>0</v>
      </c>
      <c r="AN33" s="762">
        <f>'[3]2017 GRC Adjustments'!AN33</f>
        <v>0</v>
      </c>
    </row>
    <row r="34" spans="1:40">
      <c r="A34" s="756" t="str">
        <f>'[3]2017 GRC Adjustments'!A34</f>
        <v xml:space="preserve">               (5) SUBTOTAL</v>
      </c>
      <c r="B34" s="643">
        <f>'[3]2017 GRC Adjustments'!B34</f>
        <v>47841338.949999988</v>
      </c>
      <c r="C34" s="643">
        <f>'[3]2017 GRC Adjustments'!C34</f>
        <v>-10225162.969999999</v>
      </c>
      <c r="D34" s="643">
        <f>'[3]2017 GRC Adjustments'!D34</f>
        <v>0</v>
      </c>
      <c r="E34" s="643">
        <f>'[3]2017 GRC Adjustments'!E34</f>
        <v>-278052.84999999986</v>
      </c>
      <c r="F34" s="643">
        <f>'[3]2017 GRC Adjustments'!F34</f>
        <v>0</v>
      </c>
      <c r="G34" s="643">
        <f>'[3]2017 GRC Adjustments'!G34</f>
        <v>0</v>
      </c>
      <c r="H34" s="643">
        <f>'[3]2017 GRC Adjustments'!H34</f>
        <v>0</v>
      </c>
      <c r="I34" s="643">
        <f>'[3]2017 GRC Adjustments'!I34</f>
        <v>0</v>
      </c>
      <c r="J34" s="643">
        <f>'[3]2017 GRC Adjustments'!J34</f>
        <v>0</v>
      </c>
      <c r="K34" s="643">
        <f>'[3]2017 GRC Adjustments'!K34</f>
        <v>0</v>
      </c>
      <c r="L34" s="643">
        <f>'[3]2017 GRC Adjustments'!L34</f>
        <v>0</v>
      </c>
      <c r="M34" s="643">
        <f>'[3]2017 GRC Adjustments'!M34</f>
        <v>0</v>
      </c>
      <c r="N34" s="643">
        <f>'[3]2017 GRC Adjustments'!N34</f>
        <v>0</v>
      </c>
      <c r="O34" s="643">
        <f>'[3]2017 GRC Adjustments'!O34</f>
        <v>0</v>
      </c>
      <c r="P34" s="643">
        <f>'[3]2017 GRC Adjustments'!P34</f>
        <v>0</v>
      </c>
      <c r="Q34" s="643">
        <f>'[3]2017 GRC Adjustments'!Q34</f>
        <v>0</v>
      </c>
      <c r="R34" s="643">
        <f>'[3]2017 GRC Adjustments'!R34</f>
        <v>0</v>
      </c>
      <c r="S34" s="643">
        <f>'[3]2017 GRC Adjustments'!S34</f>
        <v>0</v>
      </c>
      <c r="T34" s="643">
        <f>'[3]2017 GRC Adjustments'!T34</f>
        <v>0</v>
      </c>
      <c r="U34" s="643">
        <f>'[3]2017 GRC Adjustments'!U34</f>
        <v>0</v>
      </c>
      <c r="V34" s="643">
        <f>'[3]2017 GRC Adjustments'!V34</f>
        <v>0</v>
      </c>
      <c r="W34" s="643">
        <f>'[3]2017 GRC Adjustments'!W34</f>
        <v>0</v>
      </c>
      <c r="X34" s="643">
        <f>'[3]2017 GRC Adjustments'!X34</f>
        <v>0</v>
      </c>
      <c r="Y34" s="643">
        <f>'[3]2017 GRC Adjustments'!Y34</f>
        <v>0</v>
      </c>
      <c r="Z34" s="643">
        <f>'[3]2017 GRC Adjustments'!Z34</f>
        <v>37658836.019906238</v>
      </c>
      <c r="AA34" s="643">
        <f>'[3]2017 GRC Adjustments'!AA34</f>
        <v>0</v>
      </c>
      <c r="AB34" s="643">
        <f>'[3]2017 GRC Adjustments'!AB34</f>
        <v>0</v>
      </c>
      <c r="AC34" s="643">
        <f>'[3]2017 GRC Adjustments'!AC34</f>
        <v>0</v>
      </c>
      <c r="AD34" s="643">
        <f>'[3]2017 GRC Adjustments'!AD34</f>
        <v>0</v>
      </c>
      <c r="AE34" s="643">
        <f>'[3]2017 GRC Adjustments'!AE34</f>
        <v>0</v>
      </c>
      <c r="AF34" s="643">
        <f>'[3]2017 GRC Adjustments'!AF34</f>
        <v>0</v>
      </c>
      <c r="AG34" s="643">
        <f>'[3]2017 GRC Adjustments'!AG34</f>
        <v>0</v>
      </c>
      <c r="AH34" s="643">
        <f>'[3]2017 GRC Adjustments'!AH34</f>
        <v>0</v>
      </c>
      <c r="AI34" s="643">
        <f>'[3]2017 GRC Adjustments'!AI34</f>
        <v>0</v>
      </c>
      <c r="AJ34" s="643">
        <f>'[3]2017 GRC Adjustments'!AJ34</f>
        <v>0</v>
      </c>
      <c r="AK34" s="643">
        <f>'[3]2017 GRC Adjustments'!AK34</f>
        <v>0</v>
      </c>
      <c r="AL34" s="643">
        <f>'[3]2017 GRC Adjustments'!AL34</f>
        <v>0</v>
      </c>
      <c r="AM34" s="643">
        <f>'[3]2017 GRC Adjustments'!AM34</f>
        <v>27155620.199906241</v>
      </c>
      <c r="AN34" s="765">
        <f>'[3]2017 GRC Adjustments'!AN34</f>
        <v>74996959.149906233</v>
      </c>
    </row>
    <row r="35" spans="1:40" ht="13.8" thickBot="1">
      <c r="A35" s="757" t="str">
        <f>'[3]2017 GRC Adjustments'!A35</f>
        <v>(1) TOTAL OPERATING REVENUES</v>
      </c>
      <c r="B35" s="644">
        <f>'[3]2017 GRC Adjustments'!B35</f>
        <v>2395339771.0799999</v>
      </c>
      <c r="C35" s="644">
        <f>'[3]2017 GRC Adjustments'!C35</f>
        <v>-28861313.910117842</v>
      </c>
      <c r="D35" s="644">
        <f>'[3]2017 GRC Adjustments'!D35</f>
        <v>28313253</v>
      </c>
      <c r="E35" s="644">
        <f>'[3]2017 GRC Adjustments'!E35</f>
        <v>-192824371.04000002</v>
      </c>
      <c r="F35" s="644">
        <f>'[3]2017 GRC Adjustments'!F35</f>
        <v>0</v>
      </c>
      <c r="G35" s="644">
        <f>'[3]2017 GRC Adjustments'!G35</f>
        <v>0</v>
      </c>
      <c r="H35" s="644">
        <f>'[3]2017 GRC Adjustments'!H35</f>
        <v>0</v>
      </c>
      <c r="I35" s="644">
        <f>'[3]2017 GRC Adjustments'!I35</f>
        <v>0</v>
      </c>
      <c r="J35" s="644">
        <f>'[3]2017 GRC Adjustments'!J35</f>
        <v>0</v>
      </c>
      <c r="K35" s="644">
        <f>'[3]2017 GRC Adjustments'!K35</f>
        <v>0</v>
      </c>
      <c r="L35" s="644">
        <f>'[3]2017 GRC Adjustments'!L35</f>
        <v>0</v>
      </c>
      <c r="M35" s="644">
        <f>'[3]2017 GRC Adjustments'!M35</f>
        <v>0</v>
      </c>
      <c r="N35" s="644">
        <f>'[3]2017 GRC Adjustments'!N35</f>
        <v>0</v>
      </c>
      <c r="O35" s="644">
        <f>'[3]2017 GRC Adjustments'!O35</f>
        <v>0</v>
      </c>
      <c r="P35" s="644">
        <f>'[3]2017 GRC Adjustments'!P35</f>
        <v>0</v>
      </c>
      <c r="Q35" s="644">
        <f>'[3]2017 GRC Adjustments'!Q35</f>
        <v>0</v>
      </c>
      <c r="R35" s="644">
        <f>'[3]2017 GRC Adjustments'!R35</f>
        <v>0</v>
      </c>
      <c r="S35" s="644">
        <f>'[3]2017 GRC Adjustments'!S35</f>
        <v>0</v>
      </c>
      <c r="T35" s="644">
        <f>'[3]2017 GRC Adjustments'!T35</f>
        <v>0</v>
      </c>
      <c r="U35" s="644">
        <f>'[3]2017 GRC Adjustments'!U35</f>
        <v>0</v>
      </c>
      <c r="V35" s="644">
        <f>'[3]2017 GRC Adjustments'!V35</f>
        <v>0</v>
      </c>
      <c r="W35" s="644">
        <f>'[3]2017 GRC Adjustments'!W35</f>
        <v>0</v>
      </c>
      <c r="X35" s="644">
        <f>'[3]2017 GRC Adjustments'!X35</f>
        <v>0</v>
      </c>
      <c r="Y35" s="644">
        <f>'[3]2017 GRC Adjustments'!Y35</f>
        <v>0</v>
      </c>
      <c r="Z35" s="644">
        <f>'[3]2017 GRC Adjustments'!Z35</f>
        <v>-127238038.88486229</v>
      </c>
      <c r="AA35" s="644">
        <f>'[3]2017 GRC Adjustments'!AA35</f>
        <v>0</v>
      </c>
      <c r="AB35" s="644">
        <f>'[3]2017 GRC Adjustments'!AB35</f>
        <v>0</v>
      </c>
      <c r="AC35" s="644">
        <f>'[3]2017 GRC Adjustments'!AC35</f>
        <v>0</v>
      </c>
      <c r="AD35" s="644">
        <f>'[3]2017 GRC Adjustments'!AD35</f>
        <v>0</v>
      </c>
      <c r="AE35" s="644">
        <f>'[3]2017 GRC Adjustments'!AE35</f>
        <v>0</v>
      </c>
      <c r="AF35" s="644">
        <f>'[3]2017 GRC Adjustments'!AF35</f>
        <v>0</v>
      </c>
      <c r="AG35" s="644">
        <f>'[3]2017 GRC Adjustments'!AG35</f>
        <v>0</v>
      </c>
      <c r="AH35" s="644">
        <f>'[3]2017 GRC Adjustments'!AH35</f>
        <v>0</v>
      </c>
      <c r="AI35" s="644">
        <f>'[3]2017 GRC Adjustments'!AI35</f>
        <v>0</v>
      </c>
      <c r="AJ35" s="644">
        <f>'[3]2017 GRC Adjustments'!AJ35</f>
        <v>0</v>
      </c>
      <c r="AK35" s="644">
        <f>'[3]2017 GRC Adjustments'!AK35</f>
        <v>0</v>
      </c>
      <c r="AL35" s="644">
        <f>'[3]2017 GRC Adjustments'!AL35</f>
        <v>0</v>
      </c>
      <c r="AM35" s="644">
        <f>'[3]2017 GRC Adjustments'!AM35</f>
        <v>-320610470.83498013</v>
      </c>
      <c r="AN35" s="766">
        <f>'[3]2017 GRC Adjustments'!AN35</f>
        <v>2074729300.2450199</v>
      </c>
    </row>
    <row r="36" spans="1:40" ht="13.8" thickTop="1">
      <c r="A36" s="758">
        <f>'[3]2017 GRC Adjustments'!A36</f>
        <v>0</v>
      </c>
      <c r="B36" s="212">
        <f>'[3]2017 GRC Adjustments'!B36</f>
        <v>0</v>
      </c>
      <c r="C36" s="212">
        <f>'[3]2017 GRC Adjustments'!C36</f>
        <v>0</v>
      </c>
      <c r="D36" s="212">
        <f>'[3]2017 GRC Adjustments'!D36</f>
        <v>0</v>
      </c>
      <c r="E36" s="212">
        <f>'[3]2017 GRC Adjustments'!E36</f>
        <v>0</v>
      </c>
      <c r="F36" s="212">
        <f>'[3]2017 GRC Adjustments'!F36</f>
        <v>0</v>
      </c>
      <c r="G36" s="212">
        <f>'[3]2017 GRC Adjustments'!G36</f>
        <v>0</v>
      </c>
      <c r="H36" s="212">
        <f>'[3]2017 GRC Adjustments'!H36</f>
        <v>0</v>
      </c>
      <c r="I36" s="212">
        <f>'[3]2017 GRC Adjustments'!I36</f>
        <v>0</v>
      </c>
      <c r="J36" s="212">
        <f>'[3]2017 GRC Adjustments'!J36</f>
        <v>0</v>
      </c>
      <c r="K36" s="212">
        <f>'[3]2017 GRC Adjustments'!K36</f>
        <v>0</v>
      </c>
      <c r="L36" s="212">
        <f>'[3]2017 GRC Adjustments'!L36</f>
        <v>0</v>
      </c>
      <c r="M36" s="212">
        <f>'[3]2017 GRC Adjustments'!M36</f>
        <v>0</v>
      </c>
      <c r="N36" s="212">
        <f>'[3]2017 GRC Adjustments'!N36</f>
        <v>0</v>
      </c>
      <c r="O36" s="212">
        <f>'[3]2017 GRC Adjustments'!O36</f>
        <v>0</v>
      </c>
      <c r="P36" s="212">
        <f>'[3]2017 GRC Adjustments'!P36</f>
        <v>0</v>
      </c>
      <c r="Q36" s="212">
        <f>'[3]2017 GRC Adjustments'!Q36</f>
        <v>0</v>
      </c>
      <c r="R36" s="212">
        <f>'[3]2017 GRC Adjustments'!R36</f>
        <v>0</v>
      </c>
      <c r="S36" s="212">
        <f>'[3]2017 GRC Adjustments'!S36</f>
        <v>0</v>
      </c>
      <c r="T36" s="212">
        <f>'[3]2017 GRC Adjustments'!T36</f>
        <v>0</v>
      </c>
      <c r="U36" s="212">
        <f>'[3]2017 GRC Adjustments'!U36</f>
        <v>0</v>
      </c>
      <c r="V36" s="212">
        <f>'[3]2017 GRC Adjustments'!V36</f>
        <v>0</v>
      </c>
      <c r="W36" s="212">
        <f>'[3]2017 GRC Adjustments'!W36</f>
        <v>0</v>
      </c>
      <c r="X36" s="212">
        <f>'[3]2017 GRC Adjustments'!X36</f>
        <v>0</v>
      </c>
      <c r="Y36" s="212">
        <f>'[3]2017 GRC Adjustments'!Y36</f>
        <v>0</v>
      </c>
      <c r="Z36" s="212">
        <f>'[3]2017 GRC Adjustments'!Z36</f>
        <v>0</v>
      </c>
      <c r="AA36" s="212">
        <f>'[3]2017 GRC Adjustments'!AA36</f>
        <v>0</v>
      </c>
      <c r="AB36" s="212">
        <f>'[3]2017 GRC Adjustments'!AB36</f>
        <v>0</v>
      </c>
      <c r="AC36" s="212">
        <f>'[3]2017 GRC Adjustments'!AC36</f>
        <v>0</v>
      </c>
      <c r="AD36" s="212">
        <f>'[3]2017 GRC Adjustments'!AD36</f>
        <v>0</v>
      </c>
      <c r="AE36" s="212">
        <f>'[3]2017 GRC Adjustments'!AE36</f>
        <v>0</v>
      </c>
      <c r="AF36" s="212">
        <f>'[3]2017 GRC Adjustments'!AF36</f>
        <v>0</v>
      </c>
      <c r="AG36" s="212">
        <f>'[3]2017 GRC Adjustments'!AG36</f>
        <v>0</v>
      </c>
      <c r="AH36" s="212">
        <f>'[3]2017 GRC Adjustments'!AH36</f>
        <v>0</v>
      </c>
      <c r="AI36" s="212">
        <f>'[3]2017 GRC Adjustments'!AI36</f>
        <v>0</v>
      </c>
      <c r="AJ36" s="212">
        <f>'[3]2017 GRC Adjustments'!AJ36</f>
        <v>0</v>
      </c>
      <c r="AK36" s="212">
        <f>'[3]2017 GRC Adjustments'!AK36</f>
        <v>0</v>
      </c>
      <c r="AL36" s="212">
        <f>'[3]2017 GRC Adjustments'!AL36</f>
        <v>0</v>
      </c>
      <c r="AM36" s="212">
        <f>'[3]2017 GRC Adjustments'!AM36</f>
        <v>0</v>
      </c>
      <c r="AN36" s="762">
        <f>'[3]2017 GRC Adjustments'!AN36</f>
        <v>0</v>
      </c>
    </row>
    <row r="37" spans="1:40">
      <c r="A37" s="759" t="str">
        <f>'[3]2017 GRC Adjustments'!A37</f>
        <v>10 - ENERGY COST</v>
      </c>
      <c r="B37" s="212">
        <f>'[3]2017 GRC Adjustments'!B37</f>
        <v>0</v>
      </c>
      <c r="C37" s="212">
        <f>'[3]2017 GRC Adjustments'!C37</f>
        <v>0</v>
      </c>
      <c r="D37" s="212">
        <f>'[3]2017 GRC Adjustments'!D37</f>
        <v>0</v>
      </c>
      <c r="E37" s="212">
        <f>'[3]2017 GRC Adjustments'!E37</f>
        <v>0</v>
      </c>
      <c r="F37" s="212">
        <f>'[3]2017 GRC Adjustments'!F37</f>
        <v>0</v>
      </c>
      <c r="G37" s="212">
        <f>'[3]2017 GRC Adjustments'!G37</f>
        <v>0</v>
      </c>
      <c r="H37" s="212">
        <f>'[3]2017 GRC Adjustments'!H37</f>
        <v>0</v>
      </c>
      <c r="I37" s="212">
        <f>'[3]2017 GRC Adjustments'!I37</f>
        <v>0</v>
      </c>
      <c r="J37" s="212">
        <f>'[3]2017 GRC Adjustments'!J37</f>
        <v>0</v>
      </c>
      <c r="K37" s="212">
        <f>'[3]2017 GRC Adjustments'!K37</f>
        <v>0</v>
      </c>
      <c r="L37" s="212">
        <f>'[3]2017 GRC Adjustments'!L37</f>
        <v>0</v>
      </c>
      <c r="M37" s="212">
        <f>'[3]2017 GRC Adjustments'!M37</f>
        <v>0</v>
      </c>
      <c r="N37" s="212">
        <f>'[3]2017 GRC Adjustments'!N37</f>
        <v>0</v>
      </c>
      <c r="O37" s="212">
        <f>'[3]2017 GRC Adjustments'!O37</f>
        <v>0</v>
      </c>
      <c r="P37" s="212">
        <f>'[3]2017 GRC Adjustments'!P37</f>
        <v>0</v>
      </c>
      <c r="Q37" s="212">
        <f>'[3]2017 GRC Adjustments'!Q37</f>
        <v>0</v>
      </c>
      <c r="R37" s="212">
        <f>'[3]2017 GRC Adjustments'!R37</f>
        <v>0</v>
      </c>
      <c r="S37" s="212">
        <f>'[3]2017 GRC Adjustments'!S37</f>
        <v>0</v>
      </c>
      <c r="T37" s="212">
        <f>'[3]2017 GRC Adjustments'!T37</f>
        <v>0</v>
      </c>
      <c r="U37" s="212">
        <f>'[3]2017 GRC Adjustments'!U37</f>
        <v>0</v>
      </c>
      <c r="V37" s="212">
        <f>'[3]2017 GRC Adjustments'!V37</f>
        <v>0</v>
      </c>
      <c r="W37" s="212">
        <f>'[3]2017 GRC Adjustments'!W37</f>
        <v>0</v>
      </c>
      <c r="X37" s="212">
        <f>'[3]2017 GRC Adjustments'!X37</f>
        <v>0</v>
      </c>
      <c r="Y37" s="212">
        <f>'[3]2017 GRC Adjustments'!Y37</f>
        <v>0</v>
      </c>
      <c r="Z37" s="212">
        <f>'[3]2017 GRC Adjustments'!Z37</f>
        <v>0</v>
      </c>
      <c r="AA37" s="212">
        <f>'[3]2017 GRC Adjustments'!AA37</f>
        <v>0</v>
      </c>
      <c r="AB37" s="212">
        <f>'[3]2017 GRC Adjustments'!AB37</f>
        <v>0</v>
      </c>
      <c r="AC37" s="212">
        <f>'[3]2017 GRC Adjustments'!AC37</f>
        <v>0</v>
      </c>
      <c r="AD37" s="212">
        <f>'[3]2017 GRC Adjustments'!AD37</f>
        <v>0</v>
      </c>
      <c r="AE37" s="212">
        <f>'[3]2017 GRC Adjustments'!AE37</f>
        <v>0</v>
      </c>
      <c r="AF37" s="212">
        <f>'[3]2017 GRC Adjustments'!AF37</f>
        <v>0</v>
      </c>
      <c r="AG37" s="212">
        <f>'[3]2017 GRC Adjustments'!AG37</f>
        <v>0</v>
      </c>
      <c r="AH37" s="212">
        <f>'[3]2017 GRC Adjustments'!AH37</f>
        <v>0</v>
      </c>
      <c r="AI37" s="212">
        <f>'[3]2017 GRC Adjustments'!AI37</f>
        <v>0</v>
      </c>
      <c r="AJ37" s="212">
        <f>'[3]2017 GRC Adjustments'!AJ37</f>
        <v>0</v>
      </c>
      <c r="AK37" s="212">
        <f>'[3]2017 GRC Adjustments'!AK37</f>
        <v>0</v>
      </c>
      <c r="AL37" s="212">
        <f>'[3]2017 GRC Adjustments'!AL37</f>
        <v>0</v>
      </c>
      <c r="AM37" s="212">
        <f>'[3]2017 GRC Adjustments'!AM37</f>
        <v>0</v>
      </c>
      <c r="AN37" s="762">
        <f>'[3]2017 GRC Adjustments'!AN37</f>
        <v>0</v>
      </c>
    </row>
    <row r="38" spans="1:40">
      <c r="A38" s="753" t="str">
        <f>'[3]2017 GRC Adjustments'!A38</f>
        <v xml:space="preserve">     11 - FUEL</v>
      </c>
      <c r="B38" s="212">
        <f>'[3]2017 GRC Adjustments'!B38</f>
        <v>0</v>
      </c>
      <c r="C38" s="212">
        <f>'[3]2017 GRC Adjustments'!C38</f>
        <v>0</v>
      </c>
      <c r="D38" s="212">
        <f>'[3]2017 GRC Adjustments'!D38</f>
        <v>0</v>
      </c>
      <c r="E38" s="212">
        <f>'[3]2017 GRC Adjustments'!E38</f>
        <v>0</v>
      </c>
      <c r="F38" s="212">
        <f>'[3]2017 GRC Adjustments'!F38</f>
        <v>0</v>
      </c>
      <c r="G38" s="212">
        <f>'[3]2017 GRC Adjustments'!G38</f>
        <v>0</v>
      </c>
      <c r="H38" s="212">
        <f>'[3]2017 GRC Adjustments'!H38</f>
        <v>0</v>
      </c>
      <c r="I38" s="212">
        <f>'[3]2017 GRC Adjustments'!I38</f>
        <v>0</v>
      </c>
      <c r="J38" s="212">
        <f>'[3]2017 GRC Adjustments'!J38</f>
        <v>0</v>
      </c>
      <c r="K38" s="212">
        <f>'[3]2017 GRC Adjustments'!K38</f>
        <v>0</v>
      </c>
      <c r="L38" s="212">
        <f>'[3]2017 GRC Adjustments'!L38</f>
        <v>0</v>
      </c>
      <c r="M38" s="212">
        <f>'[3]2017 GRC Adjustments'!M38</f>
        <v>0</v>
      </c>
      <c r="N38" s="212">
        <f>'[3]2017 GRC Adjustments'!N38</f>
        <v>0</v>
      </c>
      <c r="O38" s="212">
        <f>'[3]2017 GRC Adjustments'!O38</f>
        <v>0</v>
      </c>
      <c r="P38" s="212">
        <f>'[3]2017 GRC Adjustments'!P38</f>
        <v>0</v>
      </c>
      <c r="Q38" s="212">
        <f>'[3]2017 GRC Adjustments'!Q38</f>
        <v>0</v>
      </c>
      <c r="R38" s="212">
        <f>'[3]2017 GRC Adjustments'!R38</f>
        <v>0</v>
      </c>
      <c r="S38" s="212">
        <f>'[3]2017 GRC Adjustments'!S38</f>
        <v>0</v>
      </c>
      <c r="T38" s="212">
        <f>'[3]2017 GRC Adjustments'!T38</f>
        <v>0</v>
      </c>
      <c r="U38" s="212">
        <f>'[3]2017 GRC Adjustments'!U38</f>
        <v>0</v>
      </c>
      <c r="V38" s="212">
        <f>'[3]2017 GRC Adjustments'!V38</f>
        <v>0</v>
      </c>
      <c r="W38" s="212">
        <f>'[3]2017 GRC Adjustments'!W38</f>
        <v>0</v>
      </c>
      <c r="X38" s="212">
        <f>'[3]2017 GRC Adjustments'!X38</f>
        <v>0</v>
      </c>
      <c r="Y38" s="212">
        <f>'[3]2017 GRC Adjustments'!Y38</f>
        <v>0</v>
      </c>
      <c r="Z38" s="212">
        <f>'[3]2017 GRC Adjustments'!Z38</f>
        <v>0</v>
      </c>
      <c r="AA38" s="212">
        <f>'[3]2017 GRC Adjustments'!AA38</f>
        <v>0</v>
      </c>
      <c r="AB38" s="212">
        <f>'[3]2017 GRC Adjustments'!AB38</f>
        <v>0</v>
      </c>
      <c r="AC38" s="212">
        <f>'[3]2017 GRC Adjustments'!AC38</f>
        <v>0</v>
      </c>
      <c r="AD38" s="212">
        <f>'[3]2017 GRC Adjustments'!AD38</f>
        <v>0</v>
      </c>
      <c r="AE38" s="212">
        <f>'[3]2017 GRC Adjustments'!AE38</f>
        <v>0</v>
      </c>
      <c r="AF38" s="212">
        <f>'[3]2017 GRC Adjustments'!AF38</f>
        <v>0</v>
      </c>
      <c r="AG38" s="212">
        <f>'[3]2017 GRC Adjustments'!AG38</f>
        <v>0</v>
      </c>
      <c r="AH38" s="212">
        <f>'[3]2017 GRC Adjustments'!AH38</f>
        <v>0</v>
      </c>
      <c r="AI38" s="212">
        <f>'[3]2017 GRC Adjustments'!AI38</f>
        <v>0</v>
      </c>
      <c r="AJ38" s="212">
        <f>'[3]2017 GRC Adjustments'!AJ38</f>
        <v>0</v>
      </c>
      <c r="AK38" s="212">
        <f>'[3]2017 GRC Adjustments'!AK38</f>
        <v>0</v>
      </c>
      <c r="AL38" s="212">
        <f>'[3]2017 GRC Adjustments'!AL38</f>
        <v>0</v>
      </c>
      <c r="AM38" s="212">
        <f>'[3]2017 GRC Adjustments'!AM38</f>
        <v>0</v>
      </c>
      <c r="AN38" s="762">
        <f>'[3]2017 GRC Adjustments'!AN38</f>
        <v>0</v>
      </c>
    </row>
    <row r="39" spans="1:40">
      <c r="A39" s="751" t="str">
        <f>'[3]2017 GRC Adjustments'!A39</f>
        <v xml:space="preserve">          (11) 501 - Steam Operations Fuel</v>
      </c>
      <c r="B39" s="99">
        <f>'[3]2017 GRC Adjustments'!B39</f>
        <v>85246014.709999993</v>
      </c>
      <c r="C39" s="212">
        <f>'[3]2017 GRC Adjustments'!C39</f>
        <v>0</v>
      </c>
      <c r="D39" s="212">
        <f>'[3]2017 GRC Adjustments'!D39</f>
        <v>0</v>
      </c>
      <c r="E39" s="212">
        <f>'[3]2017 GRC Adjustments'!E39</f>
        <v>0</v>
      </c>
      <c r="F39" s="212">
        <f>'[3]2017 GRC Adjustments'!F39</f>
        <v>0</v>
      </c>
      <c r="G39" s="212">
        <f>'[3]2017 GRC Adjustments'!G39</f>
        <v>0</v>
      </c>
      <c r="H39" s="212">
        <f>'[3]2017 GRC Adjustments'!H39</f>
        <v>0</v>
      </c>
      <c r="I39" s="212">
        <f>'[3]2017 GRC Adjustments'!I39</f>
        <v>0</v>
      </c>
      <c r="J39" s="212">
        <f>'[3]2017 GRC Adjustments'!J39</f>
        <v>0</v>
      </c>
      <c r="K39" s="212">
        <f>'[3]2017 GRC Adjustments'!K39</f>
        <v>0</v>
      </c>
      <c r="L39" s="212">
        <f>'[3]2017 GRC Adjustments'!L39</f>
        <v>0</v>
      </c>
      <c r="M39" s="212">
        <f>'[3]2017 GRC Adjustments'!M39</f>
        <v>0</v>
      </c>
      <c r="N39" s="212">
        <f>'[3]2017 GRC Adjustments'!N39</f>
        <v>0</v>
      </c>
      <c r="O39" s="212">
        <f>'[3]2017 GRC Adjustments'!O39</f>
        <v>0</v>
      </c>
      <c r="P39" s="212">
        <f>'[3]2017 GRC Adjustments'!P39</f>
        <v>0</v>
      </c>
      <c r="Q39" s="212">
        <f>'[3]2017 GRC Adjustments'!Q39</f>
        <v>0</v>
      </c>
      <c r="R39" s="212">
        <f>'[3]2017 GRC Adjustments'!R39</f>
        <v>0</v>
      </c>
      <c r="S39" s="212">
        <f>'[3]2017 GRC Adjustments'!S39</f>
        <v>0</v>
      </c>
      <c r="T39" s="212">
        <f>'[3]2017 GRC Adjustments'!T39</f>
        <v>0</v>
      </c>
      <c r="U39" s="212">
        <f>'[3]2017 GRC Adjustments'!U39</f>
        <v>0</v>
      </c>
      <c r="V39" s="212">
        <f>'[3]2017 GRC Adjustments'!V39</f>
        <v>0</v>
      </c>
      <c r="W39" s="212">
        <f>'[3]2017 GRC Adjustments'!W39</f>
        <v>0</v>
      </c>
      <c r="X39" s="212">
        <f>'[3]2017 GRC Adjustments'!X39</f>
        <v>0</v>
      </c>
      <c r="Y39" s="212">
        <f>'[3]2017 GRC Adjustments'!Y39</f>
        <v>0</v>
      </c>
      <c r="Z39" s="212">
        <f>'[3]2017 GRC Adjustments'!Z39</f>
        <v>-15283065.253547475</v>
      </c>
      <c r="AA39" s="212">
        <f>'[3]2017 GRC Adjustments'!AA39</f>
        <v>0</v>
      </c>
      <c r="AB39" s="212">
        <f>'[3]2017 GRC Adjustments'!AB39</f>
        <v>0</v>
      </c>
      <c r="AC39" s="212">
        <f>'[3]2017 GRC Adjustments'!AC39</f>
        <v>0</v>
      </c>
      <c r="AD39" s="212">
        <f>'[3]2017 GRC Adjustments'!AD39</f>
        <v>0</v>
      </c>
      <c r="AE39" s="212">
        <f>'[3]2017 GRC Adjustments'!AE39</f>
        <v>0</v>
      </c>
      <c r="AF39" s="212">
        <f>'[3]2017 GRC Adjustments'!AF39</f>
        <v>0</v>
      </c>
      <c r="AG39" s="212">
        <f>'[3]2017 GRC Adjustments'!AG39</f>
        <v>0</v>
      </c>
      <c r="AH39" s="212">
        <f>'[3]2017 GRC Adjustments'!AH39</f>
        <v>0</v>
      </c>
      <c r="AI39" s="212">
        <f>'[3]2017 GRC Adjustments'!AI39</f>
        <v>0</v>
      </c>
      <c r="AJ39" s="212">
        <f>'[3]2017 GRC Adjustments'!AJ39</f>
        <v>0</v>
      </c>
      <c r="AK39" s="212">
        <f>'[3]2017 GRC Adjustments'!AK39</f>
        <v>0</v>
      </c>
      <c r="AL39" s="212">
        <f>'[3]2017 GRC Adjustments'!AL39</f>
        <v>0</v>
      </c>
      <c r="AM39" s="212">
        <f>'[3]2017 GRC Adjustments'!AM39</f>
        <v>-15283065.253547475</v>
      </c>
      <c r="AN39" s="762">
        <f>'[3]2017 GRC Adjustments'!AN39</f>
        <v>69962949.456452519</v>
      </c>
    </row>
    <row r="40" spans="1:40">
      <c r="A40" s="752" t="str">
        <f>'[3]2017 GRC Adjustments'!A40</f>
        <v xml:space="preserve">          (11) 547 - Other Power Generation Oper Fuel</v>
      </c>
      <c r="B40" s="99">
        <f>'[3]2017 GRC Adjustments'!B40</f>
        <v>149756871.78999999</v>
      </c>
      <c r="C40" s="212">
        <f>'[3]2017 GRC Adjustments'!C40</f>
        <v>0</v>
      </c>
      <c r="D40" s="212">
        <f>'[3]2017 GRC Adjustments'!D40</f>
        <v>0</v>
      </c>
      <c r="E40" s="212">
        <f>'[3]2017 GRC Adjustments'!E40</f>
        <v>0</v>
      </c>
      <c r="F40" s="212">
        <f>'[3]2017 GRC Adjustments'!F40</f>
        <v>0</v>
      </c>
      <c r="G40" s="212">
        <f>'[3]2017 GRC Adjustments'!G40</f>
        <v>0</v>
      </c>
      <c r="H40" s="212">
        <f>'[3]2017 GRC Adjustments'!H40</f>
        <v>0</v>
      </c>
      <c r="I40" s="212">
        <f>'[3]2017 GRC Adjustments'!I40</f>
        <v>0</v>
      </c>
      <c r="J40" s="212">
        <f>'[3]2017 GRC Adjustments'!J40</f>
        <v>0</v>
      </c>
      <c r="K40" s="212">
        <f>'[3]2017 GRC Adjustments'!K40</f>
        <v>0</v>
      </c>
      <c r="L40" s="212">
        <f>'[3]2017 GRC Adjustments'!L40</f>
        <v>0</v>
      </c>
      <c r="M40" s="212">
        <f>'[3]2017 GRC Adjustments'!M40</f>
        <v>0</v>
      </c>
      <c r="N40" s="212">
        <f>'[3]2017 GRC Adjustments'!N40</f>
        <v>0</v>
      </c>
      <c r="O40" s="212">
        <f>'[3]2017 GRC Adjustments'!O40</f>
        <v>0</v>
      </c>
      <c r="P40" s="212">
        <f>'[3]2017 GRC Adjustments'!P40</f>
        <v>0</v>
      </c>
      <c r="Q40" s="212">
        <f>'[3]2017 GRC Adjustments'!Q40</f>
        <v>0</v>
      </c>
      <c r="R40" s="212">
        <f>'[3]2017 GRC Adjustments'!R40</f>
        <v>0</v>
      </c>
      <c r="S40" s="212">
        <f>'[3]2017 GRC Adjustments'!S40</f>
        <v>0</v>
      </c>
      <c r="T40" s="212">
        <f>'[3]2017 GRC Adjustments'!T40</f>
        <v>0</v>
      </c>
      <c r="U40" s="212">
        <f>'[3]2017 GRC Adjustments'!U40</f>
        <v>0</v>
      </c>
      <c r="V40" s="212">
        <f>'[3]2017 GRC Adjustments'!V40</f>
        <v>0</v>
      </c>
      <c r="W40" s="212">
        <f>'[3]2017 GRC Adjustments'!W40</f>
        <v>0</v>
      </c>
      <c r="X40" s="212">
        <f>'[3]2017 GRC Adjustments'!X40</f>
        <v>0</v>
      </c>
      <c r="Y40" s="212">
        <f>'[3]2017 GRC Adjustments'!Y40</f>
        <v>0</v>
      </c>
      <c r="Z40" s="212">
        <f>'[3]2017 GRC Adjustments'!Z40</f>
        <v>21358502.112129748</v>
      </c>
      <c r="AA40" s="212">
        <f>'[3]2017 GRC Adjustments'!AA40</f>
        <v>0</v>
      </c>
      <c r="AB40" s="212">
        <f>'[3]2017 GRC Adjustments'!AB40</f>
        <v>0</v>
      </c>
      <c r="AC40" s="212">
        <f>'[3]2017 GRC Adjustments'!AC40</f>
        <v>0</v>
      </c>
      <c r="AD40" s="212">
        <f>'[3]2017 GRC Adjustments'!AD40</f>
        <v>0</v>
      </c>
      <c r="AE40" s="212">
        <f>'[3]2017 GRC Adjustments'!AE40</f>
        <v>0</v>
      </c>
      <c r="AF40" s="212">
        <f>'[3]2017 GRC Adjustments'!AF40</f>
        <v>0</v>
      </c>
      <c r="AG40" s="212">
        <f>'[3]2017 GRC Adjustments'!AG40</f>
        <v>0</v>
      </c>
      <c r="AH40" s="212">
        <f>'[3]2017 GRC Adjustments'!AH40</f>
        <v>0</v>
      </c>
      <c r="AI40" s="212">
        <f>'[3]2017 GRC Adjustments'!AI40</f>
        <v>0</v>
      </c>
      <c r="AJ40" s="212">
        <f>'[3]2017 GRC Adjustments'!AJ40</f>
        <v>0</v>
      </c>
      <c r="AK40" s="212">
        <f>'[3]2017 GRC Adjustments'!AK40</f>
        <v>0</v>
      </c>
      <c r="AL40" s="212">
        <f>'[3]2017 GRC Adjustments'!AL40</f>
        <v>0</v>
      </c>
      <c r="AM40" s="212">
        <f>'[3]2017 GRC Adjustments'!AM40</f>
        <v>21358502.112129748</v>
      </c>
      <c r="AN40" s="762">
        <f>'[3]2017 GRC Adjustments'!AN40</f>
        <v>171115373.90212974</v>
      </c>
    </row>
    <row r="41" spans="1:40">
      <c r="A41" s="751" t="str">
        <f>'[3]2017 GRC Adjustments'!A41</f>
        <v xml:space="preserve">               (11) SUBTOTAL</v>
      </c>
      <c r="B41" s="763">
        <f>'[3]2017 GRC Adjustments'!B41</f>
        <v>235002886.5</v>
      </c>
      <c r="C41" s="763">
        <f>'[3]2017 GRC Adjustments'!C41</f>
        <v>0</v>
      </c>
      <c r="D41" s="763">
        <f>'[3]2017 GRC Adjustments'!D41</f>
        <v>0</v>
      </c>
      <c r="E41" s="763">
        <f>'[3]2017 GRC Adjustments'!E41</f>
        <v>0</v>
      </c>
      <c r="F41" s="763">
        <f>'[3]2017 GRC Adjustments'!F41</f>
        <v>0</v>
      </c>
      <c r="G41" s="763">
        <f>'[3]2017 GRC Adjustments'!G41</f>
        <v>0</v>
      </c>
      <c r="H41" s="763">
        <f>'[3]2017 GRC Adjustments'!H41</f>
        <v>0</v>
      </c>
      <c r="I41" s="763">
        <f>'[3]2017 GRC Adjustments'!I41</f>
        <v>0</v>
      </c>
      <c r="J41" s="763">
        <f>'[3]2017 GRC Adjustments'!J41</f>
        <v>0</v>
      </c>
      <c r="K41" s="763">
        <f>'[3]2017 GRC Adjustments'!K41</f>
        <v>0</v>
      </c>
      <c r="L41" s="763">
        <f>'[3]2017 GRC Adjustments'!L41</f>
        <v>0</v>
      </c>
      <c r="M41" s="763">
        <f>'[3]2017 GRC Adjustments'!M41</f>
        <v>0</v>
      </c>
      <c r="N41" s="763">
        <f>'[3]2017 GRC Adjustments'!N41</f>
        <v>0</v>
      </c>
      <c r="O41" s="763">
        <f>'[3]2017 GRC Adjustments'!O41</f>
        <v>0</v>
      </c>
      <c r="P41" s="763">
        <f>'[3]2017 GRC Adjustments'!P41</f>
        <v>0</v>
      </c>
      <c r="Q41" s="763">
        <f>'[3]2017 GRC Adjustments'!Q41</f>
        <v>0</v>
      </c>
      <c r="R41" s="763">
        <f>'[3]2017 GRC Adjustments'!R41</f>
        <v>0</v>
      </c>
      <c r="S41" s="763">
        <f>'[3]2017 GRC Adjustments'!S41</f>
        <v>0</v>
      </c>
      <c r="T41" s="763">
        <f>'[3]2017 GRC Adjustments'!T41</f>
        <v>0</v>
      </c>
      <c r="U41" s="763">
        <f>'[3]2017 GRC Adjustments'!U41</f>
        <v>0</v>
      </c>
      <c r="V41" s="763">
        <f>'[3]2017 GRC Adjustments'!V41</f>
        <v>0</v>
      </c>
      <c r="W41" s="763">
        <f>'[3]2017 GRC Adjustments'!W41</f>
        <v>0</v>
      </c>
      <c r="X41" s="763">
        <f>'[3]2017 GRC Adjustments'!X41</f>
        <v>0</v>
      </c>
      <c r="Y41" s="763">
        <f>'[3]2017 GRC Adjustments'!Y41</f>
        <v>0</v>
      </c>
      <c r="Z41" s="763">
        <f>'[3]2017 GRC Adjustments'!Z41</f>
        <v>6075436.8585822731</v>
      </c>
      <c r="AA41" s="763">
        <f>'[3]2017 GRC Adjustments'!AA41</f>
        <v>0</v>
      </c>
      <c r="AB41" s="763">
        <f>'[3]2017 GRC Adjustments'!AB41</f>
        <v>0</v>
      </c>
      <c r="AC41" s="763">
        <f>'[3]2017 GRC Adjustments'!AC41</f>
        <v>0</v>
      </c>
      <c r="AD41" s="763">
        <f>'[3]2017 GRC Adjustments'!AD41</f>
        <v>0</v>
      </c>
      <c r="AE41" s="763">
        <f>'[3]2017 GRC Adjustments'!AE41</f>
        <v>0</v>
      </c>
      <c r="AF41" s="763">
        <f>'[3]2017 GRC Adjustments'!AF41</f>
        <v>0</v>
      </c>
      <c r="AG41" s="763">
        <f>'[3]2017 GRC Adjustments'!AG41</f>
        <v>0</v>
      </c>
      <c r="AH41" s="763">
        <f>'[3]2017 GRC Adjustments'!AH41</f>
        <v>0</v>
      </c>
      <c r="AI41" s="763">
        <f>'[3]2017 GRC Adjustments'!AI41</f>
        <v>0</v>
      </c>
      <c r="AJ41" s="763">
        <f>'[3]2017 GRC Adjustments'!AJ41</f>
        <v>0</v>
      </c>
      <c r="AK41" s="763">
        <f>'[3]2017 GRC Adjustments'!AK41</f>
        <v>0</v>
      </c>
      <c r="AL41" s="763">
        <f>'[3]2017 GRC Adjustments'!AL41</f>
        <v>0</v>
      </c>
      <c r="AM41" s="763">
        <f>'[3]2017 GRC Adjustments'!AM41</f>
        <v>6075436.8585822731</v>
      </c>
      <c r="AN41" s="764">
        <f>'[3]2017 GRC Adjustments'!AN41</f>
        <v>241078323.35858226</v>
      </c>
    </row>
    <row r="42" spans="1:40">
      <c r="A42" s="753" t="str">
        <f>'[3]2017 GRC Adjustments'!A42</f>
        <v xml:space="preserve">     12 - PURCHASED AND INTERCHANGED</v>
      </c>
      <c r="B42" s="212">
        <f>'[3]2017 GRC Adjustments'!B42</f>
        <v>0</v>
      </c>
      <c r="C42" s="212">
        <f>'[3]2017 GRC Adjustments'!C42</f>
        <v>0</v>
      </c>
      <c r="D42" s="212">
        <f>'[3]2017 GRC Adjustments'!D42</f>
        <v>0</v>
      </c>
      <c r="E42" s="212">
        <f>'[3]2017 GRC Adjustments'!E42</f>
        <v>0</v>
      </c>
      <c r="F42" s="212">
        <f>'[3]2017 GRC Adjustments'!F42</f>
        <v>0</v>
      </c>
      <c r="G42" s="212">
        <f>'[3]2017 GRC Adjustments'!G42</f>
        <v>0</v>
      </c>
      <c r="H42" s="212">
        <f>'[3]2017 GRC Adjustments'!H42</f>
        <v>0</v>
      </c>
      <c r="I42" s="212">
        <f>'[3]2017 GRC Adjustments'!I42</f>
        <v>0</v>
      </c>
      <c r="J42" s="212">
        <f>'[3]2017 GRC Adjustments'!J42</f>
        <v>0</v>
      </c>
      <c r="K42" s="212">
        <f>'[3]2017 GRC Adjustments'!K42</f>
        <v>0</v>
      </c>
      <c r="L42" s="212">
        <f>'[3]2017 GRC Adjustments'!L42</f>
        <v>0</v>
      </c>
      <c r="M42" s="212">
        <f>'[3]2017 GRC Adjustments'!M42</f>
        <v>0</v>
      </c>
      <c r="N42" s="212">
        <f>'[3]2017 GRC Adjustments'!N42</f>
        <v>0</v>
      </c>
      <c r="O42" s="212">
        <f>'[3]2017 GRC Adjustments'!O42</f>
        <v>0</v>
      </c>
      <c r="P42" s="212">
        <f>'[3]2017 GRC Adjustments'!P42</f>
        <v>0</v>
      </c>
      <c r="Q42" s="212">
        <f>'[3]2017 GRC Adjustments'!Q42</f>
        <v>0</v>
      </c>
      <c r="R42" s="212">
        <f>'[3]2017 GRC Adjustments'!R42</f>
        <v>0</v>
      </c>
      <c r="S42" s="212">
        <f>'[3]2017 GRC Adjustments'!S42</f>
        <v>0</v>
      </c>
      <c r="T42" s="212">
        <f>'[3]2017 GRC Adjustments'!T42</f>
        <v>0</v>
      </c>
      <c r="U42" s="212">
        <f>'[3]2017 GRC Adjustments'!U42</f>
        <v>0</v>
      </c>
      <c r="V42" s="212">
        <f>'[3]2017 GRC Adjustments'!V42</f>
        <v>0</v>
      </c>
      <c r="W42" s="212">
        <f>'[3]2017 GRC Adjustments'!W42</f>
        <v>0</v>
      </c>
      <c r="X42" s="212">
        <f>'[3]2017 GRC Adjustments'!X42</f>
        <v>0</v>
      </c>
      <c r="Y42" s="212">
        <f>'[3]2017 GRC Adjustments'!Y42</f>
        <v>0</v>
      </c>
      <c r="Z42" s="212">
        <f>'[3]2017 GRC Adjustments'!Z42</f>
        <v>0</v>
      </c>
      <c r="AA42" s="212">
        <f>'[3]2017 GRC Adjustments'!AA42</f>
        <v>0</v>
      </c>
      <c r="AB42" s="212">
        <f>'[3]2017 GRC Adjustments'!AB42</f>
        <v>0</v>
      </c>
      <c r="AC42" s="212">
        <f>'[3]2017 GRC Adjustments'!AC42</f>
        <v>0</v>
      </c>
      <c r="AD42" s="212">
        <f>'[3]2017 GRC Adjustments'!AD42</f>
        <v>0</v>
      </c>
      <c r="AE42" s="212">
        <f>'[3]2017 GRC Adjustments'!AE42</f>
        <v>0</v>
      </c>
      <c r="AF42" s="212">
        <f>'[3]2017 GRC Adjustments'!AF42</f>
        <v>0</v>
      </c>
      <c r="AG42" s="212">
        <f>'[3]2017 GRC Adjustments'!AG42</f>
        <v>0</v>
      </c>
      <c r="AH42" s="212">
        <f>'[3]2017 GRC Adjustments'!AH42</f>
        <v>0</v>
      </c>
      <c r="AI42" s="212">
        <f>'[3]2017 GRC Adjustments'!AI42</f>
        <v>0</v>
      </c>
      <c r="AJ42" s="212">
        <f>'[3]2017 GRC Adjustments'!AJ42</f>
        <v>0</v>
      </c>
      <c r="AK42" s="212">
        <f>'[3]2017 GRC Adjustments'!AK42</f>
        <v>0</v>
      </c>
      <c r="AL42" s="212">
        <f>'[3]2017 GRC Adjustments'!AL42</f>
        <v>0</v>
      </c>
      <c r="AM42" s="212">
        <f>'[3]2017 GRC Adjustments'!AM42</f>
        <v>0</v>
      </c>
      <c r="AN42" s="762">
        <f>'[3]2017 GRC Adjustments'!AN42</f>
        <v>0</v>
      </c>
    </row>
    <row r="43" spans="1:40">
      <c r="A43" s="751" t="str">
        <f>'[3]2017 GRC Adjustments'!A43</f>
        <v xml:space="preserve">          (12) 555 - Purchased Power</v>
      </c>
      <c r="B43" s="99">
        <f>'[3]2017 GRC Adjustments'!B43</f>
        <v>523037995.80999899</v>
      </c>
      <c r="C43" s="212">
        <f>'[3]2017 GRC Adjustments'!C43</f>
        <v>0</v>
      </c>
      <c r="D43" s="212">
        <f>'[3]2017 GRC Adjustments'!D43</f>
        <v>0</v>
      </c>
      <c r="E43" s="212">
        <f>'[3]2017 GRC Adjustments'!E43</f>
        <v>0</v>
      </c>
      <c r="F43" s="212">
        <f>'[3]2017 GRC Adjustments'!F43</f>
        <v>0</v>
      </c>
      <c r="G43" s="212">
        <f>'[3]2017 GRC Adjustments'!G43</f>
        <v>0</v>
      </c>
      <c r="H43" s="212">
        <f>'[3]2017 GRC Adjustments'!H43</f>
        <v>0</v>
      </c>
      <c r="I43" s="212">
        <f>'[3]2017 GRC Adjustments'!I43</f>
        <v>0</v>
      </c>
      <c r="J43" s="212">
        <f>'[3]2017 GRC Adjustments'!J43</f>
        <v>0</v>
      </c>
      <c r="K43" s="99">
        <f>'[3]2017 GRC Adjustments'!K43</f>
        <v>0</v>
      </c>
      <c r="L43" s="99">
        <f>'[3]2017 GRC Adjustments'!L43</f>
        <v>0</v>
      </c>
      <c r="M43" s="212">
        <f>'[3]2017 GRC Adjustments'!M43</f>
        <v>0</v>
      </c>
      <c r="N43" s="212">
        <f>'[3]2017 GRC Adjustments'!N43</f>
        <v>0</v>
      </c>
      <c r="O43" s="212">
        <f>'[3]2017 GRC Adjustments'!O43</f>
        <v>0</v>
      </c>
      <c r="P43" s="212">
        <f>'[3]2017 GRC Adjustments'!P43</f>
        <v>0</v>
      </c>
      <c r="Q43" s="212">
        <f>'[3]2017 GRC Adjustments'!Q43</f>
        <v>0</v>
      </c>
      <c r="R43" s="212">
        <f>'[3]2017 GRC Adjustments'!R43</f>
        <v>0</v>
      </c>
      <c r="S43" s="212">
        <f>'[3]2017 GRC Adjustments'!S43</f>
        <v>0</v>
      </c>
      <c r="T43" s="212">
        <f>'[3]2017 GRC Adjustments'!T43</f>
        <v>0</v>
      </c>
      <c r="U43" s="212">
        <f>'[3]2017 GRC Adjustments'!U43</f>
        <v>0</v>
      </c>
      <c r="V43" s="212">
        <f>'[3]2017 GRC Adjustments'!V43</f>
        <v>0</v>
      </c>
      <c r="W43" s="212">
        <f>'[3]2017 GRC Adjustments'!W43</f>
        <v>0</v>
      </c>
      <c r="X43" s="212">
        <f>'[3]2017 GRC Adjustments'!X43</f>
        <v>0</v>
      </c>
      <c r="Y43" s="212">
        <f>'[3]2017 GRC Adjustments'!Y43</f>
        <v>0</v>
      </c>
      <c r="Z43" s="212">
        <f>'[3]2017 GRC Adjustments'!Z43</f>
        <v>-141816925.81739959</v>
      </c>
      <c r="AA43" s="212">
        <f>'[3]2017 GRC Adjustments'!AA43</f>
        <v>0</v>
      </c>
      <c r="AB43" s="212">
        <f>'[3]2017 GRC Adjustments'!AB43</f>
        <v>0</v>
      </c>
      <c r="AC43" s="212">
        <f>'[3]2017 GRC Adjustments'!AC43</f>
        <v>0</v>
      </c>
      <c r="AD43" s="212">
        <f>'[3]2017 GRC Adjustments'!AD43</f>
        <v>0</v>
      </c>
      <c r="AE43" s="212">
        <f>'[3]2017 GRC Adjustments'!AE43</f>
        <v>0</v>
      </c>
      <c r="AF43" s="212">
        <f>'[3]2017 GRC Adjustments'!AF43</f>
        <v>0</v>
      </c>
      <c r="AG43" s="212">
        <f>'[3]2017 GRC Adjustments'!AG43</f>
        <v>0</v>
      </c>
      <c r="AH43" s="212">
        <f>'[3]2017 GRC Adjustments'!AH43</f>
        <v>0</v>
      </c>
      <c r="AI43" s="212">
        <f>'[3]2017 GRC Adjustments'!AI43</f>
        <v>0</v>
      </c>
      <c r="AJ43" s="212">
        <f>'[3]2017 GRC Adjustments'!AJ43</f>
        <v>0</v>
      </c>
      <c r="AK43" s="212">
        <f>'[3]2017 GRC Adjustments'!AK43</f>
        <v>0</v>
      </c>
      <c r="AL43" s="212">
        <f>'[3]2017 GRC Adjustments'!AL43</f>
        <v>0</v>
      </c>
      <c r="AM43" s="212">
        <f>'[3]2017 GRC Adjustments'!AM43</f>
        <v>-141816925.81739959</v>
      </c>
      <c r="AN43" s="762">
        <f>'[3]2017 GRC Adjustments'!AN43</f>
        <v>381221069.99259937</v>
      </c>
    </row>
    <row r="44" spans="1:40">
      <c r="A44" s="751" t="str">
        <f>'[3]2017 GRC Adjustments'!A44</f>
        <v xml:space="preserve">          (12) 557 - Other Power Supply Expense</v>
      </c>
      <c r="B44" s="99">
        <f>'[3]2017 GRC Adjustments'!B44</f>
        <v>9308463.5599999893</v>
      </c>
      <c r="C44" s="212">
        <f>'[3]2017 GRC Adjustments'!C44</f>
        <v>0</v>
      </c>
      <c r="D44" s="212">
        <f>'[3]2017 GRC Adjustments'!D44</f>
        <v>0</v>
      </c>
      <c r="E44" s="212">
        <f>'[3]2017 GRC Adjustments'!E44</f>
        <v>0</v>
      </c>
      <c r="F44" s="212">
        <f>'[3]2017 GRC Adjustments'!F44</f>
        <v>0</v>
      </c>
      <c r="G44" s="212">
        <f>'[3]2017 GRC Adjustments'!G44</f>
        <v>0</v>
      </c>
      <c r="H44" s="212">
        <f>'[3]2017 GRC Adjustments'!H44</f>
        <v>0</v>
      </c>
      <c r="I44" s="212">
        <f>'[3]2017 GRC Adjustments'!I44</f>
        <v>0</v>
      </c>
      <c r="J44" s="212">
        <f>'[3]2017 GRC Adjustments'!J44</f>
        <v>0</v>
      </c>
      <c r="K44" s="99">
        <f>'[3]2017 GRC Adjustments'!K44</f>
        <v>10379.814252257231</v>
      </c>
      <c r="L44" s="99">
        <f>'[3]2017 GRC Adjustments'!L44</f>
        <v>0</v>
      </c>
      <c r="M44" s="212">
        <f>'[3]2017 GRC Adjustments'!M44</f>
        <v>0</v>
      </c>
      <c r="N44" s="212">
        <f>'[3]2017 GRC Adjustments'!N44</f>
        <v>0</v>
      </c>
      <c r="O44" s="212">
        <f>'[3]2017 GRC Adjustments'!O44</f>
        <v>0</v>
      </c>
      <c r="P44" s="212">
        <f>'[3]2017 GRC Adjustments'!P44</f>
        <v>0</v>
      </c>
      <c r="Q44" s="212">
        <f>'[3]2017 GRC Adjustments'!Q44</f>
        <v>0</v>
      </c>
      <c r="R44" s="212">
        <f>'[3]2017 GRC Adjustments'!R44</f>
        <v>130546.64316428918</v>
      </c>
      <c r="S44" s="212">
        <f>'[3]2017 GRC Adjustments'!S44</f>
        <v>0</v>
      </c>
      <c r="T44" s="212">
        <f>'[3]2017 GRC Adjustments'!T44</f>
        <v>0</v>
      </c>
      <c r="U44" s="212">
        <f>'[3]2017 GRC Adjustments'!U44</f>
        <v>0</v>
      </c>
      <c r="V44" s="212">
        <f>'[3]2017 GRC Adjustments'!V44</f>
        <v>0</v>
      </c>
      <c r="W44" s="212">
        <f>'[3]2017 GRC Adjustments'!W44</f>
        <v>0</v>
      </c>
      <c r="X44" s="212">
        <f>'[3]2017 GRC Adjustments'!X44</f>
        <v>0</v>
      </c>
      <c r="Y44" s="212">
        <f>'[3]2017 GRC Adjustments'!Y44</f>
        <v>0</v>
      </c>
      <c r="Z44" s="212">
        <f>'[3]2017 GRC Adjustments'!Z44</f>
        <v>0</v>
      </c>
      <c r="AA44" s="212">
        <f>'[3]2017 GRC Adjustments'!AA44</f>
        <v>0</v>
      </c>
      <c r="AB44" s="212">
        <f>'[3]2017 GRC Adjustments'!AB44</f>
        <v>0</v>
      </c>
      <c r="AC44" s="212">
        <f>'[3]2017 GRC Adjustments'!AC44</f>
        <v>0</v>
      </c>
      <c r="AD44" s="212">
        <f>'[3]2017 GRC Adjustments'!AD44</f>
        <v>0</v>
      </c>
      <c r="AE44" s="212">
        <f>'[3]2017 GRC Adjustments'!AE44</f>
        <v>0</v>
      </c>
      <c r="AF44" s="212">
        <f>'[3]2017 GRC Adjustments'!AF44</f>
        <v>0</v>
      </c>
      <c r="AG44" s="212">
        <f>'[3]2017 GRC Adjustments'!AG44</f>
        <v>0</v>
      </c>
      <c r="AH44" s="212">
        <f>'[3]2017 GRC Adjustments'!AH44</f>
        <v>0</v>
      </c>
      <c r="AI44" s="212">
        <f>'[3]2017 GRC Adjustments'!AI44</f>
        <v>0</v>
      </c>
      <c r="AJ44" s="99">
        <f>'[3]2017 GRC Adjustments'!AJ44</f>
        <v>0</v>
      </c>
      <c r="AK44" s="99">
        <f>'[3]2017 GRC Adjustments'!AK44</f>
        <v>0</v>
      </c>
      <c r="AL44" s="99">
        <f>'[3]2017 GRC Adjustments'!AL44</f>
        <v>0</v>
      </c>
      <c r="AM44" s="212">
        <f>'[3]2017 GRC Adjustments'!AM44</f>
        <v>140926.45741654641</v>
      </c>
      <c r="AN44" s="762">
        <f>'[3]2017 GRC Adjustments'!AN44</f>
        <v>9449390.0174165349</v>
      </c>
    </row>
    <row r="45" spans="1:40">
      <c r="A45" s="751" t="str">
        <f>'[3]2017 GRC Adjustments'!A45</f>
        <v xml:space="preserve">          (12) 804 - Natural Gas City Gate Purchases</v>
      </c>
      <c r="B45" s="99">
        <f>'[3]2017 GRC Adjustments'!B45</f>
        <v>0</v>
      </c>
      <c r="C45" s="212">
        <f>'[3]2017 GRC Adjustments'!C45</f>
        <v>0</v>
      </c>
      <c r="D45" s="212">
        <f>'[3]2017 GRC Adjustments'!D45</f>
        <v>0</v>
      </c>
      <c r="E45" s="212">
        <f>'[3]2017 GRC Adjustments'!E45</f>
        <v>0</v>
      </c>
      <c r="F45" s="212">
        <f>'[3]2017 GRC Adjustments'!F45</f>
        <v>0</v>
      </c>
      <c r="G45" s="212">
        <f>'[3]2017 GRC Adjustments'!G45</f>
        <v>0</v>
      </c>
      <c r="H45" s="212">
        <f>'[3]2017 GRC Adjustments'!H45</f>
        <v>0</v>
      </c>
      <c r="I45" s="212">
        <f>'[3]2017 GRC Adjustments'!I45</f>
        <v>0</v>
      </c>
      <c r="J45" s="212">
        <f>'[3]2017 GRC Adjustments'!J45</f>
        <v>0</v>
      </c>
      <c r="K45" s="212">
        <f>'[3]2017 GRC Adjustments'!K45</f>
        <v>0</v>
      </c>
      <c r="L45" s="212">
        <f>'[3]2017 GRC Adjustments'!L45</f>
        <v>0</v>
      </c>
      <c r="M45" s="212">
        <f>'[3]2017 GRC Adjustments'!M45</f>
        <v>0</v>
      </c>
      <c r="N45" s="212">
        <f>'[3]2017 GRC Adjustments'!N45</f>
        <v>0</v>
      </c>
      <c r="O45" s="212">
        <f>'[3]2017 GRC Adjustments'!O45</f>
        <v>0</v>
      </c>
      <c r="P45" s="212">
        <f>'[3]2017 GRC Adjustments'!P45</f>
        <v>0</v>
      </c>
      <c r="Q45" s="212">
        <f>'[3]2017 GRC Adjustments'!Q45</f>
        <v>0</v>
      </c>
      <c r="R45" s="212">
        <f>'[3]2017 GRC Adjustments'!R45</f>
        <v>0</v>
      </c>
      <c r="S45" s="212">
        <f>'[3]2017 GRC Adjustments'!S45</f>
        <v>0</v>
      </c>
      <c r="T45" s="212">
        <f>'[3]2017 GRC Adjustments'!T45</f>
        <v>0</v>
      </c>
      <c r="U45" s="212">
        <f>'[3]2017 GRC Adjustments'!U45</f>
        <v>0</v>
      </c>
      <c r="V45" s="212">
        <f>'[3]2017 GRC Adjustments'!V45</f>
        <v>0</v>
      </c>
      <c r="W45" s="212">
        <f>'[3]2017 GRC Adjustments'!W45</f>
        <v>0</v>
      </c>
      <c r="X45" s="212">
        <f>'[3]2017 GRC Adjustments'!X45</f>
        <v>0</v>
      </c>
      <c r="Y45" s="212">
        <f>'[3]2017 GRC Adjustments'!Y45</f>
        <v>0</v>
      </c>
      <c r="Z45" s="212">
        <f>'[3]2017 GRC Adjustments'!Z45</f>
        <v>0</v>
      </c>
      <c r="AA45" s="212">
        <f>'[3]2017 GRC Adjustments'!AA45</f>
        <v>0</v>
      </c>
      <c r="AB45" s="212">
        <f>'[3]2017 GRC Adjustments'!AB45</f>
        <v>0</v>
      </c>
      <c r="AC45" s="212">
        <f>'[3]2017 GRC Adjustments'!AC45</f>
        <v>0</v>
      </c>
      <c r="AD45" s="212">
        <f>'[3]2017 GRC Adjustments'!AD45</f>
        <v>0</v>
      </c>
      <c r="AE45" s="212">
        <f>'[3]2017 GRC Adjustments'!AE45</f>
        <v>0</v>
      </c>
      <c r="AF45" s="212">
        <f>'[3]2017 GRC Adjustments'!AF45</f>
        <v>0</v>
      </c>
      <c r="AG45" s="212">
        <f>'[3]2017 GRC Adjustments'!AG45</f>
        <v>0</v>
      </c>
      <c r="AH45" s="212">
        <f>'[3]2017 GRC Adjustments'!AH45</f>
        <v>0</v>
      </c>
      <c r="AI45" s="212">
        <f>'[3]2017 GRC Adjustments'!AI45</f>
        <v>0</v>
      </c>
      <c r="AJ45" s="212">
        <f>'[3]2017 GRC Adjustments'!AJ45</f>
        <v>0</v>
      </c>
      <c r="AK45" s="212">
        <f>'[3]2017 GRC Adjustments'!AK45</f>
        <v>0</v>
      </c>
      <c r="AL45" s="212">
        <f>'[3]2017 GRC Adjustments'!AL45</f>
        <v>0</v>
      </c>
      <c r="AM45" s="212">
        <f>'[3]2017 GRC Adjustments'!AM45</f>
        <v>0</v>
      </c>
      <c r="AN45" s="762">
        <f>'[3]2017 GRC Adjustments'!AN45</f>
        <v>0</v>
      </c>
    </row>
    <row r="46" spans="1:40">
      <c r="A46" s="751" t="str">
        <f>'[3]2017 GRC Adjustments'!A46</f>
        <v xml:space="preserve">          (12) 805 - Other Gas Purchases</v>
      </c>
      <c r="B46" s="99">
        <f>'[3]2017 GRC Adjustments'!B46</f>
        <v>0</v>
      </c>
      <c r="C46" s="212">
        <f>'[3]2017 GRC Adjustments'!C46</f>
        <v>0</v>
      </c>
      <c r="D46" s="212">
        <f>'[3]2017 GRC Adjustments'!D46</f>
        <v>0</v>
      </c>
      <c r="E46" s="212">
        <f>'[3]2017 GRC Adjustments'!E46</f>
        <v>0</v>
      </c>
      <c r="F46" s="212">
        <f>'[3]2017 GRC Adjustments'!F46</f>
        <v>0</v>
      </c>
      <c r="G46" s="212">
        <f>'[3]2017 GRC Adjustments'!G46</f>
        <v>0</v>
      </c>
      <c r="H46" s="212">
        <f>'[3]2017 GRC Adjustments'!H46</f>
        <v>0</v>
      </c>
      <c r="I46" s="212">
        <f>'[3]2017 GRC Adjustments'!I46</f>
        <v>0</v>
      </c>
      <c r="J46" s="212">
        <f>'[3]2017 GRC Adjustments'!J46</f>
        <v>0</v>
      </c>
      <c r="K46" s="212">
        <f>'[3]2017 GRC Adjustments'!K46</f>
        <v>0</v>
      </c>
      <c r="L46" s="212">
        <f>'[3]2017 GRC Adjustments'!L46</f>
        <v>0</v>
      </c>
      <c r="M46" s="212">
        <f>'[3]2017 GRC Adjustments'!M46</f>
        <v>0</v>
      </c>
      <c r="N46" s="212">
        <f>'[3]2017 GRC Adjustments'!N46</f>
        <v>0</v>
      </c>
      <c r="O46" s="212">
        <f>'[3]2017 GRC Adjustments'!O46</f>
        <v>0</v>
      </c>
      <c r="P46" s="212">
        <f>'[3]2017 GRC Adjustments'!P46</f>
        <v>0</v>
      </c>
      <c r="Q46" s="212">
        <f>'[3]2017 GRC Adjustments'!Q46</f>
        <v>0</v>
      </c>
      <c r="R46" s="212">
        <f>'[3]2017 GRC Adjustments'!R46</f>
        <v>0</v>
      </c>
      <c r="S46" s="212">
        <f>'[3]2017 GRC Adjustments'!S46</f>
        <v>0</v>
      </c>
      <c r="T46" s="212">
        <f>'[3]2017 GRC Adjustments'!T46</f>
        <v>0</v>
      </c>
      <c r="U46" s="212">
        <f>'[3]2017 GRC Adjustments'!U46</f>
        <v>0</v>
      </c>
      <c r="V46" s="212">
        <f>'[3]2017 GRC Adjustments'!V46</f>
        <v>0</v>
      </c>
      <c r="W46" s="212">
        <f>'[3]2017 GRC Adjustments'!W46</f>
        <v>0</v>
      </c>
      <c r="X46" s="212">
        <f>'[3]2017 GRC Adjustments'!X46</f>
        <v>0</v>
      </c>
      <c r="Y46" s="212">
        <f>'[3]2017 GRC Adjustments'!Y46</f>
        <v>0</v>
      </c>
      <c r="Z46" s="212">
        <f>'[3]2017 GRC Adjustments'!Z46</f>
        <v>0</v>
      </c>
      <c r="AA46" s="212">
        <f>'[3]2017 GRC Adjustments'!AA46</f>
        <v>0</v>
      </c>
      <c r="AB46" s="212">
        <f>'[3]2017 GRC Adjustments'!AB46</f>
        <v>0</v>
      </c>
      <c r="AC46" s="212">
        <f>'[3]2017 GRC Adjustments'!AC46</f>
        <v>0</v>
      </c>
      <c r="AD46" s="212">
        <f>'[3]2017 GRC Adjustments'!AD46</f>
        <v>0</v>
      </c>
      <c r="AE46" s="212">
        <f>'[3]2017 GRC Adjustments'!AE46</f>
        <v>0</v>
      </c>
      <c r="AF46" s="212">
        <f>'[3]2017 GRC Adjustments'!AF46</f>
        <v>0</v>
      </c>
      <c r="AG46" s="212">
        <f>'[3]2017 GRC Adjustments'!AG46</f>
        <v>0</v>
      </c>
      <c r="AH46" s="212">
        <f>'[3]2017 GRC Adjustments'!AH46</f>
        <v>0</v>
      </c>
      <c r="AI46" s="212">
        <f>'[3]2017 GRC Adjustments'!AI46</f>
        <v>0</v>
      </c>
      <c r="AJ46" s="212">
        <f>'[3]2017 GRC Adjustments'!AJ46</f>
        <v>0</v>
      </c>
      <c r="AK46" s="212">
        <f>'[3]2017 GRC Adjustments'!AK46</f>
        <v>0</v>
      </c>
      <c r="AL46" s="212">
        <f>'[3]2017 GRC Adjustments'!AL46</f>
        <v>0</v>
      </c>
      <c r="AM46" s="212">
        <f>'[3]2017 GRC Adjustments'!AM46</f>
        <v>0</v>
      </c>
      <c r="AN46" s="762">
        <f>'[3]2017 GRC Adjustments'!AN46</f>
        <v>0</v>
      </c>
    </row>
    <row r="47" spans="1:40">
      <c r="A47" s="751" t="str">
        <f>'[3]2017 GRC Adjustments'!A47</f>
        <v xml:space="preserve">          (12) 8051 - Purchased Gas Cost Adjustments</v>
      </c>
      <c r="B47" s="99">
        <f>'[3]2017 GRC Adjustments'!B47</f>
        <v>0</v>
      </c>
      <c r="C47" s="212">
        <f>'[3]2017 GRC Adjustments'!C47</f>
        <v>0</v>
      </c>
      <c r="D47" s="212">
        <f>'[3]2017 GRC Adjustments'!D47</f>
        <v>0</v>
      </c>
      <c r="E47" s="212">
        <f>'[3]2017 GRC Adjustments'!E47</f>
        <v>0</v>
      </c>
      <c r="F47" s="212">
        <f>'[3]2017 GRC Adjustments'!F47</f>
        <v>0</v>
      </c>
      <c r="G47" s="212">
        <f>'[3]2017 GRC Adjustments'!G47</f>
        <v>0</v>
      </c>
      <c r="H47" s="212">
        <f>'[3]2017 GRC Adjustments'!H47</f>
        <v>0</v>
      </c>
      <c r="I47" s="212">
        <f>'[3]2017 GRC Adjustments'!I47</f>
        <v>0</v>
      </c>
      <c r="J47" s="212">
        <f>'[3]2017 GRC Adjustments'!J47</f>
        <v>0</v>
      </c>
      <c r="K47" s="212">
        <f>'[3]2017 GRC Adjustments'!K47</f>
        <v>0</v>
      </c>
      <c r="L47" s="212">
        <f>'[3]2017 GRC Adjustments'!L47</f>
        <v>0</v>
      </c>
      <c r="M47" s="212">
        <f>'[3]2017 GRC Adjustments'!M47</f>
        <v>0</v>
      </c>
      <c r="N47" s="212">
        <f>'[3]2017 GRC Adjustments'!N47</f>
        <v>0</v>
      </c>
      <c r="O47" s="212">
        <f>'[3]2017 GRC Adjustments'!O47</f>
        <v>0</v>
      </c>
      <c r="P47" s="212">
        <f>'[3]2017 GRC Adjustments'!P47</f>
        <v>0</v>
      </c>
      <c r="Q47" s="212">
        <f>'[3]2017 GRC Adjustments'!Q47</f>
        <v>0</v>
      </c>
      <c r="R47" s="212">
        <f>'[3]2017 GRC Adjustments'!R47</f>
        <v>0</v>
      </c>
      <c r="S47" s="212">
        <f>'[3]2017 GRC Adjustments'!S47</f>
        <v>0</v>
      </c>
      <c r="T47" s="212">
        <f>'[3]2017 GRC Adjustments'!T47</f>
        <v>0</v>
      </c>
      <c r="U47" s="212">
        <f>'[3]2017 GRC Adjustments'!U47</f>
        <v>0</v>
      </c>
      <c r="V47" s="212">
        <f>'[3]2017 GRC Adjustments'!V47</f>
        <v>0</v>
      </c>
      <c r="W47" s="212">
        <f>'[3]2017 GRC Adjustments'!W47</f>
        <v>0</v>
      </c>
      <c r="X47" s="212">
        <f>'[3]2017 GRC Adjustments'!X47</f>
        <v>0</v>
      </c>
      <c r="Y47" s="212">
        <f>'[3]2017 GRC Adjustments'!Y47</f>
        <v>0</v>
      </c>
      <c r="Z47" s="212">
        <f>'[3]2017 GRC Adjustments'!Z47</f>
        <v>0</v>
      </c>
      <c r="AA47" s="212">
        <f>'[3]2017 GRC Adjustments'!AA47</f>
        <v>0</v>
      </c>
      <c r="AB47" s="212">
        <f>'[3]2017 GRC Adjustments'!AB47</f>
        <v>0</v>
      </c>
      <c r="AC47" s="212">
        <f>'[3]2017 GRC Adjustments'!AC47</f>
        <v>0</v>
      </c>
      <c r="AD47" s="212">
        <f>'[3]2017 GRC Adjustments'!AD47</f>
        <v>0</v>
      </c>
      <c r="AE47" s="212">
        <f>'[3]2017 GRC Adjustments'!AE47</f>
        <v>0</v>
      </c>
      <c r="AF47" s="212">
        <f>'[3]2017 GRC Adjustments'!AF47</f>
        <v>0</v>
      </c>
      <c r="AG47" s="212">
        <f>'[3]2017 GRC Adjustments'!AG47</f>
        <v>0</v>
      </c>
      <c r="AH47" s="212">
        <f>'[3]2017 GRC Adjustments'!AH47</f>
        <v>0</v>
      </c>
      <c r="AI47" s="212">
        <f>'[3]2017 GRC Adjustments'!AI47</f>
        <v>0</v>
      </c>
      <c r="AJ47" s="212">
        <f>'[3]2017 GRC Adjustments'!AJ47</f>
        <v>0</v>
      </c>
      <c r="AK47" s="212">
        <f>'[3]2017 GRC Adjustments'!AK47</f>
        <v>0</v>
      </c>
      <c r="AL47" s="212">
        <f>'[3]2017 GRC Adjustments'!AL47</f>
        <v>0</v>
      </c>
      <c r="AM47" s="212">
        <f>'[3]2017 GRC Adjustments'!AM47</f>
        <v>0</v>
      </c>
      <c r="AN47" s="762">
        <f>'[3]2017 GRC Adjustments'!AN47</f>
        <v>0</v>
      </c>
    </row>
    <row r="48" spans="1:40">
      <c r="A48" s="751" t="str">
        <f>'[3]2017 GRC Adjustments'!A48</f>
        <v xml:space="preserve">          (12) 8081 - Gas Withdrawn From Storage</v>
      </c>
      <c r="B48" s="99">
        <f>'[3]2017 GRC Adjustments'!B48</f>
        <v>0</v>
      </c>
      <c r="C48" s="212">
        <f>'[3]2017 GRC Adjustments'!C48</f>
        <v>0</v>
      </c>
      <c r="D48" s="212">
        <f>'[3]2017 GRC Adjustments'!D48</f>
        <v>0</v>
      </c>
      <c r="E48" s="212">
        <f>'[3]2017 GRC Adjustments'!E48</f>
        <v>0</v>
      </c>
      <c r="F48" s="212">
        <f>'[3]2017 GRC Adjustments'!F48</f>
        <v>0</v>
      </c>
      <c r="G48" s="212">
        <f>'[3]2017 GRC Adjustments'!G48</f>
        <v>0</v>
      </c>
      <c r="H48" s="212">
        <f>'[3]2017 GRC Adjustments'!H48</f>
        <v>0</v>
      </c>
      <c r="I48" s="212">
        <f>'[3]2017 GRC Adjustments'!I48</f>
        <v>0</v>
      </c>
      <c r="J48" s="212">
        <f>'[3]2017 GRC Adjustments'!J48</f>
        <v>0</v>
      </c>
      <c r="K48" s="212">
        <f>'[3]2017 GRC Adjustments'!K48</f>
        <v>0</v>
      </c>
      <c r="L48" s="212">
        <f>'[3]2017 GRC Adjustments'!L48</f>
        <v>0</v>
      </c>
      <c r="M48" s="212">
        <f>'[3]2017 GRC Adjustments'!M48</f>
        <v>0</v>
      </c>
      <c r="N48" s="212">
        <f>'[3]2017 GRC Adjustments'!N48</f>
        <v>0</v>
      </c>
      <c r="O48" s="212">
        <f>'[3]2017 GRC Adjustments'!O48</f>
        <v>0</v>
      </c>
      <c r="P48" s="212">
        <f>'[3]2017 GRC Adjustments'!P48</f>
        <v>0</v>
      </c>
      <c r="Q48" s="212">
        <f>'[3]2017 GRC Adjustments'!Q48</f>
        <v>0</v>
      </c>
      <c r="R48" s="212">
        <f>'[3]2017 GRC Adjustments'!R48</f>
        <v>0</v>
      </c>
      <c r="S48" s="212">
        <f>'[3]2017 GRC Adjustments'!S48</f>
        <v>0</v>
      </c>
      <c r="T48" s="212">
        <f>'[3]2017 GRC Adjustments'!T48</f>
        <v>0</v>
      </c>
      <c r="U48" s="212">
        <f>'[3]2017 GRC Adjustments'!U48</f>
        <v>0</v>
      </c>
      <c r="V48" s="212">
        <f>'[3]2017 GRC Adjustments'!V48</f>
        <v>0</v>
      </c>
      <c r="W48" s="212">
        <f>'[3]2017 GRC Adjustments'!W48</f>
        <v>0</v>
      </c>
      <c r="X48" s="212">
        <f>'[3]2017 GRC Adjustments'!X48</f>
        <v>0</v>
      </c>
      <c r="Y48" s="212">
        <f>'[3]2017 GRC Adjustments'!Y48</f>
        <v>0</v>
      </c>
      <c r="Z48" s="212">
        <f>'[3]2017 GRC Adjustments'!Z48</f>
        <v>0</v>
      </c>
      <c r="AA48" s="212">
        <f>'[3]2017 GRC Adjustments'!AA48</f>
        <v>0</v>
      </c>
      <c r="AB48" s="212">
        <f>'[3]2017 GRC Adjustments'!AB48</f>
        <v>0</v>
      </c>
      <c r="AC48" s="212">
        <f>'[3]2017 GRC Adjustments'!AC48</f>
        <v>0</v>
      </c>
      <c r="AD48" s="212">
        <f>'[3]2017 GRC Adjustments'!AD48</f>
        <v>0</v>
      </c>
      <c r="AE48" s="212">
        <f>'[3]2017 GRC Adjustments'!AE48</f>
        <v>0</v>
      </c>
      <c r="AF48" s="212">
        <f>'[3]2017 GRC Adjustments'!AF48</f>
        <v>0</v>
      </c>
      <c r="AG48" s="212">
        <f>'[3]2017 GRC Adjustments'!AG48</f>
        <v>0</v>
      </c>
      <c r="AH48" s="212">
        <f>'[3]2017 GRC Adjustments'!AH48</f>
        <v>0</v>
      </c>
      <c r="AI48" s="212">
        <f>'[3]2017 GRC Adjustments'!AI48</f>
        <v>0</v>
      </c>
      <c r="AJ48" s="212">
        <f>'[3]2017 GRC Adjustments'!AJ48</f>
        <v>0</v>
      </c>
      <c r="AK48" s="212">
        <f>'[3]2017 GRC Adjustments'!AK48</f>
        <v>0</v>
      </c>
      <c r="AL48" s="212">
        <f>'[3]2017 GRC Adjustments'!AL48</f>
        <v>0</v>
      </c>
      <c r="AM48" s="212">
        <f>'[3]2017 GRC Adjustments'!AM48</f>
        <v>0</v>
      </c>
      <c r="AN48" s="762">
        <f>'[3]2017 GRC Adjustments'!AN48</f>
        <v>0</v>
      </c>
    </row>
    <row r="49" spans="1:40">
      <c r="A49" s="752" t="str">
        <f>'[3]2017 GRC Adjustments'!A49</f>
        <v xml:space="preserve">          (12) 8082 - Gas Delivered To Storage</v>
      </c>
      <c r="B49" s="99">
        <f>'[3]2017 GRC Adjustments'!B49</f>
        <v>0</v>
      </c>
      <c r="C49" s="212">
        <f>'[3]2017 GRC Adjustments'!C49</f>
        <v>0</v>
      </c>
      <c r="D49" s="212">
        <f>'[3]2017 GRC Adjustments'!D49</f>
        <v>0</v>
      </c>
      <c r="E49" s="212">
        <f>'[3]2017 GRC Adjustments'!E49</f>
        <v>0</v>
      </c>
      <c r="F49" s="212">
        <f>'[3]2017 GRC Adjustments'!F49</f>
        <v>0</v>
      </c>
      <c r="G49" s="212">
        <f>'[3]2017 GRC Adjustments'!G49</f>
        <v>0</v>
      </c>
      <c r="H49" s="212">
        <f>'[3]2017 GRC Adjustments'!H49</f>
        <v>0</v>
      </c>
      <c r="I49" s="212">
        <f>'[3]2017 GRC Adjustments'!I49</f>
        <v>0</v>
      </c>
      <c r="J49" s="212">
        <f>'[3]2017 GRC Adjustments'!J49</f>
        <v>0</v>
      </c>
      <c r="K49" s="212">
        <f>'[3]2017 GRC Adjustments'!K49</f>
        <v>0</v>
      </c>
      <c r="L49" s="212">
        <f>'[3]2017 GRC Adjustments'!L49</f>
        <v>0</v>
      </c>
      <c r="M49" s="212">
        <f>'[3]2017 GRC Adjustments'!M49</f>
        <v>0</v>
      </c>
      <c r="N49" s="212">
        <f>'[3]2017 GRC Adjustments'!N49</f>
        <v>0</v>
      </c>
      <c r="O49" s="212">
        <f>'[3]2017 GRC Adjustments'!O49</f>
        <v>0</v>
      </c>
      <c r="P49" s="212">
        <f>'[3]2017 GRC Adjustments'!P49</f>
        <v>0</v>
      </c>
      <c r="Q49" s="212">
        <f>'[3]2017 GRC Adjustments'!Q49</f>
        <v>0</v>
      </c>
      <c r="R49" s="212">
        <f>'[3]2017 GRC Adjustments'!R49</f>
        <v>0</v>
      </c>
      <c r="S49" s="212">
        <f>'[3]2017 GRC Adjustments'!S49</f>
        <v>0</v>
      </c>
      <c r="T49" s="212">
        <f>'[3]2017 GRC Adjustments'!T49</f>
        <v>0</v>
      </c>
      <c r="U49" s="212">
        <f>'[3]2017 GRC Adjustments'!U49</f>
        <v>0</v>
      </c>
      <c r="V49" s="212">
        <f>'[3]2017 GRC Adjustments'!V49</f>
        <v>0</v>
      </c>
      <c r="W49" s="212">
        <f>'[3]2017 GRC Adjustments'!W49</f>
        <v>0</v>
      </c>
      <c r="X49" s="212">
        <f>'[3]2017 GRC Adjustments'!X49</f>
        <v>0</v>
      </c>
      <c r="Y49" s="212">
        <f>'[3]2017 GRC Adjustments'!Y49</f>
        <v>0</v>
      </c>
      <c r="Z49" s="212">
        <f>'[3]2017 GRC Adjustments'!Z49</f>
        <v>0</v>
      </c>
      <c r="AA49" s="212">
        <f>'[3]2017 GRC Adjustments'!AA49</f>
        <v>0</v>
      </c>
      <c r="AB49" s="212">
        <f>'[3]2017 GRC Adjustments'!AB49</f>
        <v>0</v>
      </c>
      <c r="AC49" s="212">
        <f>'[3]2017 GRC Adjustments'!AC49</f>
        <v>0</v>
      </c>
      <c r="AD49" s="212">
        <f>'[3]2017 GRC Adjustments'!AD49</f>
        <v>0</v>
      </c>
      <c r="AE49" s="212">
        <f>'[3]2017 GRC Adjustments'!AE49</f>
        <v>0</v>
      </c>
      <c r="AF49" s="212">
        <f>'[3]2017 GRC Adjustments'!AF49</f>
        <v>0</v>
      </c>
      <c r="AG49" s="212">
        <f>'[3]2017 GRC Adjustments'!AG49</f>
        <v>0</v>
      </c>
      <c r="AH49" s="212">
        <f>'[3]2017 GRC Adjustments'!AH49</f>
        <v>0</v>
      </c>
      <c r="AI49" s="212">
        <f>'[3]2017 GRC Adjustments'!AI49</f>
        <v>0</v>
      </c>
      <c r="AJ49" s="212">
        <f>'[3]2017 GRC Adjustments'!AJ49</f>
        <v>0</v>
      </c>
      <c r="AK49" s="212">
        <f>'[3]2017 GRC Adjustments'!AK49</f>
        <v>0</v>
      </c>
      <c r="AL49" s="212">
        <f>'[3]2017 GRC Adjustments'!AL49</f>
        <v>0</v>
      </c>
      <c r="AM49" s="212">
        <f>'[3]2017 GRC Adjustments'!AM49</f>
        <v>0</v>
      </c>
      <c r="AN49" s="762">
        <f>'[3]2017 GRC Adjustments'!AN49</f>
        <v>0</v>
      </c>
    </row>
    <row r="50" spans="1:40">
      <c r="A50" s="272" t="str">
        <f>'[3]2017 GRC Adjustments'!A50</f>
        <v xml:space="preserve">               (12) SUBTOTAL</v>
      </c>
      <c r="B50" s="763">
        <f>'[3]2017 GRC Adjustments'!B50</f>
        <v>532346459.36999899</v>
      </c>
      <c r="C50" s="763">
        <f>'[3]2017 GRC Adjustments'!C50</f>
        <v>0</v>
      </c>
      <c r="D50" s="763">
        <f>'[3]2017 GRC Adjustments'!D50</f>
        <v>0</v>
      </c>
      <c r="E50" s="763">
        <f>'[3]2017 GRC Adjustments'!E50</f>
        <v>0</v>
      </c>
      <c r="F50" s="763">
        <f>'[3]2017 GRC Adjustments'!F50</f>
        <v>0</v>
      </c>
      <c r="G50" s="763">
        <f>'[3]2017 GRC Adjustments'!G50</f>
        <v>0</v>
      </c>
      <c r="H50" s="763">
        <f>'[3]2017 GRC Adjustments'!H50</f>
        <v>0</v>
      </c>
      <c r="I50" s="763">
        <f>'[3]2017 GRC Adjustments'!I50</f>
        <v>0</v>
      </c>
      <c r="J50" s="763">
        <f>'[3]2017 GRC Adjustments'!J50</f>
        <v>0</v>
      </c>
      <c r="K50" s="763">
        <f>'[3]2017 GRC Adjustments'!K50</f>
        <v>10379.814252257231</v>
      </c>
      <c r="L50" s="763">
        <f>'[3]2017 GRC Adjustments'!L50</f>
        <v>0</v>
      </c>
      <c r="M50" s="763">
        <f>'[3]2017 GRC Adjustments'!M50</f>
        <v>0</v>
      </c>
      <c r="N50" s="763">
        <f>'[3]2017 GRC Adjustments'!N50</f>
        <v>0</v>
      </c>
      <c r="O50" s="763">
        <f>'[3]2017 GRC Adjustments'!O50</f>
        <v>0</v>
      </c>
      <c r="P50" s="763">
        <f>'[3]2017 GRC Adjustments'!P50</f>
        <v>0</v>
      </c>
      <c r="Q50" s="763">
        <f>'[3]2017 GRC Adjustments'!Q50</f>
        <v>0</v>
      </c>
      <c r="R50" s="763">
        <f>'[3]2017 GRC Adjustments'!R50</f>
        <v>130546.64316428918</v>
      </c>
      <c r="S50" s="763">
        <f>'[3]2017 GRC Adjustments'!S50</f>
        <v>0</v>
      </c>
      <c r="T50" s="763">
        <f>'[3]2017 GRC Adjustments'!T50</f>
        <v>0</v>
      </c>
      <c r="U50" s="763">
        <f>'[3]2017 GRC Adjustments'!U50</f>
        <v>0</v>
      </c>
      <c r="V50" s="763">
        <f>'[3]2017 GRC Adjustments'!V50</f>
        <v>0</v>
      </c>
      <c r="W50" s="763">
        <f>'[3]2017 GRC Adjustments'!W50</f>
        <v>0</v>
      </c>
      <c r="X50" s="763">
        <f>'[3]2017 GRC Adjustments'!X50</f>
        <v>0</v>
      </c>
      <c r="Y50" s="763">
        <f>'[3]2017 GRC Adjustments'!Y50</f>
        <v>0</v>
      </c>
      <c r="Z50" s="763">
        <f>'[3]2017 GRC Adjustments'!Z50</f>
        <v>-141816925.81739959</v>
      </c>
      <c r="AA50" s="763">
        <f>'[3]2017 GRC Adjustments'!AA50</f>
        <v>0</v>
      </c>
      <c r="AB50" s="763">
        <f>'[3]2017 GRC Adjustments'!AB50</f>
        <v>0</v>
      </c>
      <c r="AC50" s="763">
        <f>'[3]2017 GRC Adjustments'!AC50</f>
        <v>0</v>
      </c>
      <c r="AD50" s="763">
        <f>'[3]2017 GRC Adjustments'!AD50</f>
        <v>0</v>
      </c>
      <c r="AE50" s="763">
        <f>'[3]2017 GRC Adjustments'!AE50</f>
        <v>0</v>
      </c>
      <c r="AF50" s="763">
        <f>'[3]2017 GRC Adjustments'!AF50</f>
        <v>0</v>
      </c>
      <c r="AG50" s="763">
        <f>'[3]2017 GRC Adjustments'!AG50</f>
        <v>0</v>
      </c>
      <c r="AH50" s="763">
        <f>'[3]2017 GRC Adjustments'!AH50</f>
        <v>0</v>
      </c>
      <c r="AI50" s="763">
        <f>'[3]2017 GRC Adjustments'!AI50</f>
        <v>0</v>
      </c>
      <c r="AJ50" s="763">
        <f>'[3]2017 GRC Adjustments'!AJ50</f>
        <v>0</v>
      </c>
      <c r="AK50" s="763">
        <f>'[3]2017 GRC Adjustments'!AK50</f>
        <v>0</v>
      </c>
      <c r="AL50" s="763">
        <f>'[3]2017 GRC Adjustments'!AL50</f>
        <v>0</v>
      </c>
      <c r="AM50" s="763">
        <f>'[3]2017 GRC Adjustments'!AM50</f>
        <v>-141675999.35998306</v>
      </c>
      <c r="AN50" s="764">
        <f>'[3]2017 GRC Adjustments'!AN50</f>
        <v>390670460.01001596</v>
      </c>
    </row>
    <row r="51" spans="1:40">
      <c r="A51" s="753" t="str">
        <f>'[3]2017 GRC Adjustments'!A51</f>
        <v xml:space="preserve">     13 - WHEELING</v>
      </c>
      <c r="B51" s="212">
        <f>'[3]2017 GRC Adjustments'!B51</f>
        <v>0</v>
      </c>
      <c r="C51" s="212">
        <f>'[3]2017 GRC Adjustments'!C51</f>
        <v>0</v>
      </c>
      <c r="D51" s="212">
        <f>'[3]2017 GRC Adjustments'!D51</f>
        <v>0</v>
      </c>
      <c r="E51" s="212">
        <f>'[3]2017 GRC Adjustments'!E51</f>
        <v>0</v>
      </c>
      <c r="F51" s="212">
        <f>'[3]2017 GRC Adjustments'!F51</f>
        <v>0</v>
      </c>
      <c r="G51" s="212">
        <f>'[3]2017 GRC Adjustments'!G51</f>
        <v>0</v>
      </c>
      <c r="H51" s="212">
        <f>'[3]2017 GRC Adjustments'!H51</f>
        <v>0</v>
      </c>
      <c r="I51" s="212">
        <f>'[3]2017 GRC Adjustments'!I51</f>
        <v>0</v>
      </c>
      <c r="J51" s="212">
        <f>'[3]2017 GRC Adjustments'!J51</f>
        <v>0</v>
      </c>
      <c r="K51" s="212">
        <f>'[3]2017 GRC Adjustments'!K51</f>
        <v>0</v>
      </c>
      <c r="L51" s="212">
        <f>'[3]2017 GRC Adjustments'!L51</f>
        <v>0</v>
      </c>
      <c r="M51" s="212">
        <f>'[3]2017 GRC Adjustments'!M51</f>
        <v>0</v>
      </c>
      <c r="N51" s="212">
        <f>'[3]2017 GRC Adjustments'!N51</f>
        <v>0</v>
      </c>
      <c r="O51" s="212">
        <f>'[3]2017 GRC Adjustments'!O51</f>
        <v>0</v>
      </c>
      <c r="P51" s="212">
        <f>'[3]2017 GRC Adjustments'!P51</f>
        <v>0</v>
      </c>
      <c r="Q51" s="212">
        <f>'[3]2017 GRC Adjustments'!Q51</f>
        <v>0</v>
      </c>
      <c r="R51" s="212">
        <f>'[3]2017 GRC Adjustments'!R51</f>
        <v>0</v>
      </c>
      <c r="S51" s="212">
        <f>'[3]2017 GRC Adjustments'!S51</f>
        <v>0</v>
      </c>
      <c r="T51" s="212">
        <f>'[3]2017 GRC Adjustments'!T51</f>
        <v>0</v>
      </c>
      <c r="U51" s="212">
        <f>'[3]2017 GRC Adjustments'!U51</f>
        <v>0</v>
      </c>
      <c r="V51" s="212">
        <f>'[3]2017 GRC Adjustments'!V51</f>
        <v>0</v>
      </c>
      <c r="W51" s="212">
        <f>'[3]2017 GRC Adjustments'!W51</f>
        <v>0</v>
      </c>
      <c r="X51" s="212">
        <f>'[3]2017 GRC Adjustments'!X51</f>
        <v>0</v>
      </c>
      <c r="Y51" s="212">
        <f>'[3]2017 GRC Adjustments'!Y51</f>
        <v>0</v>
      </c>
      <c r="Z51" s="212">
        <f>'[3]2017 GRC Adjustments'!Z51</f>
        <v>0</v>
      </c>
      <c r="AA51" s="212">
        <f>'[3]2017 GRC Adjustments'!AA51</f>
        <v>0</v>
      </c>
      <c r="AB51" s="212">
        <f>'[3]2017 GRC Adjustments'!AB51</f>
        <v>0</v>
      </c>
      <c r="AC51" s="212">
        <f>'[3]2017 GRC Adjustments'!AC51</f>
        <v>0</v>
      </c>
      <c r="AD51" s="212">
        <f>'[3]2017 GRC Adjustments'!AD51</f>
        <v>0</v>
      </c>
      <c r="AE51" s="212">
        <f>'[3]2017 GRC Adjustments'!AE51</f>
        <v>0</v>
      </c>
      <c r="AF51" s="212">
        <f>'[3]2017 GRC Adjustments'!AF51</f>
        <v>0</v>
      </c>
      <c r="AG51" s="212">
        <f>'[3]2017 GRC Adjustments'!AG51</f>
        <v>0</v>
      </c>
      <c r="AH51" s="212">
        <f>'[3]2017 GRC Adjustments'!AH51</f>
        <v>0</v>
      </c>
      <c r="AI51" s="212">
        <f>'[3]2017 GRC Adjustments'!AI51</f>
        <v>0</v>
      </c>
      <c r="AJ51" s="212">
        <f>'[3]2017 GRC Adjustments'!AJ51</f>
        <v>0</v>
      </c>
      <c r="AK51" s="212">
        <f>'[3]2017 GRC Adjustments'!AK51</f>
        <v>0</v>
      </c>
      <c r="AL51" s="212">
        <f>'[3]2017 GRC Adjustments'!AL51</f>
        <v>0</v>
      </c>
      <c r="AM51" s="212">
        <f>'[3]2017 GRC Adjustments'!AM51</f>
        <v>0</v>
      </c>
      <c r="AN51" s="762">
        <f>'[3]2017 GRC Adjustments'!AN51</f>
        <v>0</v>
      </c>
    </row>
    <row r="52" spans="1:40">
      <c r="A52" s="752" t="str">
        <f>'[3]2017 GRC Adjustments'!A52</f>
        <v xml:space="preserve">          (13) 565 - Transmission Of Electricity By Others</v>
      </c>
      <c r="B52" s="99">
        <f>'[3]2017 GRC Adjustments'!B52</f>
        <v>113800193.219999</v>
      </c>
      <c r="C52" s="212">
        <f>'[3]2017 GRC Adjustments'!C52</f>
        <v>0</v>
      </c>
      <c r="D52" s="212">
        <f>'[3]2017 GRC Adjustments'!D52</f>
        <v>0</v>
      </c>
      <c r="E52" s="212">
        <f>'[3]2017 GRC Adjustments'!E52</f>
        <v>0</v>
      </c>
      <c r="F52" s="212">
        <f>'[3]2017 GRC Adjustments'!F52</f>
        <v>0</v>
      </c>
      <c r="G52" s="212">
        <f>'[3]2017 GRC Adjustments'!G52</f>
        <v>0</v>
      </c>
      <c r="H52" s="212">
        <f>'[3]2017 GRC Adjustments'!H52</f>
        <v>0</v>
      </c>
      <c r="I52" s="212">
        <f>'[3]2017 GRC Adjustments'!I52</f>
        <v>0</v>
      </c>
      <c r="J52" s="212">
        <f>'[3]2017 GRC Adjustments'!J52</f>
        <v>0</v>
      </c>
      <c r="K52" s="212">
        <f>'[3]2017 GRC Adjustments'!K52</f>
        <v>0</v>
      </c>
      <c r="L52" s="212">
        <f>'[3]2017 GRC Adjustments'!L52</f>
        <v>0</v>
      </c>
      <c r="M52" s="212">
        <f>'[3]2017 GRC Adjustments'!M52</f>
        <v>0</v>
      </c>
      <c r="N52" s="212">
        <f>'[3]2017 GRC Adjustments'!N52</f>
        <v>0</v>
      </c>
      <c r="O52" s="212">
        <f>'[3]2017 GRC Adjustments'!O52</f>
        <v>0</v>
      </c>
      <c r="P52" s="212">
        <f>'[3]2017 GRC Adjustments'!P52</f>
        <v>0</v>
      </c>
      <c r="Q52" s="212">
        <f>'[3]2017 GRC Adjustments'!Q52</f>
        <v>0</v>
      </c>
      <c r="R52" s="212">
        <f>'[3]2017 GRC Adjustments'!R52</f>
        <v>0</v>
      </c>
      <c r="S52" s="212">
        <f>'[3]2017 GRC Adjustments'!S52</f>
        <v>0</v>
      </c>
      <c r="T52" s="212">
        <f>'[3]2017 GRC Adjustments'!T52</f>
        <v>0</v>
      </c>
      <c r="U52" s="212">
        <f>'[3]2017 GRC Adjustments'!U52</f>
        <v>0</v>
      </c>
      <c r="V52" s="212">
        <f>'[3]2017 GRC Adjustments'!V52</f>
        <v>0</v>
      </c>
      <c r="W52" s="212">
        <f>'[3]2017 GRC Adjustments'!W52</f>
        <v>0</v>
      </c>
      <c r="X52" s="212">
        <f>'[3]2017 GRC Adjustments'!X52</f>
        <v>0</v>
      </c>
      <c r="Y52" s="212">
        <f>'[3]2017 GRC Adjustments'!Y52</f>
        <v>0</v>
      </c>
      <c r="Z52" s="212">
        <f>'[3]2017 GRC Adjustments'!Z52</f>
        <v>-5425914.8115267009</v>
      </c>
      <c r="AA52" s="212">
        <f>'[3]2017 GRC Adjustments'!AA52</f>
        <v>0</v>
      </c>
      <c r="AB52" s="212">
        <f>'[3]2017 GRC Adjustments'!AB52</f>
        <v>0</v>
      </c>
      <c r="AC52" s="212">
        <f>'[3]2017 GRC Adjustments'!AC52</f>
        <v>0</v>
      </c>
      <c r="AD52" s="212">
        <f>'[3]2017 GRC Adjustments'!AD52</f>
        <v>0</v>
      </c>
      <c r="AE52" s="212">
        <f>'[3]2017 GRC Adjustments'!AE52</f>
        <v>0</v>
      </c>
      <c r="AF52" s="212">
        <f>'[3]2017 GRC Adjustments'!AF52</f>
        <v>0</v>
      </c>
      <c r="AG52" s="212">
        <f>'[3]2017 GRC Adjustments'!AG52</f>
        <v>0</v>
      </c>
      <c r="AH52" s="212">
        <f>'[3]2017 GRC Adjustments'!AH52</f>
        <v>0</v>
      </c>
      <c r="AI52" s="212">
        <f>'[3]2017 GRC Adjustments'!AI52</f>
        <v>0</v>
      </c>
      <c r="AJ52" s="212">
        <f>'[3]2017 GRC Adjustments'!AJ52</f>
        <v>0</v>
      </c>
      <c r="AK52" s="212">
        <f>'[3]2017 GRC Adjustments'!AK52</f>
        <v>0</v>
      </c>
      <c r="AL52" s="212">
        <f>'[3]2017 GRC Adjustments'!AL52</f>
        <v>0</v>
      </c>
      <c r="AM52" s="212">
        <f>'[3]2017 GRC Adjustments'!AM52</f>
        <v>-5425914.8115267009</v>
      </c>
      <c r="AN52" s="762">
        <f>'[3]2017 GRC Adjustments'!AN52</f>
        <v>108374278.4084723</v>
      </c>
    </row>
    <row r="53" spans="1:40">
      <c r="A53" s="751" t="str">
        <f>'[3]2017 GRC Adjustments'!A53</f>
        <v xml:space="preserve">               (13) SUBTOTAL</v>
      </c>
      <c r="B53" s="754">
        <f>'[3]2017 GRC Adjustments'!B53</f>
        <v>113800193.219999</v>
      </c>
      <c r="C53" s="754">
        <f>'[3]2017 GRC Adjustments'!C53</f>
        <v>0</v>
      </c>
      <c r="D53" s="754">
        <f>'[3]2017 GRC Adjustments'!D53</f>
        <v>0</v>
      </c>
      <c r="E53" s="754">
        <f>'[3]2017 GRC Adjustments'!E53</f>
        <v>0</v>
      </c>
      <c r="F53" s="754">
        <f>'[3]2017 GRC Adjustments'!F53</f>
        <v>0</v>
      </c>
      <c r="G53" s="754">
        <f>'[3]2017 GRC Adjustments'!G53</f>
        <v>0</v>
      </c>
      <c r="H53" s="754">
        <f>'[3]2017 GRC Adjustments'!H53</f>
        <v>0</v>
      </c>
      <c r="I53" s="754">
        <f>'[3]2017 GRC Adjustments'!I53</f>
        <v>0</v>
      </c>
      <c r="J53" s="754">
        <f>'[3]2017 GRC Adjustments'!J53</f>
        <v>0</v>
      </c>
      <c r="K53" s="754">
        <f>'[3]2017 GRC Adjustments'!K53</f>
        <v>0</v>
      </c>
      <c r="L53" s="754">
        <f>'[3]2017 GRC Adjustments'!L53</f>
        <v>0</v>
      </c>
      <c r="M53" s="754">
        <f>'[3]2017 GRC Adjustments'!M53</f>
        <v>0</v>
      </c>
      <c r="N53" s="754">
        <f>'[3]2017 GRC Adjustments'!N53</f>
        <v>0</v>
      </c>
      <c r="O53" s="754">
        <f>'[3]2017 GRC Adjustments'!O53</f>
        <v>0</v>
      </c>
      <c r="P53" s="754">
        <f>'[3]2017 GRC Adjustments'!P53</f>
        <v>0</v>
      </c>
      <c r="Q53" s="754">
        <f>'[3]2017 GRC Adjustments'!Q53</f>
        <v>0</v>
      </c>
      <c r="R53" s="754">
        <f>'[3]2017 GRC Adjustments'!R53</f>
        <v>0</v>
      </c>
      <c r="S53" s="754">
        <f>'[3]2017 GRC Adjustments'!S53</f>
        <v>0</v>
      </c>
      <c r="T53" s="754">
        <f>'[3]2017 GRC Adjustments'!T53</f>
        <v>0</v>
      </c>
      <c r="U53" s="754">
        <f>'[3]2017 GRC Adjustments'!U53</f>
        <v>0</v>
      </c>
      <c r="V53" s="754">
        <f>'[3]2017 GRC Adjustments'!V53</f>
        <v>0</v>
      </c>
      <c r="W53" s="754">
        <f>'[3]2017 GRC Adjustments'!W53</f>
        <v>0</v>
      </c>
      <c r="X53" s="763">
        <f>'[3]2017 GRC Adjustments'!X53</f>
        <v>0</v>
      </c>
      <c r="Y53" s="763">
        <f>'[3]2017 GRC Adjustments'!Y53</f>
        <v>0</v>
      </c>
      <c r="Z53" s="754">
        <f>'[3]2017 GRC Adjustments'!Z53</f>
        <v>-5425914.8115267009</v>
      </c>
      <c r="AA53" s="754">
        <f>'[3]2017 GRC Adjustments'!AA53</f>
        <v>0</v>
      </c>
      <c r="AB53" s="754">
        <f>'[3]2017 GRC Adjustments'!AB53</f>
        <v>0</v>
      </c>
      <c r="AC53" s="754">
        <f>'[3]2017 GRC Adjustments'!AC53</f>
        <v>0</v>
      </c>
      <c r="AD53" s="754">
        <f>'[3]2017 GRC Adjustments'!AD53</f>
        <v>0</v>
      </c>
      <c r="AE53" s="754">
        <f>'[3]2017 GRC Adjustments'!AE53</f>
        <v>0</v>
      </c>
      <c r="AF53" s="754">
        <f>'[3]2017 GRC Adjustments'!AF53</f>
        <v>0</v>
      </c>
      <c r="AG53" s="754">
        <f>'[3]2017 GRC Adjustments'!AG53</f>
        <v>0</v>
      </c>
      <c r="AH53" s="754">
        <f>'[3]2017 GRC Adjustments'!AH53</f>
        <v>0</v>
      </c>
      <c r="AI53" s="754">
        <f>'[3]2017 GRC Adjustments'!AI53</f>
        <v>0</v>
      </c>
      <c r="AJ53" s="754">
        <f>'[3]2017 GRC Adjustments'!AJ53</f>
        <v>0</v>
      </c>
      <c r="AK53" s="754">
        <f>'[3]2017 GRC Adjustments'!AK53</f>
        <v>0</v>
      </c>
      <c r="AL53" s="754">
        <f>'[3]2017 GRC Adjustments'!AL53</f>
        <v>0</v>
      </c>
      <c r="AM53" s="754">
        <f>'[3]2017 GRC Adjustments'!AM53</f>
        <v>-5425914.8115267009</v>
      </c>
      <c r="AN53" s="755">
        <f>'[3]2017 GRC Adjustments'!AN53</f>
        <v>108374278.4084723</v>
      </c>
    </row>
    <row r="54" spans="1:40">
      <c r="A54" s="753" t="str">
        <f>'[3]2017 GRC Adjustments'!A54</f>
        <v xml:space="preserve">     14 - RESIDENTIAL EXCHANGE</v>
      </c>
      <c r="B54" s="212">
        <f>'[3]2017 GRC Adjustments'!B54</f>
        <v>0</v>
      </c>
      <c r="C54" s="212">
        <f>'[3]2017 GRC Adjustments'!C54</f>
        <v>0</v>
      </c>
      <c r="D54" s="212">
        <f>'[3]2017 GRC Adjustments'!D54</f>
        <v>0</v>
      </c>
      <c r="E54" s="212">
        <f>'[3]2017 GRC Adjustments'!E54</f>
        <v>0</v>
      </c>
      <c r="F54" s="212">
        <f>'[3]2017 GRC Adjustments'!F54</f>
        <v>0</v>
      </c>
      <c r="G54" s="212">
        <f>'[3]2017 GRC Adjustments'!G54</f>
        <v>0</v>
      </c>
      <c r="H54" s="212">
        <f>'[3]2017 GRC Adjustments'!H54</f>
        <v>0</v>
      </c>
      <c r="I54" s="212">
        <f>'[3]2017 GRC Adjustments'!I54</f>
        <v>0</v>
      </c>
      <c r="J54" s="212">
        <f>'[3]2017 GRC Adjustments'!J54</f>
        <v>0</v>
      </c>
      <c r="K54" s="212">
        <f>'[3]2017 GRC Adjustments'!K54</f>
        <v>0</v>
      </c>
      <c r="L54" s="212">
        <f>'[3]2017 GRC Adjustments'!L54</f>
        <v>0</v>
      </c>
      <c r="M54" s="212">
        <f>'[3]2017 GRC Adjustments'!M54</f>
        <v>0</v>
      </c>
      <c r="N54" s="212">
        <f>'[3]2017 GRC Adjustments'!N54</f>
        <v>0</v>
      </c>
      <c r="O54" s="212">
        <f>'[3]2017 GRC Adjustments'!O54</f>
        <v>0</v>
      </c>
      <c r="P54" s="212">
        <f>'[3]2017 GRC Adjustments'!P54</f>
        <v>0</v>
      </c>
      <c r="Q54" s="212">
        <f>'[3]2017 GRC Adjustments'!Q54</f>
        <v>0</v>
      </c>
      <c r="R54" s="212">
        <f>'[3]2017 GRC Adjustments'!R54</f>
        <v>0</v>
      </c>
      <c r="S54" s="212">
        <f>'[3]2017 GRC Adjustments'!S54</f>
        <v>0</v>
      </c>
      <c r="T54" s="212">
        <f>'[3]2017 GRC Adjustments'!T54</f>
        <v>0</v>
      </c>
      <c r="U54" s="212">
        <f>'[3]2017 GRC Adjustments'!U54</f>
        <v>0</v>
      </c>
      <c r="V54" s="212">
        <f>'[3]2017 GRC Adjustments'!V54</f>
        <v>0</v>
      </c>
      <c r="W54" s="212">
        <f>'[3]2017 GRC Adjustments'!W54</f>
        <v>0</v>
      </c>
      <c r="X54" s="212">
        <f>'[3]2017 GRC Adjustments'!X54</f>
        <v>0</v>
      </c>
      <c r="Y54" s="212">
        <f>'[3]2017 GRC Adjustments'!Y54</f>
        <v>0</v>
      </c>
      <c r="Z54" s="212">
        <f>'[3]2017 GRC Adjustments'!Z54</f>
        <v>0</v>
      </c>
      <c r="AA54" s="212">
        <f>'[3]2017 GRC Adjustments'!AA54</f>
        <v>0</v>
      </c>
      <c r="AB54" s="212">
        <f>'[3]2017 GRC Adjustments'!AB54</f>
        <v>0</v>
      </c>
      <c r="AC54" s="212">
        <f>'[3]2017 GRC Adjustments'!AC54</f>
        <v>0</v>
      </c>
      <c r="AD54" s="212">
        <f>'[3]2017 GRC Adjustments'!AD54</f>
        <v>0</v>
      </c>
      <c r="AE54" s="212">
        <f>'[3]2017 GRC Adjustments'!AE54</f>
        <v>0</v>
      </c>
      <c r="AF54" s="212">
        <f>'[3]2017 GRC Adjustments'!AF54</f>
        <v>0</v>
      </c>
      <c r="AG54" s="212">
        <f>'[3]2017 GRC Adjustments'!AG54</f>
        <v>0</v>
      </c>
      <c r="AH54" s="212">
        <f>'[3]2017 GRC Adjustments'!AH54</f>
        <v>0</v>
      </c>
      <c r="AI54" s="212">
        <f>'[3]2017 GRC Adjustments'!AI54</f>
        <v>0</v>
      </c>
      <c r="AJ54" s="212">
        <f>'[3]2017 GRC Adjustments'!AJ54</f>
        <v>0</v>
      </c>
      <c r="AK54" s="212">
        <f>'[3]2017 GRC Adjustments'!AK54</f>
        <v>0</v>
      </c>
      <c r="AL54" s="212">
        <f>'[3]2017 GRC Adjustments'!AL54</f>
        <v>0</v>
      </c>
      <c r="AM54" s="212">
        <f>'[3]2017 GRC Adjustments'!AM54</f>
        <v>0</v>
      </c>
      <c r="AN54" s="762">
        <f>'[3]2017 GRC Adjustments'!AN54</f>
        <v>0</v>
      </c>
    </row>
    <row r="55" spans="1:40">
      <c r="A55" s="752" t="str">
        <f>'[3]2017 GRC Adjustments'!A55</f>
        <v xml:space="preserve">          (14) 555 - Purchased Power</v>
      </c>
      <c r="B55" s="99">
        <f>'[3]2017 GRC Adjustments'!B55</f>
        <v>-69268219.669999897</v>
      </c>
      <c r="C55" s="212">
        <f>'[3]2017 GRC Adjustments'!C55</f>
        <v>0</v>
      </c>
      <c r="D55" s="212">
        <f>'[3]2017 GRC Adjustments'!D55</f>
        <v>0</v>
      </c>
      <c r="E55" s="99">
        <f>'[3]2017 GRC Adjustments'!E55</f>
        <v>69268219.670000002</v>
      </c>
      <c r="F55" s="212">
        <f>'[3]2017 GRC Adjustments'!F55</f>
        <v>0</v>
      </c>
      <c r="G55" s="212">
        <f>'[3]2017 GRC Adjustments'!G55</f>
        <v>0</v>
      </c>
      <c r="H55" s="212">
        <f>'[3]2017 GRC Adjustments'!H55</f>
        <v>0</v>
      </c>
      <c r="I55" s="212">
        <f>'[3]2017 GRC Adjustments'!I55</f>
        <v>0</v>
      </c>
      <c r="J55" s="212">
        <f>'[3]2017 GRC Adjustments'!J55</f>
        <v>0</v>
      </c>
      <c r="K55" s="212">
        <f>'[3]2017 GRC Adjustments'!K55</f>
        <v>0</v>
      </c>
      <c r="L55" s="212">
        <f>'[3]2017 GRC Adjustments'!L55</f>
        <v>0</v>
      </c>
      <c r="M55" s="212">
        <f>'[3]2017 GRC Adjustments'!M55</f>
        <v>0</v>
      </c>
      <c r="N55" s="212">
        <f>'[3]2017 GRC Adjustments'!N55</f>
        <v>0</v>
      </c>
      <c r="O55" s="212">
        <f>'[3]2017 GRC Adjustments'!O55</f>
        <v>0</v>
      </c>
      <c r="P55" s="212">
        <f>'[3]2017 GRC Adjustments'!P55</f>
        <v>0</v>
      </c>
      <c r="Q55" s="212">
        <f>'[3]2017 GRC Adjustments'!Q55</f>
        <v>0</v>
      </c>
      <c r="R55" s="212">
        <f>'[3]2017 GRC Adjustments'!R55</f>
        <v>0</v>
      </c>
      <c r="S55" s="212">
        <f>'[3]2017 GRC Adjustments'!S55</f>
        <v>0</v>
      </c>
      <c r="T55" s="212">
        <f>'[3]2017 GRC Adjustments'!T55</f>
        <v>0</v>
      </c>
      <c r="U55" s="212">
        <f>'[3]2017 GRC Adjustments'!U55</f>
        <v>0</v>
      </c>
      <c r="V55" s="212">
        <f>'[3]2017 GRC Adjustments'!V55</f>
        <v>0</v>
      </c>
      <c r="W55" s="212">
        <f>'[3]2017 GRC Adjustments'!W55</f>
        <v>0</v>
      </c>
      <c r="X55" s="212">
        <f>'[3]2017 GRC Adjustments'!X55</f>
        <v>0</v>
      </c>
      <c r="Y55" s="212">
        <f>'[3]2017 GRC Adjustments'!Y55</f>
        <v>0</v>
      </c>
      <c r="Z55" s="212">
        <f>'[3]2017 GRC Adjustments'!Z55</f>
        <v>0</v>
      </c>
      <c r="AA55" s="212">
        <f>'[3]2017 GRC Adjustments'!AA55</f>
        <v>0</v>
      </c>
      <c r="AB55" s="212">
        <f>'[3]2017 GRC Adjustments'!AB55</f>
        <v>0</v>
      </c>
      <c r="AC55" s="212">
        <f>'[3]2017 GRC Adjustments'!AC55</f>
        <v>0</v>
      </c>
      <c r="AD55" s="212">
        <f>'[3]2017 GRC Adjustments'!AD55</f>
        <v>0</v>
      </c>
      <c r="AE55" s="212">
        <f>'[3]2017 GRC Adjustments'!AE55</f>
        <v>0</v>
      </c>
      <c r="AF55" s="212">
        <f>'[3]2017 GRC Adjustments'!AF55</f>
        <v>0</v>
      </c>
      <c r="AG55" s="212">
        <f>'[3]2017 GRC Adjustments'!AG55</f>
        <v>0</v>
      </c>
      <c r="AH55" s="212">
        <f>'[3]2017 GRC Adjustments'!AH55</f>
        <v>0</v>
      </c>
      <c r="AI55" s="212">
        <f>'[3]2017 GRC Adjustments'!AI55</f>
        <v>0</v>
      </c>
      <c r="AJ55" s="212">
        <f>'[3]2017 GRC Adjustments'!AJ55</f>
        <v>0</v>
      </c>
      <c r="AK55" s="212">
        <f>'[3]2017 GRC Adjustments'!AK55</f>
        <v>0</v>
      </c>
      <c r="AL55" s="212">
        <f>'[3]2017 GRC Adjustments'!AL55</f>
        <v>0</v>
      </c>
      <c r="AM55" s="212">
        <f>'[3]2017 GRC Adjustments'!AM55</f>
        <v>69268219.670000002</v>
      </c>
      <c r="AN55" s="762">
        <f>'[3]2017 GRC Adjustments'!AN55</f>
        <v>0</v>
      </c>
    </row>
    <row r="56" spans="1:40">
      <c r="A56" s="752" t="str">
        <f>'[3]2017 GRC Adjustments'!A56</f>
        <v xml:space="preserve">               (14) SUBTOTAL</v>
      </c>
      <c r="B56" s="643">
        <f>'[3]2017 GRC Adjustments'!B56</f>
        <v>-69268219.669999897</v>
      </c>
      <c r="C56" s="643">
        <f>'[3]2017 GRC Adjustments'!C56</f>
        <v>0</v>
      </c>
      <c r="D56" s="643">
        <f>'[3]2017 GRC Adjustments'!D56</f>
        <v>0</v>
      </c>
      <c r="E56" s="643">
        <f>'[3]2017 GRC Adjustments'!E56</f>
        <v>69268219.670000002</v>
      </c>
      <c r="F56" s="643">
        <f>'[3]2017 GRC Adjustments'!F56</f>
        <v>0</v>
      </c>
      <c r="G56" s="643">
        <f>'[3]2017 GRC Adjustments'!G56</f>
        <v>0</v>
      </c>
      <c r="H56" s="643">
        <f>'[3]2017 GRC Adjustments'!H56</f>
        <v>0</v>
      </c>
      <c r="I56" s="643">
        <f>'[3]2017 GRC Adjustments'!I56</f>
        <v>0</v>
      </c>
      <c r="J56" s="643">
        <f>'[3]2017 GRC Adjustments'!J56</f>
        <v>0</v>
      </c>
      <c r="K56" s="643">
        <f>'[3]2017 GRC Adjustments'!K56</f>
        <v>0</v>
      </c>
      <c r="L56" s="643">
        <f>'[3]2017 GRC Adjustments'!L56</f>
        <v>0</v>
      </c>
      <c r="M56" s="643">
        <f>'[3]2017 GRC Adjustments'!M56</f>
        <v>0</v>
      </c>
      <c r="N56" s="643">
        <f>'[3]2017 GRC Adjustments'!N56</f>
        <v>0</v>
      </c>
      <c r="O56" s="643">
        <f>'[3]2017 GRC Adjustments'!O56</f>
        <v>0</v>
      </c>
      <c r="P56" s="643">
        <f>'[3]2017 GRC Adjustments'!P56</f>
        <v>0</v>
      </c>
      <c r="Q56" s="643">
        <f>'[3]2017 GRC Adjustments'!Q56</f>
        <v>0</v>
      </c>
      <c r="R56" s="643">
        <f>'[3]2017 GRC Adjustments'!R56</f>
        <v>0</v>
      </c>
      <c r="S56" s="643">
        <f>'[3]2017 GRC Adjustments'!S56</f>
        <v>0</v>
      </c>
      <c r="T56" s="643">
        <f>'[3]2017 GRC Adjustments'!T56</f>
        <v>0</v>
      </c>
      <c r="U56" s="643">
        <f>'[3]2017 GRC Adjustments'!U56</f>
        <v>0</v>
      </c>
      <c r="V56" s="643">
        <f>'[3]2017 GRC Adjustments'!V56</f>
        <v>0</v>
      </c>
      <c r="W56" s="643">
        <f>'[3]2017 GRC Adjustments'!W56</f>
        <v>0</v>
      </c>
      <c r="X56" s="643">
        <f>'[3]2017 GRC Adjustments'!X56</f>
        <v>0</v>
      </c>
      <c r="Y56" s="643">
        <f>'[3]2017 GRC Adjustments'!Y56</f>
        <v>0</v>
      </c>
      <c r="Z56" s="643">
        <f>'[3]2017 GRC Adjustments'!Z56</f>
        <v>0</v>
      </c>
      <c r="AA56" s="643">
        <f>'[3]2017 GRC Adjustments'!AA56</f>
        <v>0</v>
      </c>
      <c r="AB56" s="643">
        <f>'[3]2017 GRC Adjustments'!AB56</f>
        <v>0</v>
      </c>
      <c r="AC56" s="643">
        <f>'[3]2017 GRC Adjustments'!AC56</f>
        <v>0</v>
      </c>
      <c r="AD56" s="643">
        <f>'[3]2017 GRC Adjustments'!AD56</f>
        <v>0</v>
      </c>
      <c r="AE56" s="643">
        <f>'[3]2017 GRC Adjustments'!AE56</f>
        <v>0</v>
      </c>
      <c r="AF56" s="643">
        <f>'[3]2017 GRC Adjustments'!AF56</f>
        <v>0</v>
      </c>
      <c r="AG56" s="643">
        <f>'[3]2017 GRC Adjustments'!AG56</f>
        <v>0</v>
      </c>
      <c r="AH56" s="643">
        <f>'[3]2017 GRC Adjustments'!AH56</f>
        <v>0</v>
      </c>
      <c r="AI56" s="643">
        <f>'[3]2017 GRC Adjustments'!AI56</f>
        <v>0</v>
      </c>
      <c r="AJ56" s="643">
        <f>'[3]2017 GRC Adjustments'!AJ56</f>
        <v>0</v>
      </c>
      <c r="AK56" s="643">
        <f>'[3]2017 GRC Adjustments'!AK56</f>
        <v>0</v>
      </c>
      <c r="AL56" s="643">
        <f>'[3]2017 GRC Adjustments'!AL56</f>
        <v>0</v>
      </c>
      <c r="AM56" s="754">
        <f>'[3]2017 GRC Adjustments'!AM56</f>
        <v>69268219.670000002</v>
      </c>
      <c r="AN56" s="765">
        <f>'[3]2017 GRC Adjustments'!AN56</f>
        <v>0</v>
      </c>
    </row>
    <row r="57" spans="1:40">
      <c r="A57" s="759" t="str">
        <f>'[3]2017 GRC Adjustments'!A57</f>
        <v>(10) TOTAL ENERGY COST</v>
      </c>
      <c r="B57" s="212">
        <f>'[3]2017 GRC Adjustments'!B57</f>
        <v>811881319.41999805</v>
      </c>
      <c r="C57" s="212">
        <f>'[3]2017 GRC Adjustments'!C57</f>
        <v>0</v>
      </c>
      <c r="D57" s="212">
        <f>'[3]2017 GRC Adjustments'!D57</f>
        <v>0</v>
      </c>
      <c r="E57" s="212">
        <f>'[3]2017 GRC Adjustments'!E57</f>
        <v>69268219.670000002</v>
      </c>
      <c r="F57" s="212">
        <f>'[3]2017 GRC Adjustments'!F57</f>
        <v>0</v>
      </c>
      <c r="G57" s="212">
        <f>'[3]2017 GRC Adjustments'!G57</f>
        <v>0</v>
      </c>
      <c r="H57" s="212">
        <f>'[3]2017 GRC Adjustments'!H57</f>
        <v>0</v>
      </c>
      <c r="I57" s="212">
        <f>'[3]2017 GRC Adjustments'!I57</f>
        <v>0</v>
      </c>
      <c r="J57" s="212">
        <f>'[3]2017 GRC Adjustments'!J57</f>
        <v>0</v>
      </c>
      <c r="K57" s="212">
        <f>'[3]2017 GRC Adjustments'!K57</f>
        <v>10379.814252257231</v>
      </c>
      <c r="L57" s="212">
        <f>'[3]2017 GRC Adjustments'!L57</f>
        <v>0</v>
      </c>
      <c r="M57" s="212">
        <f>'[3]2017 GRC Adjustments'!M57</f>
        <v>0</v>
      </c>
      <c r="N57" s="212">
        <f>'[3]2017 GRC Adjustments'!N57</f>
        <v>0</v>
      </c>
      <c r="O57" s="212">
        <f>'[3]2017 GRC Adjustments'!O57</f>
        <v>0</v>
      </c>
      <c r="P57" s="212">
        <f>'[3]2017 GRC Adjustments'!P57</f>
        <v>0</v>
      </c>
      <c r="Q57" s="212">
        <f>'[3]2017 GRC Adjustments'!Q57</f>
        <v>0</v>
      </c>
      <c r="R57" s="212">
        <f>'[3]2017 GRC Adjustments'!R57</f>
        <v>130546.64316428918</v>
      </c>
      <c r="S57" s="212">
        <f>'[3]2017 GRC Adjustments'!S57</f>
        <v>0</v>
      </c>
      <c r="T57" s="212">
        <f>'[3]2017 GRC Adjustments'!T57</f>
        <v>0</v>
      </c>
      <c r="U57" s="212">
        <f>'[3]2017 GRC Adjustments'!U57</f>
        <v>0</v>
      </c>
      <c r="V57" s="212">
        <f>'[3]2017 GRC Adjustments'!V57</f>
        <v>0</v>
      </c>
      <c r="W57" s="212">
        <f>'[3]2017 GRC Adjustments'!W57</f>
        <v>0</v>
      </c>
      <c r="X57" s="212">
        <f>'[3]2017 GRC Adjustments'!X57</f>
        <v>0</v>
      </c>
      <c r="Y57" s="212">
        <f>'[3]2017 GRC Adjustments'!Y57</f>
        <v>0</v>
      </c>
      <c r="Z57" s="212">
        <f>'[3]2017 GRC Adjustments'!Z57</f>
        <v>-141167403.77034402</v>
      </c>
      <c r="AA57" s="212">
        <f>'[3]2017 GRC Adjustments'!AA57</f>
        <v>0</v>
      </c>
      <c r="AB57" s="212">
        <f>'[3]2017 GRC Adjustments'!AB57</f>
        <v>0</v>
      </c>
      <c r="AC57" s="212">
        <f>'[3]2017 GRC Adjustments'!AC57</f>
        <v>0</v>
      </c>
      <c r="AD57" s="212">
        <f>'[3]2017 GRC Adjustments'!AD57</f>
        <v>0</v>
      </c>
      <c r="AE57" s="212">
        <f>'[3]2017 GRC Adjustments'!AE57</f>
        <v>0</v>
      </c>
      <c r="AF57" s="212">
        <f>'[3]2017 GRC Adjustments'!AF57</f>
        <v>0</v>
      </c>
      <c r="AG57" s="212">
        <f>'[3]2017 GRC Adjustments'!AG57</f>
        <v>0</v>
      </c>
      <c r="AH57" s="212">
        <f>'[3]2017 GRC Adjustments'!AH57</f>
        <v>0</v>
      </c>
      <c r="AI57" s="212">
        <f>'[3]2017 GRC Adjustments'!AI57</f>
        <v>0</v>
      </c>
      <c r="AJ57" s="212">
        <f>'[3]2017 GRC Adjustments'!AJ57</f>
        <v>0</v>
      </c>
      <c r="AK57" s="212">
        <f>'[3]2017 GRC Adjustments'!AK57</f>
        <v>0</v>
      </c>
      <c r="AL57" s="212">
        <f>'[3]2017 GRC Adjustments'!AL57</f>
        <v>0</v>
      </c>
      <c r="AM57" s="763">
        <f>'[3]2017 GRC Adjustments'!AM57</f>
        <v>-71758257.642927483</v>
      </c>
      <c r="AN57" s="762">
        <f>'[3]2017 GRC Adjustments'!AN57</f>
        <v>740123061.77707052</v>
      </c>
    </row>
    <row r="58" spans="1:40">
      <c r="A58" s="752">
        <f>'[3]2017 GRC Adjustments'!A58</f>
        <v>0</v>
      </c>
      <c r="B58" s="212">
        <f>'[3]2017 GRC Adjustments'!B58</f>
        <v>0</v>
      </c>
      <c r="C58" s="212">
        <f>'[3]2017 GRC Adjustments'!C58</f>
        <v>0</v>
      </c>
      <c r="D58" s="212">
        <f>'[3]2017 GRC Adjustments'!D58</f>
        <v>0</v>
      </c>
      <c r="E58" s="212">
        <f>'[3]2017 GRC Adjustments'!E58</f>
        <v>0</v>
      </c>
      <c r="F58" s="212">
        <f>'[3]2017 GRC Adjustments'!F58</f>
        <v>0</v>
      </c>
      <c r="G58" s="212">
        <f>'[3]2017 GRC Adjustments'!G58</f>
        <v>0</v>
      </c>
      <c r="H58" s="212">
        <f>'[3]2017 GRC Adjustments'!H58</f>
        <v>0</v>
      </c>
      <c r="I58" s="212">
        <f>'[3]2017 GRC Adjustments'!I58</f>
        <v>0</v>
      </c>
      <c r="J58" s="212">
        <f>'[3]2017 GRC Adjustments'!J58</f>
        <v>0</v>
      </c>
      <c r="K58" s="212">
        <f>'[3]2017 GRC Adjustments'!K58</f>
        <v>0</v>
      </c>
      <c r="L58" s="212">
        <f>'[3]2017 GRC Adjustments'!L58</f>
        <v>0</v>
      </c>
      <c r="M58" s="212">
        <f>'[3]2017 GRC Adjustments'!M58</f>
        <v>0</v>
      </c>
      <c r="N58" s="212">
        <f>'[3]2017 GRC Adjustments'!N58</f>
        <v>0</v>
      </c>
      <c r="O58" s="212">
        <f>'[3]2017 GRC Adjustments'!O58</f>
        <v>0</v>
      </c>
      <c r="P58" s="212">
        <f>'[3]2017 GRC Adjustments'!P58</f>
        <v>0</v>
      </c>
      <c r="Q58" s="212">
        <f>'[3]2017 GRC Adjustments'!Q58</f>
        <v>0</v>
      </c>
      <c r="R58" s="212">
        <f>'[3]2017 GRC Adjustments'!R58</f>
        <v>0</v>
      </c>
      <c r="S58" s="212">
        <f>'[3]2017 GRC Adjustments'!S58</f>
        <v>0</v>
      </c>
      <c r="T58" s="212">
        <f>'[3]2017 GRC Adjustments'!T58</f>
        <v>0</v>
      </c>
      <c r="U58" s="212">
        <f>'[3]2017 GRC Adjustments'!U58</f>
        <v>0</v>
      </c>
      <c r="V58" s="212">
        <f>'[3]2017 GRC Adjustments'!V58</f>
        <v>0</v>
      </c>
      <c r="W58" s="212">
        <f>'[3]2017 GRC Adjustments'!W58</f>
        <v>0</v>
      </c>
      <c r="X58" s="212">
        <f>'[3]2017 GRC Adjustments'!X58</f>
        <v>0</v>
      </c>
      <c r="Y58" s="212">
        <f>'[3]2017 GRC Adjustments'!Y58</f>
        <v>0</v>
      </c>
      <c r="Z58" s="212">
        <f>'[3]2017 GRC Adjustments'!Z58</f>
        <v>0</v>
      </c>
      <c r="AA58" s="212">
        <f>'[3]2017 GRC Adjustments'!AA58</f>
        <v>0</v>
      </c>
      <c r="AB58" s="212">
        <f>'[3]2017 GRC Adjustments'!AB58</f>
        <v>0</v>
      </c>
      <c r="AC58" s="212">
        <f>'[3]2017 GRC Adjustments'!AC58</f>
        <v>0</v>
      </c>
      <c r="AD58" s="212">
        <f>'[3]2017 GRC Adjustments'!AD58</f>
        <v>0</v>
      </c>
      <c r="AE58" s="212">
        <f>'[3]2017 GRC Adjustments'!AE58</f>
        <v>0</v>
      </c>
      <c r="AF58" s="212">
        <f>'[3]2017 GRC Adjustments'!AF58</f>
        <v>0</v>
      </c>
      <c r="AG58" s="212">
        <f>'[3]2017 GRC Adjustments'!AG58</f>
        <v>0</v>
      </c>
      <c r="AH58" s="212">
        <f>'[3]2017 GRC Adjustments'!AH58</f>
        <v>0</v>
      </c>
      <c r="AI58" s="212">
        <f>'[3]2017 GRC Adjustments'!AI58</f>
        <v>0</v>
      </c>
      <c r="AJ58" s="212">
        <f>'[3]2017 GRC Adjustments'!AJ58</f>
        <v>0</v>
      </c>
      <c r="AK58" s="212">
        <f>'[3]2017 GRC Adjustments'!AK58</f>
        <v>0</v>
      </c>
      <c r="AL58" s="212">
        <f>'[3]2017 GRC Adjustments'!AL58</f>
        <v>0</v>
      </c>
      <c r="AM58" s="212">
        <f>'[3]2017 GRC Adjustments'!AM58</f>
        <v>0</v>
      </c>
      <c r="AN58" s="762">
        <f>'[3]2017 GRC Adjustments'!AN58</f>
        <v>0</v>
      </c>
    </row>
    <row r="59" spans="1:40" ht="13.8" thickBot="1">
      <c r="A59" s="757" t="str">
        <f>'[3]2017 GRC Adjustments'!A59</f>
        <v>GROSS MARGIN</v>
      </c>
      <c r="B59" s="644">
        <f>'[3]2017 GRC Adjustments'!B59</f>
        <v>1583458451.6600018</v>
      </c>
      <c r="C59" s="644">
        <f>'[3]2017 GRC Adjustments'!C59</f>
        <v>-28861313.910117842</v>
      </c>
      <c r="D59" s="644">
        <f>'[3]2017 GRC Adjustments'!D59</f>
        <v>28313253</v>
      </c>
      <c r="E59" s="644">
        <f>'[3]2017 GRC Adjustments'!E59</f>
        <v>-262092590.71000004</v>
      </c>
      <c r="F59" s="644">
        <f>'[3]2017 GRC Adjustments'!F59</f>
        <v>0</v>
      </c>
      <c r="G59" s="644">
        <f>'[3]2017 GRC Adjustments'!G59</f>
        <v>0</v>
      </c>
      <c r="H59" s="644">
        <f>'[3]2017 GRC Adjustments'!H59</f>
        <v>0</v>
      </c>
      <c r="I59" s="644">
        <f>'[3]2017 GRC Adjustments'!I59</f>
        <v>0</v>
      </c>
      <c r="J59" s="644">
        <f>'[3]2017 GRC Adjustments'!J59</f>
        <v>0</v>
      </c>
      <c r="K59" s="644">
        <f>'[3]2017 GRC Adjustments'!K59</f>
        <v>-10379.814252257231</v>
      </c>
      <c r="L59" s="644">
        <f>'[3]2017 GRC Adjustments'!L59</f>
        <v>0</v>
      </c>
      <c r="M59" s="644">
        <f>'[3]2017 GRC Adjustments'!M59</f>
        <v>0</v>
      </c>
      <c r="N59" s="644">
        <f>'[3]2017 GRC Adjustments'!N59</f>
        <v>0</v>
      </c>
      <c r="O59" s="644">
        <f>'[3]2017 GRC Adjustments'!O59</f>
        <v>0</v>
      </c>
      <c r="P59" s="644">
        <f>'[3]2017 GRC Adjustments'!P59</f>
        <v>0</v>
      </c>
      <c r="Q59" s="644">
        <f>'[3]2017 GRC Adjustments'!Q59</f>
        <v>0</v>
      </c>
      <c r="R59" s="644">
        <f>'[3]2017 GRC Adjustments'!R59</f>
        <v>-130546.64316428918</v>
      </c>
      <c r="S59" s="644">
        <f>'[3]2017 GRC Adjustments'!S59</f>
        <v>0</v>
      </c>
      <c r="T59" s="644">
        <f>'[3]2017 GRC Adjustments'!T59</f>
        <v>0</v>
      </c>
      <c r="U59" s="644">
        <f>'[3]2017 GRC Adjustments'!U59</f>
        <v>0</v>
      </c>
      <c r="V59" s="644">
        <f>'[3]2017 GRC Adjustments'!V59</f>
        <v>0</v>
      </c>
      <c r="W59" s="644">
        <f>'[3]2017 GRC Adjustments'!W59</f>
        <v>0</v>
      </c>
      <c r="X59" s="644">
        <f>'[3]2017 GRC Adjustments'!X59</f>
        <v>0</v>
      </c>
      <c r="Y59" s="644">
        <f>'[3]2017 GRC Adjustments'!Y59</f>
        <v>0</v>
      </c>
      <c r="Z59" s="644">
        <f>'[3]2017 GRC Adjustments'!Z59</f>
        <v>13929364.88548173</v>
      </c>
      <c r="AA59" s="644">
        <f>'[3]2017 GRC Adjustments'!AA59</f>
        <v>0</v>
      </c>
      <c r="AB59" s="644">
        <f>'[3]2017 GRC Adjustments'!AB59</f>
        <v>0</v>
      </c>
      <c r="AC59" s="644">
        <f>'[3]2017 GRC Adjustments'!AC59</f>
        <v>0</v>
      </c>
      <c r="AD59" s="644">
        <f>'[3]2017 GRC Adjustments'!AD59</f>
        <v>0</v>
      </c>
      <c r="AE59" s="644">
        <f>'[3]2017 GRC Adjustments'!AE59</f>
        <v>0</v>
      </c>
      <c r="AF59" s="644">
        <f>'[3]2017 GRC Adjustments'!AF59</f>
        <v>0</v>
      </c>
      <c r="AG59" s="644">
        <f>'[3]2017 GRC Adjustments'!AG59</f>
        <v>0</v>
      </c>
      <c r="AH59" s="644">
        <f>'[3]2017 GRC Adjustments'!AH59</f>
        <v>0</v>
      </c>
      <c r="AI59" s="644">
        <f>'[3]2017 GRC Adjustments'!AI59</f>
        <v>0</v>
      </c>
      <c r="AJ59" s="644">
        <f>'[3]2017 GRC Adjustments'!AJ59</f>
        <v>0</v>
      </c>
      <c r="AK59" s="644">
        <f>'[3]2017 GRC Adjustments'!AK59</f>
        <v>0</v>
      </c>
      <c r="AL59" s="644">
        <f>'[3]2017 GRC Adjustments'!AL59</f>
        <v>0</v>
      </c>
      <c r="AM59" s="644">
        <f>'[3]2017 GRC Adjustments'!AM59</f>
        <v>-248852213.19205266</v>
      </c>
      <c r="AN59" s="766">
        <f>'[3]2017 GRC Adjustments'!AN59</f>
        <v>1334606238.4679492</v>
      </c>
    </row>
    <row r="60" spans="1:40" ht="13.8" thickTop="1">
      <c r="A60" s="751">
        <f>'[3]2017 GRC Adjustments'!A60</f>
        <v>0</v>
      </c>
      <c r="B60" s="212">
        <f>'[3]2017 GRC Adjustments'!B60</f>
        <v>0</v>
      </c>
      <c r="C60" s="212">
        <f>'[3]2017 GRC Adjustments'!C60</f>
        <v>0</v>
      </c>
      <c r="D60" s="212">
        <f>'[3]2017 GRC Adjustments'!D60</f>
        <v>0</v>
      </c>
      <c r="E60" s="212">
        <f>'[3]2017 GRC Adjustments'!E60</f>
        <v>0</v>
      </c>
      <c r="F60" s="212">
        <f>'[3]2017 GRC Adjustments'!F60</f>
        <v>0</v>
      </c>
      <c r="G60" s="212">
        <f>'[3]2017 GRC Adjustments'!G60</f>
        <v>0</v>
      </c>
      <c r="H60" s="212">
        <f>'[3]2017 GRC Adjustments'!H60</f>
        <v>0</v>
      </c>
      <c r="I60" s="212">
        <f>'[3]2017 GRC Adjustments'!I60</f>
        <v>0</v>
      </c>
      <c r="J60" s="212">
        <f>'[3]2017 GRC Adjustments'!J60</f>
        <v>0</v>
      </c>
      <c r="K60" s="212">
        <f>'[3]2017 GRC Adjustments'!K60</f>
        <v>0</v>
      </c>
      <c r="L60" s="212">
        <f>'[3]2017 GRC Adjustments'!L60</f>
        <v>0</v>
      </c>
      <c r="M60" s="212">
        <f>'[3]2017 GRC Adjustments'!M60</f>
        <v>0</v>
      </c>
      <c r="N60" s="212">
        <f>'[3]2017 GRC Adjustments'!N60</f>
        <v>0</v>
      </c>
      <c r="O60" s="212">
        <f>'[3]2017 GRC Adjustments'!O60</f>
        <v>0</v>
      </c>
      <c r="P60" s="212">
        <f>'[3]2017 GRC Adjustments'!P60</f>
        <v>0</v>
      </c>
      <c r="Q60" s="212">
        <f>'[3]2017 GRC Adjustments'!Q60</f>
        <v>0</v>
      </c>
      <c r="R60" s="212">
        <f>'[3]2017 GRC Adjustments'!R60</f>
        <v>0</v>
      </c>
      <c r="S60" s="212">
        <f>'[3]2017 GRC Adjustments'!S60</f>
        <v>0</v>
      </c>
      <c r="T60" s="212">
        <f>'[3]2017 GRC Adjustments'!T60</f>
        <v>0</v>
      </c>
      <c r="U60" s="212">
        <f>'[3]2017 GRC Adjustments'!U60</f>
        <v>0</v>
      </c>
      <c r="V60" s="212">
        <f>'[3]2017 GRC Adjustments'!V60</f>
        <v>0</v>
      </c>
      <c r="W60" s="212">
        <f>'[3]2017 GRC Adjustments'!W60</f>
        <v>0</v>
      </c>
      <c r="X60" s="212">
        <f>'[3]2017 GRC Adjustments'!X60</f>
        <v>0</v>
      </c>
      <c r="Y60" s="212">
        <f>'[3]2017 GRC Adjustments'!Y60</f>
        <v>0</v>
      </c>
      <c r="Z60" s="212">
        <f>'[3]2017 GRC Adjustments'!Z60</f>
        <v>0</v>
      </c>
      <c r="AA60" s="212">
        <f>'[3]2017 GRC Adjustments'!AA60</f>
        <v>0</v>
      </c>
      <c r="AB60" s="212">
        <f>'[3]2017 GRC Adjustments'!AB60</f>
        <v>0</v>
      </c>
      <c r="AC60" s="212">
        <f>'[3]2017 GRC Adjustments'!AC60</f>
        <v>0</v>
      </c>
      <c r="AD60" s="212">
        <f>'[3]2017 GRC Adjustments'!AD60</f>
        <v>0</v>
      </c>
      <c r="AE60" s="212">
        <f>'[3]2017 GRC Adjustments'!AE60</f>
        <v>0</v>
      </c>
      <c r="AF60" s="212">
        <f>'[3]2017 GRC Adjustments'!AF60</f>
        <v>0</v>
      </c>
      <c r="AG60" s="212">
        <f>'[3]2017 GRC Adjustments'!AG60</f>
        <v>0</v>
      </c>
      <c r="AH60" s="212">
        <f>'[3]2017 GRC Adjustments'!AH60</f>
        <v>0</v>
      </c>
      <c r="AI60" s="212">
        <f>'[3]2017 GRC Adjustments'!AI60</f>
        <v>0</v>
      </c>
      <c r="AJ60" s="212">
        <f>'[3]2017 GRC Adjustments'!AJ60</f>
        <v>0</v>
      </c>
      <c r="AK60" s="212">
        <f>'[3]2017 GRC Adjustments'!AK60</f>
        <v>0</v>
      </c>
      <c r="AL60" s="212">
        <f>'[3]2017 GRC Adjustments'!AL60</f>
        <v>0</v>
      </c>
      <c r="AM60" s="212">
        <f>'[3]2017 GRC Adjustments'!AM60</f>
        <v>0</v>
      </c>
      <c r="AN60" s="762">
        <f>'[3]2017 GRC Adjustments'!AN60</f>
        <v>0</v>
      </c>
    </row>
    <row r="61" spans="1:40">
      <c r="A61" s="759" t="str">
        <f>'[3]2017 GRC Adjustments'!A61</f>
        <v>OPERATING EXPENSES</v>
      </c>
      <c r="B61" s="212">
        <f>'[3]2017 GRC Adjustments'!B61</f>
        <v>0</v>
      </c>
      <c r="C61" s="212">
        <f>'[3]2017 GRC Adjustments'!C61</f>
        <v>0</v>
      </c>
      <c r="D61" s="212">
        <f>'[3]2017 GRC Adjustments'!D61</f>
        <v>0</v>
      </c>
      <c r="E61" s="212">
        <f>'[3]2017 GRC Adjustments'!E61</f>
        <v>0</v>
      </c>
      <c r="F61" s="212">
        <f>'[3]2017 GRC Adjustments'!F61</f>
        <v>0</v>
      </c>
      <c r="G61" s="212">
        <f>'[3]2017 GRC Adjustments'!G61</f>
        <v>0</v>
      </c>
      <c r="H61" s="212">
        <f>'[3]2017 GRC Adjustments'!H61</f>
        <v>0</v>
      </c>
      <c r="I61" s="212">
        <f>'[3]2017 GRC Adjustments'!I61</f>
        <v>0</v>
      </c>
      <c r="J61" s="212">
        <f>'[3]2017 GRC Adjustments'!J61</f>
        <v>0</v>
      </c>
      <c r="K61" s="212">
        <f>'[3]2017 GRC Adjustments'!K61</f>
        <v>0</v>
      </c>
      <c r="L61" s="212">
        <f>'[3]2017 GRC Adjustments'!L61</f>
        <v>0</v>
      </c>
      <c r="M61" s="212">
        <f>'[3]2017 GRC Adjustments'!M61</f>
        <v>0</v>
      </c>
      <c r="N61" s="212">
        <f>'[3]2017 GRC Adjustments'!N61</f>
        <v>0</v>
      </c>
      <c r="O61" s="212">
        <f>'[3]2017 GRC Adjustments'!O61</f>
        <v>0</v>
      </c>
      <c r="P61" s="212">
        <f>'[3]2017 GRC Adjustments'!P61</f>
        <v>0</v>
      </c>
      <c r="Q61" s="212">
        <f>'[3]2017 GRC Adjustments'!Q61</f>
        <v>0</v>
      </c>
      <c r="R61" s="212">
        <f>'[3]2017 GRC Adjustments'!R61</f>
        <v>0</v>
      </c>
      <c r="S61" s="212">
        <f>'[3]2017 GRC Adjustments'!S61</f>
        <v>0</v>
      </c>
      <c r="T61" s="212">
        <f>'[3]2017 GRC Adjustments'!T61</f>
        <v>0</v>
      </c>
      <c r="U61" s="212">
        <f>'[3]2017 GRC Adjustments'!U61</f>
        <v>0</v>
      </c>
      <c r="V61" s="212">
        <f>'[3]2017 GRC Adjustments'!V61</f>
        <v>0</v>
      </c>
      <c r="W61" s="212">
        <f>'[3]2017 GRC Adjustments'!W61</f>
        <v>0</v>
      </c>
      <c r="X61" s="212">
        <f>'[3]2017 GRC Adjustments'!X61</f>
        <v>0</v>
      </c>
      <c r="Y61" s="212">
        <f>'[3]2017 GRC Adjustments'!Y61</f>
        <v>0</v>
      </c>
      <c r="Z61" s="212">
        <f>'[3]2017 GRC Adjustments'!Z61</f>
        <v>0</v>
      </c>
      <c r="AA61" s="212">
        <f>'[3]2017 GRC Adjustments'!AA61</f>
        <v>0</v>
      </c>
      <c r="AB61" s="212">
        <f>'[3]2017 GRC Adjustments'!AB61</f>
        <v>0</v>
      </c>
      <c r="AC61" s="212">
        <f>'[3]2017 GRC Adjustments'!AC61</f>
        <v>0</v>
      </c>
      <c r="AD61" s="212">
        <f>'[3]2017 GRC Adjustments'!AD61</f>
        <v>0</v>
      </c>
      <c r="AE61" s="212">
        <f>'[3]2017 GRC Adjustments'!AE61</f>
        <v>0</v>
      </c>
      <c r="AF61" s="212">
        <f>'[3]2017 GRC Adjustments'!AF61</f>
        <v>0</v>
      </c>
      <c r="AG61" s="212">
        <f>'[3]2017 GRC Adjustments'!AG61</f>
        <v>0</v>
      </c>
      <c r="AH61" s="212">
        <f>'[3]2017 GRC Adjustments'!AH61</f>
        <v>0</v>
      </c>
      <c r="AI61" s="212">
        <f>'[3]2017 GRC Adjustments'!AI61</f>
        <v>0</v>
      </c>
      <c r="AJ61" s="212">
        <f>'[3]2017 GRC Adjustments'!AJ61</f>
        <v>0</v>
      </c>
      <c r="AK61" s="212">
        <f>'[3]2017 GRC Adjustments'!AK61</f>
        <v>0</v>
      </c>
      <c r="AL61" s="212">
        <f>'[3]2017 GRC Adjustments'!AL61</f>
        <v>0</v>
      </c>
      <c r="AM61" s="212">
        <f>'[3]2017 GRC Adjustments'!AM61</f>
        <v>0</v>
      </c>
      <c r="AN61" s="762">
        <f>'[3]2017 GRC Adjustments'!AN61</f>
        <v>0</v>
      </c>
    </row>
    <row r="62" spans="1:40">
      <c r="A62" s="751" t="str">
        <f>'[3]2017 GRC Adjustments'!A62</f>
        <v xml:space="preserve">     OPERATING AND MAINTENANCE</v>
      </c>
      <c r="B62" s="212">
        <f>'[3]2017 GRC Adjustments'!B62</f>
        <v>0</v>
      </c>
      <c r="C62" s="212">
        <f>'[3]2017 GRC Adjustments'!C62</f>
        <v>0</v>
      </c>
      <c r="D62" s="212">
        <f>'[3]2017 GRC Adjustments'!D62</f>
        <v>0</v>
      </c>
      <c r="E62" s="212">
        <f>'[3]2017 GRC Adjustments'!E62</f>
        <v>0</v>
      </c>
      <c r="F62" s="212">
        <f>'[3]2017 GRC Adjustments'!F62</f>
        <v>0</v>
      </c>
      <c r="G62" s="212">
        <f>'[3]2017 GRC Adjustments'!G62</f>
        <v>0</v>
      </c>
      <c r="H62" s="212">
        <f>'[3]2017 GRC Adjustments'!H62</f>
        <v>0</v>
      </c>
      <c r="I62" s="212">
        <f>'[3]2017 GRC Adjustments'!I62</f>
        <v>0</v>
      </c>
      <c r="J62" s="212">
        <f>'[3]2017 GRC Adjustments'!J62</f>
        <v>0</v>
      </c>
      <c r="K62" s="212">
        <f>'[3]2017 GRC Adjustments'!K62</f>
        <v>0</v>
      </c>
      <c r="L62" s="212">
        <f>'[3]2017 GRC Adjustments'!L62</f>
        <v>0</v>
      </c>
      <c r="M62" s="212">
        <f>'[3]2017 GRC Adjustments'!M62</f>
        <v>0</v>
      </c>
      <c r="N62" s="212">
        <f>'[3]2017 GRC Adjustments'!N62</f>
        <v>0</v>
      </c>
      <c r="O62" s="212">
        <f>'[3]2017 GRC Adjustments'!O62</f>
        <v>0</v>
      </c>
      <c r="P62" s="212">
        <f>'[3]2017 GRC Adjustments'!P62</f>
        <v>0</v>
      </c>
      <c r="Q62" s="212">
        <f>'[3]2017 GRC Adjustments'!Q62</f>
        <v>0</v>
      </c>
      <c r="R62" s="212">
        <f>'[3]2017 GRC Adjustments'!R62</f>
        <v>0</v>
      </c>
      <c r="S62" s="212">
        <f>'[3]2017 GRC Adjustments'!S62</f>
        <v>0</v>
      </c>
      <c r="T62" s="212">
        <f>'[3]2017 GRC Adjustments'!T62</f>
        <v>0</v>
      </c>
      <c r="U62" s="212">
        <f>'[3]2017 GRC Adjustments'!U62</f>
        <v>0</v>
      </c>
      <c r="V62" s="212">
        <f>'[3]2017 GRC Adjustments'!V62</f>
        <v>0</v>
      </c>
      <c r="W62" s="212">
        <f>'[3]2017 GRC Adjustments'!W62</f>
        <v>0</v>
      </c>
      <c r="X62" s="212">
        <f>'[3]2017 GRC Adjustments'!X62</f>
        <v>0</v>
      </c>
      <c r="Y62" s="212">
        <f>'[3]2017 GRC Adjustments'!Y62</f>
        <v>0</v>
      </c>
      <c r="Z62" s="212">
        <f>'[3]2017 GRC Adjustments'!Z62</f>
        <v>0</v>
      </c>
      <c r="AA62" s="212">
        <f>'[3]2017 GRC Adjustments'!AA62</f>
        <v>0</v>
      </c>
      <c r="AB62" s="212">
        <f>'[3]2017 GRC Adjustments'!AB62</f>
        <v>0</v>
      </c>
      <c r="AC62" s="212">
        <f>'[3]2017 GRC Adjustments'!AC62</f>
        <v>0</v>
      </c>
      <c r="AD62" s="212">
        <f>'[3]2017 GRC Adjustments'!AD62</f>
        <v>0</v>
      </c>
      <c r="AE62" s="212">
        <f>'[3]2017 GRC Adjustments'!AE62</f>
        <v>0</v>
      </c>
      <c r="AF62" s="212">
        <f>'[3]2017 GRC Adjustments'!AF62</f>
        <v>0</v>
      </c>
      <c r="AG62" s="212">
        <f>'[3]2017 GRC Adjustments'!AG62</f>
        <v>0</v>
      </c>
      <c r="AH62" s="212">
        <f>'[3]2017 GRC Adjustments'!AH62</f>
        <v>0</v>
      </c>
      <c r="AI62" s="212">
        <f>'[3]2017 GRC Adjustments'!AI62</f>
        <v>0</v>
      </c>
      <c r="AJ62" s="212">
        <f>'[3]2017 GRC Adjustments'!AJ62</f>
        <v>0</v>
      </c>
      <c r="AK62" s="212">
        <f>'[3]2017 GRC Adjustments'!AK62</f>
        <v>0</v>
      </c>
      <c r="AL62" s="212">
        <f>'[3]2017 GRC Adjustments'!AL62</f>
        <v>0</v>
      </c>
      <c r="AM62" s="212">
        <f>'[3]2017 GRC Adjustments'!AM62</f>
        <v>0</v>
      </c>
      <c r="AN62" s="762">
        <f>'[3]2017 GRC Adjustments'!AN62</f>
        <v>0</v>
      </c>
    </row>
    <row r="63" spans="1:40">
      <c r="A63" s="753" t="str">
        <f>'[3]2017 GRC Adjustments'!A63</f>
        <v xml:space="preserve">          17 - OTHER ENERGY SUPPLY EXPENSES</v>
      </c>
      <c r="B63" s="212">
        <f>'[3]2017 GRC Adjustments'!B63</f>
        <v>0</v>
      </c>
      <c r="C63" s="212">
        <f>'[3]2017 GRC Adjustments'!C63</f>
        <v>0</v>
      </c>
      <c r="D63" s="212">
        <f>'[3]2017 GRC Adjustments'!D63</f>
        <v>0</v>
      </c>
      <c r="E63" s="212">
        <f>'[3]2017 GRC Adjustments'!E63</f>
        <v>0</v>
      </c>
      <c r="F63" s="212">
        <f>'[3]2017 GRC Adjustments'!F63</f>
        <v>0</v>
      </c>
      <c r="G63" s="212">
        <f>'[3]2017 GRC Adjustments'!G63</f>
        <v>0</v>
      </c>
      <c r="H63" s="212">
        <f>'[3]2017 GRC Adjustments'!H63</f>
        <v>0</v>
      </c>
      <c r="I63" s="212">
        <f>'[3]2017 GRC Adjustments'!I63</f>
        <v>0</v>
      </c>
      <c r="J63" s="212">
        <f>'[3]2017 GRC Adjustments'!J63</f>
        <v>0</v>
      </c>
      <c r="K63" s="212">
        <f>'[3]2017 GRC Adjustments'!K63</f>
        <v>0</v>
      </c>
      <c r="L63" s="212">
        <f>'[3]2017 GRC Adjustments'!L63</f>
        <v>0</v>
      </c>
      <c r="M63" s="212">
        <f>'[3]2017 GRC Adjustments'!M63</f>
        <v>0</v>
      </c>
      <c r="N63" s="212">
        <f>'[3]2017 GRC Adjustments'!N63</f>
        <v>0</v>
      </c>
      <c r="O63" s="212">
        <f>'[3]2017 GRC Adjustments'!O63</f>
        <v>0</v>
      </c>
      <c r="P63" s="212">
        <f>'[3]2017 GRC Adjustments'!P63</f>
        <v>0</v>
      </c>
      <c r="Q63" s="212">
        <f>'[3]2017 GRC Adjustments'!Q63</f>
        <v>0</v>
      </c>
      <c r="R63" s="212">
        <f>'[3]2017 GRC Adjustments'!R63</f>
        <v>0</v>
      </c>
      <c r="S63" s="212">
        <f>'[3]2017 GRC Adjustments'!S63</f>
        <v>0</v>
      </c>
      <c r="T63" s="212">
        <f>'[3]2017 GRC Adjustments'!T63</f>
        <v>0</v>
      </c>
      <c r="U63" s="212">
        <f>'[3]2017 GRC Adjustments'!U63</f>
        <v>0</v>
      </c>
      <c r="V63" s="212">
        <f>'[3]2017 GRC Adjustments'!V63</f>
        <v>0</v>
      </c>
      <c r="W63" s="212">
        <f>'[3]2017 GRC Adjustments'!W63</f>
        <v>0</v>
      </c>
      <c r="X63" s="212">
        <f>'[3]2017 GRC Adjustments'!X63</f>
        <v>0</v>
      </c>
      <c r="Y63" s="212">
        <f>'[3]2017 GRC Adjustments'!Y63</f>
        <v>0</v>
      </c>
      <c r="Z63" s="212">
        <f>'[3]2017 GRC Adjustments'!Z63</f>
        <v>0</v>
      </c>
      <c r="AA63" s="212">
        <f>'[3]2017 GRC Adjustments'!AA63</f>
        <v>0</v>
      </c>
      <c r="AB63" s="212">
        <f>'[3]2017 GRC Adjustments'!AB63</f>
        <v>0</v>
      </c>
      <c r="AC63" s="212">
        <f>'[3]2017 GRC Adjustments'!AC63</f>
        <v>0</v>
      </c>
      <c r="AD63" s="212">
        <f>'[3]2017 GRC Adjustments'!AD63</f>
        <v>0</v>
      </c>
      <c r="AE63" s="212">
        <f>'[3]2017 GRC Adjustments'!AE63</f>
        <v>0</v>
      </c>
      <c r="AF63" s="212">
        <f>'[3]2017 GRC Adjustments'!AF63</f>
        <v>0</v>
      </c>
      <c r="AG63" s="212">
        <f>'[3]2017 GRC Adjustments'!AG63</f>
        <v>0</v>
      </c>
      <c r="AH63" s="212">
        <f>'[3]2017 GRC Adjustments'!AH63</f>
        <v>0</v>
      </c>
      <c r="AI63" s="212">
        <f>'[3]2017 GRC Adjustments'!AI63</f>
        <v>0</v>
      </c>
      <c r="AJ63" s="212">
        <f>'[3]2017 GRC Adjustments'!AJ63</f>
        <v>0</v>
      </c>
      <c r="AK63" s="212">
        <f>'[3]2017 GRC Adjustments'!AK63</f>
        <v>0</v>
      </c>
      <c r="AL63" s="212">
        <f>'[3]2017 GRC Adjustments'!AL63</f>
        <v>0</v>
      </c>
      <c r="AM63" s="212">
        <f>'[3]2017 GRC Adjustments'!AM63</f>
        <v>0</v>
      </c>
      <c r="AN63" s="762">
        <f>'[3]2017 GRC Adjustments'!AN63</f>
        <v>0</v>
      </c>
    </row>
    <row r="64" spans="1:40">
      <c r="A64" s="751" t="str">
        <f>'[3]2017 GRC Adjustments'!A64</f>
        <v xml:space="preserve">               (17) 500 - Steam Oper Supv &amp; Engineering</v>
      </c>
      <c r="B64" s="99">
        <f>'[3]2017 GRC Adjustments'!B64</f>
        <v>2003664.46999999</v>
      </c>
      <c r="C64" s="212">
        <f>'[3]2017 GRC Adjustments'!C64</f>
        <v>0</v>
      </c>
      <c r="D64" s="212">
        <f>'[3]2017 GRC Adjustments'!D64</f>
        <v>0</v>
      </c>
      <c r="E64" s="212">
        <f>'[3]2017 GRC Adjustments'!E64</f>
        <v>0</v>
      </c>
      <c r="F64" s="212">
        <f>'[3]2017 GRC Adjustments'!F64</f>
        <v>0</v>
      </c>
      <c r="G64" s="212">
        <f>'[3]2017 GRC Adjustments'!G64</f>
        <v>0</v>
      </c>
      <c r="H64" s="212">
        <f>'[3]2017 GRC Adjustments'!H64</f>
        <v>0</v>
      </c>
      <c r="I64" s="212">
        <f>'[3]2017 GRC Adjustments'!I64</f>
        <v>0</v>
      </c>
      <c r="J64" s="212">
        <f>'[3]2017 GRC Adjustments'!J64</f>
        <v>0</v>
      </c>
      <c r="K64" s="99">
        <f>'[3]2017 GRC Adjustments'!K64</f>
        <v>439.42480822716493</v>
      </c>
      <c r="L64" s="99">
        <f>'[3]2017 GRC Adjustments'!L64</f>
        <v>0</v>
      </c>
      <c r="M64" s="212">
        <f>'[3]2017 GRC Adjustments'!M64</f>
        <v>0</v>
      </c>
      <c r="N64" s="212">
        <f>'[3]2017 GRC Adjustments'!N64</f>
        <v>0</v>
      </c>
      <c r="O64" s="212">
        <f>'[3]2017 GRC Adjustments'!O64</f>
        <v>0</v>
      </c>
      <c r="P64" s="212">
        <f>'[3]2017 GRC Adjustments'!P64</f>
        <v>0</v>
      </c>
      <c r="Q64" s="212">
        <f>'[3]2017 GRC Adjustments'!Q64</f>
        <v>0</v>
      </c>
      <c r="R64" s="212">
        <f>'[3]2017 GRC Adjustments'!R64</f>
        <v>5279.2500989315931</v>
      </c>
      <c r="S64" s="99">
        <f>'[3]2017 GRC Adjustments'!S64</f>
        <v>0</v>
      </c>
      <c r="T64" s="99">
        <f>'[3]2017 GRC Adjustments'!T64</f>
        <v>0</v>
      </c>
      <c r="U64" s="212">
        <f>'[3]2017 GRC Adjustments'!U64</f>
        <v>0</v>
      </c>
      <c r="V64" s="212">
        <f>'[3]2017 GRC Adjustments'!V64</f>
        <v>0</v>
      </c>
      <c r="W64" s="212">
        <f>'[3]2017 GRC Adjustments'!W64</f>
        <v>0</v>
      </c>
      <c r="X64" s="99">
        <f>'[3]2017 GRC Adjustments'!X64</f>
        <v>0</v>
      </c>
      <c r="Y64" s="99">
        <f>'[3]2017 GRC Adjustments'!Y64</f>
        <v>0</v>
      </c>
      <c r="Z64" s="212">
        <f>'[3]2017 GRC Adjustments'!Z64</f>
        <v>0</v>
      </c>
      <c r="AA64" s="212">
        <f>'[3]2017 GRC Adjustments'!AA64</f>
        <v>0</v>
      </c>
      <c r="AB64" s="212">
        <f>'[3]2017 GRC Adjustments'!AB64</f>
        <v>0</v>
      </c>
      <c r="AC64" s="212">
        <f>'[3]2017 GRC Adjustments'!AC64</f>
        <v>0</v>
      </c>
      <c r="AD64" s="212">
        <f>'[3]2017 GRC Adjustments'!AD64</f>
        <v>0</v>
      </c>
      <c r="AE64" s="212">
        <f>'[3]2017 GRC Adjustments'!AE64</f>
        <v>0</v>
      </c>
      <c r="AF64" s="212">
        <f>'[3]2017 GRC Adjustments'!AF64</f>
        <v>0</v>
      </c>
      <c r="AG64" s="212">
        <f>'[3]2017 GRC Adjustments'!AG64</f>
        <v>0</v>
      </c>
      <c r="AH64" s="212">
        <f>'[3]2017 GRC Adjustments'!AH64</f>
        <v>0</v>
      </c>
      <c r="AI64" s="212">
        <f>'[3]2017 GRC Adjustments'!AI64</f>
        <v>0</v>
      </c>
      <c r="AJ64" s="99">
        <f>'[3]2017 GRC Adjustments'!AJ64</f>
        <v>0</v>
      </c>
      <c r="AK64" s="99">
        <f>'[3]2017 GRC Adjustments'!AK64</f>
        <v>0</v>
      </c>
      <c r="AL64" s="99">
        <f>'[3]2017 GRC Adjustments'!AL64</f>
        <v>0</v>
      </c>
      <c r="AM64" s="212">
        <f>'[3]2017 GRC Adjustments'!AM64</f>
        <v>5718.6749071587583</v>
      </c>
      <c r="AN64" s="762">
        <f>'[3]2017 GRC Adjustments'!AN64</f>
        <v>2009383.1449071488</v>
      </c>
    </row>
    <row r="65" spans="1:40">
      <c r="A65" s="751" t="str">
        <f>'[3]2017 GRC Adjustments'!A65</f>
        <v xml:space="preserve">               (17) 502 - Steam Oper Steam Expenses</v>
      </c>
      <c r="B65" s="99">
        <f>'[3]2017 GRC Adjustments'!B65</f>
        <v>9129143.5299999993</v>
      </c>
      <c r="C65" s="212">
        <f>'[3]2017 GRC Adjustments'!C65</f>
        <v>0</v>
      </c>
      <c r="D65" s="212">
        <f>'[3]2017 GRC Adjustments'!D65</f>
        <v>0</v>
      </c>
      <c r="E65" s="212">
        <f>'[3]2017 GRC Adjustments'!E65</f>
        <v>0</v>
      </c>
      <c r="F65" s="212">
        <f>'[3]2017 GRC Adjustments'!F65</f>
        <v>0</v>
      </c>
      <c r="G65" s="212">
        <f>'[3]2017 GRC Adjustments'!G65</f>
        <v>0</v>
      </c>
      <c r="H65" s="212">
        <f>'[3]2017 GRC Adjustments'!H65</f>
        <v>0</v>
      </c>
      <c r="I65" s="212">
        <f>'[3]2017 GRC Adjustments'!I65</f>
        <v>0</v>
      </c>
      <c r="J65" s="212">
        <f>'[3]2017 GRC Adjustments'!J65</f>
        <v>0</v>
      </c>
      <c r="K65" s="99">
        <f>'[3]2017 GRC Adjustments'!K65</f>
        <v>0</v>
      </c>
      <c r="L65" s="99">
        <f>'[3]2017 GRC Adjustments'!L65</f>
        <v>0</v>
      </c>
      <c r="M65" s="212">
        <f>'[3]2017 GRC Adjustments'!M65</f>
        <v>0</v>
      </c>
      <c r="N65" s="212">
        <f>'[3]2017 GRC Adjustments'!N65</f>
        <v>0</v>
      </c>
      <c r="O65" s="212">
        <f>'[3]2017 GRC Adjustments'!O65</f>
        <v>0</v>
      </c>
      <c r="P65" s="212">
        <f>'[3]2017 GRC Adjustments'!P65</f>
        <v>0</v>
      </c>
      <c r="Q65" s="212">
        <f>'[3]2017 GRC Adjustments'!Q65</f>
        <v>0</v>
      </c>
      <c r="R65" s="212">
        <f>'[3]2017 GRC Adjustments'!R65</f>
        <v>0</v>
      </c>
      <c r="S65" s="99">
        <f>'[3]2017 GRC Adjustments'!S65</f>
        <v>0</v>
      </c>
      <c r="T65" s="99">
        <f>'[3]2017 GRC Adjustments'!T65</f>
        <v>0</v>
      </c>
      <c r="U65" s="212">
        <f>'[3]2017 GRC Adjustments'!U65</f>
        <v>0</v>
      </c>
      <c r="V65" s="212">
        <f>'[3]2017 GRC Adjustments'!V65</f>
        <v>0</v>
      </c>
      <c r="W65" s="212">
        <f>'[3]2017 GRC Adjustments'!W65</f>
        <v>0</v>
      </c>
      <c r="X65" s="99">
        <f>'[3]2017 GRC Adjustments'!X65</f>
        <v>0</v>
      </c>
      <c r="Y65" s="99">
        <f>'[3]2017 GRC Adjustments'!Y65</f>
        <v>0</v>
      </c>
      <c r="Z65" s="212">
        <f>'[3]2017 GRC Adjustments'!Z65</f>
        <v>0</v>
      </c>
      <c r="AA65" s="212">
        <f>'[3]2017 GRC Adjustments'!AA65</f>
        <v>0</v>
      </c>
      <c r="AB65" s="212">
        <f>'[3]2017 GRC Adjustments'!AB65</f>
        <v>0</v>
      </c>
      <c r="AC65" s="212">
        <f>'[3]2017 GRC Adjustments'!AC65</f>
        <v>0</v>
      </c>
      <c r="AD65" s="212">
        <f>'[3]2017 GRC Adjustments'!AD65</f>
        <v>0</v>
      </c>
      <c r="AE65" s="212">
        <f>'[3]2017 GRC Adjustments'!AE65</f>
        <v>0</v>
      </c>
      <c r="AF65" s="212">
        <f>'[3]2017 GRC Adjustments'!AF65</f>
        <v>0</v>
      </c>
      <c r="AG65" s="212">
        <f>'[3]2017 GRC Adjustments'!AG65</f>
        <v>0</v>
      </c>
      <c r="AH65" s="212">
        <f>'[3]2017 GRC Adjustments'!AH65</f>
        <v>0</v>
      </c>
      <c r="AI65" s="212">
        <f>'[3]2017 GRC Adjustments'!AI65</f>
        <v>0</v>
      </c>
      <c r="AJ65" s="99">
        <f>'[3]2017 GRC Adjustments'!AJ65</f>
        <v>0</v>
      </c>
      <c r="AK65" s="99">
        <f>'[3]2017 GRC Adjustments'!AK65</f>
        <v>0</v>
      </c>
      <c r="AL65" s="99">
        <f>'[3]2017 GRC Adjustments'!AL65</f>
        <v>0</v>
      </c>
      <c r="AM65" s="212">
        <f>'[3]2017 GRC Adjustments'!AM65</f>
        <v>0</v>
      </c>
      <c r="AN65" s="762">
        <f>'[3]2017 GRC Adjustments'!AN65</f>
        <v>9129143.5299999993</v>
      </c>
    </row>
    <row r="66" spans="1:40">
      <c r="A66" s="751" t="str">
        <f>'[3]2017 GRC Adjustments'!A66</f>
        <v xml:space="preserve">               (17) 505 - Steam Oper Electric Expense</v>
      </c>
      <c r="B66" s="99">
        <f>'[3]2017 GRC Adjustments'!B66</f>
        <v>2655439.9</v>
      </c>
      <c r="C66" s="212">
        <f>'[3]2017 GRC Adjustments'!C66</f>
        <v>0</v>
      </c>
      <c r="D66" s="212">
        <f>'[3]2017 GRC Adjustments'!D66</f>
        <v>0</v>
      </c>
      <c r="E66" s="212">
        <f>'[3]2017 GRC Adjustments'!E66</f>
        <v>0</v>
      </c>
      <c r="F66" s="212">
        <f>'[3]2017 GRC Adjustments'!F66</f>
        <v>0</v>
      </c>
      <c r="G66" s="212">
        <f>'[3]2017 GRC Adjustments'!G66</f>
        <v>0</v>
      </c>
      <c r="H66" s="212">
        <f>'[3]2017 GRC Adjustments'!H66</f>
        <v>0</v>
      </c>
      <c r="I66" s="212">
        <f>'[3]2017 GRC Adjustments'!I66</f>
        <v>0</v>
      </c>
      <c r="J66" s="212">
        <f>'[3]2017 GRC Adjustments'!J66</f>
        <v>0</v>
      </c>
      <c r="K66" s="99">
        <f>'[3]2017 GRC Adjustments'!K66</f>
        <v>0.11194193268421028</v>
      </c>
      <c r="L66" s="99">
        <f>'[3]2017 GRC Adjustments'!L66</f>
        <v>0</v>
      </c>
      <c r="M66" s="212">
        <f>'[3]2017 GRC Adjustments'!M66</f>
        <v>0</v>
      </c>
      <c r="N66" s="212">
        <f>'[3]2017 GRC Adjustments'!N66</f>
        <v>0</v>
      </c>
      <c r="O66" s="212">
        <f>'[3]2017 GRC Adjustments'!O66</f>
        <v>0</v>
      </c>
      <c r="P66" s="212">
        <f>'[3]2017 GRC Adjustments'!P66</f>
        <v>0</v>
      </c>
      <c r="Q66" s="212">
        <f>'[3]2017 GRC Adjustments'!Q66</f>
        <v>0</v>
      </c>
      <c r="R66" s="212">
        <f>'[3]2017 GRC Adjustments'!R66</f>
        <v>1.344870494640356</v>
      </c>
      <c r="S66" s="99">
        <f>'[3]2017 GRC Adjustments'!S66</f>
        <v>0</v>
      </c>
      <c r="T66" s="99">
        <f>'[3]2017 GRC Adjustments'!T66</f>
        <v>0</v>
      </c>
      <c r="U66" s="212">
        <f>'[3]2017 GRC Adjustments'!U66</f>
        <v>0</v>
      </c>
      <c r="V66" s="212">
        <f>'[3]2017 GRC Adjustments'!V66</f>
        <v>0</v>
      </c>
      <c r="W66" s="212">
        <f>'[3]2017 GRC Adjustments'!W66</f>
        <v>0</v>
      </c>
      <c r="X66" s="99">
        <f>'[3]2017 GRC Adjustments'!X66</f>
        <v>0</v>
      </c>
      <c r="Y66" s="99">
        <f>'[3]2017 GRC Adjustments'!Y66</f>
        <v>0</v>
      </c>
      <c r="Z66" s="212">
        <f>'[3]2017 GRC Adjustments'!Z66</f>
        <v>0</v>
      </c>
      <c r="AA66" s="212">
        <f>'[3]2017 GRC Adjustments'!AA66</f>
        <v>0</v>
      </c>
      <c r="AB66" s="212">
        <f>'[3]2017 GRC Adjustments'!AB66</f>
        <v>0</v>
      </c>
      <c r="AC66" s="212">
        <f>'[3]2017 GRC Adjustments'!AC66</f>
        <v>0</v>
      </c>
      <c r="AD66" s="212">
        <f>'[3]2017 GRC Adjustments'!AD66</f>
        <v>0</v>
      </c>
      <c r="AE66" s="212">
        <f>'[3]2017 GRC Adjustments'!AE66</f>
        <v>0</v>
      </c>
      <c r="AF66" s="212">
        <f>'[3]2017 GRC Adjustments'!AF66</f>
        <v>0</v>
      </c>
      <c r="AG66" s="212">
        <f>'[3]2017 GRC Adjustments'!AG66</f>
        <v>0</v>
      </c>
      <c r="AH66" s="212">
        <f>'[3]2017 GRC Adjustments'!AH66</f>
        <v>0</v>
      </c>
      <c r="AI66" s="212">
        <f>'[3]2017 GRC Adjustments'!AI66</f>
        <v>0</v>
      </c>
      <c r="AJ66" s="99">
        <f>'[3]2017 GRC Adjustments'!AJ66</f>
        <v>0</v>
      </c>
      <c r="AK66" s="99">
        <f>'[3]2017 GRC Adjustments'!AK66</f>
        <v>0</v>
      </c>
      <c r="AL66" s="99">
        <f>'[3]2017 GRC Adjustments'!AL66</f>
        <v>0</v>
      </c>
      <c r="AM66" s="212">
        <f>'[3]2017 GRC Adjustments'!AM66</f>
        <v>1.4568124273245664</v>
      </c>
      <c r="AN66" s="762">
        <f>'[3]2017 GRC Adjustments'!AN66</f>
        <v>2655441.3568124273</v>
      </c>
    </row>
    <row r="67" spans="1:40">
      <c r="A67" s="751" t="str">
        <f>'[3]2017 GRC Adjustments'!A67</f>
        <v xml:space="preserve">               (17) 506 - Steam Oper Misc Steam Power</v>
      </c>
      <c r="B67" s="99">
        <f>'[3]2017 GRC Adjustments'!B67</f>
        <v>8504370.3999999892</v>
      </c>
      <c r="C67" s="212">
        <f>'[3]2017 GRC Adjustments'!C67</f>
        <v>0</v>
      </c>
      <c r="D67" s="212">
        <f>'[3]2017 GRC Adjustments'!D67</f>
        <v>0</v>
      </c>
      <c r="E67" s="212">
        <f>'[3]2017 GRC Adjustments'!E67</f>
        <v>0</v>
      </c>
      <c r="F67" s="212">
        <f>'[3]2017 GRC Adjustments'!F67</f>
        <v>0</v>
      </c>
      <c r="G67" s="212">
        <f>'[3]2017 GRC Adjustments'!G67</f>
        <v>0</v>
      </c>
      <c r="H67" s="212">
        <f>'[3]2017 GRC Adjustments'!H67</f>
        <v>0</v>
      </c>
      <c r="I67" s="212">
        <f>'[3]2017 GRC Adjustments'!I67</f>
        <v>0</v>
      </c>
      <c r="J67" s="212">
        <f>'[3]2017 GRC Adjustments'!J67</f>
        <v>0</v>
      </c>
      <c r="K67" s="99">
        <f>'[3]2017 GRC Adjustments'!K67</f>
        <v>445.51119129424467</v>
      </c>
      <c r="L67" s="99">
        <f>'[3]2017 GRC Adjustments'!L67</f>
        <v>0</v>
      </c>
      <c r="M67" s="212">
        <f>'[3]2017 GRC Adjustments'!M67</f>
        <v>0</v>
      </c>
      <c r="N67" s="212">
        <f>'[3]2017 GRC Adjustments'!N67</f>
        <v>0</v>
      </c>
      <c r="O67" s="212">
        <f>'[3]2017 GRC Adjustments'!O67</f>
        <v>0</v>
      </c>
      <c r="P67" s="212">
        <f>'[3]2017 GRC Adjustments'!P67</f>
        <v>0</v>
      </c>
      <c r="Q67" s="212">
        <f>'[3]2017 GRC Adjustments'!Q67</f>
        <v>0</v>
      </c>
      <c r="R67" s="212">
        <f>'[3]2017 GRC Adjustments'!R67</f>
        <v>5352.3719113723819</v>
      </c>
      <c r="S67" s="99">
        <f>'[3]2017 GRC Adjustments'!S67</f>
        <v>0</v>
      </c>
      <c r="T67" s="99">
        <f>'[3]2017 GRC Adjustments'!T67</f>
        <v>0</v>
      </c>
      <c r="U67" s="212">
        <f>'[3]2017 GRC Adjustments'!U67</f>
        <v>0</v>
      </c>
      <c r="V67" s="212">
        <f>'[3]2017 GRC Adjustments'!V67</f>
        <v>0</v>
      </c>
      <c r="W67" s="212">
        <f>'[3]2017 GRC Adjustments'!W67</f>
        <v>0</v>
      </c>
      <c r="X67" s="99">
        <f>'[3]2017 GRC Adjustments'!X67</f>
        <v>0</v>
      </c>
      <c r="Y67" s="99">
        <f>'[3]2017 GRC Adjustments'!Y67</f>
        <v>0</v>
      </c>
      <c r="Z67" s="212">
        <f>'[3]2017 GRC Adjustments'!Z67</f>
        <v>3812724.3907003109</v>
      </c>
      <c r="AA67" s="212">
        <f>'[3]2017 GRC Adjustments'!AA67</f>
        <v>0</v>
      </c>
      <c r="AB67" s="212">
        <f>'[3]2017 GRC Adjustments'!AB67</f>
        <v>0</v>
      </c>
      <c r="AC67" s="212">
        <f>'[3]2017 GRC Adjustments'!AC67</f>
        <v>0</v>
      </c>
      <c r="AD67" s="212">
        <f>'[3]2017 GRC Adjustments'!AD67</f>
        <v>0</v>
      </c>
      <c r="AE67" s="212">
        <f>'[3]2017 GRC Adjustments'!AE67</f>
        <v>0</v>
      </c>
      <c r="AF67" s="212">
        <f>'[3]2017 GRC Adjustments'!AF67</f>
        <v>0</v>
      </c>
      <c r="AG67" s="212">
        <f>'[3]2017 GRC Adjustments'!AG67</f>
        <v>0</v>
      </c>
      <c r="AH67" s="212">
        <f>'[3]2017 GRC Adjustments'!AH67</f>
        <v>0</v>
      </c>
      <c r="AI67" s="212">
        <f>'[3]2017 GRC Adjustments'!AI67</f>
        <v>0</v>
      </c>
      <c r="AJ67" s="99">
        <f>'[3]2017 GRC Adjustments'!AJ67</f>
        <v>0</v>
      </c>
      <c r="AK67" s="99">
        <f>'[3]2017 GRC Adjustments'!AK67</f>
        <v>0</v>
      </c>
      <c r="AL67" s="99">
        <f>'[3]2017 GRC Adjustments'!AL67</f>
        <v>0</v>
      </c>
      <c r="AM67" s="212">
        <f>'[3]2017 GRC Adjustments'!AM67</f>
        <v>3818522.2738029775</v>
      </c>
      <c r="AN67" s="762">
        <f>'[3]2017 GRC Adjustments'!AN67</f>
        <v>12322892.673802966</v>
      </c>
    </row>
    <row r="68" spans="1:40">
      <c r="A68" s="751" t="str">
        <f>'[3]2017 GRC Adjustments'!A68</f>
        <v xml:space="preserve">               (17) 507 - Steam Operations Rents</v>
      </c>
      <c r="B68" s="99">
        <f>'[3]2017 GRC Adjustments'!B68</f>
        <v>52218.75</v>
      </c>
      <c r="C68" s="212">
        <f>'[3]2017 GRC Adjustments'!C68</f>
        <v>0</v>
      </c>
      <c r="D68" s="212">
        <f>'[3]2017 GRC Adjustments'!D68</f>
        <v>0</v>
      </c>
      <c r="E68" s="212">
        <f>'[3]2017 GRC Adjustments'!E68</f>
        <v>0</v>
      </c>
      <c r="F68" s="212">
        <f>'[3]2017 GRC Adjustments'!F68</f>
        <v>0</v>
      </c>
      <c r="G68" s="212">
        <f>'[3]2017 GRC Adjustments'!G68</f>
        <v>0</v>
      </c>
      <c r="H68" s="212">
        <f>'[3]2017 GRC Adjustments'!H68</f>
        <v>0</v>
      </c>
      <c r="I68" s="212">
        <f>'[3]2017 GRC Adjustments'!I68</f>
        <v>0</v>
      </c>
      <c r="J68" s="212">
        <f>'[3]2017 GRC Adjustments'!J68</f>
        <v>0</v>
      </c>
      <c r="K68" s="99">
        <f>'[3]2017 GRC Adjustments'!K68</f>
        <v>0</v>
      </c>
      <c r="L68" s="99">
        <f>'[3]2017 GRC Adjustments'!L68</f>
        <v>0</v>
      </c>
      <c r="M68" s="212">
        <f>'[3]2017 GRC Adjustments'!M68</f>
        <v>0</v>
      </c>
      <c r="N68" s="212">
        <f>'[3]2017 GRC Adjustments'!N68</f>
        <v>0</v>
      </c>
      <c r="O68" s="212">
        <f>'[3]2017 GRC Adjustments'!O68</f>
        <v>0</v>
      </c>
      <c r="P68" s="212">
        <f>'[3]2017 GRC Adjustments'!P68</f>
        <v>0</v>
      </c>
      <c r="Q68" s="212">
        <f>'[3]2017 GRC Adjustments'!Q68</f>
        <v>0</v>
      </c>
      <c r="R68" s="212">
        <f>'[3]2017 GRC Adjustments'!R68</f>
        <v>0</v>
      </c>
      <c r="S68" s="99">
        <f>'[3]2017 GRC Adjustments'!S68</f>
        <v>0</v>
      </c>
      <c r="T68" s="99">
        <f>'[3]2017 GRC Adjustments'!T68</f>
        <v>0</v>
      </c>
      <c r="U68" s="212">
        <f>'[3]2017 GRC Adjustments'!U68</f>
        <v>0</v>
      </c>
      <c r="V68" s="212">
        <f>'[3]2017 GRC Adjustments'!V68</f>
        <v>0</v>
      </c>
      <c r="W68" s="212">
        <f>'[3]2017 GRC Adjustments'!W68</f>
        <v>0</v>
      </c>
      <c r="X68" s="99">
        <f>'[3]2017 GRC Adjustments'!X68</f>
        <v>0</v>
      </c>
      <c r="Y68" s="99">
        <f>'[3]2017 GRC Adjustments'!Y68</f>
        <v>0</v>
      </c>
      <c r="Z68" s="212">
        <f>'[3]2017 GRC Adjustments'!Z68</f>
        <v>0</v>
      </c>
      <c r="AA68" s="212">
        <f>'[3]2017 GRC Adjustments'!AA68</f>
        <v>0</v>
      </c>
      <c r="AB68" s="212">
        <f>'[3]2017 GRC Adjustments'!AB68</f>
        <v>0</v>
      </c>
      <c r="AC68" s="212">
        <f>'[3]2017 GRC Adjustments'!AC68</f>
        <v>0</v>
      </c>
      <c r="AD68" s="212">
        <f>'[3]2017 GRC Adjustments'!AD68</f>
        <v>0</v>
      </c>
      <c r="AE68" s="212">
        <f>'[3]2017 GRC Adjustments'!AE68</f>
        <v>0</v>
      </c>
      <c r="AF68" s="212">
        <f>'[3]2017 GRC Adjustments'!AF68</f>
        <v>0</v>
      </c>
      <c r="AG68" s="212">
        <f>'[3]2017 GRC Adjustments'!AG68</f>
        <v>0</v>
      </c>
      <c r="AH68" s="212">
        <f>'[3]2017 GRC Adjustments'!AH68</f>
        <v>0</v>
      </c>
      <c r="AI68" s="212">
        <f>'[3]2017 GRC Adjustments'!AI68</f>
        <v>0</v>
      </c>
      <c r="AJ68" s="99">
        <f>'[3]2017 GRC Adjustments'!AJ68</f>
        <v>0</v>
      </c>
      <c r="AK68" s="99">
        <f>'[3]2017 GRC Adjustments'!AK68</f>
        <v>0</v>
      </c>
      <c r="AL68" s="99">
        <f>'[3]2017 GRC Adjustments'!AL68</f>
        <v>0</v>
      </c>
      <c r="AM68" s="212">
        <f>'[3]2017 GRC Adjustments'!AM68</f>
        <v>0</v>
      </c>
      <c r="AN68" s="762">
        <f>'[3]2017 GRC Adjustments'!AN68</f>
        <v>52218.75</v>
      </c>
    </row>
    <row r="69" spans="1:40">
      <c r="A69" s="751" t="str">
        <f>'[3]2017 GRC Adjustments'!A69</f>
        <v xml:space="preserve">               (17) 510 - Steam Maint Supv &amp; Engineering</v>
      </c>
      <c r="B69" s="99">
        <f>'[3]2017 GRC Adjustments'!B69</f>
        <v>1819459.9199999899</v>
      </c>
      <c r="C69" s="212">
        <f>'[3]2017 GRC Adjustments'!C69</f>
        <v>0</v>
      </c>
      <c r="D69" s="212">
        <f>'[3]2017 GRC Adjustments'!D69</f>
        <v>0</v>
      </c>
      <c r="E69" s="212">
        <f>'[3]2017 GRC Adjustments'!E69</f>
        <v>0</v>
      </c>
      <c r="F69" s="212">
        <f>'[3]2017 GRC Adjustments'!F69</f>
        <v>0</v>
      </c>
      <c r="G69" s="212">
        <f>'[3]2017 GRC Adjustments'!G69</f>
        <v>0</v>
      </c>
      <c r="H69" s="212">
        <f>'[3]2017 GRC Adjustments'!H69</f>
        <v>0</v>
      </c>
      <c r="I69" s="212">
        <f>'[3]2017 GRC Adjustments'!I69</f>
        <v>0</v>
      </c>
      <c r="J69" s="212">
        <f>'[3]2017 GRC Adjustments'!J69</f>
        <v>0</v>
      </c>
      <c r="K69" s="99">
        <f>'[3]2017 GRC Adjustments'!K69</f>
        <v>0</v>
      </c>
      <c r="L69" s="99">
        <f>'[3]2017 GRC Adjustments'!L69</f>
        <v>0</v>
      </c>
      <c r="M69" s="212">
        <f>'[3]2017 GRC Adjustments'!M69</f>
        <v>0</v>
      </c>
      <c r="N69" s="212">
        <f>'[3]2017 GRC Adjustments'!N69</f>
        <v>0</v>
      </c>
      <c r="O69" s="212">
        <f>'[3]2017 GRC Adjustments'!O69</f>
        <v>0</v>
      </c>
      <c r="P69" s="212">
        <f>'[3]2017 GRC Adjustments'!P69</f>
        <v>0</v>
      </c>
      <c r="Q69" s="212">
        <f>'[3]2017 GRC Adjustments'!Q69</f>
        <v>0</v>
      </c>
      <c r="R69" s="212">
        <f>'[3]2017 GRC Adjustments'!R69</f>
        <v>0</v>
      </c>
      <c r="S69" s="99">
        <f>'[3]2017 GRC Adjustments'!S69</f>
        <v>0</v>
      </c>
      <c r="T69" s="99">
        <f>'[3]2017 GRC Adjustments'!T69</f>
        <v>0</v>
      </c>
      <c r="U69" s="212">
        <f>'[3]2017 GRC Adjustments'!U69</f>
        <v>0</v>
      </c>
      <c r="V69" s="212">
        <f>'[3]2017 GRC Adjustments'!V69</f>
        <v>0</v>
      </c>
      <c r="W69" s="212">
        <f>'[3]2017 GRC Adjustments'!W69</f>
        <v>0</v>
      </c>
      <c r="X69" s="99">
        <f>'[3]2017 GRC Adjustments'!X69</f>
        <v>0</v>
      </c>
      <c r="Y69" s="99">
        <f>'[3]2017 GRC Adjustments'!Y69</f>
        <v>0</v>
      </c>
      <c r="Z69" s="212">
        <f>'[3]2017 GRC Adjustments'!Z69</f>
        <v>0</v>
      </c>
      <c r="AA69" s="212">
        <f>'[3]2017 GRC Adjustments'!AA69</f>
        <v>0</v>
      </c>
      <c r="AB69" s="212">
        <f>'[3]2017 GRC Adjustments'!AB69</f>
        <v>0</v>
      </c>
      <c r="AC69" s="212">
        <f>'[3]2017 GRC Adjustments'!AC69</f>
        <v>0</v>
      </c>
      <c r="AD69" s="212">
        <f>'[3]2017 GRC Adjustments'!AD69</f>
        <v>0</v>
      </c>
      <c r="AE69" s="212">
        <f>'[3]2017 GRC Adjustments'!AE69</f>
        <v>0</v>
      </c>
      <c r="AF69" s="212">
        <f>'[3]2017 GRC Adjustments'!AF69</f>
        <v>0</v>
      </c>
      <c r="AG69" s="212">
        <f>'[3]2017 GRC Adjustments'!AG69</f>
        <v>0</v>
      </c>
      <c r="AH69" s="212">
        <f>'[3]2017 GRC Adjustments'!AH69</f>
        <v>0</v>
      </c>
      <c r="AI69" s="212">
        <f>'[3]2017 GRC Adjustments'!AI69</f>
        <v>0</v>
      </c>
      <c r="AJ69" s="99">
        <f>'[3]2017 GRC Adjustments'!AJ69</f>
        <v>0</v>
      </c>
      <c r="AK69" s="99">
        <f>'[3]2017 GRC Adjustments'!AK69</f>
        <v>0</v>
      </c>
      <c r="AL69" s="99">
        <f>'[3]2017 GRC Adjustments'!AL69</f>
        <v>0</v>
      </c>
      <c r="AM69" s="212">
        <f>'[3]2017 GRC Adjustments'!AM69</f>
        <v>0</v>
      </c>
      <c r="AN69" s="762">
        <f>'[3]2017 GRC Adjustments'!AN69</f>
        <v>1819459.9199999899</v>
      </c>
    </row>
    <row r="70" spans="1:40">
      <c r="A70" s="751" t="str">
        <f>'[3]2017 GRC Adjustments'!A70</f>
        <v xml:space="preserve">               (17) 511 - Steam Maint Structures</v>
      </c>
      <c r="B70" s="99">
        <f>'[3]2017 GRC Adjustments'!B70</f>
        <v>2479336.69</v>
      </c>
      <c r="C70" s="212">
        <f>'[3]2017 GRC Adjustments'!C70</f>
        <v>0</v>
      </c>
      <c r="D70" s="212">
        <f>'[3]2017 GRC Adjustments'!D70</f>
        <v>0</v>
      </c>
      <c r="E70" s="212">
        <f>'[3]2017 GRC Adjustments'!E70</f>
        <v>0</v>
      </c>
      <c r="F70" s="212">
        <f>'[3]2017 GRC Adjustments'!F70</f>
        <v>0</v>
      </c>
      <c r="G70" s="212">
        <f>'[3]2017 GRC Adjustments'!G70</f>
        <v>0</v>
      </c>
      <c r="H70" s="212">
        <f>'[3]2017 GRC Adjustments'!H70</f>
        <v>0</v>
      </c>
      <c r="I70" s="212">
        <f>'[3]2017 GRC Adjustments'!I70</f>
        <v>0</v>
      </c>
      <c r="J70" s="212">
        <f>'[3]2017 GRC Adjustments'!J70</f>
        <v>0</v>
      </c>
      <c r="K70" s="99">
        <f>'[3]2017 GRC Adjustments'!K70</f>
        <v>98.818863160115811</v>
      </c>
      <c r="L70" s="99">
        <f>'[3]2017 GRC Adjustments'!L70</f>
        <v>0</v>
      </c>
      <c r="M70" s="212">
        <f>'[3]2017 GRC Adjustments'!M70</f>
        <v>0</v>
      </c>
      <c r="N70" s="212">
        <f>'[3]2017 GRC Adjustments'!N70</f>
        <v>0</v>
      </c>
      <c r="O70" s="212">
        <f>'[3]2017 GRC Adjustments'!O70</f>
        <v>0</v>
      </c>
      <c r="P70" s="212">
        <f>'[3]2017 GRC Adjustments'!P70</f>
        <v>0</v>
      </c>
      <c r="Q70" s="212">
        <f>'[3]2017 GRC Adjustments'!Q70</f>
        <v>0</v>
      </c>
      <c r="R70" s="212">
        <f>'[3]2017 GRC Adjustments'!R70</f>
        <v>1187.2099238526753</v>
      </c>
      <c r="S70" s="99">
        <f>'[3]2017 GRC Adjustments'!S70</f>
        <v>0</v>
      </c>
      <c r="T70" s="99">
        <f>'[3]2017 GRC Adjustments'!T70</f>
        <v>0</v>
      </c>
      <c r="U70" s="212">
        <f>'[3]2017 GRC Adjustments'!U70</f>
        <v>0</v>
      </c>
      <c r="V70" s="212">
        <f>'[3]2017 GRC Adjustments'!V70</f>
        <v>0</v>
      </c>
      <c r="W70" s="212">
        <f>'[3]2017 GRC Adjustments'!W70</f>
        <v>0</v>
      </c>
      <c r="X70" s="99">
        <f>'[3]2017 GRC Adjustments'!X70</f>
        <v>0</v>
      </c>
      <c r="Y70" s="99">
        <f>'[3]2017 GRC Adjustments'!Y70</f>
        <v>0</v>
      </c>
      <c r="Z70" s="212">
        <f>'[3]2017 GRC Adjustments'!Z70</f>
        <v>0</v>
      </c>
      <c r="AA70" s="212">
        <f>'[3]2017 GRC Adjustments'!AA70</f>
        <v>0</v>
      </c>
      <c r="AB70" s="212">
        <f>'[3]2017 GRC Adjustments'!AB70</f>
        <v>0</v>
      </c>
      <c r="AC70" s="212">
        <f>'[3]2017 GRC Adjustments'!AC70</f>
        <v>0</v>
      </c>
      <c r="AD70" s="212">
        <f>'[3]2017 GRC Adjustments'!AD70</f>
        <v>0</v>
      </c>
      <c r="AE70" s="212">
        <f>'[3]2017 GRC Adjustments'!AE70</f>
        <v>0</v>
      </c>
      <c r="AF70" s="212">
        <f>'[3]2017 GRC Adjustments'!AF70</f>
        <v>0</v>
      </c>
      <c r="AG70" s="212">
        <f>'[3]2017 GRC Adjustments'!AG70</f>
        <v>0</v>
      </c>
      <c r="AH70" s="212">
        <f>'[3]2017 GRC Adjustments'!AH70</f>
        <v>0</v>
      </c>
      <c r="AI70" s="212">
        <f>'[3]2017 GRC Adjustments'!AI70</f>
        <v>0</v>
      </c>
      <c r="AJ70" s="99">
        <f>'[3]2017 GRC Adjustments'!AJ70</f>
        <v>0</v>
      </c>
      <c r="AK70" s="99">
        <f>'[3]2017 GRC Adjustments'!AK70</f>
        <v>0</v>
      </c>
      <c r="AL70" s="99">
        <f>'[3]2017 GRC Adjustments'!AL70</f>
        <v>0</v>
      </c>
      <c r="AM70" s="212">
        <f>'[3]2017 GRC Adjustments'!AM70</f>
        <v>1286.0287870127911</v>
      </c>
      <c r="AN70" s="762">
        <f>'[3]2017 GRC Adjustments'!AN70</f>
        <v>2480622.7187870126</v>
      </c>
    </row>
    <row r="71" spans="1:40">
      <c r="A71" s="751" t="str">
        <f>'[3]2017 GRC Adjustments'!A71</f>
        <v xml:space="preserve">               (17) 512 - Steam Maint Boiler Plant</v>
      </c>
      <c r="B71" s="99">
        <f>'[3]2017 GRC Adjustments'!B71</f>
        <v>14856380.029999999</v>
      </c>
      <c r="C71" s="212">
        <f>'[3]2017 GRC Adjustments'!C71</f>
        <v>0</v>
      </c>
      <c r="D71" s="212">
        <f>'[3]2017 GRC Adjustments'!D71</f>
        <v>0</v>
      </c>
      <c r="E71" s="212">
        <f>'[3]2017 GRC Adjustments'!E71</f>
        <v>0</v>
      </c>
      <c r="F71" s="212">
        <f>'[3]2017 GRC Adjustments'!F71</f>
        <v>0</v>
      </c>
      <c r="G71" s="212">
        <f>'[3]2017 GRC Adjustments'!G71</f>
        <v>0</v>
      </c>
      <c r="H71" s="212">
        <f>'[3]2017 GRC Adjustments'!H71</f>
        <v>0</v>
      </c>
      <c r="I71" s="212">
        <f>'[3]2017 GRC Adjustments'!I71</f>
        <v>0</v>
      </c>
      <c r="J71" s="212">
        <f>'[3]2017 GRC Adjustments'!J71</f>
        <v>0</v>
      </c>
      <c r="K71" s="99">
        <f>'[3]2017 GRC Adjustments'!K71</f>
        <v>204.92519346884436</v>
      </c>
      <c r="L71" s="99">
        <f>'[3]2017 GRC Adjustments'!L71</f>
        <v>0</v>
      </c>
      <c r="M71" s="212">
        <f>'[3]2017 GRC Adjustments'!M71</f>
        <v>0</v>
      </c>
      <c r="N71" s="212">
        <f>'[3]2017 GRC Adjustments'!N71</f>
        <v>0</v>
      </c>
      <c r="O71" s="212">
        <f>'[3]2017 GRC Adjustments'!O71</f>
        <v>0</v>
      </c>
      <c r="P71" s="212">
        <f>'[3]2017 GRC Adjustments'!P71</f>
        <v>0</v>
      </c>
      <c r="Q71" s="212">
        <f>'[3]2017 GRC Adjustments'!Q71</f>
        <v>0</v>
      </c>
      <c r="R71" s="212">
        <f>'[3]2017 GRC Adjustments'!R71</f>
        <v>2461.9714855395664</v>
      </c>
      <c r="S71" s="99">
        <f>'[3]2017 GRC Adjustments'!S71</f>
        <v>0</v>
      </c>
      <c r="T71" s="99">
        <f>'[3]2017 GRC Adjustments'!T71</f>
        <v>0</v>
      </c>
      <c r="U71" s="212">
        <f>'[3]2017 GRC Adjustments'!U71</f>
        <v>0</v>
      </c>
      <c r="V71" s="212">
        <f>'[3]2017 GRC Adjustments'!V71</f>
        <v>0</v>
      </c>
      <c r="W71" s="212">
        <f>'[3]2017 GRC Adjustments'!W71</f>
        <v>0</v>
      </c>
      <c r="X71" s="99">
        <f>'[3]2017 GRC Adjustments'!X71</f>
        <v>0</v>
      </c>
      <c r="Y71" s="99">
        <f>'[3]2017 GRC Adjustments'!Y71</f>
        <v>0</v>
      </c>
      <c r="Z71" s="212">
        <f>'[3]2017 GRC Adjustments'!Z71</f>
        <v>0</v>
      </c>
      <c r="AA71" s="212">
        <f>'[3]2017 GRC Adjustments'!AA71</f>
        <v>0</v>
      </c>
      <c r="AB71" s="212">
        <f>'[3]2017 GRC Adjustments'!AB71</f>
        <v>0</v>
      </c>
      <c r="AC71" s="212">
        <f>'[3]2017 GRC Adjustments'!AC71</f>
        <v>0</v>
      </c>
      <c r="AD71" s="212">
        <f>'[3]2017 GRC Adjustments'!AD71</f>
        <v>0</v>
      </c>
      <c r="AE71" s="212">
        <f>'[3]2017 GRC Adjustments'!AE71</f>
        <v>0</v>
      </c>
      <c r="AF71" s="212">
        <f>'[3]2017 GRC Adjustments'!AF71</f>
        <v>0</v>
      </c>
      <c r="AG71" s="212">
        <f>'[3]2017 GRC Adjustments'!AG71</f>
        <v>0</v>
      </c>
      <c r="AH71" s="212">
        <f>'[3]2017 GRC Adjustments'!AH71</f>
        <v>0</v>
      </c>
      <c r="AI71" s="212">
        <f>'[3]2017 GRC Adjustments'!AI71</f>
        <v>0</v>
      </c>
      <c r="AJ71" s="99">
        <f>'[3]2017 GRC Adjustments'!AJ71</f>
        <v>0</v>
      </c>
      <c r="AK71" s="99">
        <f>'[3]2017 GRC Adjustments'!AK71</f>
        <v>0</v>
      </c>
      <c r="AL71" s="99">
        <f>'[3]2017 GRC Adjustments'!AL71</f>
        <v>0</v>
      </c>
      <c r="AM71" s="212">
        <f>'[3]2017 GRC Adjustments'!AM71</f>
        <v>2666.896679008411</v>
      </c>
      <c r="AN71" s="762">
        <f>'[3]2017 GRC Adjustments'!AN71</f>
        <v>14859046.926679008</v>
      </c>
    </row>
    <row r="72" spans="1:40">
      <c r="A72" s="751" t="str">
        <f>'[3]2017 GRC Adjustments'!A72</f>
        <v xml:space="preserve">               (17) 513 - Steam Maint Electric Plant</v>
      </c>
      <c r="B72" s="99">
        <f>'[3]2017 GRC Adjustments'!B72</f>
        <v>7914205.1900000004</v>
      </c>
      <c r="C72" s="212">
        <f>'[3]2017 GRC Adjustments'!C72</f>
        <v>0</v>
      </c>
      <c r="D72" s="212">
        <f>'[3]2017 GRC Adjustments'!D72</f>
        <v>0</v>
      </c>
      <c r="E72" s="212">
        <f>'[3]2017 GRC Adjustments'!E72</f>
        <v>0</v>
      </c>
      <c r="F72" s="212">
        <f>'[3]2017 GRC Adjustments'!F72</f>
        <v>0</v>
      </c>
      <c r="G72" s="212">
        <f>'[3]2017 GRC Adjustments'!G72</f>
        <v>0</v>
      </c>
      <c r="H72" s="212">
        <f>'[3]2017 GRC Adjustments'!H72</f>
        <v>0</v>
      </c>
      <c r="I72" s="212">
        <f>'[3]2017 GRC Adjustments'!I72</f>
        <v>0</v>
      </c>
      <c r="J72" s="212">
        <f>'[3]2017 GRC Adjustments'!J72</f>
        <v>0</v>
      </c>
      <c r="K72" s="99">
        <f>'[3]2017 GRC Adjustments'!K72</f>
        <v>234.98784196647503</v>
      </c>
      <c r="L72" s="99">
        <f>'[3]2017 GRC Adjustments'!L72</f>
        <v>0</v>
      </c>
      <c r="M72" s="212">
        <f>'[3]2017 GRC Adjustments'!M72</f>
        <v>0</v>
      </c>
      <c r="N72" s="212">
        <f>'[3]2017 GRC Adjustments'!N72</f>
        <v>0</v>
      </c>
      <c r="O72" s="212">
        <f>'[3]2017 GRC Adjustments'!O72</f>
        <v>0</v>
      </c>
      <c r="P72" s="212">
        <f>'[3]2017 GRC Adjustments'!P72</f>
        <v>0</v>
      </c>
      <c r="Q72" s="212">
        <f>'[3]2017 GRC Adjustments'!Q72</f>
        <v>0</v>
      </c>
      <c r="R72" s="212">
        <f>'[3]2017 GRC Adjustments'!R72</f>
        <v>2823.1441755739825</v>
      </c>
      <c r="S72" s="99">
        <f>'[3]2017 GRC Adjustments'!S72</f>
        <v>0</v>
      </c>
      <c r="T72" s="99">
        <f>'[3]2017 GRC Adjustments'!T72</f>
        <v>0</v>
      </c>
      <c r="U72" s="212">
        <f>'[3]2017 GRC Adjustments'!U72</f>
        <v>0</v>
      </c>
      <c r="V72" s="212">
        <f>'[3]2017 GRC Adjustments'!V72</f>
        <v>0</v>
      </c>
      <c r="W72" s="212">
        <f>'[3]2017 GRC Adjustments'!W72</f>
        <v>0</v>
      </c>
      <c r="X72" s="99">
        <f>'[3]2017 GRC Adjustments'!X72</f>
        <v>0</v>
      </c>
      <c r="Y72" s="99">
        <f>'[3]2017 GRC Adjustments'!Y72</f>
        <v>0</v>
      </c>
      <c r="Z72" s="212">
        <f>'[3]2017 GRC Adjustments'!Z72</f>
        <v>0</v>
      </c>
      <c r="AA72" s="212">
        <f>'[3]2017 GRC Adjustments'!AA72</f>
        <v>0</v>
      </c>
      <c r="AB72" s="212">
        <f>'[3]2017 GRC Adjustments'!AB72</f>
        <v>0</v>
      </c>
      <c r="AC72" s="212">
        <f>'[3]2017 GRC Adjustments'!AC72</f>
        <v>0</v>
      </c>
      <c r="AD72" s="212">
        <f>'[3]2017 GRC Adjustments'!AD72</f>
        <v>0</v>
      </c>
      <c r="AE72" s="212">
        <f>'[3]2017 GRC Adjustments'!AE72</f>
        <v>0</v>
      </c>
      <c r="AF72" s="212">
        <f>'[3]2017 GRC Adjustments'!AF72</f>
        <v>0</v>
      </c>
      <c r="AG72" s="212">
        <f>'[3]2017 GRC Adjustments'!AG72</f>
        <v>0</v>
      </c>
      <c r="AH72" s="212">
        <f>'[3]2017 GRC Adjustments'!AH72</f>
        <v>0</v>
      </c>
      <c r="AI72" s="212">
        <f>'[3]2017 GRC Adjustments'!AI72</f>
        <v>0</v>
      </c>
      <c r="AJ72" s="99">
        <f>'[3]2017 GRC Adjustments'!AJ72</f>
        <v>0</v>
      </c>
      <c r="AK72" s="99">
        <f>'[3]2017 GRC Adjustments'!AK72</f>
        <v>0</v>
      </c>
      <c r="AL72" s="99">
        <f>'[3]2017 GRC Adjustments'!AL72</f>
        <v>0</v>
      </c>
      <c r="AM72" s="212">
        <f>'[3]2017 GRC Adjustments'!AM72</f>
        <v>3058.1320175404576</v>
      </c>
      <c r="AN72" s="762">
        <f>'[3]2017 GRC Adjustments'!AN72</f>
        <v>7917263.3220175412</v>
      </c>
    </row>
    <row r="73" spans="1:40">
      <c r="A73" s="751" t="str">
        <f>'[3]2017 GRC Adjustments'!A73</f>
        <v xml:space="preserve">               (17) 514 - Steam Maint Misc Steam Plant</v>
      </c>
      <c r="B73" s="99">
        <f>'[3]2017 GRC Adjustments'!B73</f>
        <v>2389632.0999999898</v>
      </c>
      <c r="C73" s="212">
        <f>'[3]2017 GRC Adjustments'!C73</f>
        <v>0</v>
      </c>
      <c r="D73" s="212">
        <f>'[3]2017 GRC Adjustments'!D73</f>
        <v>0</v>
      </c>
      <c r="E73" s="212">
        <f>'[3]2017 GRC Adjustments'!E73</f>
        <v>0</v>
      </c>
      <c r="F73" s="212">
        <f>'[3]2017 GRC Adjustments'!F73</f>
        <v>0</v>
      </c>
      <c r="G73" s="212">
        <f>'[3]2017 GRC Adjustments'!G73</f>
        <v>0</v>
      </c>
      <c r="H73" s="212">
        <f>'[3]2017 GRC Adjustments'!H73</f>
        <v>0</v>
      </c>
      <c r="I73" s="212">
        <f>'[3]2017 GRC Adjustments'!I73</f>
        <v>0</v>
      </c>
      <c r="J73" s="212">
        <f>'[3]2017 GRC Adjustments'!J73</f>
        <v>0</v>
      </c>
      <c r="K73" s="99">
        <f>'[3]2017 GRC Adjustments'!K73</f>
        <v>59.61813577054086</v>
      </c>
      <c r="L73" s="99">
        <f>'[3]2017 GRC Adjustments'!L73</f>
        <v>0</v>
      </c>
      <c r="M73" s="212">
        <f>'[3]2017 GRC Adjustments'!M73</f>
        <v>0</v>
      </c>
      <c r="N73" s="212">
        <f>'[3]2017 GRC Adjustments'!N73</f>
        <v>0</v>
      </c>
      <c r="O73" s="212">
        <f>'[3]2017 GRC Adjustments'!O73</f>
        <v>0</v>
      </c>
      <c r="P73" s="212">
        <f>'[3]2017 GRC Adjustments'!P73</f>
        <v>0</v>
      </c>
      <c r="Q73" s="212">
        <f>'[3]2017 GRC Adjustments'!Q73</f>
        <v>0</v>
      </c>
      <c r="R73" s="212">
        <f>'[3]2017 GRC Adjustments'!R73</f>
        <v>716.25234459233718</v>
      </c>
      <c r="S73" s="99">
        <f>'[3]2017 GRC Adjustments'!S73</f>
        <v>0</v>
      </c>
      <c r="T73" s="99">
        <f>'[3]2017 GRC Adjustments'!T73</f>
        <v>0</v>
      </c>
      <c r="U73" s="212">
        <f>'[3]2017 GRC Adjustments'!U73</f>
        <v>0</v>
      </c>
      <c r="V73" s="212">
        <f>'[3]2017 GRC Adjustments'!V73</f>
        <v>0</v>
      </c>
      <c r="W73" s="212">
        <f>'[3]2017 GRC Adjustments'!W73</f>
        <v>0</v>
      </c>
      <c r="X73" s="99">
        <f>'[3]2017 GRC Adjustments'!X73</f>
        <v>0</v>
      </c>
      <c r="Y73" s="99">
        <f>'[3]2017 GRC Adjustments'!Y73</f>
        <v>0</v>
      </c>
      <c r="Z73" s="212">
        <f>'[3]2017 GRC Adjustments'!Z73</f>
        <v>5026624.3018716155</v>
      </c>
      <c r="AA73" s="212">
        <f>'[3]2017 GRC Adjustments'!AA73</f>
        <v>0</v>
      </c>
      <c r="AB73" s="212">
        <f>'[3]2017 GRC Adjustments'!AB73</f>
        <v>0</v>
      </c>
      <c r="AC73" s="212">
        <f>'[3]2017 GRC Adjustments'!AC73</f>
        <v>0</v>
      </c>
      <c r="AD73" s="212">
        <f>'[3]2017 GRC Adjustments'!AD73</f>
        <v>0</v>
      </c>
      <c r="AE73" s="212">
        <f>'[3]2017 GRC Adjustments'!AE73</f>
        <v>0</v>
      </c>
      <c r="AF73" s="212">
        <f>'[3]2017 GRC Adjustments'!AF73</f>
        <v>0</v>
      </c>
      <c r="AG73" s="212">
        <f>'[3]2017 GRC Adjustments'!AG73</f>
        <v>0</v>
      </c>
      <c r="AH73" s="212">
        <f>'[3]2017 GRC Adjustments'!AH73</f>
        <v>0</v>
      </c>
      <c r="AI73" s="212">
        <f>'[3]2017 GRC Adjustments'!AI73</f>
        <v>0</v>
      </c>
      <c r="AJ73" s="99">
        <f>'[3]2017 GRC Adjustments'!AJ73</f>
        <v>0</v>
      </c>
      <c r="AK73" s="99">
        <f>'[3]2017 GRC Adjustments'!AK73</f>
        <v>0</v>
      </c>
      <c r="AL73" s="99">
        <f>'[3]2017 GRC Adjustments'!AL73</f>
        <v>0</v>
      </c>
      <c r="AM73" s="212">
        <f>'[3]2017 GRC Adjustments'!AM73</f>
        <v>5027400.1723519787</v>
      </c>
      <c r="AN73" s="762">
        <f>'[3]2017 GRC Adjustments'!AN73</f>
        <v>7417032.272351969</v>
      </c>
    </row>
    <row r="74" spans="1:40">
      <c r="A74" s="751" t="str">
        <f>'[3]2017 GRC Adjustments'!A74</f>
        <v xml:space="preserve">               (17) 535 - Hydro Oper Supv &amp; Engineering</v>
      </c>
      <c r="B74" s="99">
        <f>'[3]2017 GRC Adjustments'!B74</f>
        <v>1770455.01999999</v>
      </c>
      <c r="C74" s="212">
        <f>'[3]2017 GRC Adjustments'!C74</f>
        <v>0</v>
      </c>
      <c r="D74" s="212">
        <f>'[3]2017 GRC Adjustments'!D74</f>
        <v>0</v>
      </c>
      <c r="E74" s="212">
        <f>'[3]2017 GRC Adjustments'!E74</f>
        <v>0</v>
      </c>
      <c r="F74" s="212">
        <f>'[3]2017 GRC Adjustments'!F74</f>
        <v>0</v>
      </c>
      <c r="G74" s="212">
        <f>'[3]2017 GRC Adjustments'!G74</f>
        <v>0</v>
      </c>
      <c r="H74" s="212">
        <f>'[3]2017 GRC Adjustments'!H74</f>
        <v>0</v>
      </c>
      <c r="I74" s="212">
        <f>'[3]2017 GRC Adjustments'!I74</f>
        <v>0</v>
      </c>
      <c r="J74" s="212">
        <f>'[3]2017 GRC Adjustments'!J74</f>
        <v>0</v>
      </c>
      <c r="K74" s="99">
        <f>'[3]2017 GRC Adjustments'!K74</f>
        <v>2790.4015373778493</v>
      </c>
      <c r="L74" s="99">
        <f>'[3]2017 GRC Adjustments'!L74</f>
        <v>0</v>
      </c>
      <c r="M74" s="212">
        <f>'[3]2017 GRC Adjustments'!M74</f>
        <v>0</v>
      </c>
      <c r="N74" s="212">
        <f>'[3]2017 GRC Adjustments'!N74</f>
        <v>0</v>
      </c>
      <c r="O74" s="212">
        <f>'[3]2017 GRC Adjustments'!O74</f>
        <v>0</v>
      </c>
      <c r="P74" s="212">
        <f>'[3]2017 GRC Adjustments'!P74</f>
        <v>0</v>
      </c>
      <c r="Q74" s="212">
        <f>'[3]2017 GRC Adjustments'!Q74</f>
        <v>0</v>
      </c>
      <c r="R74" s="212">
        <f>'[3]2017 GRC Adjustments'!R74</f>
        <v>33523.886945967395</v>
      </c>
      <c r="S74" s="99">
        <f>'[3]2017 GRC Adjustments'!S74</f>
        <v>0</v>
      </c>
      <c r="T74" s="99">
        <f>'[3]2017 GRC Adjustments'!T74</f>
        <v>0</v>
      </c>
      <c r="U74" s="212">
        <f>'[3]2017 GRC Adjustments'!U74</f>
        <v>0</v>
      </c>
      <c r="V74" s="212">
        <f>'[3]2017 GRC Adjustments'!V74</f>
        <v>0</v>
      </c>
      <c r="W74" s="212">
        <f>'[3]2017 GRC Adjustments'!W74</f>
        <v>0</v>
      </c>
      <c r="X74" s="99">
        <f>'[3]2017 GRC Adjustments'!X74</f>
        <v>0</v>
      </c>
      <c r="Y74" s="99">
        <f>'[3]2017 GRC Adjustments'!Y74</f>
        <v>0</v>
      </c>
      <c r="Z74" s="212">
        <f>'[3]2017 GRC Adjustments'!Z74</f>
        <v>0</v>
      </c>
      <c r="AA74" s="212">
        <f>'[3]2017 GRC Adjustments'!AA74</f>
        <v>0</v>
      </c>
      <c r="AB74" s="212">
        <f>'[3]2017 GRC Adjustments'!AB74</f>
        <v>0</v>
      </c>
      <c r="AC74" s="212">
        <f>'[3]2017 GRC Adjustments'!AC74</f>
        <v>0</v>
      </c>
      <c r="AD74" s="212">
        <f>'[3]2017 GRC Adjustments'!AD74</f>
        <v>0</v>
      </c>
      <c r="AE74" s="212">
        <f>'[3]2017 GRC Adjustments'!AE74</f>
        <v>0</v>
      </c>
      <c r="AF74" s="212">
        <f>'[3]2017 GRC Adjustments'!AF74</f>
        <v>0</v>
      </c>
      <c r="AG74" s="212">
        <f>'[3]2017 GRC Adjustments'!AG74</f>
        <v>0</v>
      </c>
      <c r="AH74" s="212">
        <f>'[3]2017 GRC Adjustments'!AH74</f>
        <v>0</v>
      </c>
      <c r="AI74" s="212">
        <f>'[3]2017 GRC Adjustments'!AI74</f>
        <v>0</v>
      </c>
      <c r="AJ74" s="99">
        <f>'[3]2017 GRC Adjustments'!AJ74</f>
        <v>0</v>
      </c>
      <c r="AK74" s="99">
        <f>'[3]2017 GRC Adjustments'!AK74</f>
        <v>0</v>
      </c>
      <c r="AL74" s="99">
        <f>'[3]2017 GRC Adjustments'!AL74</f>
        <v>0</v>
      </c>
      <c r="AM74" s="212">
        <f>'[3]2017 GRC Adjustments'!AM74</f>
        <v>36314.288483345241</v>
      </c>
      <c r="AN74" s="762">
        <f>'[3]2017 GRC Adjustments'!AN74</f>
        <v>1806769.3084833352</v>
      </c>
    </row>
    <row r="75" spans="1:40">
      <c r="A75" s="751" t="str">
        <f>'[3]2017 GRC Adjustments'!A75</f>
        <v xml:space="preserve">               (17) 536 - Hydro Oper Water For Power</v>
      </c>
      <c r="B75" s="99">
        <f>'[3]2017 GRC Adjustments'!B75</f>
        <v>0</v>
      </c>
      <c r="C75" s="212">
        <f>'[3]2017 GRC Adjustments'!C75</f>
        <v>0</v>
      </c>
      <c r="D75" s="212">
        <f>'[3]2017 GRC Adjustments'!D75</f>
        <v>0</v>
      </c>
      <c r="E75" s="212">
        <f>'[3]2017 GRC Adjustments'!E75</f>
        <v>0</v>
      </c>
      <c r="F75" s="212">
        <f>'[3]2017 GRC Adjustments'!F75</f>
        <v>0</v>
      </c>
      <c r="G75" s="212">
        <f>'[3]2017 GRC Adjustments'!G75</f>
        <v>0</v>
      </c>
      <c r="H75" s="212">
        <f>'[3]2017 GRC Adjustments'!H75</f>
        <v>0</v>
      </c>
      <c r="I75" s="212">
        <f>'[3]2017 GRC Adjustments'!I75</f>
        <v>0</v>
      </c>
      <c r="J75" s="212">
        <f>'[3]2017 GRC Adjustments'!J75</f>
        <v>0</v>
      </c>
      <c r="K75" s="99">
        <f>'[3]2017 GRC Adjustments'!K75</f>
        <v>0</v>
      </c>
      <c r="L75" s="99">
        <f>'[3]2017 GRC Adjustments'!L75</f>
        <v>0</v>
      </c>
      <c r="M75" s="212">
        <f>'[3]2017 GRC Adjustments'!M75</f>
        <v>0</v>
      </c>
      <c r="N75" s="212">
        <f>'[3]2017 GRC Adjustments'!N75</f>
        <v>0</v>
      </c>
      <c r="O75" s="212">
        <f>'[3]2017 GRC Adjustments'!O75</f>
        <v>0</v>
      </c>
      <c r="P75" s="212">
        <f>'[3]2017 GRC Adjustments'!P75</f>
        <v>0</v>
      </c>
      <c r="Q75" s="212">
        <f>'[3]2017 GRC Adjustments'!Q75</f>
        <v>0</v>
      </c>
      <c r="R75" s="212">
        <f>'[3]2017 GRC Adjustments'!R75</f>
        <v>0</v>
      </c>
      <c r="S75" s="99">
        <f>'[3]2017 GRC Adjustments'!S75</f>
        <v>0</v>
      </c>
      <c r="T75" s="99">
        <f>'[3]2017 GRC Adjustments'!T75</f>
        <v>0</v>
      </c>
      <c r="U75" s="212">
        <f>'[3]2017 GRC Adjustments'!U75</f>
        <v>0</v>
      </c>
      <c r="V75" s="212">
        <f>'[3]2017 GRC Adjustments'!V75</f>
        <v>0</v>
      </c>
      <c r="W75" s="212">
        <f>'[3]2017 GRC Adjustments'!W75</f>
        <v>0</v>
      </c>
      <c r="X75" s="99">
        <f>'[3]2017 GRC Adjustments'!X75</f>
        <v>0</v>
      </c>
      <c r="Y75" s="99">
        <f>'[3]2017 GRC Adjustments'!Y75</f>
        <v>0</v>
      </c>
      <c r="Z75" s="212">
        <f>'[3]2017 GRC Adjustments'!Z75</f>
        <v>0</v>
      </c>
      <c r="AA75" s="212">
        <f>'[3]2017 GRC Adjustments'!AA75</f>
        <v>0</v>
      </c>
      <c r="AB75" s="212">
        <f>'[3]2017 GRC Adjustments'!AB75</f>
        <v>0</v>
      </c>
      <c r="AC75" s="212">
        <f>'[3]2017 GRC Adjustments'!AC75</f>
        <v>0</v>
      </c>
      <c r="AD75" s="212">
        <f>'[3]2017 GRC Adjustments'!AD75</f>
        <v>0</v>
      </c>
      <c r="AE75" s="212">
        <f>'[3]2017 GRC Adjustments'!AE75</f>
        <v>0</v>
      </c>
      <c r="AF75" s="212">
        <f>'[3]2017 GRC Adjustments'!AF75</f>
        <v>0</v>
      </c>
      <c r="AG75" s="212">
        <f>'[3]2017 GRC Adjustments'!AG75</f>
        <v>0</v>
      </c>
      <c r="AH75" s="212">
        <f>'[3]2017 GRC Adjustments'!AH75</f>
        <v>0</v>
      </c>
      <c r="AI75" s="212">
        <f>'[3]2017 GRC Adjustments'!AI75</f>
        <v>0</v>
      </c>
      <c r="AJ75" s="99">
        <f>'[3]2017 GRC Adjustments'!AJ75</f>
        <v>0</v>
      </c>
      <c r="AK75" s="99">
        <f>'[3]2017 GRC Adjustments'!AK75</f>
        <v>0</v>
      </c>
      <c r="AL75" s="99">
        <f>'[3]2017 GRC Adjustments'!AL75</f>
        <v>0</v>
      </c>
      <c r="AM75" s="212">
        <f>'[3]2017 GRC Adjustments'!AM75</f>
        <v>0</v>
      </c>
      <c r="AN75" s="762">
        <f>'[3]2017 GRC Adjustments'!AN75</f>
        <v>0</v>
      </c>
    </row>
    <row r="76" spans="1:40">
      <c r="A76" s="751" t="str">
        <f>'[3]2017 GRC Adjustments'!A76</f>
        <v xml:space="preserve">               (17) 537 - Hydro Oper Hydraulic Expenses</v>
      </c>
      <c r="B76" s="99">
        <f>'[3]2017 GRC Adjustments'!B76</f>
        <v>3274133.03</v>
      </c>
      <c r="C76" s="212">
        <f>'[3]2017 GRC Adjustments'!C76</f>
        <v>0</v>
      </c>
      <c r="D76" s="212">
        <f>'[3]2017 GRC Adjustments'!D76</f>
        <v>0</v>
      </c>
      <c r="E76" s="212">
        <f>'[3]2017 GRC Adjustments'!E76</f>
        <v>0</v>
      </c>
      <c r="F76" s="212">
        <f>'[3]2017 GRC Adjustments'!F76</f>
        <v>0</v>
      </c>
      <c r="G76" s="212">
        <f>'[3]2017 GRC Adjustments'!G76</f>
        <v>0</v>
      </c>
      <c r="H76" s="212">
        <f>'[3]2017 GRC Adjustments'!H76</f>
        <v>0</v>
      </c>
      <c r="I76" s="212">
        <f>'[3]2017 GRC Adjustments'!I76</f>
        <v>0</v>
      </c>
      <c r="J76" s="212">
        <f>'[3]2017 GRC Adjustments'!J76</f>
        <v>0</v>
      </c>
      <c r="K76" s="99">
        <f>'[3]2017 GRC Adjustments'!K76</f>
        <v>1950.961047919428</v>
      </c>
      <c r="L76" s="99">
        <f>'[3]2017 GRC Adjustments'!L76</f>
        <v>0</v>
      </c>
      <c r="M76" s="212">
        <f>'[3]2017 GRC Adjustments'!M76</f>
        <v>0</v>
      </c>
      <c r="N76" s="212">
        <f>'[3]2017 GRC Adjustments'!N76</f>
        <v>0</v>
      </c>
      <c r="O76" s="212">
        <f>'[3]2017 GRC Adjustments'!O76</f>
        <v>0</v>
      </c>
      <c r="P76" s="212">
        <f>'[3]2017 GRC Adjustments'!P76</f>
        <v>0</v>
      </c>
      <c r="Q76" s="212">
        <f>'[3]2017 GRC Adjustments'!Q76</f>
        <v>0</v>
      </c>
      <c r="R76" s="212">
        <f>'[3]2017 GRC Adjustments'!R76</f>
        <v>23438.848040449826</v>
      </c>
      <c r="S76" s="99">
        <f>'[3]2017 GRC Adjustments'!S76</f>
        <v>0</v>
      </c>
      <c r="T76" s="99">
        <f>'[3]2017 GRC Adjustments'!T76</f>
        <v>0</v>
      </c>
      <c r="U76" s="212">
        <f>'[3]2017 GRC Adjustments'!U76</f>
        <v>0</v>
      </c>
      <c r="V76" s="212">
        <f>'[3]2017 GRC Adjustments'!V76</f>
        <v>0</v>
      </c>
      <c r="W76" s="212">
        <f>'[3]2017 GRC Adjustments'!W76</f>
        <v>0</v>
      </c>
      <c r="X76" s="99">
        <f>'[3]2017 GRC Adjustments'!X76</f>
        <v>0</v>
      </c>
      <c r="Y76" s="99">
        <f>'[3]2017 GRC Adjustments'!Y76</f>
        <v>0</v>
      </c>
      <c r="Z76" s="212">
        <f>'[3]2017 GRC Adjustments'!Z76</f>
        <v>-5486.0648773398034</v>
      </c>
      <c r="AA76" s="212">
        <f>'[3]2017 GRC Adjustments'!AA76</f>
        <v>0</v>
      </c>
      <c r="AB76" s="212">
        <f>'[3]2017 GRC Adjustments'!AB76</f>
        <v>0</v>
      </c>
      <c r="AC76" s="212">
        <f>'[3]2017 GRC Adjustments'!AC76</f>
        <v>0</v>
      </c>
      <c r="AD76" s="212">
        <f>'[3]2017 GRC Adjustments'!AD76</f>
        <v>0</v>
      </c>
      <c r="AE76" s="212">
        <f>'[3]2017 GRC Adjustments'!AE76</f>
        <v>0</v>
      </c>
      <c r="AF76" s="212">
        <f>'[3]2017 GRC Adjustments'!AF76</f>
        <v>0</v>
      </c>
      <c r="AG76" s="212">
        <f>'[3]2017 GRC Adjustments'!AG76</f>
        <v>0</v>
      </c>
      <c r="AH76" s="212">
        <f>'[3]2017 GRC Adjustments'!AH76</f>
        <v>0</v>
      </c>
      <c r="AI76" s="212">
        <f>'[3]2017 GRC Adjustments'!AI76</f>
        <v>0</v>
      </c>
      <c r="AJ76" s="99">
        <f>'[3]2017 GRC Adjustments'!AJ76</f>
        <v>0</v>
      </c>
      <c r="AK76" s="99">
        <f>'[3]2017 GRC Adjustments'!AK76</f>
        <v>0</v>
      </c>
      <c r="AL76" s="99">
        <f>'[3]2017 GRC Adjustments'!AL76</f>
        <v>0</v>
      </c>
      <c r="AM76" s="212">
        <f>'[3]2017 GRC Adjustments'!AM76</f>
        <v>19903.744211029451</v>
      </c>
      <c r="AN76" s="762">
        <f>'[3]2017 GRC Adjustments'!AN76</f>
        <v>3294036.7742110291</v>
      </c>
    </row>
    <row r="77" spans="1:40">
      <c r="A77" s="751" t="str">
        <f>'[3]2017 GRC Adjustments'!A77</f>
        <v xml:space="preserve">               (17) 538 - Hydro Oper Electric Expenses</v>
      </c>
      <c r="B77" s="99">
        <f>'[3]2017 GRC Adjustments'!B77</f>
        <v>310211.48</v>
      </c>
      <c r="C77" s="212">
        <f>'[3]2017 GRC Adjustments'!C77</f>
        <v>0</v>
      </c>
      <c r="D77" s="212">
        <f>'[3]2017 GRC Adjustments'!D77</f>
        <v>0</v>
      </c>
      <c r="E77" s="212">
        <f>'[3]2017 GRC Adjustments'!E77</f>
        <v>0</v>
      </c>
      <c r="F77" s="212">
        <f>'[3]2017 GRC Adjustments'!F77</f>
        <v>0</v>
      </c>
      <c r="G77" s="212">
        <f>'[3]2017 GRC Adjustments'!G77</f>
        <v>0</v>
      </c>
      <c r="H77" s="212">
        <f>'[3]2017 GRC Adjustments'!H77</f>
        <v>0</v>
      </c>
      <c r="I77" s="212">
        <f>'[3]2017 GRC Adjustments'!I77</f>
        <v>0</v>
      </c>
      <c r="J77" s="212">
        <f>'[3]2017 GRC Adjustments'!J77</f>
        <v>0</v>
      </c>
      <c r="K77" s="99">
        <f>'[3]2017 GRC Adjustments'!K77</f>
        <v>203.61326410925389</v>
      </c>
      <c r="L77" s="99">
        <f>'[3]2017 GRC Adjustments'!L77</f>
        <v>0</v>
      </c>
      <c r="M77" s="212">
        <f>'[3]2017 GRC Adjustments'!M77</f>
        <v>0</v>
      </c>
      <c r="N77" s="212">
        <f>'[3]2017 GRC Adjustments'!N77</f>
        <v>0</v>
      </c>
      <c r="O77" s="212">
        <f>'[3]2017 GRC Adjustments'!O77</f>
        <v>0</v>
      </c>
      <c r="P77" s="212">
        <f>'[3]2017 GRC Adjustments'!P77</f>
        <v>0</v>
      </c>
      <c r="Q77" s="212">
        <f>'[3]2017 GRC Adjustments'!Q77</f>
        <v>0</v>
      </c>
      <c r="R77" s="212">
        <f>'[3]2017 GRC Adjustments'!R77</f>
        <v>2446.2099648613148</v>
      </c>
      <c r="S77" s="99">
        <f>'[3]2017 GRC Adjustments'!S77</f>
        <v>0</v>
      </c>
      <c r="T77" s="99">
        <f>'[3]2017 GRC Adjustments'!T77</f>
        <v>0</v>
      </c>
      <c r="U77" s="212">
        <f>'[3]2017 GRC Adjustments'!U77</f>
        <v>0</v>
      </c>
      <c r="V77" s="212">
        <f>'[3]2017 GRC Adjustments'!V77</f>
        <v>0</v>
      </c>
      <c r="W77" s="212">
        <f>'[3]2017 GRC Adjustments'!W77</f>
        <v>0</v>
      </c>
      <c r="X77" s="99">
        <f>'[3]2017 GRC Adjustments'!X77</f>
        <v>0</v>
      </c>
      <c r="Y77" s="99">
        <f>'[3]2017 GRC Adjustments'!Y77</f>
        <v>0</v>
      </c>
      <c r="Z77" s="212">
        <f>'[3]2017 GRC Adjustments'!Z77</f>
        <v>0</v>
      </c>
      <c r="AA77" s="212">
        <f>'[3]2017 GRC Adjustments'!AA77</f>
        <v>0</v>
      </c>
      <c r="AB77" s="212">
        <f>'[3]2017 GRC Adjustments'!AB77</f>
        <v>0</v>
      </c>
      <c r="AC77" s="212">
        <f>'[3]2017 GRC Adjustments'!AC77</f>
        <v>0</v>
      </c>
      <c r="AD77" s="212">
        <f>'[3]2017 GRC Adjustments'!AD77</f>
        <v>0</v>
      </c>
      <c r="AE77" s="212">
        <f>'[3]2017 GRC Adjustments'!AE77</f>
        <v>0</v>
      </c>
      <c r="AF77" s="212">
        <f>'[3]2017 GRC Adjustments'!AF77</f>
        <v>0</v>
      </c>
      <c r="AG77" s="212">
        <f>'[3]2017 GRC Adjustments'!AG77</f>
        <v>0</v>
      </c>
      <c r="AH77" s="212">
        <f>'[3]2017 GRC Adjustments'!AH77</f>
        <v>0</v>
      </c>
      <c r="AI77" s="212">
        <f>'[3]2017 GRC Adjustments'!AI77</f>
        <v>0</v>
      </c>
      <c r="AJ77" s="99">
        <f>'[3]2017 GRC Adjustments'!AJ77</f>
        <v>0</v>
      </c>
      <c r="AK77" s="99">
        <f>'[3]2017 GRC Adjustments'!AK77</f>
        <v>0</v>
      </c>
      <c r="AL77" s="99">
        <f>'[3]2017 GRC Adjustments'!AL77</f>
        <v>0</v>
      </c>
      <c r="AM77" s="212">
        <f>'[3]2017 GRC Adjustments'!AM77</f>
        <v>2649.8232289705688</v>
      </c>
      <c r="AN77" s="762">
        <f>'[3]2017 GRC Adjustments'!AN77</f>
        <v>312861.30322897056</v>
      </c>
    </row>
    <row r="78" spans="1:40">
      <c r="A78" s="751" t="str">
        <f>'[3]2017 GRC Adjustments'!A78</f>
        <v xml:space="preserve">               (17) 539 - Hydro Oper Misc Hydraulic Exp</v>
      </c>
      <c r="B78" s="99">
        <f>'[3]2017 GRC Adjustments'!B78</f>
        <v>2773342.9</v>
      </c>
      <c r="C78" s="212">
        <f>'[3]2017 GRC Adjustments'!C78</f>
        <v>0</v>
      </c>
      <c r="D78" s="212">
        <f>'[3]2017 GRC Adjustments'!D78</f>
        <v>0</v>
      </c>
      <c r="E78" s="212">
        <f>'[3]2017 GRC Adjustments'!E78</f>
        <v>0</v>
      </c>
      <c r="F78" s="212">
        <f>'[3]2017 GRC Adjustments'!F78</f>
        <v>0</v>
      </c>
      <c r="G78" s="212">
        <f>'[3]2017 GRC Adjustments'!G78</f>
        <v>0</v>
      </c>
      <c r="H78" s="212">
        <f>'[3]2017 GRC Adjustments'!H78</f>
        <v>0</v>
      </c>
      <c r="I78" s="212">
        <f>'[3]2017 GRC Adjustments'!I78</f>
        <v>0</v>
      </c>
      <c r="J78" s="212">
        <f>'[3]2017 GRC Adjustments'!J78</f>
        <v>0</v>
      </c>
      <c r="K78" s="99">
        <f>'[3]2017 GRC Adjustments'!K78</f>
        <v>2514.6261724397236</v>
      </c>
      <c r="L78" s="99">
        <f>'[3]2017 GRC Adjustments'!L78</f>
        <v>0</v>
      </c>
      <c r="M78" s="212">
        <f>'[3]2017 GRC Adjustments'!M78</f>
        <v>0</v>
      </c>
      <c r="N78" s="212">
        <f>'[3]2017 GRC Adjustments'!N78</f>
        <v>0</v>
      </c>
      <c r="O78" s="212">
        <f>'[3]2017 GRC Adjustments'!O78</f>
        <v>0</v>
      </c>
      <c r="P78" s="212">
        <f>'[3]2017 GRC Adjustments'!P78</f>
        <v>0</v>
      </c>
      <c r="Q78" s="212">
        <f>'[3]2017 GRC Adjustments'!Q78</f>
        <v>0</v>
      </c>
      <c r="R78" s="212">
        <f>'[3]2017 GRC Adjustments'!R78</f>
        <v>30210.721427374596</v>
      </c>
      <c r="S78" s="99">
        <f>'[3]2017 GRC Adjustments'!S78</f>
        <v>0</v>
      </c>
      <c r="T78" s="99">
        <f>'[3]2017 GRC Adjustments'!T78</f>
        <v>0</v>
      </c>
      <c r="U78" s="212">
        <f>'[3]2017 GRC Adjustments'!U78</f>
        <v>0</v>
      </c>
      <c r="V78" s="212">
        <f>'[3]2017 GRC Adjustments'!V78</f>
        <v>0</v>
      </c>
      <c r="W78" s="212">
        <f>'[3]2017 GRC Adjustments'!W78</f>
        <v>0</v>
      </c>
      <c r="X78" s="99">
        <f>'[3]2017 GRC Adjustments'!X78</f>
        <v>0</v>
      </c>
      <c r="Y78" s="99">
        <f>'[3]2017 GRC Adjustments'!Y78</f>
        <v>0</v>
      </c>
      <c r="Z78" s="212">
        <f>'[3]2017 GRC Adjustments'!Z78</f>
        <v>0</v>
      </c>
      <c r="AA78" s="212">
        <f>'[3]2017 GRC Adjustments'!AA78</f>
        <v>0</v>
      </c>
      <c r="AB78" s="212">
        <f>'[3]2017 GRC Adjustments'!AB78</f>
        <v>0</v>
      </c>
      <c r="AC78" s="212">
        <f>'[3]2017 GRC Adjustments'!AC78</f>
        <v>0</v>
      </c>
      <c r="AD78" s="212">
        <f>'[3]2017 GRC Adjustments'!AD78</f>
        <v>0</v>
      </c>
      <c r="AE78" s="212">
        <f>'[3]2017 GRC Adjustments'!AE78</f>
        <v>0</v>
      </c>
      <c r="AF78" s="212">
        <f>'[3]2017 GRC Adjustments'!AF78</f>
        <v>0</v>
      </c>
      <c r="AG78" s="212">
        <f>'[3]2017 GRC Adjustments'!AG78</f>
        <v>0</v>
      </c>
      <c r="AH78" s="212">
        <f>'[3]2017 GRC Adjustments'!AH78</f>
        <v>0</v>
      </c>
      <c r="AI78" s="212">
        <f>'[3]2017 GRC Adjustments'!AI78</f>
        <v>0</v>
      </c>
      <c r="AJ78" s="99">
        <f>'[3]2017 GRC Adjustments'!AJ78</f>
        <v>0</v>
      </c>
      <c r="AK78" s="99">
        <f>'[3]2017 GRC Adjustments'!AK78</f>
        <v>0</v>
      </c>
      <c r="AL78" s="99">
        <f>'[3]2017 GRC Adjustments'!AL78</f>
        <v>0</v>
      </c>
      <c r="AM78" s="212">
        <f>'[3]2017 GRC Adjustments'!AM78</f>
        <v>32725.347599814319</v>
      </c>
      <c r="AN78" s="762">
        <f>'[3]2017 GRC Adjustments'!AN78</f>
        <v>2806068.2475998141</v>
      </c>
    </row>
    <row r="79" spans="1:40">
      <c r="A79" s="751" t="str">
        <f>'[3]2017 GRC Adjustments'!A79</f>
        <v xml:space="preserve">               (17) 540 - Hydro Office Rents</v>
      </c>
      <c r="B79" s="99">
        <f>'[3]2017 GRC Adjustments'!B79</f>
        <v>0</v>
      </c>
      <c r="C79" s="212">
        <f>'[3]2017 GRC Adjustments'!C79</f>
        <v>0</v>
      </c>
      <c r="D79" s="212">
        <f>'[3]2017 GRC Adjustments'!D79</f>
        <v>0</v>
      </c>
      <c r="E79" s="212">
        <f>'[3]2017 GRC Adjustments'!E79</f>
        <v>0</v>
      </c>
      <c r="F79" s="212">
        <f>'[3]2017 GRC Adjustments'!F79</f>
        <v>0</v>
      </c>
      <c r="G79" s="212">
        <f>'[3]2017 GRC Adjustments'!G79</f>
        <v>0</v>
      </c>
      <c r="H79" s="212">
        <f>'[3]2017 GRC Adjustments'!H79</f>
        <v>0</v>
      </c>
      <c r="I79" s="212">
        <f>'[3]2017 GRC Adjustments'!I79</f>
        <v>0</v>
      </c>
      <c r="J79" s="212">
        <f>'[3]2017 GRC Adjustments'!J79</f>
        <v>0</v>
      </c>
      <c r="K79" s="99">
        <f>'[3]2017 GRC Adjustments'!K79</f>
        <v>0</v>
      </c>
      <c r="L79" s="99">
        <f>'[3]2017 GRC Adjustments'!L79</f>
        <v>0</v>
      </c>
      <c r="M79" s="212">
        <f>'[3]2017 GRC Adjustments'!M79</f>
        <v>0</v>
      </c>
      <c r="N79" s="212">
        <f>'[3]2017 GRC Adjustments'!N79</f>
        <v>0</v>
      </c>
      <c r="O79" s="212">
        <f>'[3]2017 GRC Adjustments'!O79</f>
        <v>0</v>
      </c>
      <c r="P79" s="212">
        <f>'[3]2017 GRC Adjustments'!P79</f>
        <v>0</v>
      </c>
      <c r="Q79" s="212">
        <f>'[3]2017 GRC Adjustments'!Q79</f>
        <v>0</v>
      </c>
      <c r="R79" s="212">
        <f>'[3]2017 GRC Adjustments'!R79</f>
        <v>0</v>
      </c>
      <c r="S79" s="99">
        <f>'[3]2017 GRC Adjustments'!S79</f>
        <v>0</v>
      </c>
      <c r="T79" s="99">
        <f>'[3]2017 GRC Adjustments'!T79</f>
        <v>0</v>
      </c>
      <c r="U79" s="212">
        <f>'[3]2017 GRC Adjustments'!U79</f>
        <v>0</v>
      </c>
      <c r="V79" s="212">
        <f>'[3]2017 GRC Adjustments'!V79</f>
        <v>0</v>
      </c>
      <c r="W79" s="212">
        <f>'[3]2017 GRC Adjustments'!W79</f>
        <v>0</v>
      </c>
      <c r="X79" s="99">
        <f>'[3]2017 GRC Adjustments'!X79</f>
        <v>0</v>
      </c>
      <c r="Y79" s="99">
        <f>'[3]2017 GRC Adjustments'!Y79</f>
        <v>0</v>
      </c>
      <c r="Z79" s="212">
        <f>'[3]2017 GRC Adjustments'!Z79</f>
        <v>0</v>
      </c>
      <c r="AA79" s="212">
        <f>'[3]2017 GRC Adjustments'!AA79</f>
        <v>0</v>
      </c>
      <c r="AB79" s="212">
        <f>'[3]2017 GRC Adjustments'!AB79</f>
        <v>0</v>
      </c>
      <c r="AC79" s="212">
        <f>'[3]2017 GRC Adjustments'!AC79</f>
        <v>0</v>
      </c>
      <c r="AD79" s="212">
        <f>'[3]2017 GRC Adjustments'!AD79</f>
        <v>0</v>
      </c>
      <c r="AE79" s="212">
        <f>'[3]2017 GRC Adjustments'!AE79</f>
        <v>0</v>
      </c>
      <c r="AF79" s="212">
        <f>'[3]2017 GRC Adjustments'!AF79</f>
        <v>0</v>
      </c>
      <c r="AG79" s="212">
        <f>'[3]2017 GRC Adjustments'!AG79</f>
        <v>0</v>
      </c>
      <c r="AH79" s="212">
        <f>'[3]2017 GRC Adjustments'!AH79</f>
        <v>0</v>
      </c>
      <c r="AI79" s="212">
        <f>'[3]2017 GRC Adjustments'!AI79</f>
        <v>0</v>
      </c>
      <c r="AJ79" s="99">
        <f>'[3]2017 GRC Adjustments'!AJ79</f>
        <v>0</v>
      </c>
      <c r="AK79" s="99">
        <f>'[3]2017 GRC Adjustments'!AK79</f>
        <v>0</v>
      </c>
      <c r="AL79" s="99">
        <f>'[3]2017 GRC Adjustments'!AL79</f>
        <v>0</v>
      </c>
      <c r="AM79" s="212">
        <f>'[3]2017 GRC Adjustments'!AM79</f>
        <v>0</v>
      </c>
      <c r="AN79" s="762">
        <f>'[3]2017 GRC Adjustments'!AN79</f>
        <v>0</v>
      </c>
    </row>
    <row r="80" spans="1:40">
      <c r="A80" s="751" t="str">
        <f>'[3]2017 GRC Adjustments'!A80</f>
        <v xml:space="preserve">               (17) 541 - Hydro Maint Supv &amp; Engineering</v>
      </c>
      <c r="B80" s="99">
        <f>'[3]2017 GRC Adjustments'!B80</f>
        <v>1768.89</v>
      </c>
      <c r="C80" s="212">
        <f>'[3]2017 GRC Adjustments'!C80</f>
        <v>0</v>
      </c>
      <c r="D80" s="212">
        <f>'[3]2017 GRC Adjustments'!D80</f>
        <v>0</v>
      </c>
      <c r="E80" s="212">
        <f>'[3]2017 GRC Adjustments'!E80</f>
        <v>0</v>
      </c>
      <c r="F80" s="212">
        <f>'[3]2017 GRC Adjustments'!F80</f>
        <v>0</v>
      </c>
      <c r="G80" s="212">
        <f>'[3]2017 GRC Adjustments'!G80</f>
        <v>0</v>
      </c>
      <c r="H80" s="212">
        <f>'[3]2017 GRC Adjustments'!H80</f>
        <v>0</v>
      </c>
      <c r="I80" s="212">
        <f>'[3]2017 GRC Adjustments'!I80</f>
        <v>0</v>
      </c>
      <c r="J80" s="212">
        <f>'[3]2017 GRC Adjustments'!J80</f>
        <v>0</v>
      </c>
      <c r="K80" s="99">
        <f>'[3]2017 GRC Adjustments'!K80</f>
        <v>0.8567911504693293</v>
      </c>
      <c r="L80" s="99">
        <f>'[3]2017 GRC Adjustments'!L80</f>
        <v>0</v>
      </c>
      <c r="M80" s="212">
        <f>'[3]2017 GRC Adjustments'!M80</f>
        <v>0</v>
      </c>
      <c r="N80" s="212">
        <f>'[3]2017 GRC Adjustments'!N80</f>
        <v>0</v>
      </c>
      <c r="O80" s="212">
        <f>'[3]2017 GRC Adjustments'!O80</f>
        <v>0</v>
      </c>
      <c r="P80" s="212">
        <f>'[3]2017 GRC Adjustments'!P80</f>
        <v>0</v>
      </c>
      <c r="Q80" s="212">
        <f>'[3]2017 GRC Adjustments'!Q80</f>
        <v>0</v>
      </c>
      <c r="R80" s="212">
        <f>'[3]2017 GRC Adjustments'!R80</f>
        <v>10.293489764784969</v>
      </c>
      <c r="S80" s="99">
        <f>'[3]2017 GRC Adjustments'!S80</f>
        <v>0</v>
      </c>
      <c r="T80" s="99">
        <f>'[3]2017 GRC Adjustments'!T80</f>
        <v>0</v>
      </c>
      <c r="U80" s="212">
        <f>'[3]2017 GRC Adjustments'!U80</f>
        <v>0</v>
      </c>
      <c r="V80" s="212">
        <f>'[3]2017 GRC Adjustments'!V80</f>
        <v>0</v>
      </c>
      <c r="W80" s="212">
        <f>'[3]2017 GRC Adjustments'!W80</f>
        <v>0</v>
      </c>
      <c r="X80" s="99">
        <f>'[3]2017 GRC Adjustments'!X80</f>
        <v>0</v>
      </c>
      <c r="Y80" s="99">
        <f>'[3]2017 GRC Adjustments'!Y80</f>
        <v>0</v>
      </c>
      <c r="Z80" s="212">
        <f>'[3]2017 GRC Adjustments'!Z80</f>
        <v>0</v>
      </c>
      <c r="AA80" s="212">
        <f>'[3]2017 GRC Adjustments'!AA80</f>
        <v>0</v>
      </c>
      <c r="AB80" s="212">
        <f>'[3]2017 GRC Adjustments'!AB80</f>
        <v>0</v>
      </c>
      <c r="AC80" s="212">
        <f>'[3]2017 GRC Adjustments'!AC80</f>
        <v>0</v>
      </c>
      <c r="AD80" s="212">
        <f>'[3]2017 GRC Adjustments'!AD80</f>
        <v>0</v>
      </c>
      <c r="AE80" s="212">
        <f>'[3]2017 GRC Adjustments'!AE80</f>
        <v>0</v>
      </c>
      <c r="AF80" s="212">
        <f>'[3]2017 GRC Adjustments'!AF80</f>
        <v>0</v>
      </c>
      <c r="AG80" s="212">
        <f>'[3]2017 GRC Adjustments'!AG80</f>
        <v>0</v>
      </c>
      <c r="AH80" s="212">
        <f>'[3]2017 GRC Adjustments'!AH80</f>
        <v>0</v>
      </c>
      <c r="AI80" s="212">
        <f>'[3]2017 GRC Adjustments'!AI80</f>
        <v>0</v>
      </c>
      <c r="AJ80" s="99">
        <f>'[3]2017 GRC Adjustments'!AJ80</f>
        <v>0</v>
      </c>
      <c r="AK80" s="99">
        <f>'[3]2017 GRC Adjustments'!AK80</f>
        <v>0</v>
      </c>
      <c r="AL80" s="99">
        <f>'[3]2017 GRC Adjustments'!AL80</f>
        <v>0</v>
      </c>
      <c r="AM80" s="212">
        <f>'[3]2017 GRC Adjustments'!AM80</f>
        <v>11.150280915254298</v>
      </c>
      <c r="AN80" s="762">
        <f>'[3]2017 GRC Adjustments'!AN80</f>
        <v>1780.0402809152545</v>
      </c>
    </row>
    <row r="81" spans="1:40">
      <c r="A81" s="751" t="str">
        <f>'[3]2017 GRC Adjustments'!A81</f>
        <v xml:space="preserve">               (17) 542 - Hydro Maint Structures</v>
      </c>
      <c r="B81" s="99">
        <f>'[3]2017 GRC Adjustments'!B81</f>
        <v>431226.14999999898</v>
      </c>
      <c r="C81" s="212">
        <f>'[3]2017 GRC Adjustments'!C81</f>
        <v>0</v>
      </c>
      <c r="D81" s="212">
        <f>'[3]2017 GRC Adjustments'!D81</f>
        <v>0</v>
      </c>
      <c r="E81" s="212">
        <f>'[3]2017 GRC Adjustments'!E81</f>
        <v>0</v>
      </c>
      <c r="F81" s="212">
        <f>'[3]2017 GRC Adjustments'!F81</f>
        <v>0</v>
      </c>
      <c r="G81" s="212">
        <f>'[3]2017 GRC Adjustments'!G81</f>
        <v>0</v>
      </c>
      <c r="H81" s="212">
        <f>'[3]2017 GRC Adjustments'!H81</f>
        <v>0</v>
      </c>
      <c r="I81" s="212">
        <f>'[3]2017 GRC Adjustments'!I81</f>
        <v>0</v>
      </c>
      <c r="J81" s="212">
        <f>'[3]2017 GRC Adjustments'!J81</f>
        <v>0</v>
      </c>
      <c r="K81" s="99">
        <f>'[3]2017 GRC Adjustments'!K81</f>
        <v>121.9055170000656</v>
      </c>
      <c r="L81" s="99">
        <f>'[3]2017 GRC Adjustments'!L81</f>
        <v>0</v>
      </c>
      <c r="M81" s="212">
        <f>'[3]2017 GRC Adjustments'!M81</f>
        <v>0</v>
      </c>
      <c r="N81" s="212">
        <f>'[3]2017 GRC Adjustments'!N81</f>
        <v>0</v>
      </c>
      <c r="O81" s="212">
        <f>'[3]2017 GRC Adjustments'!O81</f>
        <v>0</v>
      </c>
      <c r="P81" s="212">
        <f>'[3]2017 GRC Adjustments'!P81</f>
        <v>0</v>
      </c>
      <c r="Q81" s="212">
        <f>'[3]2017 GRC Adjustments'!Q81</f>
        <v>0</v>
      </c>
      <c r="R81" s="212">
        <f>'[3]2017 GRC Adjustments'!R81</f>
        <v>1464.5730068799478</v>
      </c>
      <c r="S81" s="99">
        <f>'[3]2017 GRC Adjustments'!S81</f>
        <v>0</v>
      </c>
      <c r="T81" s="99">
        <f>'[3]2017 GRC Adjustments'!T81</f>
        <v>0</v>
      </c>
      <c r="U81" s="212">
        <f>'[3]2017 GRC Adjustments'!U81</f>
        <v>0</v>
      </c>
      <c r="V81" s="212">
        <f>'[3]2017 GRC Adjustments'!V81</f>
        <v>0</v>
      </c>
      <c r="W81" s="212">
        <f>'[3]2017 GRC Adjustments'!W81</f>
        <v>0</v>
      </c>
      <c r="X81" s="99">
        <f>'[3]2017 GRC Adjustments'!X81</f>
        <v>0</v>
      </c>
      <c r="Y81" s="99">
        <f>'[3]2017 GRC Adjustments'!Y81</f>
        <v>0</v>
      </c>
      <c r="Z81" s="212">
        <f>'[3]2017 GRC Adjustments'!Z81</f>
        <v>0</v>
      </c>
      <c r="AA81" s="212">
        <f>'[3]2017 GRC Adjustments'!AA81</f>
        <v>0</v>
      </c>
      <c r="AB81" s="212">
        <f>'[3]2017 GRC Adjustments'!AB81</f>
        <v>0</v>
      </c>
      <c r="AC81" s="212">
        <f>'[3]2017 GRC Adjustments'!AC81</f>
        <v>0</v>
      </c>
      <c r="AD81" s="212">
        <f>'[3]2017 GRC Adjustments'!AD81</f>
        <v>0</v>
      </c>
      <c r="AE81" s="212">
        <f>'[3]2017 GRC Adjustments'!AE81</f>
        <v>0</v>
      </c>
      <c r="AF81" s="212">
        <f>'[3]2017 GRC Adjustments'!AF81</f>
        <v>0</v>
      </c>
      <c r="AG81" s="212">
        <f>'[3]2017 GRC Adjustments'!AG81</f>
        <v>0</v>
      </c>
      <c r="AH81" s="212">
        <f>'[3]2017 GRC Adjustments'!AH81</f>
        <v>0</v>
      </c>
      <c r="AI81" s="212">
        <f>'[3]2017 GRC Adjustments'!AI81</f>
        <v>0</v>
      </c>
      <c r="AJ81" s="99">
        <f>'[3]2017 GRC Adjustments'!AJ81</f>
        <v>0</v>
      </c>
      <c r="AK81" s="99">
        <f>'[3]2017 GRC Adjustments'!AK81</f>
        <v>0</v>
      </c>
      <c r="AL81" s="99">
        <f>'[3]2017 GRC Adjustments'!AL81</f>
        <v>0</v>
      </c>
      <c r="AM81" s="212">
        <f>'[3]2017 GRC Adjustments'!AM81</f>
        <v>1586.4785238800134</v>
      </c>
      <c r="AN81" s="762">
        <f>'[3]2017 GRC Adjustments'!AN81</f>
        <v>432812.62852387899</v>
      </c>
    </row>
    <row r="82" spans="1:40">
      <c r="A82" s="751" t="str">
        <f>'[3]2017 GRC Adjustments'!A82</f>
        <v xml:space="preserve">               (17) 543 - Hydro Maint Res. Dams &amp; Waterways</v>
      </c>
      <c r="B82" s="99">
        <f>'[3]2017 GRC Adjustments'!B82</f>
        <v>698047.34999999905</v>
      </c>
      <c r="C82" s="212">
        <f>'[3]2017 GRC Adjustments'!C82</f>
        <v>0</v>
      </c>
      <c r="D82" s="212">
        <f>'[3]2017 GRC Adjustments'!D82</f>
        <v>0</v>
      </c>
      <c r="E82" s="212">
        <f>'[3]2017 GRC Adjustments'!E82</f>
        <v>0</v>
      </c>
      <c r="F82" s="212">
        <f>'[3]2017 GRC Adjustments'!F82</f>
        <v>0</v>
      </c>
      <c r="G82" s="212">
        <f>'[3]2017 GRC Adjustments'!G82</f>
        <v>0</v>
      </c>
      <c r="H82" s="212">
        <f>'[3]2017 GRC Adjustments'!H82</f>
        <v>0</v>
      </c>
      <c r="I82" s="212">
        <f>'[3]2017 GRC Adjustments'!I82</f>
        <v>0</v>
      </c>
      <c r="J82" s="212">
        <f>'[3]2017 GRC Adjustments'!J82</f>
        <v>0</v>
      </c>
      <c r="K82" s="99">
        <f>'[3]2017 GRC Adjustments'!K82</f>
        <v>287.26690384638698</v>
      </c>
      <c r="L82" s="99">
        <f>'[3]2017 GRC Adjustments'!L82</f>
        <v>0</v>
      </c>
      <c r="M82" s="212">
        <f>'[3]2017 GRC Adjustments'!M82</f>
        <v>0</v>
      </c>
      <c r="N82" s="212">
        <f>'[3]2017 GRC Adjustments'!N82</f>
        <v>0</v>
      </c>
      <c r="O82" s="212">
        <f>'[3]2017 GRC Adjustments'!O82</f>
        <v>0</v>
      </c>
      <c r="P82" s="212">
        <f>'[3]2017 GRC Adjustments'!P82</f>
        <v>0</v>
      </c>
      <c r="Q82" s="212">
        <f>'[3]2017 GRC Adjustments'!Q82</f>
        <v>0</v>
      </c>
      <c r="R82" s="212">
        <f>'[3]2017 GRC Adjustments'!R82</f>
        <v>3451.2248788803336</v>
      </c>
      <c r="S82" s="99">
        <f>'[3]2017 GRC Adjustments'!S82</f>
        <v>0</v>
      </c>
      <c r="T82" s="99">
        <f>'[3]2017 GRC Adjustments'!T82</f>
        <v>0</v>
      </c>
      <c r="U82" s="212">
        <f>'[3]2017 GRC Adjustments'!U82</f>
        <v>0</v>
      </c>
      <c r="V82" s="212">
        <f>'[3]2017 GRC Adjustments'!V82</f>
        <v>0</v>
      </c>
      <c r="W82" s="212">
        <f>'[3]2017 GRC Adjustments'!W82</f>
        <v>0</v>
      </c>
      <c r="X82" s="99">
        <f>'[3]2017 GRC Adjustments'!X82</f>
        <v>0</v>
      </c>
      <c r="Y82" s="99">
        <f>'[3]2017 GRC Adjustments'!Y82</f>
        <v>0</v>
      </c>
      <c r="Z82" s="212">
        <f>'[3]2017 GRC Adjustments'!Z82</f>
        <v>0</v>
      </c>
      <c r="AA82" s="212">
        <f>'[3]2017 GRC Adjustments'!AA82</f>
        <v>0</v>
      </c>
      <c r="AB82" s="212">
        <f>'[3]2017 GRC Adjustments'!AB82</f>
        <v>0</v>
      </c>
      <c r="AC82" s="212">
        <f>'[3]2017 GRC Adjustments'!AC82</f>
        <v>0</v>
      </c>
      <c r="AD82" s="212">
        <f>'[3]2017 GRC Adjustments'!AD82</f>
        <v>0</v>
      </c>
      <c r="AE82" s="212">
        <f>'[3]2017 GRC Adjustments'!AE82</f>
        <v>0</v>
      </c>
      <c r="AF82" s="212">
        <f>'[3]2017 GRC Adjustments'!AF82</f>
        <v>0</v>
      </c>
      <c r="AG82" s="212">
        <f>'[3]2017 GRC Adjustments'!AG82</f>
        <v>0</v>
      </c>
      <c r="AH82" s="212">
        <f>'[3]2017 GRC Adjustments'!AH82</f>
        <v>0</v>
      </c>
      <c r="AI82" s="212">
        <f>'[3]2017 GRC Adjustments'!AI82</f>
        <v>0</v>
      </c>
      <c r="AJ82" s="99">
        <f>'[3]2017 GRC Adjustments'!AJ82</f>
        <v>0</v>
      </c>
      <c r="AK82" s="99">
        <f>'[3]2017 GRC Adjustments'!AK82</f>
        <v>0</v>
      </c>
      <c r="AL82" s="99">
        <f>'[3]2017 GRC Adjustments'!AL82</f>
        <v>0</v>
      </c>
      <c r="AM82" s="212">
        <f>'[3]2017 GRC Adjustments'!AM82</f>
        <v>3738.4917827267204</v>
      </c>
      <c r="AN82" s="762">
        <f>'[3]2017 GRC Adjustments'!AN82</f>
        <v>701785.84178272577</v>
      </c>
    </row>
    <row r="83" spans="1:40">
      <c r="A83" s="751" t="str">
        <f>'[3]2017 GRC Adjustments'!A83</f>
        <v xml:space="preserve">               (17) 544 - Hydro Maint Electric Plant</v>
      </c>
      <c r="B83" s="99">
        <f>'[3]2017 GRC Adjustments'!B83</f>
        <v>2415212.8899999899</v>
      </c>
      <c r="C83" s="212">
        <f>'[3]2017 GRC Adjustments'!C83</f>
        <v>0</v>
      </c>
      <c r="D83" s="212">
        <f>'[3]2017 GRC Adjustments'!D83</f>
        <v>0</v>
      </c>
      <c r="E83" s="212">
        <f>'[3]2017 GRC Adjustments'!E83</f>
        <v>0</v>
      </c>
      <c r="F83" s="212">
        <f>'[3]2017 GRC Adjustments'!F83</f>
        <v>0</v>
      </c>
      <c r="G83" s="212">
        <f>'[3]2017 GRC Adjustments'!G83</f>
        <v>0</v>
      </c>
      <c r="H83" s="212">
        <f>'[3]2017 GRC Adjustments'!H83</f>
        <v>0</v>
      </c>
      <c r="I83" s="212">
        <f>'[3]2017 GRC Adjustments'!I83</f>
        <v>0</v>
      </c>
      <c r="J83" s="212">
        <f>'[3]2017 GRC Adjustments'!J83</f>
        <v>0</v>
      </c>
      <c r="K83" s="99">
        <f>'[3]2017 GRC Adjustments'!K83</f>
        <v>964.66439728946477</v>
      </c>
      <c r="L83" s="99">
        <f>'[3]2017 GRC Adjustments'!L83</f>
        <v>0</v>
      </c>
      <c r="M83" s="212">
        <f>'[3]2017 GRC Adjustments'!M83</f>
        <v>0</v>
      </c>
      <c r="N83" s="212">
        <f>'[3]2017 GRC Adjustments'!N83</f>
        <v>0</v>
      </c>
      <c r="O83" s="212">
        <f>'[3]2017 GRC Adjustments'!O83</f>
        <v>0</v>
      </c>
      <c r="P83" s="212">
        <f>'[3]2017 GRC Adjustments'!P83</f>
        <v>0</v>
      </c>
      <c r="Q83" s="212">
        <f>'[3]2017 GRC Adjustments'!Q83</f>
        <v>0</v>
      </c>
      <c r="R83" s="212">
        <f>'[3]2017 GRC Adjustments'!R83</f>
        <v>11589.479063260964</v>
      </c>
      <c r="S83" s="99">
        <f>'[3]2017 GRC Adjustments'!S83</f>
        <v>0</v>
      </c>
      <c r="T83" s="99">
        <f>'[3]2017 GRC Adjustments'!T83</f>
        <v>0</v>
      </c>
      <c r="U83" s="212">
        <f>'[3]2017 GRC Adjustments'!U83</f>
        <v>0</v>
      </c>
      <c r="V83" s="212">
        <f>'[3]2017 GRC Adjustments'!V83</f>
        <v>0</v>
      </c>
      <c r="W83" s="212">
        <f>'[3]2017 GRC Adjustments'!W83</f>
        <v>0</v>
      </c>
      <c r="X83" s="99">
        <f>'[3]2017 GRC Adjustments'!X83</f>
        <v>0</v>
      </c>
      <c r="Y83" s="99">
        <f>'[3]2017 GRC Adjustments'!Y83</f>
        <v>0</v>
      </c>
      <c r="Z83" s="212">
        <f>'[3]2017 GRC Adjustments'!Z83</f>
        <v>-4849.3751226602253</v>
      </c>
      <c r="AA83" s="212">
        <f>'[3]2017 GRC Adjustments'!AA83</f>
        <v>0</v>
      </c>
      <c r="AB83" s="212">
        <f>'[3]2017 GRC Adjustments'!AB83</f>
        <v>0</v>
      </c>
      <c r="AC83" s="212">
        <f>'[3]2017 GRC Adjustments'!AC83</f>
        <v>0</v>
      </c>
      <c r="AD83" s="212">
        <f>'[3]2017 GRC Adjustments'!AD83</f>
        <v>0</v>
      </c>
      <c r="AE83" s="212">
        <f>'[3]2017 GRC Adjustments'!AE83</f>
        <v>0</v>
      </c>
      <c r="AF83" s="212">
        <f>'[3]2017 GRC Adjustments'!AF83</f>
        <v>0</v>
      </c>
      <c r="AG83" s="212">
        <f>'[3]2017 GRC Adjustments'!AG83</f>
        <v>0</v>
      </c>
      <c r="AH83" s="212">
        <f>'[3]2017 GRC Adjustments'!AH83</f>
        <v>0</v>
      </c>
      <c r="AI83" s="212">
        <f>'[3]2017 GRC Adjustments'!AI83</f>
        <v>0</v>
      </c>
      <c r="AJ83" s="99">
        <f>'[3]2017 GRC Adjustments'!AJ83</f>
        <v>0</v>
      </c>
      <c r="AK83" s="99">
        <f>'[3]2017 GRC Adjustments'!AK83</f>
        <v>0</v>
      </c>
      <c r="AL83" s="99">
        <f>'[3]2017 GRC Adjustments'!AL83</f>
        <v>0</v>
      </c>
      <c r="AM83" s="212">
        <f>'[3]2017 GRC Adjustments'!AM83</f>
        <v>7704.7683378902038</v>
      </c>
      <c r="AN83" s="762">
        <f>'[3]2017 GRC Adjustments'!AN83</f>
        <v>2422917.6583378799</v>
      </c>
    </row>
    <row r="84" spans="1:40">
      <c r="A84" s="751" t="str">
        <f>'[3]2017 GRC Adjustments'!A84</f>
        <v xml:space="preserve">               (17) 545 - Hydro Maint Misc Hydraulic Plant</v>
      </c>
      <c r="B84" s="99">
        <f>'[3]2017 GRC Adjustments'!B84</f>
        <v>3638568.92</v>
      </c>
      <c r="C84" s="212">
        <f>'[3]2017 GRC Adjustments'!C84</f>
        <v>0</v>
      </c>
      <c r="D84" s="212">
        <f>'[3]2017 GRC Adjustments'!D84</f>
        <v>0</v>
      </c>
      <c r="E84" s="212">
        <f>'[3]2017 GRC Adjustments'!E84</f>
        <v>0</v>
      </c>
      <c r="F84" s="212">
        <f>'[3]2017 GRC Adjustments'!F84</f>
        <v>0</v>
      </c>
      <c r="G84" s="212">
        <f>'[3]2017 GRC Adjustments'!G84</f>
        <v>0</v>
      </c>
      <c r="H84" s="212">
        <f>'[3]2017 GRC Adjustments'!H84</f>
        <v>0</v>
      </c>
      <c r="I84" s="212">
        <f>'[3]2017 GRC Adjustments'!I84</f>
        <v>0</v>
      </c>
      <c r="J84" s="212">
        <f>'[3]2017 GRC Adjustments'!J84</f>
        <v>0</v>
      </c>
      <c r="K84" s="99">
        <f>'[3]2017 GRC Adjustments'!K84</f>
        <v>1462.8247660626657</v>
      </c>
      <c r="L84" s="99">
        <f>'[3]2017 GRC Adjustments'!L84</f>
        <v>0</v>
      </c>
      <c r="M84" s="212">
        <f>'[3]2017 GRC Adjustments'!M84</f>
        <v>0</v>
      </c>
      <c r="N84" s="212">
        <f>'[3]2017 GRC Adjustments'!N84</f>
        <v>0</v>
      </c>
      <c r="O84" s="212">
        <f>'[3]2017 GRC Adjustments'!O84</f>
        <v>0</v>
      </c>
      <c r="P84" s="212">
        <f>'[3]2017 GRC Adjustments'!P84</f>
        <v>0</v>
      </c>
      <c r="Q84" s="212">
        <f>'[3]2017 GRC Adjustments'!Q84</f>
        <v>0</v>
      </c>
      <c r="R84" s="212">
        <f>'[3]2017 GRC Adjustments'!R84</f>
        <v>17574.378247128072</v>
      </c>
      <c r="S84" s="99">
        <f>'[3]2017 GRC Adjustments'!S84</f>
        <v>0</v>
      </c>
      <c r="T84" s="99">
        <f>'[3]2017 GRC Adjustments'!T84</f>
        <v>0</v>
      </c>
      <c r="U84" s="212">
        <f>'[3]2017 GRC Adjustments'!U84</f>
        <v>0</v>
      </c>
      <c r="V84" s="212">
        <f>'[3]2017 GRC Adjustments'!V84</f>
        <v>0</v>
      </c>
      <c r="W84" s="212">
        <f>'[3]2017 GRC Adjustments'!W84</f>
        <v>0</v>
      </c>
      <c r="X84" s="99">
        <f>'[3]2017 GRC Adjustments'!X84</f>
        <v>0</v>
      </c>
      <c r="Y84" s="99">
        <f>'[3]2017 GRC Adjustments'!Y84</f>
        <v>0</v>
      </c>
      <c r="Z84" s="212">
        <f>'[3]2017 GRC Adjustments'!Z84</f>
        <v>0</v>
      </c>
      <c r="AA84" s="212">
        <f>'[3]2017 GRC Adjustments'!AA84</f>
        <v>0</v>
      </c>
      <c r="AB84" s="212">
        <f>'[3]2017 GRC Adjustments'!AB84</f>
        <v>0</v>
      </c>
      <c r="AC84" s="212">
        <f>'[3]2017 GRC Adjustments'!AC84</f>
        <v>0</v>
      </c>
      <c r="AD84" s="212">
        <f>'[3]2017 GRC Adjustments'!AD84</f>
        <v>0</v>
      </c>
      <c r="AE84" s="212">
        <f>'[3]2017 GRC Adjustments'!AE84</f>
        <v>0</v>
      </c>
      <c r="AF84" s="212">
        <f>'[3]2017 GRC Adjustments'!AF84</f>
        <v>0</v>
      </c>
      <c r="AG84" s="212">
        <f>'[3]2017 GRC Adjustments'!AG84</f>
        <v>0</v>
      </c>
      <c r="AH84" s="212">
        <f>'[3]2017 GRC Adjustments'!AH84</f>
        <v>0</v>
      </c>
      <c r="AI84" s="212">
        <f>'[3]2017 GRC Adjustments'!AI84</f>
        <v>0</v>
      </c>
      <c r="AJ84" s="99">
        <f>'[3]2017 GRC Adjustments'!AJ84</f>
        <v>0</v>
      </c>
      <c r="AK84" s="99">
        <f>'[3]2017 GRC Adjustments'!AK84</f>
        <v>0</v>
      </c>
      <c r="AL84" s="99">
        <f>'[3]2017 GRC Adjustments'!AL84</f>
        <v>0</v>
      </c>
      <c r="AM84" s="212">
        <f>'[3]2017 GRC Adjustments'!AM84</f>
        <v>19037.203013190738</v>
      </c>
      <c r="AN84" s="762">
        <f>'[3]2017 GRC Adjustments'!AN84</f>
        <v>3657606.1230131905</v>
      </c>
    </row>
    <row r="85" spans="1:40">
      <c r="A85" s="751" t="str">
        <f>'[3]2017 GRC Adjustments'!A85</f>
        <v xml:space="preserve">               (17) 546 - Other Pwr Gen Oper Supv &amp; Eng</v>
      </c>
      <c r="B85" s="99">
        <f>'[3]2017 GRC Adjustments'!B85</f>
        <v>3457441.47</v>
      </c>
      <c r="C85" s="212">
        <f>'[3]2017 GRC Adjustments'!C85</f>
        <v>0</v>
      </c>
      <c r="D85" s="212">
        <f>'[3]2017 GRC Adjustments'!D85</f>
        <v>0</v>
      </c>
      <c r="E85" s="212">
        <f>'[3]2017 GRC Adjustments'!E85</f>
        <v>0</v>
      </c>
      <c r="F85" s="212">
        <f>'[3]2017 GRC Adjustments'!F85</f>
        <v>0</v>
      </c>
      <c r="G85" s="212">
        <f>'[3]2017 GRC Adjustments'!G85</f>
        <v>0</v>
      </c>
      <c r="H85" s="212">
        <f>'[3]2017 GRC Adjustments'!H85</f>
        <v>0</v>
      </c>
      <c r="I85" s="212">
        <f>'[3]2017 GRC Adjustments'!I85</f>
        <v>0</v>
      </c>
      <c r="J85" s="212">
        <f>'[3]2017 GRC Adjustments'!J85</f>
        <v>0</v>
      </c>
      <c r="K85" s="99">
        <f>'[3]2017 GRC Adjustments'!K85</f>
        <v>5996.2422382424238</v>
      </c>
      <c r="L85" s="99">
        <f>'[3]2017 GRC Adjustments'!L85</f>
        <v>0</v>
      </c>
      <c r="M85" s="212">
        <f>'[3]2017 GRC Adjustments'!M85</f>
        <v>0</v>
      </c>
      <c r="N85" s="212">
        <f>'[3]2017 GRC Adjustments'!N85</f>
        <v>0</v>
      </c>
      <c r="O85" s="212">
        <f>'[3]2017 GRC Adjustments'!O85</f>
        <v>0</v>
      </c>
      <c r="P85" s="212">
        <f>'[3]2017 GRC Adjustments'!P85</f>
        <v>0</v>
      </c>
      <c r="Q85" s="212">
        <f>'[3]2017 GRC Adjustments'!Q85</f>
        <v>0</v>
      </c>
      <c r="R85" s="212">
        <f>'[3]2017 GRC Adjustments'!R85</f>
        <v>72038.860430234083</v>
      </c>
      <c r="S85" s="99">
        <f>'[3]2017 GRC Adjustments'!S85</f>
        <v>0</v>
      </c>
      <c r="T85" s="99">
        <f>'[3]2017 GRC Adjustments'!T85</f>
        <v>0</v>
      </c>
      <c r="U85" s="212">
        <f>'[3]2017 GRC Adjustments'!U85</f>
        <v>0</v>
      </c>
      <c r="V85" s="212">
        <f>'[3]2017 GRC Adjustments'!V85</f>
        <v>0</v>
      </c>
      <c r="W85" s="212">
        <f>'[3]2017 GRC Adjustments'!W85</f>
        <v>0</v>
      </c>
      <c r="X85" s="99">
        <f>'[3]2017 GRC Adjustments'!X85</f>
        <v>0</v>
      </c>
      <c r="Y85" s="99">
        <f>'[3]2017 GRC Adjustments'!Y85</f>
        <v>0</v>
      </c>
      <c r="Z85" s="212">
        <f>'[3]2017 GRC Adjustments'!Z85</f>
        <v>0</v>
      </c>
      <c r="AA85" s="212">
        <f>'[3]2017 GRC Adjustments'!AA85</f>
        <v>0</v>
      </c>
      <c r="AB85" s="212">
        <f>'[3]2017 GRC Adjustments'!AB85</f>
        <v>0</v>
      </c>
      <c r="AC85" s="212">
        <f>'[3]2017 GRC Adjustments'!AC85</f>
        <v>0</v>
      </c>
      <c r="AD85" s="212">
        <f>'[3]2017 GRC Adjustments'!AD85</f>
        <v>0</v>
      </c>
      <c r="AE85" s="212">
        <f>'[3]2017 GRC Adjustments'!AE85</f>
        <v>0</v>
      </c>
      <c r="AF85" s="212">
        <f>'[3]2017 GRC Adjustments'!AF85</f>
        <v>0</v>
      </c>
      <c r="AG85" s="212">
        <f>'[3]2017 GRC Adjustments'!AG85</f>
        <v>0</v>
      </c>
      <c r="AH85" s="212">
        <f>'[3]2017 GRC Adjustments'!AH85</f>
        <v>0</v>
      </c>
      <c r="AI85" s="212">
        <f>'[3]2017 GRC Adjustments'!AI85</f>
        <v>0</v>
      </c>
      <c r="AJ85" s="99">
        <f>'[3]2017 GRC Adjustments'!AJ85</f>
        <v>0</v>
      </c>
      <c r="AK85" s="99">
        <f>'[3]2017 GRC Adjustments'!AK85</f>
        <v>0</v>
      </c>
      <c r="AL85" s="99">
        <f>'[3]2017 GRC Adjustments'!AL85</f>
        <v>0</v>
      </c>
      <c r="AM85" s="212">
        <f>'[3]2017 GRC Adjustments'!AM85</f>
        <v>78035.102668476509</v>
      </c>
      <c r="AN85" s="762">
        <f>'[3]2017 GRC Adjustments'!AN85</f>
        <v>3535476.5726684765</v>
      </c>
    </row>
    <row r="86" spans="1:40">
      <c r="A86" s="751" t="str">
        <f>'[3]2017 GRC Adjustments'!A86</f>
        <v xml:space="preserve">               (17) 548 - Other Power Gen Oper Gen Exp</v>
      </c>
      <c r="B86" s="99">
        <f>'[3]2017 GRC Adjustments'!B86</f>
        <v>11109586.810000001</v>
      </c>
      <c r="C86" s="212">
        <f>'[3]2017 GRC Adjustments'!C86</f>
        <v>0</v>
      </c>
      <c r="D86" s="212">
        <f>'[3]2017 GRC Adjustments'!D86</f>
        <v>0</v>
      </c>
      <c r="E86" s="212">
        <f>'[3]2017 GRC Adjustments'!E86</f>
        <v>0</v>
      </c>
      <c r="F86" s="212">
        <f>'[3]2017 GRC Adjustments'!F86</f>
        <v>0</v>
      </c>
      <c r="G86" s="212">
        <f>'[3]2017 GRC Adjustments'!G86</f>
        <v>0</v>
      </c>
      <c r="H86" s="212">
        <f>'[3]2017 GRC Adjustments'!H86</f>
        <v>0</v>
      </c>
      <c r="I86" s="212">
        <f>'[3]2017 GRC Adjustments'!I86</f>
        <v>0</v>
      </c>
      <c r="J86" s="212">
        <f>'[3]2017 GRC Adjustments'!J86</f>
        <v>0</v>
      </c>
      <c r="K86" s="99">
        <f>'[3]2017 GRC Adjustments'!K86</f>
        <v>4958.4752917478545</v>
      </c>
      <c r="L86" s="99">
        <f>'[3]2017 GRC Adjustments'!L86</f>
        <v>0</v>
      </c>
      <c r="M86" s="212">
        <f>'[3]2017 GRC Adjustments'!M86</f>
        <v>0</v>
      </c>
      <c r="N86" s="212">
        <f>'[3]2017 GRC Adjustments'!N86</f>
        <v>0</v>
      </c>
      <c r="O86" s="212">
        <f>'[3]2017 GRC Adjustments'!O86</f>
        <v>0</v>
      </c>
      <c r="P86" s="212">
        <f>'[3]2017 GRC Adjustments'!P86</f>
        <v>0</v>
      </c>
      <c r="Q86" s="212">
        <f>'[3]2017 GRC Adjustments'!Q86</f>
        <v>0</v>
      </c>
      <c r="R86" s="212">
        <f>'[3]2017 GRC Adjustments'!R86</f>
        <v>59571.127265480311</v>
      </c>
      <c r="S86" s="99">
        <f>'[3]2017 GRC Adjustments'!S86</f>
        <v>0</v>
      </c>
      <c r="T86" s="99">
        <f>'[3]2017 GRC Adjustments'!T86</f>
        <v>0</v>
      </c>
      <c r="U86" s="212">
        <f>'[3]2017 GRC Adjustments'!U86</f>
        <v>0</v>
      </c>
      <c r="V86" s="212">
        <f>'[3]2017 GRC Adjustments'!V86</f>
        <v>0</v>
      </c>
      <c r="W86" s="212">
        <f>'[3]2017 GRC Adjustments'!W86</f>
        <v>0</v>
      </c>
      <c r="X86" s="99">
        <f>'[3]2017 GRC Adjustments'!X86</f>
        <v>0</v>
      </c>
      <c r="Y86" s="99">
        <f>'[3]2017 GRC Adjustments'!Y86</f>
        <v>0</v>
      </c>
      <c r="Z86" s="212">
        <f>'[3]2017 GRC Adjustments'!Z86</f>
        <v>0</v>
      </c>
      <c r="AA86" s="212">
        <f>'[3]2017 GRC Adjustments'!AA86</f>
        <v>0</v>
      </c>
      <c r="AB86" s="212">
        <f>'[3]2017 GRC Adjustments'!AB86</f>
        <v>0</v>
      </c>
      <c r="AC86" s="212">
        <f>'[3]2017 GRC Adjustments'!AC86</f>
        <v>0</v>
      </c>
      <c r="AD86" s="212">
        <f>'[3]2017 GRC Adjustments'!AD86</f>
        <v>0</v>
      </c>
      <c r="AE86" s="212">
        <f>'[3]2017 GRC Adjustments'!AE86</f>
        <v>0</v>
      </c>
      <c r="AF86" s="212">
        <f>'[3]2017 GRC Adjustments'!AF86</f>
        <v>0</v>
      </c>
      <c r="AG86" s="212">
        <f>'[3]2017 GRC Adjustments'!AG86</f>
        <v>0</v>
      </c>
      <c r="AH86" s="212">
        <f>'[3]2017 GRC Adjustments'!AH86</f>
        <v>0</v>
      </c>
      <c r="AI86" s="212">
        <f>'[3]2017 GRC Adjustments'!AI86</f>
        <v>0</v>
      </c>
      <c r="AJ86" s="99">
        <f>'[3]2017 GRC Adjustments'!AJ86</f>
        <v>0</v>
      </c>
      <c r="AK86" s="99">
        <f>'[3]2017 GRC Adjustments'!AK86</f>
        <v>0</v>
      </c>
      <c r="AL86" s="99">
        <f>'[3]2017 GRC Adjustments'!AL86</f>
        <v>0</v>
      </c>
      <c r="AM86" s="212">
        <f>'[3]2017 GRC Adjustments'!AM86</f>
        <v>64529.602557228165</v>
      </c>
      <c r="AN86" s="762">
        <f>'[3]2017 GRC Adjustments'!AN86</f>
        <v>11174116.412557229</v>
      </c>
    </row>
    <row r="87" spans="1:40">
      <c r="A87" s="751" t="str">
        <f>'[3]2017 GRC Adjustments'!A87</f>
        <v xml:space="preserve">               (17) 549 - Other Power Gen Oper Misc</v>
      </c>
      <c r="B87" s="99">
        <f>'[3]2017 GRC Adjustments'!B87</f>
        <v>4378618.2299999902</v>
      </c>
      <c r="C87" s="212">
        <f>'[3]2017 GRC Adjustments'!C87</f>
        <v>0</v>
      </c>
      <c r="D87" s="212">
        <f>'[3]2017 GRC Adjustments'!D87</f>
        <v>0</v>
      </c>
      <c r="E87" s="212">
        <f>'[3]2017 GRC Adjustments'!E87</f>
        <v>0</v>
      </c>
      <c r="F87" s="212">
        <f>'[3]2017 GRC Adjustments'!F87</f>
        <v>0</v>
      </c>
      <c r="G87" s="212">
        <f>'[3]2017 GRC Adjustments'!G87</f>
        <v>0</v>
      </c>
      <c r="H87" s="212">
        <f>'[3]2017 GRC Adjustments'!H87</f>
        <v>0</v>
      </c>
      <c r="I87" s="212">
        <f>'[3]2017 GRC Adjustments'!I87</f>
        <v>0</v>
      </c>
      <c r="J87" s="212">
        <f>'[3]2017 GRC Adjustments'!J87</f>
        <v>0</v>
      </c>
      <c r="K87" s="99">
        <f>'[3]2017 GRC Adjustments'!K87</f>
        <v>1043.8550288870947</v>
      </c>
      <c r="L87" s="99">
        <f>'[3]2017 GRC Adjustments'!L87</f>
        <v>0</v>
      </c>
      <c r="M87" s="212">
        <f>'[3]2017 GRC Adjustments'!M87</f>
        <v>0</v>
      </c>
      <c r="N87" s="212">
        <f>'[3]2017 GRC Adjustments'!N87</f>
        <v>0</v>
      </c>
      <c r="O87" s="212">
        <f>'[3]2017 GRC Adjustments'!O87</f>
        <v>0</v>
      </c>
      <c r="P87" s="212">
        <f>'[3]2017 GRC Adjustments'!P87</f>
        <v>0</v>
      </c>
      <c r="Q87" s="212">
        <f>'[3]2017 GRC Adjustments'!Q87</f>
        <v>0</v>
      </c>
      <c r="R87" s="212">
        <f>'[3]2017 GRC Adjustments'!R87</f>
        <v>12540.87539289222</v>
      </c>
      <c r="S87" s="99">
        <f>'[3]2017 GRC Adjustments'!S87</f>
        <v>0</v>
      </c>
      <c r="T87" s="99">
        <f>'[3]2017 GRC Adjustments'!T87</f>
        <v>0</v>
      </c>
      <c r="U87" s="212">
        <f>'[3]2017 GRC Adjustments'!U87</f>
        <v>0</v>
      </c>
      <c r="V87" s="212">
        <f>'[3]2017 GRC Adjustments'!V87</f>
        <v>0</v>
      </c>
      <c r="W87" s="212">
        <f>'[3]2017 GRC Adjustments'!W87</f>
        <v>0</v>
      </c>
      <c r="X87" s="99">
        <f>'[3]2017 GRC Adjustments'!X87</f>
        <v>0</v>
      </c>
      <c r="Y87" s="99">
        <f>'[3]2017 GRC Adjustments'!Y87</f>
        <v>0</v>
      </c>
      <c r="Z87" s="212">
        <f>'[3]2017 GRC Adjustments'!Z87</f>
        <v>1413818.3855975925</v>
      </c>
      <c r="AA87" s="212">
        <f>'[3]2017 GRC Adjustments'!AA87</f>
        <v>0</v>
      </c>
      <c r="AB87" s="212">
        <f>'[3]2017 GRC Adjustments'!AB87</f>
        <v>0</v>
      </c>
      <c r="AC87" s="212">
        <f>'[3]2017 GRC Adjustments'!AC87</f>
        <v>0</v>
      </c>
      <c r="AD87" s="212">
        <f>'[3]2017 GRC Adjustments'!AD87</f>
        <v>0</v>
      </c>
      <c r="AE87" s="212">
        <f>'[3]2017 GRC Adjustments'!AE87</f>
        <v>0</v>
      </c>
      <c r="AF87" s="212">
        <f>'[3]2017 GRC Adjustments'!AF87</f>
        <v>0</v>
      </c>
      <c r="AG87" s="212">
        <f>'[3]2017 GRC Adjustments'!AG87</f>
        <v>0</v>
      </c>
      <c r="AH87" s="212">
        <f>'[3]2017 GRC Adjustments'!AH87</f>
        <v>0</v>
      </c>
      <c r="AI87" s="212">
        <f>'[3]2017 GRC Adjustments'!AI87</f>
        <v>0</v>
      </c>
      <c r="AJ87" s="99">
        <f>'[3]2017 GRC Adjustments'!AJ87</f>
        <v>0</v>
      </c>
      <c r="AK87" s="99">
        <f>'[3]2017 GRC Adjustments'!AK87</f>
        <v>0</v>
      </c>
      <c r="AL87" s="99">
        <f>'[3]2017 GRC Adjustments'!AL87</f>
        <v>0</v>
      </c>
      <c r="AM87" s="212">
        <f>'[3]2017 GRC Adjustments'!AM87</f>
        <v>1427403.1160193717</v>
      </c>
      <c r="AN87" s="762">
        <f>'[3]2017 GRC Adjustments'!AN87</f>
        <v>5806021.3460193621</v>
      </c>
    </row>
    <row r="88" spans="1:40">
      <c r="A88" s="751" t="str">
        <f>'[3]2017 GRC Adjustments'!A88</f>
        <v xml:space="preserve">               (17) 550 - Other Power Gen Oper Rents</v>
      </c>
      <c r="B88" s="99">
        <f>'[3]2017 GRC Adjustments'!B88</f>
        <v>7454263.1499999901</v>
      </c>
      <c r="C88" s="212">
        <f>'[3]2017 GRC Adjustments'!C88</f>
        <v>0</v>
      </c>
      <c r="D88" s="212">
        <f>'[3]2017 GRC Adjustments'!D88</f>
        <v>0</v>
      </c>
      <c r="E88" s="212">
        <f>'[3]2017 GRC Adjustments'!E88</f>
        <v>0</v>
      </c>
      <c r="F88" s="212">
        <f>'[3]2017 GRC Adjustments'!F88</f>
        <v>0</v>
      </c>
      <c r="G88" s="212">
        <f>'[3]2017 GRC Adjustments'!G88</f>
        <v>0</v>
      </c>
      <c r="H88" s="212">
        <f>'[3]2017 GRC Adjustments'!H88</f>
        <v>0</v>
      </c>
      <c r="I88" s="212">
        <f>'[3]2017 GRC Adjustments'!I88</f>
        <v>0</v>
      </c>
      <c r="J88" s="212">
        <f>'[3]2017 GRC Adjustments'!J88</f>
        <v>0</v>
      </c>
      <c r="K88" s="99">
        <f>'[3]2017 GRC Adjustments'!K88</f>
        <v>1.6186779203769905</v>
      </c>
      <c r="L88" s="99">
        <f>'[3]2017 GRC Adjustments'!L88</f>
        <v>0</v>
      </c>
      <c r="M88" s="212">
        <f>'[3]2017 GRC Adjustments'!M88</f>
        <v>0</v>
      </c>
      <c r="N88" s="212">
        <f>'[3]2017 GRC Adjustments'!N88</f>
        <v>0</v>
      </c>
      <c r="O88" s="212">
        <f>'[3]2017 GRC Adjustments'!O88</f>
        <v>0</v>
      </c>
      <c r="P88" s="212">
        <f>'[3]2017 GRC Adjustments'!P88</f>
        <v>0</v>
      </c>
      <c r="Q88" s="212">
        <f>'[3]2017 GRC Adjustments'!Q88</f>
        <v>0</v>
      </c>
      <c r="R88" s="212">
        <f>'[3]2017 GRC Adjustments'!R88</f>
        <v>19.44679820368945</v>
      </c>
      <c r="S88" s="99">
        <f>'[3]2017 GRC Adjustments'!S88</f>
        <v>0</v>
      </c>
      <c r="T88" s="99">
        <f>'[3]2017 GRC Adjustments'!T88</f>
        <v>0</v>
      </c>
      <c r="U88" s="212">
        <f>'[3]2017 GRC Adjustments'!U88</f>
        <v>0</v>
      </c>
      <c r="V88" s="212">
        <f>'[3]2017 GRC Adjustments'!V88</f>
        <v>0</v>
      </c>
      <c r="W88" s="212">
        <f>'[3]2017 GRC Adjustments'!W88</f>
        <v>0</v>
      </c>
      <c r="X88" s="99">
        <f>'[3]2017 GRC Adjustments'!X88</f>
        <v>0</v>
      </c>
      <c r="Y88" s="99">
        <f>'[3]2017 GRC Adjustments'!Y88</f>
        <v>0</v>
      </c>
      <c r="Z88" s="212">
        <f>'[3]2017 GRC Adjustments'!Z88</f>
        <v>0</v>
      </c>
      <c r="AA88" s="212">
        <f>'[3]2017 GRC Adjustments'!AA88</f>
        <v>0</v>
      </c>
      <c r="AB88" s="212">
        <f>'[3]2017 GRC Adjustments'!AB88</f>
        <v>0</v>
      </c>
      <c r="AC88" s="212">
        <f>'[3]2017 GRC Adjustments'!AC88</f>
        <v>0</v>
      </c>
      <c r="AD88" s="212">
        <f>'[3]2017 GRC Adjustments'!AD88</f>
        <v>0</v>
      </c>
      <c r="AE88" s="212">
        <f>'[3]2017 GRC Adjustments'!AE88</f>
        <v>0</v>
      </c>
      <c r="AF88" s="212">
        <f>'[3]2017 GRC Adjustments'!AF88</f>
        <v>0</v>
      </c>
      <c r="AG88" s="212">
        <f>'[3]2017 GRC Adjustments'!AG88</f>
        <v>0</v>
      </c>
      <c r="AH88" s="212">
        <f>'[3]2017 GRC Adjustments'!AH88</f>
        <v>0</v>
      </c>
      <c r="AI88" s="212">
        <f>'[3]2017 GRC Adjustments'!AI88</f>
        <v>0</v>
      </c>
      <c r="AJ88" s="99">
        <f>'[3]2017 GRC Adjustments'!AJ88</f>
        <v>0</v>
      </c>
      <c r="AK88" s="99">
        <f>'[3]2017 GRC Adjustments'!AK88</f>
        <v>0</v>
      </c>
      <c r="AL88" s="99">
        <f>'[3]2017 GRC Adjustments'!AL88</f>
        <v>0</v>
      </c>
      <c r="AM88" s="212">
        <f>'[3]2017 GRC Adjustments'!AM88</f>
        <v>21.065476124066443</v>
      </c>
      <c r="AN88" s="762">
        <f>'[3]2017 GRC Adjustments'!AN88</f>
        <v>7454284.2154761143</v>
      </c>
    </row>
    <row r="89" spans="1:40">
      <c r="A89" s="751" t="str">
        <f>'[3]2017 GRC Adjustments'!A89</f>
        <v xml:space="preserve">               (17) 551 - Other Power Gen Maint Supv &amp; Eng</v>
      </c>
      <c r="B89" s="99">
        <f>'[3]2017 GRC Adjustments'!B89</f>
        <v>566023.06999999995</v>
      </c>
      <c r="C89" s="212">
        <f>'[3]2017 GRC Adjustments'!C89</f>
        <v>0</v>
      </c>
      <c r="D89" s="212">
        <f>'[3]2017 GRC Adjustments'!D89</f>
        <v>0</v>
      </c>
      <c r="E89" s="212">
        <f>'[3]2017 GRC Adjustments'!E89</f>
        <v>0</v>
      </c>
      <c r="F89" s="212">
        <f>'[3]2017 GRC Adjustments'!F89</f>
        <v>0</v>
      </c>
      <c r="G89" s="212">
        <f>'[3]2017 GRC Adjustments'!G89</f>
        <v>0</v>
      </c>
      <c r="H89" s="212">
        <f>'[3]2017 GRC Adjustments'!H89</f>
        <v>0</v>
      </c>
      <c r="I89" s="212">
        <f>'[3]2017 GRC Adjustments'!I89</f>
        <v>0</v>
      </c>
      <c r="J89" s="212">
        <f>'[3]2017 GRC Adjustments'!J89</f>
        <v>0</v>
      </c>
      <c r="K89" s="99">
        <f>'[3]2017 GRC Adjustments'!K89</f>
        <v>819.59179591516784</v>
      </c>
      <c r="L89" s="99">
        <f>'[3]2017 GRC Adjustments'!L89</f>
        <v>0</v>
      </c>
      <c r="M89" s="212">
        <f>'[3]2017 GRC Adjustments'!M89</f>
        <v>0</v>
      </c>
      <c r="N89" s="212">
        <f>'[3]2017 GRC Adjustments'!N89</f>
        <v>0</v>
      </c>
      <c r="O89" s="212">
        <f>'[3]2017 GRC Adjustments'!O89</f>
        <v>0</v>
      </c>
      <c r="P89" s="212">
        <f>'[3]2017 GRC Adjustments'!P89</f>
        <v>0</v>
      </c>
      <c r="Q89" s="212">
        <f>'[3]2017 GRC Adjustments'!Q89</f>
        <v>0</v>
      </c>
      <c r="R89" s="212">
        <f>'[3]2017 GRC Adjustments'!R89</f>
        <v>9846.5766808319913</v>
      </c>
      <c r="S89" s="99">
        <f>'[3]2017 GRC Adjustments'!S89</f>
        <v>0</v>
      </c>
      <c r="T89" s="99">
        <f>'[3]2017 GRC Adjustments'!T89</f>
        <v>0</v>
      </c>
      <c r="U89" s="212">
        <f>'[3]2017 GRC Adjustments'!U89</f>
        <v>0</v>
      </c>
      <c r="V89" s="212">
        <f>'[3]2017 GRC Adjustments'!V89</f>
        <v>0</v>
      </c>
      <c r="W89" s="212">
        <f>'[3]2017 GRC Adjustments'!W89</f>
        <v>0</v>
      </c>
      <c r="X89" s="99">
        <f>'[3]2017 GRC Adjustments'!X89</f>
        <v>0</v>
      </c>
      <c r="Y89" s="99">
        <f>'[3]2017 GRC Adjustments'!Y89</f>
        <v>0</v>
      </c>
      <c r="Z89" s="212">
        <f>'[3]2017 GRC Adjustments'!Z89</f>
        <v>0</v>
      </c>
      <c r="AA89" s="212">
        <f>'[3]2017 GRC Adjustments'!AA89</f>
        <v>0</v>
      </c>
      <c r="AB89" s="212">
        <f>'[3]2017 GRC Adjustments'!AB89</f>
        <v>0</v>
      </c>
      <c r="AC89" s="212">
        <f>'[3]2017 GRC Adjustments'!AC89</f>
        <v>0</v>
      </c>
      <c r="AD89" s="212">
        <f>'[3]2017 GRC Adjustments'!AD89</f>
        <v>0</v>
      </c>
      <c r="AE89" s="212">
        <f>'[3]2017 GRC Adjustments'!AE89</f>
        <v>0</v>
      </c>
      <c r="AF89" s="212">
        <f>'[3]2017 GRC Adjustments'!AF89</f>
        <v>0</v>
      </c>
      <c r="AG89" s="212">
        <f>'[3]2017 GRC Adjustments'!AG89</f>
        <v>0</v>
      </c>
      <c r="AH89" s="212">
        <f>'[3]2017 GRC Adjustments'!AH89</f>
        <v>0</v>
      </c>
      <c r="AI89" s="212">
        <f>'[3]2017 GRC Adjustments'!AI89</f>
        <v>0</v>
      </c>
      <c r="AJ89" s="99">
        <f>'[3]2017 GRC Adjustments'!AJ89</f>
        <v>0</v>
      </c>
      <c r="AK89" s="99">
        <f>'[3]2017 GRC Adjustments'!AK89</f>
        <v>0</v>
      </c>
      <c r="AL89" s="99">
        <f>'[3]2017 GRC Adjustments'!AL89</f>
        <v>0</v>
      </c>
      <c r="AM89" s="212">
        <f>'[3]2017 GRC Adjustments'!AM89</f>
        <v>10666.16847674716</v>
      </c>
      <c r="AN89" s="762">
        <f>'[3]2017 GRC Adjustments'!AN89</f>
        <v>576689.23847674706</v>
      </c>
    </row>
    <row r="90" spans="1:40">
      <c r="A90" s="751" t="str">
        <f>'[3]2017 GRC Adjustments'!A90</f>
        <v xml:space="preserve">               (17) 552 - Other Power Gen Maint Structures</v>
      </c>
      <c r="B90" s="99">
        <f>'[3]2017 GRC Adjustments'!B90</f>
        <v>647730.06000000006</v>
      </c>
      <c r="C90" s="212">
        <f>'[3]2017 GRC Adjustments'!C90</f>
        <v>0</v>
      </c>
      <c r="D90" s="212">
        <f>'[3]2017 GRC Adjustments'!D90</f>
        <v>0</v>
      </c>
      <c r="E90" s="212">
        <f>'[3]2017 GRC Adjustments'!E90</f>
        <v>0</v>
      </c>
      <c r="F90" s="212">
        <f>'[3]2017 GRC Adjustments'!F90</f>
        <v>0</v>
      </c>
      <c r="G90" s="212">
        <f>'[3]2017 GRC Adjustments'!G90</f>
        <v>0</v>
      </c>
      <c r="H90" s="212">
        <f>'[3]2017 GRC Adjustments'!H90</f>
        <v>0</v>
      </c>
      <c r="I90" s="212">
        <f>'[3]2017 GRC Adjustments'!I90</f>
        <v>0</v>
      </c>
      <c r="J90" s="212">
        <f>'[3]2017 GRC Adjustments'!J90</f>
        <v>0</v>
      </c>
      <c r="K90" s="99">
        <f>'[3]2017 GRC Adjustments'!K90</f>
        <v>143.72953447643508</v>
      </c>
      <c r="L90" s="99">
        <f>'[3]2017 GRC Adjustments'!L90</f>
        <v>0</v>
      </c>
      <c r="M90" s="212">
        <f>'[3]2017 GRC Adjustments'!M90</f>
        <v>0</v>
      </c>
      <c r="N90" s="212">
        <f>'[3]2017 GRC Adjustments'!N90</f>
        <v>0</v>
      </c>
      <c r="O90" s="212">
        <f>'[3]2017 GRC Adjustments'!O90</f>
        <v>0</v>
      </c>
      <c r="P90" s="212">
        <f>'[3]2017 GRC Adjustments'!P90</f>
        <v>0</v>
      </c>
      <c r="Q90" s="212">
        <f>'[3]2017 GRC Adjustments'!Q90</f>
        <v>0</v>
      </c>
      <c r="R90" s="212">
        <f>'[3]2017 GRC Adjustments'!R90</f>
        <v>1726.766775333838</v>
      </c>
      <c r="S90" s="99">
        <f>'[3]2017 GRC Adjustments'!S90</f>
        <v>0</v>
      </c>
      <c r="T90" s="99">
        <f>'[3]2017 GRC Adjustments'!T90</f>
        <v>0</v>
      </c>
      <c r="U90" s="212">
        <f>'[3]2017 GRC Adjustments'!U90</f>
        <v>0</v>
      </c>
      <c r="V90" s="212">
        <f>'[3]2017 GRC Adjustments'!V90</f>
        <v>0</v>
      </c>
      <c r="W90" s="212">
        <f>'[3]2017 GRC Adjustments'!W90</f>
        <v>0</v>
      </c>
      <c r="X90" s="99">
        <f>'[3]2017 GRC Adjustments'!X90</f>
        <v>0</v>
      </c>
      <c r="Y90" s="99">
        <f>'[3]2017 GRC Adjustments'!Y90</f>
        <v>0</v>
      </c>
      <c r="Z90" s="212">
        <f>'[3]2017 GRC Adjustments'!Z90</f>
        <v>0</v>
      </c>
      <c r="AA90" s="212">
        <f>'[3]2017 GRC Adjustments'!AA90</f>
        <v>0</v>
      </c>
      <c r="AB90" s="212">
        <f>'[3]2017 GRC Adjustments'!AB90</f>
        <v>0</v>
      </c>
      <c r="AC90" s="212">
        <f>'[3]2017 GRC Adjustments'!AC90</f>
        <v>0</v>
      </c>
      <c r="AD90" s="212">
        <f>'[3]2017 GRC Adjustments'!AD90</f>
        <v>0</v>
      </c>
      <c r="AE90" s="212">
        <f>'[3]2017 GRC Adjustments'!AE90</f>
        <v>0</v>
      </c>
      <c r="AF90" s="212">
        <f>'[3]2017 GRC Adjustments'!AF90</f>
        <v>0</v>
      </c>
      <c r="AG90" s="212">
        <f>'[3]2017 GRC Adjustments'!AG90</f>
        <v>0</v>
      </c>
      <c r="AH90" s="212">
        <f>'[3]2017 GRC Adjustments'!AH90</f>
        <v>0</v>
      </c>
      <c r="AI90" s="212">
        <f>'[3]2017 GRC Adjustments'!AI90</f>
        <v>0</v>
      </c>
      <c r="AJ90" s="99">
        <f>'[3]2017 GRC Adjustments'!AJ90</f>
        <v>0</v>
      </c>
      <c r="AK90" s="99">
        <f>'[3]2017 GRC Adjustments'!AK90</f>
        <v>0</v>
      </c>
      <c r="AL90" s="99">
        <f>'[3]2017 GRC Adjustments'!AL90</f>
        <v>0</v>
      </c>
      <c r="AM90" s="212">
        <f>'[3]2017 GRC Adjustments'!AM90</f>
        <v>1870.496309810273</v>
      </c>
      <c r="AN90" s="762">
        <f>'[3]2017 GRC Adjustments'!AN90</f>
        <v>649600.55630981037</v>
      </c>
    </row>
    <row r="91" spans="1:40">
      <c r="A91" s="751" t="str">
        <f>'[3]2017 GRC Adjustments'!A91</f>
        <v xml:space="preserve">               (17) 553 - Other Power Gen Maint Gen &amp; Elec</v>
      </c>
      <c r="B91" s="99">
        <f>'[3]2017 GRC Adjustments'!B91</f>
        <v>29755017.739999998</v>
      </c>
      <c r="C91" s="212">
        <f>'[3]2017 GRC Adjustments'!C91</f>
        <v>0</v>
      </c>
      <c r="D91" s="212">
        <f>'[3]2017 GRC Adjustments'!D91</f>
        <v>0</v>
      </c>
      <c r="E91" s="212">
        <f>'[3]2017 GRC Adjustments'!E91</f>
        <v>0</v>
      </c>
      <c r="F91" s="212">
        <f>'[3]2017 GRC Adjustments'!F91</f>
        <v>0</v>
      </c>
      <c r="G91" s="212">
        <f>'[3]2017 GRC Adjustments'!G91</f>
        <v>0</v>
      </c>
      <c r="H91" s="212">
        <f>'[3]2017 GRC Adjustments'!H91</f>
        <v>0</v>
      </c>
      <c r="I91" s="212">
        <f>'[3]2017 GRC Adjustments'!I91</f>
        <v>0</v>
      </c>
      <c r="J91" s="212">
        <f>'[3]2017 GRC Adjustments'!J91</f>
        <v>0</v>
      </c>
      <c r="K91" s="99">
        <f>'[3]2017 GRC Adjustments'!K91</f>
        <v>971.85791976536086</v>
      </c>
      <c r="L91" s="99">
        <f>'[3]2017 GRC Adjustments'!L91</f>
        <v>0</v>
      </c>
      <c r="M91" s="212">
        <f>'[3]2017 GRC Adjustments'!M91</f>
        <v>0</v>
      </c>
      <c r="N91" s="212">
        <f>'[3]2017 GRC Adjustments'!N91</f>
        <v>0</v>
      </c>
      <c r="O91" s="212">
        <f>'[3]2017 GRC Adjustments'!O91</f>
        <v>0</v>
      </c>
      <c r="P91" s="212">
        <f>'[3]2017 GRC Adjustments'!P91</f>
        <v>0</v>
      </c>
      <c r="Q91" s="212">
        <f>'[3]2017 GRC Adjustments'!Q91</f>
        <v>0</v>
      </c>
      <c r="R91" s="212">
        <f>'[3]2017 GRC Adjustments'!R91</f>
        <v>11675.902049700338</v>
      </c>
      <c r="S91" s="99">
        <f>'[3]2017 GRC Adjustments'!S91</f>
        <v>0</v>
      </c>
      <c r="T91" s="99">
        <f>'[3]2017 GRC Adjustments'!T91</f>
        <v>0</v>
      </c>
      <c r="U91" s="212">
        <f>'[3]2017 GRC Adjustments'!U91</f>
        <v>0</v>
      </c>
      <c r="V91" s="212">
        <f>'[3]2017 GRC Adjustments'!V91</f>
        <v>0</v>
      </c>
      <c r="W91" s="212">
        <f>'[3]2017 GRC Adjustments'!W91</f>
        <v>0</v>
      </c>
      <c r="X91" s="99">
        <f>'[3]2017 GRC Adjustments'!X91</f>
        <v>0</v>
      </c>
      <c r="Y91" s="99">
        <f>'[3]2017 GRC Adjustments'!Y91</f>
        <v>0</v>
      </c>
      <c r="Z91" s="212">
        <f>'[3]2017 GRC Adjustments'!Z91</f>
        <v>0</v>
      </c>
      <c r="AA91" s="212">
        <f>'[3]2017 GRC Adjustments'!AA91</f>
        <v>0</v>
      </c>
      <c r="AB91" s="212">
        <f>'[3]2017 GRC Adjustments'!AB91</f>
        <v>0</v>
      </c>
      <c r="AC91" s="212">
        <f>'[3]2017 GRC Adjustments'!AC91</f>
        <v>0</v>
      </c>
      <c r="AD91" s="212">
        <f>'[3]2017 GRC Adjustments'!AD91</f>
        <v>0</v>
      </c>
      <c r="AE91" s="212">
        <f>'[3]2017 GRC Adjustments'!AE91</f>
        <v>0</v>
      </c>
      <c r="AF91" s="212">
        <f>'[3]2017 GRC Adjustments'!AF91</f>
        <v>0</v>
      </c>
      <c r="AG91" s="212">
        <f>'[3]2017 GRC Adjustments'!AG91</f>
        <v>0</v>
      </c>
      <c r="AH91" s="212">
        <f>'[3]2017 GRC Adjustments'!AH91</f>
        <v>0</v>
      </c>
      <c r="AI91" s="212">
        <f>'[3]2017 GRC Adjustments'!AI91</f>
        <v>0</v>
      </c>
      <c r="AJ91" s="99">
        <f>'[3]2017 GRC Adjustments'!AJ91</f>
        <v>0</v>
      </c>
      <c r="AK91" s="99">
        <f>'[3]2017 GRC Adjustments'!AK91</f>
        <v>0</v>
      </c>
      <c r="AL91" s="99">
        <f>'[3]2017 GRC Adjustments'!AL91</f>
        <v>0</v>
      </c>
      <c r="AM91" s="212">
        <f>'[3]2017 GRC Adjustments'!AM91</f>
        <v>12647.7599694657</v>
      </c>
      <c r="AN91" s="762">
        <f>'[3]2017 GRC Adjustments'!AN91</f>
        <v>29767665.499969464</v>
      </c>
    </row>
    <row r="92" spans="1:40">
      <c r="A92" s="751" t="str">
        <f>'[3]2017 GRC Adjustments'!A92</f>
        <v xml:space="preserve">               (17) 554 - Other Power Gen Maint Misc</v>
      </c>
      <c r="B92" s="99">
        <f>'[3]2017 GRC Adjustments'!B92</f>
        <v>1354806.76999999</v>
      </c>
      <c r="C92" s="212">
        <f>'[3]2017 GRC Adjustments'!C92</f>
        <v>0</v>
      </c>
      <c r="D92" s="212">
        <f>'[3]2017 GRC Adjustments'!D92</f>
        <v>0</v>
      </c>
      <c r="E92" s="212">
        <f>'[3]2017 GRC Adjustments'!E92</f>
        <v>0</v>
      </c>
      <c r="F92" s="212">
        <f>'[3]2017 GRC Adjustments'!F92</f>
        <v>0</v>
      </c>
      <c r="G92" s="212">
        <f>'[3]2017 GRC Adjustments'!G92</f>
        <v>0</v>
      </c>
      <c r="H92" s="212">
        <f>'[3]2017 GRC Adjustments'!H92</f>
        <v>0</v>
      </c>
      <c r="I92" s="212">
        <f>'[3]2017 GRC Adjustments'!I92</f>
        <v>0</v>
      </c>
      <c r="J92" s="212">
        <f>'[3]2017 GRC Adjustments'!J92</f>
        <v>0</v>
      </c>
      <c r="K92" s="99">
        <f>'[3]2017 GRC Adjustments'!K92</f>
        <v>211.44304149193317</v>
      </c>
      <c r="L92" s="99">
        <f>'[3]2017 GRC Adjustments'!L92</f>
        <v>0</v>
      </c>
      <c r="M92" s="212">
        <f>'[3]2017 GRC Adjustments'!M92</f>
        <v>0</v>
      </c>
      <c r="N92" s="212">
        <f>'[3]2017 GRC Adjustments'!N92</f>
        <v>0</v>
      </c>
      <c r="O92" s="212">
        <f>'[3]2017 GRC Adjustments'!O92</f>
        <v>0</v>
      </c>
      <c r="P92" s="212">
        <f>'[3]2017 GRC Adjustments'!P92</f>
        <v>0</v>
      </c>
      <c r="Q92" s="212">
        <f>'[3]2017 GRC Adjustments'!Q92</f>
        <v>0</v>
      </c>
      <c r="R92" s="212">
        <f>'[3]2017 GRC Adjustments'!R92</f>
        <v>2540.2769184065351</v>
      </c>
      <c r="S92" s="99">
        <f>'[3]2017 GRC Adjustments'!S92</f>
        <v>0</v>
      </c>
      <c r="T92" s="99">
        <f>'[3]2017 GRC Adjustments'!T92</f>
        <v>0</v>
      </c>
      <c r="U92" s="212">
        <f>'[3]2017 GRC Adjustments'!U92</f>
        <v>0</v>
      </c>
      <c r="V92" s="212">
        <f>'[3]2017 GRC Adjustments'!V92</f>
        <v>0</v>
      </c>
      <c r="W92" s="212">
        <f>'[3]2017 GRC Adjustments'!W92</f>
        <v>0</v>
      </c>
      <c r="X92" s="99">
        <f>'[3]2017 GRC Adjustments'!X92</f>
        <v>0</v>
      </c>
      <c r="Y92" s="99">
        <f>'[3]2017 GRC Adjustments'!Y92</f>
        <v>0</v>
      </c>
      <c r="Z92" s="212">
        <f>'[3]2017 GRC Adjustments'!Z92</f>
        <v>1731053.9673916157</v>
      </c>
      <c r="AA92" s="212">
        <f>'[3]2017 GRC Adjustments'!AA92</f>
        <v>0</v>
      </c>
      <c r="AB92" s="212">
        <f>'[3]2017 GRC Adjustments'!AB92</f>
        <v>0</v>
      </c>
      <c r="AC92" s="212">
        <f>'[3]2017 GRC Adjustments'!AC92</f>
        <v>0</v>
      </c>
      <c r="AD92" s="212">
        <f>'[3]2017 GRC Adjustments'!AD92</f>
        <v>0</v>
      </c>
      <c r="AE92" s="212">
        <f>'[3]2017 GRC Adjustments'!AE92</f>
        <v>0</v>
      </c>
      <c r="AF92" s="99">
        <f>'[3]2017 GRC Adjustments'!AF92</f>
        <v>0</v>
      </c>
      <c r="AG92" s="99">
        <f>'[3]2017 GRC Adjustments'!AG92</f>
        <v>0</v>
      </c>
      <c r="AH92" s="99">
        <f>'[3]2017 GRC Adjustments'!AH92</f>
        <v>0</v>
      </c>
      <c r="AI92" s="99">
        <f>'[3]2017 GRC Adjustments'!AI92</f>
        <v>0</v>
      </c>
      <c r="AJ92" s="99">
        <f>'[3]2017 GRC Adjustments'!AJ92</f>
        <v>0</v>
      </c>
      <c r="AK92" s="99">
        <f>'[3]2017 GRC Adjustments'!AK92</f>
        <v>0</v>
      </c>
      <c r="AL92" s="99">
        <f>'[3]2017 GRC Adjustments'!AL92</f>
        <v>0</v>
      </c>
      <c r="AM92" s="212">
        <f>'[3]2017 GRC Adjustments'!AM92</f>
        <v>1733805.6873515141</v>
      </c>
      <c r="AN92" s="762">
        <f>'[3]2017 GRC Adjustments'!AN92</f>
        <v>3088612.4573515039</v>
      </c>
    </row>
    <row r="93" spans="1:40">
      <c r="A93" s="751" t="str">
        <f>'[3]2017 GRC Adjustments'!A93</f>
        <v xml:space="preserve">               (17) 556 - System Control &amp; Load Dispatch</v>
      </c>
      <c r="B93" s="99">
        <f>'[3]2017 GRC Adjustments'!B93</f>
        <v>57132.109999999899</v>
      </c>
      <c r="C93" s="212">
        <f>'[3]2017 GRC Adjustments'!C93</f>
        <v>0</v>
      </c>
      <c r="D93" s="212">
        <f>'[3]2017 GRC Adjustments'!D93</f>
        <v>0</v>
      </c>
      <c r="E93" s="212">
        <f>'[3]2017 GRC Adjustments'!E93</f>
        <v>0</v>
      </c>
      <c r="F93" s="212">
        <f>'[3]2017 GRC Adjustments'!F93</f>
        <v>0</v>
      </c>
      <c r="G93" s="212">
        <f>'[3]2017 GRC Adjustments'!G93</f>
        <v>0</v>
      </c>
      <c r="H93" s="212">
        <f>'[3]2017 GRC Adjustments'!H93</f>
        <v>0</v>
      </c>
      <c r="I93" s="212">
        <f>'[3]2017 GRC Adjustments'!I93</f>
        <v>0</v>
      </c>
      <c r="J93" s="212">
        <f>'[3]2017 GRC Adjustments'!J93</f>
        <v>0</v>
      </c>
      <c r="K93" s="99">
        <f>'[3]2017 GRC Adjustments'!K93</f>
        <v>31.32796495852751</v>
      </c>
      <c r="L93" s="99">
        <f>'[3]2017 GRC Adjustments'!L93</f>
        <v>0</v>
      </c>
      <c r="M93" s="212">
        <f>'[3]2017 GRC Adjustments'!M93</f>
        <v>0</v>
      </c>
      <c r="N93" s="212">
        <f>'[3]2017 GRC Adjustments'!N93</f>
        <v>0</v>
      </c>
      <c r="O93" s="212">
        <f>'[3]2017 GRC Adjustments'!O93</f>
        <v>0</v>
      </c>
      <c r="P93" s="212">
        <f>'[3]2017 GRC Adjustments'!P93</f>
        <v>0</v>
      </c>
      <c r="Q93" s="212">
        <f>'[3]2017 GRC Adjustments'!Q93</f>
        <v>0</v>
      </c>
      <c r="R93" s="212">
        <f>'[3]2017 GRC Adjustments'!R93</f>
        <v>376.37420329972088</v>
      </c>
      <c r="S93" s="99">
        <f>'[3]2017 GRC Adjustments'!S93</f>
        <v>0</v>
      </c>
      <c r="T93" s="99">
        <f>'[3]2017 GRC Adjustments'!T93</f>
        <v>0</v>
      </c>
      <c r="U93" s="212">
        <f>'[3]2017 GRC Adjustments'!U93</f>
        <v>0</v>
      </c>
      <c r="V93" s="212">
        <f>'[3]2017 GRC Adjustments'!V93</f>
        <v>0</v>
      </c>
      <c r="W93" s="212">
        <f>'[3]2017 GRC Adjustments'!W93</f>
        <v>0</v>
      </c>
      <c r="X93" s="99">
        <f>'[3]2017 GRC Adjustments'!X93</f>
        <v>0</v>
      </c>
      <c r="Y93" s="99">
        <f>'[3]2017 GRC Adjustments'!Y93</f>
        <v>0</v>
      </c>
      <c r="Z93" s="212">
        <f>'[3]2017 GRC Adjustments'!Z93</f>
        <v>0</v>
      </c>
      <c r="AA93" s="212">
        <f>'[3]2017 GRC Adjustments'!AA93</f>
        <v>0</v>
      </c>
      <c r="AB93" s="212">
        <f>'[3]2017 GRC Adjustments'!AB93</f>
        <v>0</v>
      </c>
      <c r="AC93" s="212">
        <f>'[3]2017 GRC Adjustments'!AC93</f>
        <v>0</v>
      </c>
      <c r="AD93" s="212">
        <f>'[3]2017 GRC Adjustments'!AD93</f>
        <v>0</v>
      </c>
      <c r="AE93" s="212">
        <f>'[3]2017 GRC Adjustments'!AE93</f>
        <v>0</v>
      </c>
      <c r="AF93" s="212">
        <f>'[3]2017 GRC Adjustments'!AF93</f>
        <v>0</v>
      </c>
      <c r="AG93" s="212">
        <f>'[3]2017 GRC Adjustments'!AG93</f>
        <v>0</v>
      </c>
      <c r="AH93" s="212">
        <f>'[3]2017 GRC Adjustments'!AH93</f>
        <v>0</v>
      </c>
      <c r="AI93" s="212">
        <f>'[3]2017 GRC Adjustments'!AI93</f>
        <v>0</v>
      </c>
      <c r="AJ93" s="99">
        <f>'[3]2017 GRC Adjustments'!AJ93</f>
        <v>0</v>
      </c>
      <c r="AK93" s="99">
        <f>'[3]2017 GRC Adjustments'!AK93</f>
        <v>0</v>
      </c>
      <c r="AL93" s="99">
        <f>'[3]2017 GRC Adjustments'!AL93</f>
        <v>0</v>
      </c>
      <c r="AM93" s="212">
        <f>'[3]2017 GRC Adjustments'!AM93</f>
        <v>407.70216825824838</v>
      </c>
      <c r="AN93" s="762">
        <f>'[3]2017 GRC Adjustments'!AN93</f>
        <v>57539.812168258148</v>
      </c>
    </row>
    <row r="94" spans="1:40">
      <c r="A94" s="751" t="str">
        <f>'[3]2017 GRC Adjustments'!A94</f>
        <v xml:space="preserve">               (17) 710 - Production Operations Supv &amp; Engineering</v>
      </c>
      <c r="B94" s="99">
        <f>'[3]2017 GRC Adjustments'!B94</f>
        <v>0</v>
      </c>
      <c r="C94" s="212">
        <f>'[3]2017 GRC Adjustments'!C94</f>
        <v>0</v>
      </c>
      <c r="D94" s="212">
        <f>'[3]2017 GRC Adjustments'!D94</f>
        <v>0</v>
      </c>
      <c r="E94" s="212">
        <f>'[3]2017 GRC Adjustments'!E94</f>
        <v>0</v>
      </c>
      <c r="F94" s="212">
        <f>'[3]2017 GRC Adjustments'!F94</f>
        <v>0</v>
      </c>
      <c r="G94" s="212">
        <f>'[3]2017 GRC Adjustments'!G94</f>
        <v>0</v>
      </c>
      <c r="H94" s="212">
        <f>'[3]2017 GRC Adjustments'!H94</f>
        <v>0</v>
      </c>
      <c r="I94" s="212">
        <f>'[3]2017 GRC Adjustments'!I94</f>
        <v>0</v>
      </c>
      <c r="J94" s="212">
        <f>'[3]2017 GRC Adjustments'!J94</f>
        <v>0</v>
      </c>
      <c r="K94" s="212">
        <f>'[3]2017 GRC Adjustments'!K94</f>
        <v>0</v>
      </c>
      <c r="L94" s="212">
        <f>'[3]2017 GRC Adjustments'!L94</f>
        <v>0</v>
      </c>
      <c r="M94" s="212">
        <f>'[3]2017 GRC Adjustments'!M94</f>
        <v>0</v>
      </c>
      <c r="N94" s="212">
        <f>'[3]2017 GRC Adjustments'!N94</f>
        <v>0</v>
      </c>
      <c r="O94" s="212">
        <f>'[3]2017 GRC Adjustments'!O94</f>
        <v>0</v>
      </c>
      <c r="P94" s="212">
        <f>'[3]2017 GRC Adjustments'!P94</f>
        <v>0</v>
      </c>
      <c r="Q94" s="212">
        <f>'[3]2017 GRC Adjustments'!Q94</f>
        <v>0</v>
      </c>
      <c r="R94" s="212">
        <f>'[3]2017 GRC Adjustments'!R94</f>
        <v>0</v>
      </c>
      <c r="S94" s="99">
        <f>'[3]2017 GRC Adjustments'!S94</f>
        <v>0</v>
      </c>
      <c r="T94" s="212">
        <f>'[3]2017 GRC Adjustments'!T94</f>
        <v>0</v>
      </c>
      <c r="U94" s="212">
        <f>'[3]2017 GRC Adjustments'!U94</f>
        <v>0</v>
      </c>
      <c r="V94" s="212">
        <f>'[3]2017 GRC Adjustments'!V94</f>
        <v>0</v>
      </c>
      <c r="W94" s="212">
        <f>'[3]2017 GRC Adjustments'!W94</f>
        <v>0</v>
      </c>
      <c r="X94" s="212">
        <f>'[3]2017 GRC Adjustments'!X94</f>
        <v>0</v>
      </c>
      <c r="Y94" s="212">
        <f>'[3]2017 GRC Adjustments'!Y94</f>
        <v>0</v>
      </c>
      <c r="Z94" s="212">
        <f>'[3]2017 GRC Adjustments'!Z94</f>
        <v>0</v>
      </c>
      <c r="AA94" s="212">
        <f>'[3]2017 GRC Adjustments'!AA94</f>
        <v>0</v>
      </c>
      <c r="AB94" s="212">
        <f>'[3]2017 GRC Adjustments'!AB94</f>
        <v>0</v>
      </c>
      <c r="AC94" s="212">
        <f>'[3]2017 GRC Adjustments'!AC94</f>
        <v>0</v>
      </c>
      <c r="AD94" s="212">
        <f>'[3]2017 GRC Adjustments'!AD94</f>
        <v>0</v>
      </c>
      <c r="AE94" s="212">
        <f>'[3]2017 GRC Adjustments'!AE94</f>
        <v>0</v>
      </c>
      <c r="AF94" s="212">
        <f>'[3]2017 GRC Adjustments'!AF94</f>
        <v>0</v>
      </c>
      <c r="AG94" s="212">
        <f>'[3]2017 GRC Adjustments'!AG94</f>
        <v>0</v>
      </c>
      <c r="AH94" s="212">
        <f>'[3]2017 GRC Adjustments'!AH94</f>
        <v>0</v>
      </c>
      <c r="AI94" s="212">
        <f>'[3]2017 GRC Adjustments'!AI94</f>
        <v>0</v>
      </c>
      <c r="AJ94" s="212">
        <f>'[3]2017 GRC Adjustments'!AJ94</f>
        <v>0</v>
      </c>
      <c r="AK94" s="212">
        <f>'[3]2017 GRC Adjustments'!AK94</f>
        <v>0</v>
      </c>
      <c r="AL94" s="99">
        <f>'[3]2017 GRC Adjustments'!AL94</f>
        <v>0</v>
      </c>
      <c r="AM94" s="212">
        <f>'[3]2017 GRC Adjustments'!AM94</f>
        <v>0</v>
      </c>
      <c r="AN94" s="762">
        <f>'[3]2017 GRC Adjustments'!AN94</f>
        <v>0</v>
      </c>
    </row>
    <row r="95" spans="1:40">
      <c r="A95" s="751" t="str">
        <f>'[3]2017 GRC Adjustments'!A95</f>
        <v xml:space="preserve">               (17) 717 - Liquefied Petroleum Gas Expenses</v>
      </c>
      <c r="B95" s="99">
        <f>'[3]2017 GRC Adjustments'!B95</f>
        <v>0</v>
      </c>
      <c r="C95" s="212">
        <f>'[3]2017 GRC Adjustments'!C95</f>
        <v>0</v>
      </c>
      <c r="D95" s="212">
        <f>'[3]2017 GRC Adjustments'!D95</f>
        <v>0</v>
      </c>
      <c r="E95" s="212">
        <f>'[3]2017 GRC Adjustments'!E95</f>
        <v>0</v>
      </c>
      <c r="F95" s="212">
        <f>'[3]2017 GRC Adjustments'!F95</f>
        <v>0</v>
      </c>
      <c r="G95" s="212">
        <f>'[3]2017 GRC Adjustments'!G95</f>
        <v>0</v>
      </c>
      <c r="H95" s="212">
        <f>'[3]2017 GRC Adjustments'!H95</f>
        <v>0</v>
      </c>
      <c r="I95" s="212">
        <f>'[3]2017 GRC Adjustments'!I95</f>
        <v>0</v>
      </c>
      <c r="J95" s="212">
        <f>'[3]2017 GRC Adjustments'!J95</f>
        <v>0</v>
      </c>
      <c r="K95" s="212">
        <f>'[3]2017 GRC Adjustments'!K95</f>
        <v>0</v>
      </c>
      <c r="L95" s="212">
        <f>'[3]2017 GRC Adjustments'!L95</f>
        <v>0</v>
      </c>
      <c r="M95" s="212">
        <f>'[3]2017 GRC Adjustments'!M95</f>
        <v>0</v>
      </c>
      <c r="N95" s="212">
        <f>'[3]2017 GRC Adjustments'!N95</f>
        <v>0</v>
      </c>
      <c r="O95" s="212">
        <f>'[3]2017 GRC Adjustments'!O95</f>
        <v>0</v>
      </c>
      <c r="P95" s="212">
        <f>'[3]2017 GRC Adjustments'!P95</f>
        <v>0</v>
      </c>
      <c r="Q95" s="212">
        <f>'[3]2017 GRC Adjustments'!Q95</f>
        <v>0</v>
      </c>
      <c r="R95" s="212">
        <f>'[3]2017 GRC Adjustments'!R95</f>
        <v>0</v>
      </c>
      <c r="S95" s="99">
        <f>'[3]2017 GRC Adjustments'!S95</f>
        <v>0</v>
      </c>
      <c r="T95" s="212">
        <f>'[3]2017 GRC Adjustments'!T95</f>
        <v>0</v>
      </c>
      <c r="U95" s="212">
        <f>'[3]2017 GRC Adjustments'!U95</f>
        <v>0</v>
      </c>
      <c r="V95" s="212">
        <f>'[3]2017 GRC Adjustments'!V95</f>
        <v>0</v>
      </c>
      <c r="W95" s="212">
        <f>'[3]2017 GRC Adjustments'!W95</f>
        <v>0</v>
      </c>
      <c r="X95" s="212">
        <f>'[3]2017 GRC Adjustments'!X95</f>
        <v>0</v>
      </c>
      <c r="Y95" s="212">
        <f>'[3]2017 GRC Adjustments'!Y95</f>
        <v>0</v>
      </c>
      <c r="Z95" s="212">
        <f>'[3]2017 GRC Adjustments'!Z95</f>
        <v>0</v>
      </c>
      <c r="AA95" s="212">
        <f>'[3]2017 GRC Adjustments'!AA95</f>
        <v>0</v>
      </c>
      <c r="AB95" s="212">
        <f>'[3]2017 GRC Adjustments'!AB95</f>
        <v>0</v>
      </c>
      <c r="AC95" s="212">
        <f>'[3]2017 GRC Adjustments'!AC95</f>
        <v>0</v>
      </c>
      <c r="AD95" s="212">
        <f>'[3]2017 GRC Adjustments'!AD95</f>
        <v>0</v>
      </c>
      <c r="AE95" s="212">
        <f>'[3]2017 GRC Adjustments'!AE95</f>
        <v>0</v>
      </c>
      <c r="AF95" s="212">
        <f>'[3]2017 GRC Adjustments'!AF95</f>
        <v>0</v>
      </c>
      <c r="AG95" s="212">
        <f>'[3]2017 GRC Adjustments'!AG95</f>
        <v>0</v>
      </c>
      <c r="AH95" s="212">
        <f>'[3]2017 GRC Adjustments'!AH95</f>
        <v>0</v>
      </c>
      <c r="AI95" s="212">
        <f>'[3]2017 GRC Adjustments'!AI95</f>
        <v>0</v>
      </c>
      <c r="AJ95" s="212">
        <f>'[3]2017 GRC Adjustments'!AJ95</f>
        <v>0</v>
      </c>
      <c r="AK95" s="212">
        <f>'[3]2017 GRC Adjustments'!AK95</f>
        <v>0</v>
      </c>
      <c r="AL95" s="99">
        <f>'[3]2017 GRC Adjustments'!AL95</f>
        <v>0</v>
      </c>
      <c r="AM95" s="212">
        <f>'[3]2017 GRC Adjustments'!AM95</f>
        <v>0</v>
      </c>
      <c r="AN95" s="762">
        <f>'[3]2017 GRC Adjustments'!AN95</f>
        <v>0</v>
      </c>
    </row>
    <row r="96" spans="1:40">
      <c r="A96" s="751" t="str">
        <f>'[3]2017 GRC Adjustments'!A96</f>
        <v xml:space="preserve">               (17) 735 - Misc Gas Production Exp</v>
      </c>
      <c r="B96" s="99">
        <f>'[3]2017 GRC Adjustments'!B96</f>
        <v>0</v>
      </c>
      <c r="C96" s="212">
        <f>'[3]2017 GRC Adjustments'!C96</f>
        <v>0</v>
      </c>
      <c r="D96" s="212">
        <f>'[3]2017 GRC Adjustments'!D96</f>
        <v>0</v>
      </c>
      <c r="E96" s="212">
        <f>'[3]2017 GRC Adjustments'!E96</f>
        <v>0</v>
      </c>
      <c r="F96" s="212">
        <f>'[3]2017 GRC Adjustments'!F96</f>
        <v>0</v>
      </c>
      <c r="G96" s="212">
        <f>'[3]2017 GRC Adjustments'!G96</f>
        <v>0</v>
      </c>
      <c r="H96" s="212">
        <f>'[3]2017 GRC Adjustments'!H96</f>
        <v>0</v>
      </c>
      <c r="I96" s="212">
        <f>'[3]2017 GRC Adjustments'!I96</f>
        <v>0</v>
      </c>
      <c r="J96" s="212">
        <f>'[3]2017 GRC Adjustments'!J96</f>
        <v>0</v>
      </c>
      <c r="K96" s="212">
        <f>'[3]2017 GRC Adjustments'!K96</f>
        <v>0</v>
      </c>
      <c r="L96" s="212">
        <f>'[3]2017 GRC Adjustments'!L96</f>
        <v>0</v>
      </c>
      <c r="M96" s="212">
        <f>'[3]2017 GRC Adjustments'!M96</f>
        <v>0</v>
      </c>
      <c r="N96" s="212">
        <f>'[3]2017 GRC Adjustments'!N96</f>
        <v>0</v>
      </c>
      <c r="O96" s="212">
        <f>'[3]2017 GRC Adjustments'!O96</f>
        <v>0</v>
      </c>
      <c r="P96" s="212">
        <f>'[3]2017 GRC Adjustments'!P96</f>
        <v>0</v>
      </c>
      <c r="Q96" s="212">
        <f>'[3]2017 GRC Adjustments'!Q96</f>
        <v>0</v>
      </c>
      <c r="R96" s="212">
        <f>'[3]2017 GRC Adjustments'!R96</f>
        <v>0</v>
      </c>
      <c r="S96" s="99">
        <f>'[3]2017 GRC Adjustments'!S96</f>
        <v>0</v>
      </c>
      <c r="T96" s="212">
        <f>'[3]2017 GRC Adjustments'!T96</f>
        <v>0</v>
      </c>
      <c r="U96" s="212">
        <f>'[3]2017 GRC Adjustments'!U96</f>
        <v>0</v>
      </c>
      <c r="V96" s="212">
        <f>'[3]2017 GRC Adjustments'!V96</f>
        <v>0</v>
      </c>
      <c r="W96" s="212">
        <f>'[3]2017 GRC Adjustments'!W96</f>
        <v>0</v>
      </c>
      <c r="X96" s="212">
        <f>'[3]2017 GRC Adjustments'!X96</f>
        <v>0</v>
      </c>
      <c r="Y96" s="212">
        <f>'[3]2017 GRC Adjustments'!Y96</f>
        <v>0</v>
      </c>
      <c r="Z96" s="212">
        <f>'[3]2017 GRC Adjustments'!Z96</f>
        <v>0</v>
      </c>
      <c r="AA96" s="212">
        <f>'[3]2017 GRC Adjustments'!AA96</f>
        <v>0</v>
      </c>
      <c r="AB96" s="212">
        <f>'[3]2017 GRC Adjustments'!AB96</f>
        <v>0</v>
      </c>
      <c r="AC96" s="212">
        <f>'[3]2017 GRC Adjustments'!AC96</f>
        <v>0</v>
      </c>
      <c r="AD96" s="212">
        <f>'[3]2017 GRC Adjustments'!AD96</f>
        <v>0</v>
      </c>
      <c r="AE96" s="212">
        <f>'[3]2017 GRC Adjustments'!AE96</f>
        <v>0</v>
      </c>
      <c r="AF96" s="212">
        <f>'[3]2017 GRC Adjustments'!AF96</f>
        <v>0</v>
      </c>
      <c r="AG96" s="212">
        <f>'[3]2017 GRC Adjustments'!AG96</f>
        <v>0</v>
      </c>
      <c r="AH96" s="212">
        <f>'[3]2017 GRC Adjustments'!AH96</f>
        <v>0</v>
      </c>
      <c r="AI96" s="212">
        <f>'[3]2017 GRC Adjustments'!AI96</f>
        <v>0</v>
      </c>
      <c r="AJ96" s="212">
        <f>'[3]2017 GRC Adjustments'!AJ96</f>
        <v>0</v>
      </c>
      <c r="AK96" s="212">
        <f>'[3]2017 GRC Adjustments'!AK96</f>
        <v>0</v>
      </c>
      <c r="AL96" s="99">
        <f>'[3]2017 GRC Adjustments'!AL96</f>
        <v>0</v>
      </c>
      <c r="AM96" s="212">
        <f>'[3]2017 GRC Adjustments'!AM96</f>
        <v>0</v>
      </c>
      <c r="AN96" s="762">
        <f>'[3]2017 GRC Adjustments'!AN96</f>
        <v>0</v>
      </c>
    </row>
    <row r="97" spans="1:40">
      <c r="A97" s="751" t="str">
        <f>'[3]2017 GRC Adjustments'!A97</f>
        <v xml:space="preserve">               (17) 741 - Production Plant Maint Structures</v>
      </c>
      <c r="B97" s="99">
        <f>'[3]2017 GRC Adjustments'!B97</f>
        <v>0</v>
      </c>
      <c r="C97" s="212">
        <f>'[3]2017 GRC Adjustments'!C97</f>
        <v>0</v>
      </c>
      <c r="D97" s="212">
        <f>'[3]2017 GRC Adjustments'!D97</f>
        <v>0</v>
      </c>
      <c r="E97" s="212">
        <f>'[3]2017 GRC Adjustments'!E97</f>
        <v>0</v>
      </c>
      <c r="F97" s="212">
        <f>'[3]2017 GRC Adjustments'!F97</f>
        <v>0</v>
      </c>
      <c r="G97" s="212">
        <f>'[3]2017 GRC Adjustments'!G97</f>
        <v>0</v>
      </c>
      <c r="H97" s="212">
        <f>'[3]2017 GRC Adjustments'!H97</f>
        <v>0</v>
      </c>
      <c r="I97" s="212">
        <f>'[3]2017 GRC Adjustments'!I97</f>
        <v>0</v>
      </c>
      <c r="J97" s="212">
        <f>'[3]2017 GRC Adjustments'!J97</f>
        <v>0</v>
      </c>
      <c r="K97" s="212">
        <f>'[3]2017 GRC Adjustments'!K97</f>
        <v>0</v>
      </c>
      <c r="L97" s="212">
        <f>'[3]2017 GRC Adjustments'!L97</f>
        <v>0</v>
      </c>
      <c r="M97" s="212">
        <f>'[3]2017 GRC Adjustments'!M97</f>
        <v>0</v>
      </c>
      <c r="N97" s="212">
        <f>'[3]2017 GRC Adjustments'!N97</f>
        <v>0</v>
      </c>
      <c r="O97" s="212">
        <f>'[3]2017 GRC Adjustments'!O97</f>
        <v>0</v>
      </c>
      <c r="P97" s="212">
        <f>'[3]2017 GRC Adjustments'!P97</f>
        <v>0</v>
      </c>
      <c r="Q97" s="212">
        <f>'[3]2017 GRC Adjustments'!Q97</f>
        <v>0</v>
      </c>
      <c r="R97" s="212">
        <f>'[3]2017 GRC Adjustments'!R97</f>
        <v>0</v>
      </c>
      <c r="S97" s="99">
        <f>'[3]2017 GRC Adjustments'!S97</f>
        <v>0</v>
      </c>
      <c r="T97" s="212">
        <f>'[3]2017 GRC Adjustments'!T97</f>
        <v>0</v>
      </c>
      <c r="U97" s="212">
        <f>'[3]2017 GRC Adjustments'!U97</f>
        <v>0</v>
      </c>
      <c r="V97" s="212">
        <f>'[3]2017 GRC Adjustments'!V97</f>
        <v>0</v>
      </c>
      <c r="W97" s="212">
        <f>'[3]2017 GRC Adjustments'!W97</f>
        <v>0</v>
      </c>
      <c r="X97" s="212">
        <f>'[3]2017 GRC Adjustments'!X97</f>
        <v>0</v>
      </c>
      <c r="Y97" s="212">
        <f>'[3]2017 GRC Adjustments'!Y97</f>
        <v>0</v>
      </c>
      <c r="Z97" s="212">
        <f>'[3]2017 GRC Adjustments'!Z97</f>
        <v>0</v>
      </c>
      <c r="AA97" s="212">
        <f>'[3]2017 GRC Adjustments'!AA97</f>
        <v>0</v>
      </c>
      <c r="AB97" s="212">
        <f>'[3]2017 GRC Adjustments'!AB97</f>
        <v>0</v>
      </c>
      <c r="AC97" s="212">
        <f>'[3]2017 GRC Adjustments'!AC97</f>
        <v>0</v>
      </c>
      <c r="AD97" s="212">
        <f>'[3]2017 GRC Adjustments'!AD97</f>
        <v>0</v>
      </c>
      <c r="AE97" s="212">
        <f>'[3]2017 GRC Adjustments'!AE97</f>
        <v>0</v>
      </c>
      <c r="AF97" s="212">
        <f>'[3]2017 GRC Adjustments'!AF97</f>
        <v>0</v>
      </c>
      <c r="AG97" s="212">
        <f>'[3]2017 GRC Adjustments'!AG97</f>
        <v>0</v>
      </c>
      <c r="AH97" s="212">
        <f>'[3]2017 GRC Adjustments'!AH97</f>
        <v>0</v>
      </c>
      <c r="AI97" s="212">
        <f>'[3]2017 GRC Adjustments'!AI97</f>
        <v>0</v>
      </c>
      <c r="AJ97" s="212">
        <f>'[3]2017 GRC Adjustments'!AJ97</f>
        <v>0</v>
      </c>
      <c r="AK97" s="212">
        <f>'[3]2017 GRC Adjustments'!AK97</f>
        <v>0</v>
      </c>
      <c r="AL97" s="99">
        <f>'[3]2017 GRC Adjustments'!AL97</f>
        <v>0</v>
      </c>
      <c r="AM97" s="212">
        <f>'[3]2017 GRC Adjustments'!AM97</f>
        <v>0</v>
      </c>
      <c r="AN97" s="762">
        <f>'[3]2017 GRC Adjustments'!AN97</f>
        <v>0</v>
      </c>
    </row>
    <row r="98" spans="1:40">
      <c r="A98" s="751" t="str">
        <f>'[3]2017 GRC Adjustments'!A98</f>
        <v xml:space="preserve">               (17) 742 - Production Plant Maint Prod Equip</v>
      </c>
      <c r="B98" s="99">
        <f>'[3]2017 GRC Adjustments'!B98</f>
        <v>0</v>
      </c>
      <c r="C98" s="212">
        <f>'[3]2017 GRC Adjustments'!C98</f>
        <v>0</v>
      </c>
      <c r="D98" s="212">
        <f>'[3]2017 GRC Adjustments'!D98</f>
        <v>0</v>
      </c>
      <c r="E98" s="212">
        <f>'[3]2017 GRC Adjustments'!E98</f>
        <v>0</v>
      </c>
      <c r="F98" s="212">
        <f>'[3]2017 GRC Adjustments'!F98</f>
        <v>0</v>
      </c>
      <c r="G98" s="212">
        <f>'[3]2017 GRC Adjustments'!G98</f>
        <v>0</v>
      </c>
      <c r="H98" s="212">
        <f>'[3]2017 GRC Adjustments'!H98</f>
        <v>0</v>
      </c>
      <c r="I98" s="212">
        <f>'[3]2017 GRC Adjustments'!I98</f>
        <v>0</v>
      </c>
      <c r="J98" s="212">
        <f>'[3]2017 GRC Adjustments'!J98</f>
        <v>0</v>
      </c>
      <c r="K98" s="212">
        <f>'[3]2017 GRC Adjustments'!K98</f>
        <v>0</v>
      </c>
      <c r="L98" s="212">
        <f>'[3]2017 GRC Adjustments'!L98</f>
        <v>0</v>
      </c>
      <c r="M98" s="212">
        <f>'[3]2017 GRC Adjustments'!M98</f>
        <v>0</v>
      </c>
      <c r="N98" s="212">
        <f>'[3]2017 GRC Adjustments'!N98</f>
        <v>0</v>
      </c>
      <c r="O98" s="212">
        <f>'[3]2017 GRC Adjustments'!O98</f>
        <v>0</v>
      </c>
      <c r="P98" s="212">
        <f>'[3]2017 GRC Adjustments'!P98</f>
        <v>0</v>
      </c>
      <c r="Q98" s="212">
        <f>'[3]2017 GRC Adjustments'!Q98</f>
        <v>0</v>
      </c>
      <c r="R98" s="212">
        <f>'[3]2017 GRC Adjustments'!R98</f>
        <v>0</v>
      </c>
      <c r="S98" s="99">
        <f>'[3]2017 GRC Adjustments'!S98</f>
        <v>0</v>
      </c>
      <c r="T98" s="212">
        <f>'[3]2017 GRC Adjustments'!T98</f>
        <v>0</v>
      </c>
      <c r="U98" s="212">
        <f>'[3]2017 GRC Adjustments'!U98</f>
        <v>0</v>
      </c>
      <c r="V98" s="212">
        <f>'[3]2017 GRC Adjustments'!V98</f>
        <v>0</v>
      </c>
      <c r="W98" s="212">
        <f>'[3]2017 GRC Adjustments'!W98</f>
        <v>0</v>
      </c>
      <c r="X98" s="212">
        <f>'[3]2017 GRC Adjustments'!X98</f>
        <v>0</v>
      </c>
      <c r="Y98" s="212">
        <f>'[3]2017 GRC Adjustments'!Y98</f>
        <v>0</v>
      </c>
      <c r="Z98" s="212">
        <f>'[3]2017 GRC Adjustments'!Z98</f>
        <v>0</v>
      </c>
      <c r="AA98" s="212">
        <f>'[3]2017 GRC Adjustments'!AA98</f>
        <v>0</v>
      </c>
      <c r="AB98" s="212">
        <f>'[3]2017 GRC Adjustments'!AB98</f>
        <v>0</v>
      </c>
      <c r="AC98" s="212">
        <f>'[3]2017 GRC Adjustments'!AC98</f>
        <v>0</v>
      </c>
      <c r="AD98" s="212">
        <f>'[3]2017 GRC Adjustments'!AD98</f>
        <v>0</v>
      </c>
      <c r="AE98" s="212">
        <f>'[3]2017 GRC Adjustments'!AE98</f>
        <v>0</v>
      </c>
      <c r="AF98" s="212">
        <f>'[3]2017 GRC Adjustments'!AF98</f>
        <v>0</v>
      </c>
      <c r="AG98" s="212">
        <f>'[3]2017 GRC Adjustments'!AG98</f>
        <v>0</v>
      </c>
      <c r="AH98" s="212">
        <f>'[3]2017 GRC Adjustments'!AH98</f>
        <v>0</v>
      </c>
      <c r="AI98" s="212">
        <f>'[3]2017 GRC Adjustments'!AI98</f>
        <v>0</v>
      </c>
      <c r="AJ98" s="212">
        <f>'[3]2017 GRC Adjustments'!AJ98</f>
        <v>0</v>
      </c>
      <c r="AK98" s="212">
        <f>'[3]2017 GRC Adjustments'!AK98</f>
        <v>0</v>
      </c>
      <c r="AL98" s="99">
        <f>'[3]2017 GRC Adjustments'!AL98</f>
        <v>0</v>
      </c>
      <c r="AM98" s="212">
        <f>'[3]2017 GRC Adjustments'!AM98</f>
        <v>0</v>
      </c>
      <c r="AN98" s="762">
        <f>'[3]2017 GRC Adjustments'!AN98</f>
        <v>0</v>
      </c>
    </row>
    <row r="99" spans="1:40">
      <c r="A99" s="751" t="str">
        <f>'[3]2017 GRC Adjustments'!A99</f>
        <v xml:space="preserve">               (17) 8072 - Purchased Gas Expenses</v>
      </c>
      <c r="B99" s="99">
        <f>'[3]2017 GRC Adjustments'!B99</f>
        <v>0</v>
      </c>
      <c r="C99" s="212">
        <f>'[3]2017 GRC Adjustments'!C99</f>
        <v>0</v>
      </c>
      <c r="D99" s="212">
        <f>'[3]2017 GRC Adjustments'!D99</f>
        <v>0</v>
      </c>
      <c r="E99" s="212">
        <f>'[3]2017 GRC Adjustments'!E99</f>
        <v>0</v>
      </c>
      <c r="F99" s="212">
        <f>'[3]2017 GRC Adjustments'!F99</f>
        <v>0</v>
      </c>
      <c r="G99" s="212">
        <f>'[3]2017 GRC Adjustments'!G99</f>
        <v>0</v>
      </c>
      <c r="H99" s="212">
        <f>'[3]2017 GRC Adjustments'!H99</f>
        <v>0</v>
      </c>
      <c r="I99" s="212">
        <f>'[3]2017 GRC Adjustments'!I99</f>
        <v>0</v>
      </c>
      <c r="J99" s="212">
        <f>'[3]2017 GRC Adjustments'!J99</f>
        <v>0</v>
      </c>
      <c r="K99" s="212">
        <f>'[3]2017 GRC Adjustments'!K99</f>
        <v>0</v>
      </c>
      <c r="L99" s="212">
        <f>'[3]2017 GRC Adjustments'!L99</f>
        <v>0</v>
      </c>
      <c r="M99" s="212">
        <f>'[3]2017 GRC Adjustments'!M99</f>
        <v>0</v>
      </c>
      <c r="N99" s="212">
        <f>'[3]2017 GRC Adjustments'!N99</f>
        <v>0</v>
      </c>
      <c r="O99" s="212">
        <f>'[3]2017 GRC Adjustments'!O99</f>
        <v>0</v>
      </c>
      <c r="P99" s="212">
        <f>'[3]2017 GRC Adjustments'!P99</f>
        <v>0</v>
      </c>
      <c r="Q99" s="212">
        <f>'[3]2017 GRC Adjustments'!Q99</f>
        <v>0</v>
      </c>
      <c r="R99" s="212">
        <f>'[3]2017 GRC Adjustments'!R99</f>
        <v>0</v>
      </c>
      <c r="S99" s="99">
        <f>'[3]2017 GRC Adjustments'!S99</f>
        <v>0</v>
      </c>
      <c r="T99" s="212">
        <f>'[3]2017 GRC Adjustments'!T99</f>
        <v>0</v>
      </c>
      <c r="U99" s="212">
        <f>'[3]2017 GRC Adjustments'!U99</f>
        <v>0</v>
      </c>
      <c r="V99" s="212">
        <f>'[3]2017 GRC Adjustments'!V99</f>
        <v>0</v>
      </c>
      <c r="W99" s="212">
        <f>'[3]2017 GRC Adjustments'!W99</f>
        <v>0</v>
      </c>
      <c r="X99" s="212">
        <f>'[3]2017 GRC Adjustments'!X99</f>
        <v>0</v>
      </c>
      <c r="Y99" s="212">
        <f>'[3]2017 GRC Adjustments'!Y99</f>
        <v>0</v>
      </c>
      <c r="Z99" s="212">
        <f>'[3]2017 GRC Adjustments'!Z99</f>
        <v>0</v>
      </c>
      <c r="AA99" s="212">
        <f>'[3]2017 GRC Adjustments'!AA99</f>
        <v>0</v>
      </c>
      <c r="AB99" s="212">
        <f>'[3]2017 GRC Adjustments'!AB99</f>
        <v>0</v>
      </c>
      <c r="AC99" s="212">
        <f>'[3]2017 GRC Adjustments'!AC99</f>
        <v>0</v>
      </c>
      <c r="AD99" s="212">
        <f>'[3]2017 GRC Adjustments'!AD99</f>
        <v>0</v>
      </c>
      <c r="AE99" s="212">
        <f>'[3]2017 GRC Adjustments'!AE99</f>
        <v>0</v>
      </c>
      <c r="AF99" s="212">
        <f>'[3]2017 GRC Adjustments'!AF99</f>
        <v>0</v>
      </c>
      <c r="AG99" s="212">
        <f>'[3]2017 GRC Adjustments'!AG99</f>
        <v>0</v>
      </c>
      <c r="AH99" s="212">
        <f>'[3]2017 GRC Adjustments'!AH99</f>
        <v>0</v>
      </c>
      <c r="AI99" s="212">
        <f>'[3]2017 GRC Adjustments'!AI99</f>
        <v>0</v>
      </c>
      <c r="AJ99" s="212">
        <f>'[3]2017 GRC Adjustments'!AJ99</f>
        <v>0</v>
      </c>
      <c r="AK99" s="212">
        <f>'[3]2017 GRC Adjustments'!AK99</f>
        <v>0</v>
      </c>
      <c r="AL99" s="99">
        <f>'[3]2017 GRC Adjustments'!AL99</f>
        <v>0</v>
      </c>
      <c r="AM99" s="212">
        <f>'[3]2017 GRC Adjustments'!AM99</f>
        <v>0</v>
      </c>
      <c r="AN99" s="762">
        <f>'[3]2017 GRC Adjustments'!AN99</f>
        <v>0</v>
      </c>
    </row>
    <row r="100" spans="1:40">
      <c r="A100" s="751" t="str">
        <f>'[3]2017 GRC Adjustments'!A100</f>
        <v xml:space="preserve">               (17) 8074 - Purchased Gas Calculation Exp</v>
      </c>
      <c r="B100" s="99">
        <f>'[3]2017 GRC Adjustments'!B100</f>
        <v>0</v>
      </c>
      <c r="C100" s="212">
        <f>'[3]2017 GRC Adjustments'!C100</f>
        <v>0</v>
      </c>
      <c r="D100" s="212">
        <f>'[3]2017 GRC Adjustments'!D100</f>
        <v>0</v>
      </c>
      <c r="E100" s="212">
        <f>'[3]2017 GRC Adjustments'!E100</f>
        <v>0</v>
      </c>
      <c r="F100" s="212">
        <f>'[3]2017 GRC Adjustments'!F100</f>
        <v>0</v>
      </c>
      <c r="G100" s="212">
        <f>'[3]2017 GRC Adjustments'!G100</f>
        <v>0</v>
      </c>
      <c r="H100" s="212">
        <f>'[3]2017 GRC Adjustments'!H100</f>
        <v>0</v>
      </c>
      <c r="I100" s="212">
        <f>'[3]2017 GRC Adjustments'!I100</f>
        <v>0</v>
      </c>
      <c r="J100" s="212">
        <f>'[3]2017 GRC Adjustments'!J100</f>
        <v>0</v>
      </c>
      <c r="K100" s="212">
        <f>'[3]2017 GRC Adjustments'!K100</f>
        <v>0</v>
      </c>
      <c r="L100" s="212">
        <f>'[3]2017 GRC Adjustments'!L100</f>
        <v>0</v>
      </c>
      <c r="M100" s="212">
        <f>'[3]2017 GRC Adjustments'!M100</f>
        <v>0</v>
      </c>
      <c r="N100" s="212">
        <f>'[3]2017 GRC Adjustments'!N100</f>
        <v>0</v>
      </c>
      <c r="O100" s="212">
        <f>'[3]2017 GRC Adjustments'!O100</f>
        <v>0</v>
      </c>
      <c r="P100" s="212">
        <f>'[3]2017 GRC Adjustments'!P100</f>
        <v>0</v>
      </c>
      <c r="Q100" s="212">
        <f>'[3]2017 GRC Adjustments'!Q100</f>
        <v>0</v>
      </c>
      <c r="R100" s="212">
        <f>'[3]2017 GRC Adjustments'!R100</f>
        <v>0</v>
      </c>
      <c r="S100" s="99">
        <f>'[3]2017 GRC Adjustments'!S100</f>
        <v>0</v>
      </c>
      <c r="T100" s="212">
        <f>'[3]2017 GRC Adjustments'!T100</f>
        <v>0</v>
      </c>
      <c r="U100" s="212">
        <f>'[3]2017 GRC Adjustments'!U100</f>
        <v>0</v>
      </c>
      <c r="V100" s="212">
        <f>'[3]2017 GRC Adjustments'!V100</f>
        <v>0</v>
      </c>
      <c r="W100" s="212">
        <f>'[3]2017 GRC Adjustments'!W100</f>
        <v>0</v>
      </c>
      <c r="X100" s="212">
        <f>'[3]2017 GRC Adjustments'!X100</f>
        <v>0</v>
      </c>
      <c r="Y100" s="212">
        <f>'[3]2017 GRC Adjustments'!Y100</f>
        <v>0</v>
      </c>
      <c r="Z100" s="212">
        <f>'[3]2017 GRC Adjustments'!Z100</f>
        <v>0</v>
      </c>
      <c r="AA100" s="212">
        <f>'[3]2017 GRC Adjustments'!AA100</f>
        <v>0</v>
      </c>
      <c r="AB100" s="212">
        <f>'[3]2017 GRC Adjustments'!AB100</f>
        <v>0</v>
      </c>
      <c r="AC100" s="212">
        <f>'[3]2017 GRC Adjustments'!AC100</f>
        <v>0</v>
      </c>
      <c r="AD100" s="212">
        <f>'[3]2017 GRC Adjustments'!AD100</f>
        <v>0</v>
      </c>
      <c r="AE100" s="212">
        <f>'[3]2017 GRC Adjustments'!AE100</f>
        <v>0</v>
      </c>
      <c r="AF100" s="212">
        <f>'[3]2017 GRC Adjustments'!AF100</f>
        <v>0</v>
      </c>
      <c r="AG100" s="212">
        <f>'[3]2017 GRC Adjustments'!AG100</f>
        <v>0</v>
      </c>
      <c r="AH100" s="212">
        <f>'[3]2017 GRC Adjustments'!AH100</f>
        <v>0</v>
      </c>
      <c r="AI100" s="212">
        <f>'[3]2017 GRC Adjustments'!AI100</f>
        <v>0</v>
      </c>
      <c r="AJ100" s="212">
        <f>'[3]2017 GRC Adjustments'!AJ100</f>
        <v>0</v>
      </c>
      <c r="AK100" s="212">
        <f>'[3]2017 GRC Adjustments'!AK100</f>
        <v>0</v>
      </c>
      <c r="AL100" s="99">
        <f>'[3]2017 GRC Adjustments'!AL100</f>
        <v>0</v>
      </c>
      <c r="AM100" s="212">
        <f>'[3]2017 GRC Adjustments'!AM100</f>
        <v>0</v>
      </c>
      <c r="AN100" s="762">
        <f>'[3]2017 GRC Adjustments'!AN100</f>
        <v>0</v>
      </c>
    </row>
    <row r="101" spans="1:40">
      <c r="A101" s="751" t="str">
        <f>'[3]2017 GRC Adjustments'!A101</f>
        <v xml:space="preserve">               (17) 812 - Gas Used For Other Utility Operations</v>
      </c>
      <c r="B101" s="99">
        <f>'[3]2017 GRC Adjustments'!B101</f>
        <v>0</v>
      </c>
      <c r="C101" s="212">
        <f>'[3]2017 GRC Adjustments'!C101</f>
        <v>0</v>
      </c>
      <c r="D101" s="212">
        <f>'[3]2017 GRC Adjustments'!D101</f>
        <v>0</v>
      </c>
      <c r="E101" s="212">
        <f>'[3]2017 GRC Adjustments'!E101</f>
        <v>0</v>
      </c>
      <c r="F101" s="212">
        <f>'[3]2017 GRC Adjustments'!F101</f>
        <v>0</v>
      </c>
      <c r="G101" s="212">
        <f>'[3]2017 GRC Adjustments'!G101</f>
        <v>0</v>
      </c>
      <c r="H101" s="212">
        <f>'[3]2017 GRC Adjustments'!H101</f>
        <v>0</v>
      </c>
      <c r="I101" s="212">
        <f>'[3]2017 GRC Adjustments'!I101</f>
        <v>0</v>
      </c>
      <c r="J101" s="212">
        <f>'[3]2017 GRC Adjustments'!J101</f>
        <v>0</v>
      </c>
      <c r="K101" s="212">
        <f>'[3]2017 GRC Adjustments'!K101</f>
        <v>0</v>
      </c>
      <c r="L101" s="212">
        <f>'[3]2017 GRC Adjustments'!L101</f>
        <v>0</v>
      </c>
      <c r="M101" s="212">
        <f>'[3]2017 GRC Adjustments'!M101</f>
        <v>0</v>
      </c>
      <c r="N101" s="212">
        <f>'[3]2017 GRC Adjustments'!N101</f>
        <v>0</v>
      </c>
      <c r="O101" s="212">
        <f>'[3]2017 GRC Adjustments'!O101</f>
        <v>0</v>
      </c>
      <c r="P101" s="212">
        <f>'[3]2017 GRC Adjustments'!P101</f>
        <v>0</v>
      </c>
      <c r="Q101" s="212">
        <f>'[3]2017 GRC Adjustments'!Q101</f>
        <v>0</v>
      </c>
      <c r="R101" s="212">
        <f>'[3]2017 GRC Adjustments'!R101</f>
        <v>0</v>
      </c>
      <c r="S101" s="99">
        <f>'[3]2017 GRC Adjustments'!S101</f>
        <v>0</v>
      </c>
      <c r="T101" s="212">
        <f>'[3]2017 GRC Adjustments'!T101</f>
        <v>0</v>
      </c>
      <c r="U101" s="212">
        <f>'[3]2017 GRC Adjustments'!U101</f>
        <v>0</v>
      </c>
      <c r="V101" s="212">
        <f>'[3]2017 GRC Adjustments'!V101</f>
        <v>0</v>
      </c>
      <c r="W101" s="212">
        <f>'[3]2017 GRC Adjustments'!W101</f>
        <v>0</v>
      </c>
      <c r="X101" s="212">
        <f>'[3]2017 GRC Adjustments'!X101</f>
        <v>0</v>
      </c>
      <c r="Y101" s="212">
        <f>'[3]2017 GRC Adjustments'!Y101</f>
        <v>0</v>
      </c>
      <c r="Z101" s="212">
        <f>'[3]2017 GRC Adjustments'!Z101</f>
        <v>0</v>
      </c>
      <c r="AA101" s="212">
        <f>'[3]2017 GRC Adjustments'!AA101</f>
        <v>0</v>
      </c>
      <c r="AB101" s="212">
        <f>'[3]2017 GRC Adjustments'!AB101</f>
        <v>0</v>
      </c>
      <c r="AC101" s="212">
        <f>'[3]2017 GRC Adjustments'!AC101</f>
        <v>0</v>
      </c>
      <c r="AD101" s="212">
        <f>'[3]2017 GRC Adjustments'!AD101</f>
        <v>0</v>
      </c>
      <c r="AE101" s="212">
        <f>'[3]2017 GRC Adjustments'!AE101</f>
        <v>0</v>
      </c>
      <c r="AF101" s="212">
        <f>'[3]2017 GRC Adjustments'!AF101</f>
        <v>0</v>
      </c>
      <c r="AG101" s="212">
        <f>'[3]2017 GRC Adjustments'!AG101</f>
        <v>0</v>
      </c>
      <c r="AH101" s="212">
        <f>'[3]2017 GRC Adjustments'!AH101</f>
        <v>0</v>
      </c>
      <c r="AI101" s="212">
        <f>'[3]2017 GRC Adjustments'!AI101</f>
        <v>0</v>
      </c>
      <c r="AJ101" s="212">
        <f>'[3]2017 GRC Adjustments'!AJ101</f>
        <v>0</v>
      </c>
      <c r="AK101" s="212">
        <f>'[3]2017 GRC Adjustments'!AK101</f>
        <v>0</v>
      </c>
      <c r="AL101" s="99">
        <f>'[3]2017 GRC Adjustments'!AL101</f>
        <v>0</v>
      </c>
      <c r="AM101" s="212">
        <f>'[3]2017 GRC Adjustments'!AM101</f>
        <v>0</v>
      </c>
      <c r="AN101" s="762">
        <f>'[3]2017 GRC Adjustments'!AN101</f>
        <v>0</v>
      </c>
    </row>
    <row r="102" spans="1:40">
      <c r="A102" s="751" t="str">
        <f>'[3]2017 GRC Adjustments'!A102</f>
        <v xml:space="preserve">               (17) 813 - Other Gas Supply Expenses</v>
      </c>
      <c r="B102" s="99">
        <f>'[3]2017 GRC Adjustments'!B102</f>
        <v>0</v>
      </c>
      <c r="C102" s="212">
        <f>'[3]2017 GRC Adjustments'!C102</f>
        <v>0</v>
      </c>
      <c r="D102" s="212">
        <f>'[3]2017 GRC Adjustments'!D102</f>
        <v>0</v>
      </c>
      <c r="E102" s="212">
        <f>'[3]2017 GRC Adjustments'!E102</f>
        <v>0</v>
      </c>
      <c r="F102" s="212">
        <f>'[3]2017 GRC Adjustments'!F102</f>
        <v>0</v>
      </c>
      <c r="G102" s="212">
        <f>'[3]2017 GRC Adjustments'!G102</f>
        <v>0</v>
      </c>
      <c r="H102" s="212">
        <f>'[3]2017 GRC Adjustments'!H102</f>
        <v>0</v>
      </c>
      <c r="I102" s="212">
        <f>'[3]2017 GRC Adjustments'!I102</f>
        <v>0</v>
      </c>
      <c r="J102" s="212">
        <f>'[3]2017 GRC Adjustments'!J102</f>
        <v>0</v>
      </c>
      <c r="K102" s="212">
        <f>'[3]2017 GRC Adjustments'!K102</f>
        <v>0</v>
      </c>
      <c r="L102" s="212">
        <f>'[3]2017 GRC Adjustments'!L102</f>
        <v>0</v>
      </c>
      <c r="M102" s="212">
        <f>'[3]2017 GRC Adjustments'!M102</f>
        <v>0</v>
      </c>
      <c r="N102" s="212">
        <f>'[3]2017 GRC Adjustments'!N102</f>
        <v>0</v>
      </c>
      <c r="O102" s="212">
        <f>'[3]2017 GRC Adjustments'!O102</f>
        <v>0</v>
      </c>
      <c r="P102" s="212">
        <f>'[3]2017 GRC Adjustments'!P102</f>
        <v>0</v>
      </c>
      <c r="Q102" s="212">
        <f>'[3]2017 GRC Adjustments'!Q102</f>
        <v>0</v>
      </c>
      <c r="R102" s="212">
        <f>'[3]2017 GRC Adjustments'!R102</f>
        <v>0</v>
      </c>
      <c r="S102" s="99">
        <f>'[3]2017 GRC Adjustments'!S102</f>
        <v>0</v>
      </c>
      <c r="T102" s="212">
        <f>'[3]2017 GRC Adjustments'!T102</f>
        <v>0</v>
      </c>
      <c r="U102" s="212">
        <f>'[3]2017 GRC Adjustments'!U102</f>
        <v>0</v>
      </c>
      <c r="V102" s="212">
        <f>'[3]2017 GRC Adjustments'!V102</f>
        <v>0</v>
      </c>
      <c r="W102" s="212">
        <f>'[3]2017 GRC Adjustments'!W102</f>
        <v>0</v>
      </c>
      <c r="X102" s="212">
        <f>'[3]2017 GRC Adjustments'!X102</f>
        <v>0</v>
      </c>
      <c r="Y102" s="212">
        <f>'[3]2017 GRC Adjustments'!Y102</f>
        <v>0</v>
      </c>
      <c r="Z102" s="212">
        <f>'[3]2017 GRC Adjustments'!Z102</f>
        <v>0</v>
      </c>
      <c r="AA102" s="212">
        <f>'[3]2017 GRC Adjustments'!AA102</f>
        <v>0</v>
      </c>
      <c r="AB102" s="212">
        <f>'[3]2017 GRC Adjustments'!AB102</f>
        <v>0</v>
      </c>
      <c r="AC102" s="212">
        <f>'[3]2017 GRC Adjustments'!AC102</f>
        <v>0</v>
      </c>
      <c r="AD102" s="212">
        <f>'[3]2017 GRC Adjustments'!AD102</f>
        <v>0</v>
      </c>
      <c r="AE102" s="212">
        <f>'[3]2017 GRC Adjustments'!AE102</f>
        <v>0</v>
      </c>
      <c r="AF102" s="212">
        <f>'[3]2017 GRC Adjustments'!AF102</f>
        <v>0</v>
      </c>
      <c r="AG102" s="212">
        <f>'[3]2017 GRC Adjustments'!AG102</f>
        <v>0</v>
      </c>
      <c r="AH102" s="212">
        <f>'[3]2017 GRC Adjustments'!AH102</f>
        <v>0</v>
      </c>
      <c r="AI102" s="212">
        <f>'[3]2017 GRC Adjustments'!AI102</f>
        <v>0</v>
      </c>
      <c r="AJ102" s="212">
        <f>'[3]2017 GRC Adjustments'!AJ102</f>
        <v>0</v>
      </c>
      <c r="AK102" s="212">
        <f>'[3]2017 GRC Adjustments'!AK102</f>
        <v>0</v>
      </c>
      <c r="AL102" s="99">
        <f>'[3]2017 GRC Adjustments'!AL102</f>
        <v>0</v>
      </c>
      <c r="AM102" s="212">
        <f>'[3]2017 GRC Adjustments'!AM102</f>
        <v>0</v>
      </c>
      <c r="AN102" s="762">
        <f>'[3]2017 GRC Adjustments'!AN102</f>
        <v>0</v>
      </c>
    </row>
    <row r="103" spans="1:40">
      <c r="A103" s="751" t="str">
        <f>'[3]2017 GRC Adjustments'!A103</f>
        <v xml:space="preserve">               (17) 814 - Undergrnd Strge - Operation Supv &amp; Eng</v>
      </c>
      <c r="B103" s="99">
        <f>'[3]2017 GRC Adjustments'!B103</f>
        <v>0</v>
      </c>
      <c r="C103" s="212">
        <f>'[3]2017 GRC Adjustments'!C103</f>
        <v>0</v>
      </c>
      <c r="D103" s="212">
        <f>'[3]2017 GRC Adjustments'!D103</f>
        <v>0</v>
      </c>
      <c r="E103" s="212">
        <f>'[3]2017 GRC Adjustments'!E103</f>
        <v>0</v>
      </c>
      <c r="F103" s="212">
        <f>'[3]2017 GRC Adjustments'!F103</f>
        <v>0</v>
      </c>
      <c r="G103" s="212">
        <f>'[3]2017 GRC Adjustments'!G103</f>
        <v>0</v>
      </c>
      <c r="H103" s="212">
        <f>'[3]2017 GRC Adjustments'!H103</f>
        <v>0</v>
      </c>
      <c r="I103" s="212">
        <f>'[3]2017 GRC Adjustments'!I103</f>
        <v>0</v>
      </c>
      <c r="J103" s="212">
        <f>'[3]2017 GRC Adjustments'!J103</f>
        <v>0</v>
      </c>
      <c r="K103" s="212">
        <f>'[3]2017 GRC Adjustments'!K103</f>
        <v>0</v>
      </c>
      <c r="L103" s="212">
        <f>'[3]2017 GRC Adjustments'!L103</f>
        <v>0</v>
      </c>
      <c r="M103" s="212">
        <f>'[3]2017 GRC Adjustments'!M103</f>
        <v>0</v>
      </c>
      <c r="N103" s="212">
        <f>'[3]2017 GRC Adjustments'!N103</f>
        <v>0</v>
      </c>
      <c r="O103" s="212">
        <f>'[3]2017 GRC Adjustments'!O103</f>
        <v>0</v>
      </c>
      <c r="P103" s="212">
        <f>'[3]2017 GRC Adjustments'!P103</f>
        <v>0</v>
      </c>
      <c r="Q103" s="212">
        <f>'[3]2017 GRC Adjustments'!Q103</f>
        <v>0</v>
      </c>
      <c r="R103" s="212">
        <f>'[3]2017 GRC Adjustments'!R103</f>
        <v>0</v>
      </c>
      <c r="S103" s="99">
        <f>'[3]2017 GRC Adjustments'!S103</f>
        <v>0</v>
      </c>
      <c r="T103" s="212">
        <f>'[3]2017 GRC Adjustments'!T103</f>
        <v>0</v>
      </c>
      <c r="U103" s="212">
        <f>'[3]2017 GRC Adjustments'!U103</f>
        <v>0</v>
      </c>
      <c r="V103" s="212">
        <f>'[3]2017 GRC Adjustments'!V103</f>
        <v>0</v>
      </c>
      <c r="W103" s="212">
        <f>'[3]2017 GRC Adjustments'!W103</f>
        <v>0</v>
      </c>
      <c r="X103" s="212">
        <f>'[3]2017 GRC Adjustments'!X103</f>
        <v>0</v>
      </c>
      <c r="Y103" s="212">
        <f>'[3]2017 GRC Adjustments'!Y103</f>
        <v>0</v>
      </c>
      <c r="Z103" s="212">
        <f>'[3]2017 GRC Adjustments'!Z103</f>
        <v>0</v>
      </c>
      <c r="AA103" s="212">
        <f>'[3]2017 GRC Adjustments'!AA103</f>
        <v>0</v>
      </c>
      <c r="AB103" s="212">
        <f>'[3]2017 GRC Adjustments'!AB103</f>
        <v>0</v>
      </c>
      <c r="AC103" s="212">
        <f>'[3]2017 GRC Adjustments'!AC103</f>
        <v>0</v>
      </c>
      <c r="AD103" s="212">
        <f>'[3]2017 GRC Adjustments'!AD103</f>
        <v>0</v>
      </c>
      <c r="AE103" s="212">
        <f>'[3]2017 GRC Adjustments'!AE103</f>
        <v>0</v>
      </c>
      <c r="AF103" s="212">
        <f>'[3]2017 GRC Adjustments'!AF103</f>
        <v>0</v>
      </c>
      <c r="AG103" s="212">
        <f>'[3]2017 GRC Adjustments'!AG103</f>
        <v>0</v>
      </c>
      <c r="AH103" s="212">
        <f>'[3]2017 GRC Adjustments'!AH103</f>
        <v>0</v>
      </c>
      <c r="AI103" s="212">
        <f>'[3]2017 GRC Adjustments'!AI103</f>
        <v>0</v>
      </c>
      <c r="AJ103" s="212">
        <f>'[3]2017 GRC Adjustments'!AJ103</f>
        <v>0</v>
      </c>
      <c r="AK103" s="212">
        <f>'[3]2017 GRC Adjustments'!AK103</f>
        <v>0</v>
      </c>
      <c r="AL103" s="99">
        <f>'[3]2017 GRC Adjustments'!AL103</f>
        <v>0</v>
      </c>
      <c r="AM103" s="212">
        <f>'[3]2017 GRC Adjustments'!AM103</f>
        <v>0</v>
      </c>
      <c r="AN103" s="762">
        <f>'[3]2017 GRC Adjustments'!AN103</f>
        <v>0</v>
      </c>
    </row>
    <row r="104" spans="1:40">
      <c r="A104" s="751" t="str">
        <f>'[3]2017 GRC Adjustments'!A104</f>
        <v xml:space="preserve">               (17) 815 - Undergrnd Strge - Oper Map &amp; Records</v>
      </c>
      <c r="B104" s="99">
        <f>'[3]2017 GRC Adjustments'!B104</f>
        <v>0</v>
      </c>
      <c r="C104" s="212">
        <f>'[3]2017 GRC Adjustments'!C104</f>
        <v>0</v>
      </c>
      <c r="D104" s="212">
        <f>'[3]2017 GRC Adjustments'!D104</f>
        <v>0</v>
      </c>
      <c r="E104" s="212">
        <f>'[3]2017 GRC Adjustments'!E104</f>
        <v>0</v>
      </c>
      <c r="F104" s="212">
        <f>'[3]2017 GRC Adjustments'!F104</f>
        <v>0</v>
      </c>
      <c r="G104" s="212">
        <f>'[3]2017 GRC Adjustments'!G104</f>
        <v>0</v>
      </c>
      <c r="H104" s="212">
        <f>'[3]2017 GRC Adjustments'!H104</f>
        <v>0</v>
      </c>
      <c r="I104" s="212">
        <f>'[3]2017 GRC Adjustments'!I104</f>
        <v>0</v>
      </c>
      <c r="J104" s="212">
        <f>'[3]2017 GRC Adjustments'!J104</f>
        <v>0</v>
      </c>
      <c r="K104" s="212">
        <f>'[3]2017 GRC Adjustments'!K104</f>
        <v>0</v>
      </c>
      <c r="L104" s="212">
        <f>'[3]2017 GRC Adjustments'!L104</f>
        <v>0</v>
      </c>
      <c r="M104" s="212">
        <f>'[3]2017 GRC Adjustments'!M104</f>
        <v>0</v>
      </c>
      <c r="N104" s="212">
        <f>'[3]2017 GRC Adjustments'!N104</f>
        <v>0</v>
      </c>
      <c r="O104" s="212">
        <f>'[3]2017 GRC Adjustments'!O104</f>
        <v>0</v>
      </c>
      <c r="P104" s="212">
        <f>'[3]2017 GRC Adjustments'!P104</f>
        <v>0</v>
      </c>
      <c r="Q104" s="212">
        <f>'[3]2017 GRC Adjustments'!Q104</f>
        <v>0</v>
      </c>
      <c r="R104" s="212">
        <f>'[3]2017 GRC Adjustments'!R104</f>
        <v>0</v>
      </c>
      <c r="S104" s="99">
        <f>'[3]2017 GRC Adjustments'!S104</f>
        <v>0</v>
      </c>
      <c r="T104" s="212">
        <f>'[3]2017 GRC Adjustments'!T104</f>
        <v>0</v>
      </c>
      <c r="U104" s="212">
        <f>'[3]2017 GRC Adjustments'!U104</f>
        <v>0</v>
      </c>
      <c r="V104" s="212">
        <f>'[3]2017 GRC Adjustments'!V104</f>
        <v>0</v>
      </c>
      <c r="W104" s="212">
        <f>'[3]2017 GRC Adjustments'!W104</f>
        <v>0</v>
      </c>
      <c r="X104" s="212">
        <f>'[3]2017 GRC Adjustments'!X104</f>
        <v>0</v>
      </c>
      <c r="Y104" s="212">
        <f>'[3]2017 GRC Adjustments'!Y104</f>
        <v>0</v>
      </c>
      <c r="Z104" s="212">
        <f>'[3]2017 GRC Adjustments'!Z104</f>
        <v>0</v>
      </c>
      <c r="AA104" s="212">
        <f>'[3]2017 GRC Adjustments'!AA104</f>
        <v>0</v>
      </c>
      <c r="AB104" s="212">
        <f>'[3]2017 GRC Adjustments'!AB104</f>
        <v>0</v>
      </c>
      <c r="AC104" s="212">
        <f>'[3]2017 GRC Adjustments'!AC104</f>
        <v>0</v>
      </c>
      <c r="AD104" s="212">
        <f>'[3]2017 GRC Adjustments'!AD104</f>
        <v>0</v>
      </c>
      <c r="AE104" s="212">
        <f>'[3]2017 GRC Adjustments'!AE104</f>
        <v>0</v>
      </c>
      <c r="AF104" s="212">
        <f>'[3]2017 GRC Adjustments'!AF104</f>
        <v>0</v>
      </c>
      <c r="AG104" s="212">
        <f>'[3]2017 GRC Adjustments'!AG104</f>
        <v>0</v>
      </c>
      <c r="AH104" s="212">
        <f>'[3]2017 GRC Adjustments'!AH104</f>
        <v>0</v>
      </c>
      <c r="AI104" s="212">
        <f>'[3]2017 GRC Adjustments'!AI104</f>
        <v>0</v>
      </c>
      <c r="AJ104" s="212">
        <f>'[3]2017 GRC Adjustments'!AJ104</f>
        <v>0</v>
      </c>
      <c r="AK104" s="212">
        <f>'[3]2017 GRC Adjustments'!AK104</f>
        <v>0</v>
      </c>
      <c r="AL104" s="99">
        <f>'[3]2017 GRC Adjustments'!AL104</f>
        <v>0</v>
      </c>
      <c r="AM104" s="212">
        <f>'[3]2017 GRC Adjustments'!AM104</f>
        <v>0</v>
      </c>
      <c r="AN104" s="762">
        <f>'[3]2017 GRC Adjustments'!AN104</f>
        <v>0</v>
      </c>
    </row>
    <row r="105" spans="1:40">
      <c r="A105" s="751" t="str">
        <f>'[3]2017 GRC Adjustments'!A105</f>
        <v xml:space="preserve">               (17) 816 - Undergrnd Strge - Oper Wells Expense</v>
      </c>
      <c r="B105" s="99">
        <f>'[3]2017 GRC Adjustments'!B105</f>
        <v>0</v>
      </c>
      <c r="C105" s="212">
        <f>'[3]2017 GRC Adjustments'!C105</f>
        <v>0</v>
      </c>
      <c r="D105" s="212">
        <f>'[3]2017 GRC Adjustments'!D105</f>
        <v>0</v>
      </c>
      <c r="E105" s="212">
        <f>'[3]2017 GRC Adjustments'!E105</f>
        <v>0</v>
      </c>
      <c r="F105" s="212">
        <f>'[3]2017 GRC Adjustments'!F105</f>
        <v>0</v>
      </c>
      <c r="G105" s="212">
        <f>'[3]2017 GRC Adjustments'!G105</f>
        <v>0</v>
      </c>
      <c r="H105" s="212">
        <f>'[3]2017 GRC Adjustments'!H105</f>
        <v>0</v>
      </c>
      <c r="I105" s="212">
        <f>'[3]2017 GRC Adjustments'!I105</f>
        <v>0</v>
      </c>
      <c r="J105" s="212">
        <f>'[3]2017 GRC Adjustments'!J105</f>
        <v>0</v>
      </c>
      <c r="K105" s="212">
        <f>'[3]2017 GRC Adjustments'!K105</f>
        <v>0</v>
      </c>
      <c r="L105" s="212">
        <f>'[3]2017 GRC Adjustments'!L105</f>
        <v>0</v>
      </c>
      <c r="M105" s="212">
        <f>'[3]2017 GRC Adjustments'!M105</f>
        <v>0</v>
      </c>
      <c r="N105" s="212">
        <f>'[3]2017 GRC Adjustments'!N105</f>
        <v>0</v>
      </c>
      <c r="O105" s="212">
        <f>'[3]2017 GRC Adjustments'!O105</f>
        <v>0</v>
      </c>
      <c r="P105" s="212">
        <f>'[3]2017 GRC Adjustments'!P105</f>
        <v>0</v>
      </c>
      <c r="Q105" s="212">
        <f>'[3]2017 GRC Adjustments'!Q105</f>
        <v>0</v>
      </c>
      <c r="R105" s="212">
        <f>'[3]2017 GRC Adjustments'!R105</f>
        <v>0</v>
      </c>
      <c r="S105" s="99">
        <f>'[3]2017 GRC Adjustments'!S105</f>
        <v>0</v>
      </c>
      <c r="T105" s="212">
        <f>'[3]2017 GRC Adjustments'!T105</f>
        <v>0</v>
      </c>
      <c r="U105" s="212">
        <f>'[3]2017 GRC Adjustments'!U105</f>
        <v>0</v>
      </c>
      <c r="V105" s="212">
        <f>'[3]2017 GRC Adjustments'!V105</f>
        <v>0</v>
      </c>
      <c r="W105" s="212">
        <f>'[3]2017 GRC Adjustments'!W105</f>
        <v>0</v>
      </c>
      <c r="X105" s="212">
        <f>'[3]2017 GRC Adjustments'!X105</f>
        <v>0</v>
      </c>
      <c r="Y105" s="212">
        <f>'[3]2017 GRC Adjustments'!Y105</f>
        <v>0</v>
      </c>
      <c r="Z105" s="212">
        <f>'[3]2017 GRC Adjustments'!Z105</f>
        <v>0</v>
      </c>
      <c r="AA105" s="212">
        <f>'[3]2017 GRC Adjustments'!AA105</f>
        <v>0</v>
      </c>
      <c r="AB105" s="212">
        <f>'[3]2017 GRC Adjustments'!AB105</f>
        <v>0</v>
      </c>
      <c r="AC105" s="212">
        <f>'[3]2017 GRC Adjustments'!AC105</f>
        <v>0</v>
      </c>
      <c r="AD105" s="212">
        <f>'[3]2017 GRC Adjustments'!AD105</f>
        <v>0</v>
      </c>
      <c r="AE105" s="212">
        <f>'[3]2017 GRC Adjustments'!AE105</f>
        <v>0</v>
      </c>
      <c r="AF105" s="212">
        <f>'[3]2017 GRC Adjustments'!AF105</f>
        <v>0</v>
      </c>
      <c r="AG105" s="212">
        <f>'[3]2017 GRC Adjustments'!AG105</f>
        <v>0</v>
      </c>
      <c r="AH105" s="212">
        <f>'[3]2017 GRC Adjustments'!AH105</f>
        <v>0</v>
      </c>
      <c r="AI105" s="212">
        <f>'[3]2017 GRC Adjustments'!AI105</f>
        <v>0</v>
      </c>
      <c r="AJ105" s="212">
        <f>'[3]2017 GRC Adjustments'!AJ105</f>
        <v>0</v>
      </c>
      <c r="AK105" s="212">
        <f>'[3]2017 GRC Adjustments'!AK105</f>
        <v>0</v>
      </c>
      <c r="AL105" s="99">
        <f>'[3]2017 GRC Adjustments'!AL105</f>
        <v>0</v>
      </c>
      <c r="AM105" s="212">
        <f>'[3]2017 GRC Adjustments'!AM105</f>
        <v>0</v>
      </c>
      <c r="AN105" s="762">
        <f>'[3]2017 GRC Adjustments'!AN105</f>
        <v>0</v>
      </c>
    </row>
    <row r="106" spans="1:40">
      <c r="A106" s="751" t="str">
        <f>'[3]2017 GRC Adjustments'!A106</f>
        <v xml:space="preserve">               (17) 817 - Undergrnd Strge - Oper Lines Expense</v>
      </c>
      <c r="B106" s="99">
        <f>'[3]2017 GRC Adjustments'!B106</f>
        <v>0</v>
      </c>
      <c r="C106" s="212">
        <f>'[3]2017 GRC Adjustments'!C106</f>
        <v>0</v>
      </c>
      <c r="D106" s="212">
        <f>'[3]2017 GRC Adjustments'!D106</f>
        <v>0</v>
      </c>
      <c r="E106" s="212">
        <f>'[3]2017 GRC Adjustments'!E106</f>
        <v>0</v>
      </c>
      <c r="F106" s="212">
        <f>'[3]2017 GRC Adjustments'!F106</f>
        <v>0</v>
      </c>
      <c r="G106" s="212">
        <f>'[3]2017 GRC Adjustments'!G106</f>
        <v>0</v>
      </c>
      <c r="H106" s="212">
        <f>'[3]2017 GRC Adjustments'!H106</f>
        <v>0</v>
      </c>
      <c r="I106" s="212">
        <f>'[3]2017 GRC Adjustments'!I106</f>
        <v>0</v>
      </c>
      <c r="J106" s="212">
        <f>'[3]2017 GRC Adjustments'!J106</f>
        <v>0</v>
      </c>
      <c r="K106" s="212">
        <f>'[3]2017 GRC Adjustments'!K106</f>
        <v>0</v>
      </c>
      <c r="L106" s="212">
        <f>'[3]2017 GRC Adjustments'!L106</f>
        <v>0</v>
      </c>
      <c r="M106" s="212">
        <f>'[3]2017 GRC Adjustments'!M106</f>
        <v>0</v>
      </c>
      <c r="N106" s="212">
        <f>'[3]2017 GRC Adjustments'!N106</f>
        <v>0</v>
      </c>
      <c r="O106" s="212">
        <f>'[3]2017 GRC Adjustments'!O106</f>
        <v>0</v>
      </c>
      <c r="P106" s="212">
        <f>'[3]2017 GRC Adjustments'!P106</f>
        <v>0</v>
      </c>
      <c r="Q106" s="212">
        <f>'[3]2017 GRC Adjustments'!Q106</f>
        <v>0</v>
      </c>
      <c r="R106" s="212">
        <f>'[3]2017 GRC Adjustments'!R106</f>
        <v>0</v>
      </c>
      <c r="S106" s="99">
        <f>'[3]2017 GRC Adjustments'!S106</f>
        <v>0</v>
      </c>
      <c r="T106" s="212">
        <f>'[3]2017 GRC Adjustments'!T106</f>
        <v>0</v>
      </c>
      <c r="U106" s="212">
        <f>'[3]2017 GRC Adjustments'!U106</f>
        <v>0</v>
      </c>
      <c r="V106" s="212">
        <f>'[3]2017 GRC Adjustments'!V106</f>
        <v>0</v>
      </c>
      <c r="W106" s="212">
        <f>'[3]2017 GRC Adjustments'!W106</f>
        <v>0</v>
      </c>
      <c r="X106" s="212">
        <f>'[3]2017 GRC Adjustments'!X106</f>
        <v>0</v>
      </c>
      <c r="Y106" s="212">
        <f>'[3]2017 GRC Adjustments'!Y106</f>
        <v>0</v>
      </c>
      <c r="Z106" s="212">
        <f>'[3]2017 GRC Adjustments'!Z106</f>
        <v>0</v>
      </c>
      <c r="AA106" s="212">
        <f>'[3]2017 GRC Adjustments'!AA106</f>
        <v>0</v>
      </c>
      <c r="AB106" s="212">
        <f>'[3]2017 GRC Adjustments'!AB106</f>
        <v>0</v>
      </c>
      <c r="AC106" s="212">
        <f>'[3]2017 GRC Adjustments'!AC106</f>
        <v>0</v>
      </c>
      <c r="AD106" s="212">
        <f>'[3]2017 GRC Adjustments'!AD106</f>
        <v>0</v>
      </c>
      <c r="AE106" s="212">
        <f>'[3]2017 GRC Adjustments'!AE106</f>
        <v>0</v>
      </c>
      <c r="AF106" s="212">
        <f>'[3]2017 GRC Adjustments'!AF106</f>
        <v>0</v>
      </c>
      <c r="AG106" s="212">
        <f>'[3]2017 GRC Adjustments'!AG106</f>
        <v>0</v>
      </c>
      <c r="AH106" s="212">
        <f>'[3]2017 GRC Adjustments'!AH106</f>
        <v>0</v>
      </c>
      <c r="AI106" s="212">
        <f>'[3]2017 GRC Adjustments'!AI106</f>
        <v>0</v>
      </c>
      <c r="AJ106" s="212">
        <f>'[3]2017 GRC Adjustments'!AJ106</f>
        <v>0</v>
      </c>
      <c r="AK106" s="212">
        <f>'[3]2017 GRC Adjustments'!AK106</f>
        <v>0</v>
      </c>
      <c r="AL106" s="99">
        <f>'[3]2017 GRC Adjustments'!AL106</f>
        <v>0</v>
      </c>
      <c r="AM106" s="212">
        <f>'[3]2017 GRC Adjustments'!AM106</f>
        <v>0</v>
      </c>
      <c r="AN106" s="762">
        <f>'[3]2017 GRC Adjustments'!AN106</f>
        <v>0</v>
      </c>
    </row>
    <row r="107" spans="1:40">
      <c r="A107" s="751" t="str">
        <f>'[3]2017 GRC Adjustments'!A107</f>
        <v xml:space="preserve">               (17) 818 - Undergrnd Strge - Oper Compressor Sta Exp</v>
      </c>
      <c r="B107" s="99">
        <f>'[3]2017 GRC Adjustments'!B107</f>
        <v>0</v>
      </c>
      <c r="C107" s="212">
        <f>'[3]2017 GRC Adjustments'!C107</f>
        <v>0</v>
      </c>
      <c r="D107" s="212">
        <f>'[3]2017 GRC Adjustments'!D107</f>
        <v>0</v>
      </c>
      <c r="E107" s="212">
        <f>'[3]2017 GRC Adjustments'!E107</f>
        <v>0</v>
      </c>
      <c r="F107" s="212">
        <f>'[3]2017 GRC Adjustments'!F107</f>
        <v>0</v>
      </c>
      <c r="G107" s="212">
        <f>'[3]2017 GRC Adjustments'!G107</f>
        <v>0</v>
      </c>
      <c r="H107" s="212">
        <f>'[3]2017 GRC Adjustments'!H107</f>
        <v>0</v>
      </c>
      <c r="I107" s="212">
        <f>'[3]2017 GRC Adjustments'!I107</f>
        <v>0</v>
      </c>
      <c r="J107" s="212">
        <f>'[3]2017 GRC Adjustments'!J107</f>
        <v>0</v>
      </c>
      <c r="K107" s="212">
        <f>'[3]2017 GRC Adjustments'!K107</f>
        <v>0</v>
      </c>
      <c r="L107" s="212">
        <f>'[3]2017 GRC Adjustments'!L107</f>
        <v>0</v>
      </c>
      <c r="M107" s="212">
        <f>'[3]2017 GRC Adjustments'!M107</f>
        <v>0</v>
      </c>
      <c r="N107" s="212">
        <f>'[3]2017 GRC Adjustments'!N107</f>
        <v>0</v>
      </c>
      <c r="O107" s="212">
        <f>'[3]2017 GRC Adjustments'!O107</f>
        <v>0</v>
      </c>
      <c r="P107" s="212">
        <f>'[3]2017 GRC Adjustments'!P107</f>
        <v>0</v>
      </c>
      <c r="Q107" s="212">
        <f>'[3]2017 GRC Adjustments'!Q107</f>
        <v>0</v>
      </c>
      <c r="R107" s="212">
        <f>'[3]2017 GRC Adjustments'!R107</f>
        <v>0</v>
      </c>
      <c r="S107" s="99">
        <f>'[3]2017 GRC Adjustments'!S107</f>
        <v>0</v>
      </c>
      <c r="T107" s="212">
        <f>'[3]2017 GRC Adjustments'!T107</f>
        <v>0</v>
      </c>
      <c r="U107" s="212">
        <f>'[3]2017 GRC Adjustments'!U107</f>
        <v>0</v>
      </c>
      <c r="V107" s="212">
        <f>'[3]2017 GRC Adjustments'!V107</f>
        <v>0</v>
      </c>
      <c r="W107" s="212">
        <f>'[3]2017 GRC Adjustments'!W107</f>
        <v>0</v>
      </c>
      <c r="X107" s="212">
        <f>'[3]2017 GRC Adjustments'!X107</f>
        <v>0</v>
      </c>
      <c r="Y107" s="212">
        <f>'[3]2017 GRC Adjustments'!Y107</f>
        <v>0</v>
      </c>
      <c r="Z107" s="212">
        <f>'[3]2017 GRC Adjustments'!Z107</f>
        <v>0</v>
      </c>
      <c r="AA107" s="212">
        <f>'[3]2017 GRC Adjustments'!AA107</f>
        <v>0</v>
      </c>
      <c r="AB107" s="212">
        <f>'[3]2017 GRC Adjustments'!AB107</f>
        <v>0</v>
      </c>
      <c r="AC107" s="212">
        <f>'[3]2017 GRC Adjustments'!AC107</f>
        <v>0</v>
      </c>
      <c r="AD107" s="212">
        <f>'[3]2017 GRC Adjustments'!AD107</f>
        <v>0</v>
      </c>
      <c r="AE107" s="212">
        <f>'[3]2017 GRC Adjustments'!AE107</f>
        <v>0</v>
      </c>
      <c r="AF107" s="212">
        <f>'[3]2017 GRC Adjustments'!AF107</f>
        <v>0</v>
      </c>
      <c r="AG107" s="212">
        <f>'[3]2017 GRC Adjustments'!AG107</f>
        <v>0</v>
      </c>
      <c r="AH107" s="212">
        <f>'[3]2017 GRC Adjustments'!AH107</f>
        <v>0</v>
      </c>
      <c r="AI107" s="212">
        <f>'[3]2017 GRC Adjustments'!AI107</f>
        <v>0</v>
      </c>
      <c r="AJ107" s="212">
        <f>'[3]2017 GRC Adjustments'!AJ107</f>
        <v>0</v>
      </c>
      <c r="AK107" s="212">
        <f>'[3]2017 GRC Adjustments'!AK107</f>
        <v>0</v>
      </c>
      <c r="AL107" s="99">
        <f>'[3]2017 GRC Adjustments'!AL107</f>
        <v>0</v>
      </c>
      <c r="AM107" s="212">
        <f>'[3]2017 GRC Adjustments'!AM107</f>
        <v>0</v>
      </c>
      <c r="AN107" s="762">
        <f>'[3]2017 GRC Adjustments'!AN107</f>
        <v>0</v>
      </c>
    </row>
    <row r="108" spans="1:40">
      <c r="A108" s="751" t="str">
        <f>'[3]2017 GRC Adjustments'!A108</f>
        <v xml:space="preserve">               (17) 819 - Undergrnd Strge - Oper Compressor Sta Fuel</v>
      </c>
      <c r="B108" s="99">
        <f>'[3]2017 GRC Adjustments'!B108</f>
        <v>0</v>
      </c>
      <c r="C108" s="212">
        <f>'[3]2017 GRC Adjustments'!C108</f>
        <v>0</v>
      </c>
      <c r="D108" s="212">
        <f>'[3]2017 GRC Adjustments'!D108</f>
        <v>0</v>
      </c>
      <c r="E108" s="212">
        <f>'[3]2017 GRC Adjustments'!E108</f>
        <v>0</v>
      </c>
      <c r="F108" s="212">
        <f>'[3]2017 GRC Adjustments'!F108</f>
        <v>0</v>
      </c>
      <c r="G108" s="212">
        <f>'[3]2017 GRC Adjustments'!G108</f>
        <v>0</v>
      </c>
      <c r="H108" s="212">
        <f>'[3]2017 GRC Adjustments'!H108</f>
        <v>0</v>
      </c>
      <c r="I108" s="212">
        <f>'[3]2017 GRC Adjustments'!I108</f>
        <v>0</v>
      </c>
      <c r="J108" s="212">
        <f>'[3]2017 GRC Adjustments'!J108</f>
        <v>0</v>
      </c>
      <c r="K108" s="212">
        <f>'[3]2017 GRC Adjustments'!K108</f>
        <v>0</v>
      </c>
      <c r="L108" s="212">
        <f>'[3]2017 GRC Adjustments'!L108</f>
        <v>0</v>
      </c>
      <c r="M108" s="212">
        <f>'[3]2017 GRC Adjustments'!M108</f>
        <v>0</v>
      </c>
      <c r="N108" s="212">
        <f>'[3]2017 GRC Adjustments'!N108</f>
        <v>0</v>
      </c>
      <c r="O108" s="212">
        <f>'[3]2017 GRC Adjustments'!O108</f>
        <v>0</v>
      </c>
      <c r="P108" s="212">
        <f>'[3]2017 GRC Adjustments'!P108</f>
        <v>0</v>
      </c>
      <c r="Q108" s="212">
        <f>'[3]2017 GRC Adjustments'!Q108</f>
        <v>0</v>
      </c>
      <c r="R108" s="212">
        <f>'[3]2017 GRC Adjustments'!R108</f>
        <v>0</v>
      </c>
      <c r="S108" s="99">
        <f>'[3]2017 GRC Adjustments'!S108</f>
        <v>0</v>
      </c>
      <c r="T108" s="212">
        <f>'[3]2017 GRC Adjustments'!T108</f>
        <v>0</v>
      </c>
      <c r="U108" s="212">
        <f>'[3]2017 GRC Adjustments'!U108</f>
        <v>0</v>
      </c>
      <c r="V108" s="212">
        <f>'[3]2017 GRC Adjustments'!V108</f>
        <v>0</v>
      </c>
      <c r="W108" s="212">
        <f>'[3]2017 GRC Adjustments'!W108</f>
        <v>0</v>
      </c>
      <c r="X108" s="212">
        <f>'[3]2017 GRC Adjustments'!X108</f>
        <v>0</v>
      </c>
      <c r="Y108" s="212">
        <f>'[3]2017 GRC Adjustments'!Y108</f>
        <v>0</v>
      </c>
      <c r="Z108" s="212">
        <f>'[3]2017 GRC Adjustments'!Z108</f>
        <v>0</v>
      </c>
      <c r="AA108" s="212">
        <f>'[3]2017 GRC Adjustments'!AA108</f>
        <v>0</v>
      </c>
      <c r="AB108" s="212">
        <f>'[3]2017 GRC Adjustments'!AB108</f>
        <v>0</v>
      </c>
      <c r="AC108" s="212">
        <f>'[3]2017 GRC Adjustments'!AC108</f>
        <v>0</v>
      </c>
      <c r="AD108" s="212">
        <f>'[3]2017 GRC Adjustments'!AD108</f>
        <v>0</v>
      </c>
      <c r="AE108" s="212">
        <f>'[3]2017 GRC Adjustments'!AE108</f>
        <v>0</v>
      </c>
      <c r="AF108" s="212">
        <f>'[3]2017 GRC Adjustments'!AF108</f>
        <v>0</v>
      </c>
      <c r="AG108" s="212">
        <f>'[3]2017 GRC Adjustments'!AG108</f>
        <v>0</v>
      </c>
      <c r="AH108" s="212">
        <f>'[3]2017 GRC Adjustments'!AH108</f>
        <v>0</v>
      </c>
      <c r="AI108" s="212">
        <f>'[3]2017 GRC Adjustments'!AI108</f>
        <v>0</v>
      </c>
      <c r="AJ108" s="212">
        <f>'[3]2017 GRC Adjustments'!AJ108</f>
        <v>0</v>
      </c>
      <c r="AK108" s="212">
        <f>'[3]2017 GRC Adjustments'!AK108</f>
        <v>0</v>
      </c>
      <c r="AL108" s="99">
        <f>'[3]2017 GRC Adjustments'!AL108</f>
        <v>0</v>
      </c>
      <c r="AM108" s="212">
        <f>'[3]2017 GRC Adjustments'!AM108</f>
        <v>0</v>
      </c>
      <c r="AN108" s="762">
        <f>'[3]2017 GRC Adjustments'!AN108</f>
        <v>0</v>
      </c>
    </row>
    <row r="109" spans="1:40">
      <c r="A109" s="751" t="str">
        <f>'[3]2017 GRC Adjustments'!A109</f>
        <v xml:space="preserve">               (17) 820 - Undergrnd Strge - Oper Meas &amp; Reg Sta Exp</v>
      </c>
      <c r="B109" s="99">
        <f>'[3]2017 GRC Adjustments'!B109</f>
        <v>0</v>
      </c>
      <c r="C109" s="212">
        <f>'[3]2017 GRC Adjustments'!C109</f>
        <v>0</v>
      </c>
      <c r="D109" s="212">
        <f>'[3]2017 GRC Adjustments'!D109</f>
        <v>0</v>
      </c>
      <c r="E109" s="212">
        <f>'[3]2017 GRC Adjustments'!E109</f>
        <v>0</v>
      </c>
      <c r="F109" s="212">
        <f>'[3]2017 GRC Adjustments'!F109</f>
        <v>0</v>
      </c>
      <c r="G109" s="212">
        <f>'[3]2017 GRC Adjustments'!G109</f>
        <v>0</v>
      </c>
      <c r="H109" s="212">
        <f>'[3]2017 GRC Adjustments'!H109</f>
        <v>0</v>
      </c>
      <c r="I109" s="212">
        <f>'[3]2017 GRC Adjustments'!I109</f>
        <v>0</v>
      </c>
      <c r="J109" s="212">
        <f>'[3]2017 GRC Adjustments'!J109</f>
        <v>0</v>
      </c>
      <c r="K109" s="212">
        <f>'[3]2017 GRC Adjustments'!K109</f>
        <v>0</v>
      </c>
      <c r="L109" s="212">
        <f>'[3]2017 GRC Adjustments'!L109</f>
        <v>0</v>
      </c>
      <c r="M109" s="212">
        <f>'[3]2017 GRC Adjustments'!M109</f>
        <v>0</v>
      </c>
      <c r="N109" s="212">
        <f>'[3]2017 GRC Adjustments'!N109</f>
        <v>0</v>
      </c>
      <c r="O109" s="212">
        <f>'[3]2017 GRC Adjustments'!O109</f>
        <v>0</v>
      </c>
      <c r="P109" s="212">
        <f>'[3]2017 GRC Adjustments'!P109</f>
        <v>0</v>
      </c>
      <c r="Q109" s="212">
        <f>'[3]2017 GRC Adjustments'!Q109</f>
        <v>0</v>
      </c>
      <c r="R109" s="212">
        <f>'[3]2017 GRC Adjustments'!R109</f>
        <v>0</v>
      </c>
      <c r="S109" s="99">
        <f>'[3]2017 GRC Adjustments'!S109</f>
        <v>0</v>
      </c>
      <c r="T109" s="212">
        <f>'[3]2017 GRC Adjustments'!T109</f>
        <v>0</v>
      </c>
      <c r="U109" s="212">
        <f>'[3]2017 GRC Adjustments'!U109</f>
        <v>0</v>
      </c>
      <c r="V109" s="212">
        <f>'[3]2017 GRC Adjustments'!V109</f>
        <v>0</v>
      </c>
      <c r="W109" s="212">
        <f>'[3]2017 GRC Adjustments'!W109</f>
        <v>0</v>
      </c>
      <c r="X109" s="212">
        <f>'[3]2017 GRC Adjustments'!X109</f>
        <v>0</v>
      </c>
      <c r="Y109" s="212">
        <f>'[3]2017 GRC Adjustments'!Y109</f>
        <v>0</v>
      </c>
      <c r="Z109" s="212">
        <f>'[3]2017 GRC Adjustments'!Z109</f>
        <v>0</v>
      </c>
      <c r="AA109" s="212">
        <f>'[3]2017 GRC Adjustments'!AA109</f>
        <v>0</v>
      </c>
      <c r="AB109" s="212">
        <f>'[3]2017 GRC Adjustments'!AB109</f>
        <v>0</v>
      </c>
      <c r="AC109" s="212">
        <f>'[3]2017 GRC Adjustments'!AC109</f>
        <v>0</v>
      </c>
      <c r="AD109" s="212">
        <f>'[3]2017 GRC Adjustments'!AD109</f>
        <v>0</v>
      </c>
      <c r="AE109" s="212">
        <f>'[3]2017 GRC Adjustments'!AE109</f>
        <v>0</v>
      </c>
      <c r="AF109" s="212">
        <f>'[3]2017 GRC Adjustments'!AF109</f>
        <v>0</v>
      </c>
      <c r="AG109" s="212">
        <f>'[3]2017 GRC Adjustments'!AG109</f>
        <v>0</v>
      </c>
      <c r="AH109" s="212">
        <f>'[3]2017 GRC Adjustments'!AH109</f>
        <v>0</v>
      </c>
      <c r="AI109" s="212">
        <f>'[3]2017 GRC Adjustments'!AI109</f>
        <v>0</v>
      </c>
      <c r="AJ109" s="212">
        <f>'[3]2017 GRC Adjustments'!AJ109</f>
        <v>0</v>
      </c>
      <c r="AK109" s="212">
        <f>'[3]2017 GRC Adjustments'!AK109</f>
        <v>0</v>
      </c>
      <c r="AL109" s="99">
        <f>'[3]2017 GRC Adjustments'!AL109</f>
        <v>0</v>
      </c>
      <c r="AM109" s="212">
        <f>'[3]2017 GRC Adjustments'!AM109</f>
        <v>0</v>
      </c>
      <c r="AN109" s="762">
        <f>'[3]2017 GRC Adjustments'!AN109</f>
        <v>0</v>
      </c>
    </row>
    <row r="110" spans="1:40">
      <c r="A110" s="751" t="str">
        <f>'[3]2017 GRC Adjustments'!A110</f>
        <v xml:space="preserve">               (17) 821 - Undergrnd Strge - Oper Purification Exp</v>
      </c>
      <c r="B110" s="99">
        <f>'[3]2017 GRC Adjustments'!B110</f>
        <v>0</v>
      </c>
      <c r="C110" s="212">
        <f>'[3]2017 GRC Adjustments'!C110</f>
        <v>0</v>
      </c>
      <c r="D110" s="212">
        <f>'[3]2017 GRC Adjustments'!D110</f>
        <v>0</v>
      </c>
      <c r="E110" s="212">
        <f>'[3]2017 GRC Adjustments'!E110</f>
        <v>0</v>
      </c>
      <c r="F110" s="212">
        <f>'[3]2017 GRC Adjustments'!F110</f>
        <v>0</v>
      </c>
      <c r="G110" s="212">
        <f>'[3]2017 GRC Adjustments'!G110</f>
        <v>0</v>
      </c>
      <c r="H110" s="212">
        <f>'[3]2017 GRC Adjustments'!H110</f>
        <v>0</v>
      </c>
      <c r="I110" s="212">
        <f>'[3]2017 GRC Adjustments'!I110</f>
        <v>0</v>
      </c>
      <c r="J110" s="212">
        <f>'[3]2017 GRC Adjustments'!J110</f>
        <v>0</v>
      </c>
      <c r="K110" s="212">
        <f>'[3]2017 GRC Adjustments'!K110</f>
        <v>0</v>
      </c>
      <c r="L110" s="212">
        <f>'[3]2017 GRC Adjustments'!L110</f>
        <v>0</v>
      </c>
      <c r="M110" s="212">
        <f>'[3]2017 GRC Adjustments'!M110</f>
        <v>0</v>
      </c>
      <c r="N110" s="212">
        <f>'[3]2017 GRC Adjustments'!N110</f>
        <v>0</v>
      </c>
      <c r="O110" s="212">
        <f>'[3]2017 GRC Adjustments'!O110</f>
        <v>0</v>
      </c>
      <c r="P110" s="212">
        <f>'[3]2017 GRC Adjustments'!P110</f>
        <v>0</v>
      </c>
      <c r="Q110" s="212">
        <f>'[3]2017 GRC Adjustments'!Q110</f>
        <v>0</v>
      </c>
      <c r="R110" s="212">
        <f>'[3]2017 GRC Adjustments'!R110</f>
        <v>0</v>
      </c>
      <c r="S110" s="99">
        <f>'[3]2017 GRC Adjustments'!S110</f>
        <v>0</v>
      </c>
      <c r="T110" s="212">
        <f>'[3]2017 GRC Adjustments'!T110</f>
        <v>0</v>
      </c>
      <c r="U110" s="212">
        <f>'[3]2017 GRC Adjustments'!U110</f>
        <v>0</v>
      </c>
      <c r="V110" s="212">
        <f>'[3]2017 GRC Adjustments'!V110</f>
        <v>0</v>
      </c>
      <c r="W110" s="212">
        <f>'[3]2017 GRC Adjustments'!W110</f>
        <v>0</v>
      </c>
      <c r="X110" s="212">
        <f>'[3]2017 GRC Adjustments'!X110</f>
        <v>0</v>
      </c>
      <c r="Y110" s="212">
        <f>'[3]2017 GRC Adjustments'!Y110</f>
        <v>0</v>
      </c>
      <c r="Z110" s="212">
        <f>'[3]2017 GRC Adjustments'!Z110</f>
        <v>0</v>
      </c>
      <c r="AA110" s="212">
        <f>'[3]2017 GRC Adjustments'!AA110</f>
        <v>0</v>
      </c>
      <c r="AB110" s="212">
        <f>'[3]2017 GRC Adjustments'!AB110</f>
        <v>0</v>
      </c>
      <c r="AC110" s="212">
        <f>'[3]2017 GRC Adjustments'!AC110</f>
        <v>0</v>
      </c>
      <c r="AD110" s="212">
        <f>'[3]2017 GRC Adjustments'!AD110</f>
        <v>0</v>
      </c>
      <c r="AE110" s="212">
        <f>'[3]2017 GRC Adjustments'!AE110</f>
        <v>0</v>
      </c>
      <c r="AF110" s="212">
        <f>'[3]2017 GRC Adjustments'!AF110</f>
        <v>0</v>
      </c>
      <c r="AG110" s="212">
        <f>'[3]2017 GRC Adjustments'!AG110</f>
        <v>0</v>
      </c>
      <c r="AH110" s="212">
        <f>'[3]2017 GRC Adjustments'!AH110</f>
        <v>0</v>
      </c>
      <c r="AI110" s="212">
        <f>'[3]2017 GRC Adjustments'!AI110</f>
        <v>0</v>
      </c>
      <c r="AJ110" s="212">
        <f>'[3]2017 GRC Adjustments'!AJ110</f>
        <v>0</v>
      </c>
      <c r="AK110" s="212">
        <f>'[3]2017 GRC Adjustments'!AK110</f>
        <v>0</v>
      </c>
      <c r="AL110" s="99">
        <f>'[3]2017 GRC Adjustments'!AL110</f>
        <v>0</v>
      </c>
      <c r="AM110" s="212">
        <f>'[3]2017 GRC Adjustments'!AM110</f>
        <v>0</v>
      </c>
      <c r="AN110" s="762">
        <f>'[3]2017 GRC Adjustments'!AN110</f>
        <v>0</v>
      </c>
    </row>
    <row r="111" spans="1:40">
      <c r="A111" s="751" t="str">
        <f>'[3]2017 GRC Adjustments'!A111</f>
        <v xml:space="preserve">               (17) 823 - Storage Gas Losses</v>
      </c>
      <c r="B111" s="99">
        <f>'[3]2017 GRC Adjustments'!B111</f>
        <v>0</v>
      </c>
      <c r="C111" s="212">
        <f>'[3]2017 GRC Adjustments'!C111</f>
        <v>0</v>
      </c>
      <c r="D111" s="212">
        <f>'[3]2017 GRC Adjustments'!D111</f>
        <v>0</v>
      </c>
      <c r="E111" s="212">
        <f>'[3]2017 GRC Adjustments'!E111</f>
        <v>0</v>
      </c>
      <c r="F111" s="212">
        <f>'[3]2017 GRC Adjustments'!F111</f>
        <v>0</v>
      </c>
      <c r="G111" s="212">
        <f>'[3]2017 GRC Adjustments'!G111</f>
        <v>0</v>
      </c>
      <c r="H111" s="212">
        <f>'[3]2017 GRC Adjustments'!H111</f>
        <v>0</v>
      </c>
      <c r="I111" s="212">
        <f>'[3]2017 GRC Adjustments'!I111</f>
        <v>0</v>
      </c>
      <c r="J111" s="212">
        <f>'[3]2017 GRC Adjustments'!J111</f>
        <v>0</v>
      </c>
      <c r="K111" s="212">
        <f>'[3]2017 GRC Adjustments'!K111</f>
        <v>0</v>
      </c>
      <c r="L111" s="212">
        <f>'[3]2017 GRC Adjustments'!L111</f>
        <v>0</v>
      </c>
      <c r="M111" s="212">
        <f>'[3]2017 GRC Adjustments'!M111</f>
        <v>0</v>
      </c>
      <c r="N111" s="212">
        <f>'[3]2017 GRC Adjustments'!N111</f>
        <v>0</v>
      </c>
      <c r="O111" s="212">
        <f>'[3]2017 GRC Adjustments'!O111</f>
        <v>0</v>
      </c>
      <c r="P111" s="212">
        <f>'[3]2017 GRC Adjustments'!P111</f>
        <v>0</v>
      </c>
      <c r="Q111" s="212">
        <f>'[3]2017 GRC Adjustments'!Q111</f>
        <v>0</v>
      </c>
      <c r="R111" s="212">
        <f>'[3]2017 GRC Adjustments'!R111</f>
        <v>0</v>
      </c>
      <c r="S111" s="99">
        <f>'[3]2017 GRC Adjustments'!S111</f>
        <v>0</v>
      </c>
      <c r="T111" s="212">
        <f>'[3]2017 GRC Adjustments'!T111</f>
        <v>0</v>
      </c>
      <c r="U111" s="212">
        <f>'[3]2017 GRC Adjustments'!U111</f>
        <v>0</v>
      </c>
      <c r="V111" s="212">
        <f>'[3]2017 GRC Adjustments'!V111</f>
        <v>0</v>
      </c>
      <c r="W111" s="212">
        <f>'[3]2017 GRC Adjustments'!W111</f>
        <v>0</v>
      </c>
      <c r="X111" s="212">
        <f>'[3]2017 GRC Adjustments'!X111</f>
        <v>0</v>
      </c>
      <c r="Y111" s="212">
        <f>'[3]2017 GRC Adjustments'!Y111</f>
        <v>0</v>
      </c>
      <c r="Z111" s="212">
        <f>'[3]2017 GRC Adjustments'!Z111</f>
        <v>0</v>
      </c>
      <c r="AA111" s="212">
        <f>'[3]2017 GRC Adjustments'!AA111</f>
        <v>0</v>
      </c>
      <c r="AB111" s="212">
        <f>'[3]2017 GRC Adjustments'!AB111</f>
        <v>0</v>
      </c>
      <c r="AC111" s="212">
        <f>'[3]2017 GRC Adjustments'!AC111</f>
        <v>0</v>
      </c>
      <c r="AD111" s="212">
        <f>'[3]2017 GRC Adjustments'!AD111</f>
        <v>0</v>
      </c>
      <c r="AE111" s="212">
        <f>'[3]2017 GRC Adjustments'!AE111</f>
        <v>0</v>
      </c>
      <c r="AF111" s="212">
        <f>'[3]2017 GRC Adjustments'!AF111</f>
        <v>0</v>
      </c>
      <c r="AG111" s="212">
        <f>'[3]2017 GRC Adjustments'!AG111</f>
        <v>0</v>
      </c>
      <c r="AH111" s="212">
        <f>'[3]2017 GRC Adjustments'!AH111</f>
        <v>0</v>
      </c>
      <c r="AI111" s="212">
        <f>'[3]2017 GRC Adjustments'!AI111</f>
        <v>0</v>
      </c>
      <c r="AJ111" s="212">
        <f>'[3]2017 GRC Adjustments'!AJ111</f>
        <v>0</v>
      </c>
      <c r="AK111" s="212">
        <f>'[3]2017 GRC Adjustments'!AK111</f>
        <v>0</v>
      </c>
      <c r="AL111" s="99">
        <f>'[3]2017 GRC Adjustments'!AL111</f>
        <v>0</v>
      </c>
      <c r="AM111" s="212">
        <f>'[3]2017 GRC Adjustments'!AM111</f>
        <v>0</v>
      </c>
      <c r="AN111" s="762">
        <f>'[3]2017 GRC Adjustments'!AN111</f>
        <v>0</v>
      </c>
    </row>
    <row r="112" spans="1:40">
      <c r="A112" s="751" t="str">
        <f>'[3]2017 GRC Adjustments'!A112</f>
        <v xml:space="preserve">               (17) 824 - Undergrnd Strge - Oper Other Expenses</v>
      </c>
      <c r="B112" s="99">
        <f>'[3]2017 GRC Adjustments'!B112</f>
        <v>0</v>
      </c>
      <c r="C112" s="212">
        <f>'[3]2017 GRC Adjustments'!C112</f>
        <v>0</v>
      </c>
      <c r="D112" s="212">
        <f>'[3]2017 GRC Adjustments'!D112</f>
        <v>0</v>
      </c>
      <c r="E112" s="212">
        <f>'[3]2017 GRC Adjustments'!E112</f>
        <v>0</v>
      </c>
      <c r="F112" s="212">
        <f>'[3]2017 GRC Adjustments'!F112</f>
        <v>0</v>
      </c>
      <c r="G112" s="212">
        <f>'[3]2017 GRC Adjustments'!G112</f>
        <v>0</v>
      </c>
      <c r="H112" s="212">
        <f>'[3]2017 GRC Adjustments'!H112</f>
        <v>0</v>
      </c>
      <c r="I112" s="212">
        <f>'[3]2017 GRC Adjustments'!I112</f>
        <v>0</v>
      </c>
      <c r="J112" s="212">
        <f>'[3]2017 GRC Adjustments'!J112</f>
        <v>0</v>
      </c>
      <c r="K112" s="212">
        <f>'[3]2017 GRC Adjustments'!K112</f>
        <v>0</v>
      </c>
      <c r="L112" s="212">
        <f>'[3]2017 GRC Adjustments'!L112</f>
        <v>0</v>
      </c>
      <c r="M112" s="212">
        <f>'[3]2017 GRC Adjustments'!M112</f>
        <v>0</v>
      </c>
      <c r="N112" s="212">
        <f>'[3]2017 GRC Adjustments'!N112</f>
        <v>0</v>
      </c>
      <c r="O112" s="212">
        <f>'[3]2017 GRC Adjustments'!O112</f>
        <v>0</v>
      </c>
      <c r="P112" s="212">
        <f>'[3]2017 GRC Adjustments'!P112</f>
        <v>0</v>
      </c>
      <c r="Q112" s="212">
        <f>'[3]2017 GRC Adjustments'!Q112</f>
        <v>0</v>
      </c>
      <c r="R112" s="212">
        <f>'[3]2017 GRC Adjustments'!R112</f>
        <v>0</v>
      </c>
      <c r="S112" s="99">
        <f>'[3]2017 GRC Adjustments'!S112</f>
        <v>0</v>
      </c>
      <c r="T112" s="212">
        <f>'[3]2017 GRC Adjustments'!T112</f>
        <v>0</v>
      </c>
      <c r="U112" s="212">
        <f>'[3]2017 GRC Adjustments'!U112</f>
        <v>0</v>
      </c>
      <c r="V112" s="212">
        <f>'[3]2017 GRC Adjustments'!V112</f>
        <v>0</v>
      </c>
      <c r="W112" s="212">
        <f>'[3]2017 GRC Adjustments'!W112</f>
        <v>0</v>
      </c>
      <c r="X112" s="212">
        <f>'[3]2017 GRC Adjustments'!X112</f>
        <v>0</v>
      </c>
      <c r="Y112" s="212">
        <f>'[3]2017 GRC Adjustments'!Y112</f>
        <v>0</v>
      </c>
      <c r="Z112" s="212">
        <f>'[3]2017 GRC Adjustments'!Z112</f>
        <v>0</v>
      </c>
      <c r="AA112" s="212">
        <f>'[3]2017 GRC Adjustments'!AA112</f>
        <v>0</v>
      </c>
      <c r="AB112" s="212">
        <f>'[3]2017 GRC Adjustments'!AB112</f>
        <v>0</v>
      </c>
      <c r="AC112" s="212">
        <f>'[3]2017 GRC Adjustments'!AC112</f>
        <v>0</v>
      </c>
      <c r="AD112" s="212">
        <f>'[3]2017 GRC Adjustments'!AD112</f>
        <v>0</v>
      </c>
      <c r="AE112" s="212">
        <f>'[3]2017 GRC Adjustments'!AE112</f>
        <v>0</v>
      </c>
      <c r="AF112" s="212">
        <f>'[3]2017 GRC Adjustments'!AF112</f>
        <v>0</v>
      </c>
      <c r="AG112" s="212">
        <f>'[3]2017 GRC Adjustments'!AG112</f>
        <v>0</v>
      </c>
      <c r="AH112" s="212">
        <f>'[3]2017 GRC Adjustments'!AH112</f>
        <v>0</v>
      </c>
      <c r="AI112" s="212">
        <f>'[3]2017 GRC Adjustments'!AI112</f>
        <v>0</v>
      </c>
      <c r="AJ112" s="212">
        <f>'[3]2017 GRC Adjustments'!AJ112</f>
        <v>0</v>
      </c>
      <c r="AK112" s="212">
        <f>'[3]2017 GRC Adjustments'!AK112</f>
        <v>0</v>
      </c>
      <c r="AL112" s="99">
        <f>'[3]2017 GRC Adjustments'!AL112</f>
        <v>0</v>
      </c>
      <c r="AM112" s="212">
        <f>'[3]2017 GRC Adjustments'!AM112</f>
        <v>0</v>
      </c>
      <c r="AN112" s="762">
        <f>'[3]2017 GRC Adjustments'!AN112</f>
        <v>0</v>
      </c>
    </row>
    <row r="113" spans="1:40">
      <c r="A113" s="751" t="str">
        <f>'[3]2017 GRC Adjustments'!A113</f>
        <v xml:space="preserve">               (17) 825 - Undergrnd Strge - Oper Storage Well Royalty</v>
      </c>
      <c r="B113" s="99">
        <f>'[3]2017 GRC Adjustments'!B113</f>
        <v>0</v>
      </c>
      <c r="C113" s="212">
        <f>'[3]2017 GRC Adjustments'!C113</f>
        <v>0</v>
      </c>
      <c r="D113" s="212">
        <f>'[3]2017 GRC Adjustments'!D113</f>
        <v>0</v>
      </c>
      <c r="E113" s="212">
        <f>'[3]2017 GRC Adjustments'!E113</f>
        <v>0</v>
      </c>
      <c r="F113" s="212">
        <f>'[3]2017 GRC Adjustments'!F113</f>
        <v>0</v>
      </c>
      <c r="G113" s="212">
        <f>'[3]2017 GRC Adjustments'!G113</f>
        <v>0</v>
      </c>
      <c r="H113" s="212">
        <f>'[3]2017 GRC Adjustments'!H113</f>
        <v>0</v>
      </c>
      <c r="I113" s="212">
        <f>'[3]2017 GRC Adjustments'!I113</f>
        <v>0</v>
      </c>
      <c r="J113" s="212">
        <f>'[3]2017 GRC Adjustments'!J113</f>
        <v>0</v>
      </c>
      <c r="K113" s="212">
        <f>'[3]2017 GRC Adjustments'!K113</f>
        <v>0</v>
      </c>
      <c r="L113" s="212">
        <f>'[3]2017 GRC Adjustments'!L113</f>
        <v>0</v>
      </c>
      <c r="M113" s="212">
        <f>'[3]2017 GRC Adjustments'!M113</f>
        <v>0</v>
      </c>
      <c r="N113" s="212">
        <f>'[3]2017 GRC Adjustments'!N113</f>
        <v>0</v>
      </c>
      <c r="O113" s="212">
        <f>'[3]2017 GRC Adjustments'!O113</f>
        <v>0</v>
      </c>
      <c r="P113" s="212">
        <f>'[3]2017 GRC Adjustments'!P113</f>
        <v>0</v>
      </c>
      <c r="Q113" s="212">
        <f>'[3]2017 GRC Adjustments'!Q113</f>
        <v>0</v>
      </c>
      <c r="R113" s="212">
        <f>'[3]2017 GRC Adjustments'!R113</f>
        <v>0</v>
      </c>
      <c r="S113" s="99">
        <f>'[3]2017 GRC Adjustments'!S113</f>
        <v>0</v>
      </c>
      <c r="T113" s="212">
        <f>'[3]2017 GRC Adjustments'!T113</f>
        <v>0</v>
      </c>
      <c r="U113" s="212">
        <f>'[3]2017 GRC Adjustments'!U113</f>
        <v>0</v>
      </c>
      <c r="V113" s="212">
        <f>'[3]2017 GRC Adjustments'!V113</f>
        <v>0</v>
      </c>
      <c r="W113" s="212">
        <f>'[3]2017 GRC Adjustments'!W113</f>
        <v>0</v>
      </c>
      <c r="X113" s="212">
        <f>'[3]2017 GRC Adjustments'!X113</f>
        <v>0</v>
      </c>
      <c r="Y113" s="212">
        <f>'[3]2017 GRC Adjustments'!Y113</f>
        <v>0</v>
      </c>
      <c r="Z113" s="212">
        <f>'[3]2017 GRC Adjustments'!Z113</f>
        <v>0</v>
      </c>
      <c r="AA113" s="212">
        <f>'[3]2017 GRC Adjustments'!AA113</f>
        <v>0</v>
      </c>
      <c r="AB113" s="212">
        <f>'[3]2017 GRC Adjustments'!AB113</f>
        <v>0</v>
      </c>
      <c r="AC113" s="212">
        <f>'[3]2017 GRC Adjustments'!AC113</f>
        <v>0</v>
      </c>
      <c r="AD113" s="212">
        <f>'[3]2017 GRC Adjustments'!AD113</f>
        <v>0</v>
      </c>
      <c r="AE113" s="212">
        <f>'[3]2017 GRC Adjustments'!AE113</f>
        <v>0</v>
      </c>
      <c r="AF113" s="212">
        <f>'[3]2017 GRC Adjustments'!AF113</f>
        <v>0</v>
      </c>
      <c r="AG113" s="212">
        <f>'[3]2017 GRC Adjustments'!AG113</f>
        <v>0</v>
      </c>
      <c r="AH113" s="212">
        <f>'[3]2017 GRC Adjustments'!AH113</f>
        <v>0</v>
      </c>
      <c r="AI113" s="212">
        <f>'[3]2017 GRC Adjustments'!AI113</f>
        <v>0</v>
      </c>
      <c r="AJ113" s="212">
        <f>'[3]2017 GRC Adjustments'!AJ113</f>
        <v>0</v>
      </c>
      <c r="AK113" s="212">
        <f>'[3]2017 GRC Adjustments'!AK113</f>
        <v>0</v>
      </c>
      <c r="AL113" s="99">
        <f>'[3]2017 GRC Adjustments'!AL113</f>
        <v>0</v>
      </c>
      <c r="AM113" s="212">
        <f>'[3]2017 GRC Adjustments'!AM113</f>
        <v>0</v>
      </c>
      <c r="AN113" s="762">
        <f>'[3]2017 GRC Adjustments'!AN113</f>
        <v>0</v>
      </c>
    </row>
    <row r="114" spans="1:40">
      <c r="A114" s="751" t="str">
        <f>'[3]2017 GRC Adjustments'!A114</f>
        <v xml:space="preserve">               (17) 826 - Undergrnd Strge - Oper Other Storage Rents</v>
      </c>
      <c r="B114" s="99">
        <f>'[3]2017 GRC Adjustments'!B114</f>
        <v>0</v>
      </c>
      <c r="C114" s="212">
        <f>'[3]2017 GRC Adjustments'!C114</f>
        <v>0</v>
      </c>
      <c r="D114" s="212">
        <f>'[3]2017 GRC Adjustments'!D114</f>
        <v>0</v>
      </c>
      <c r="E114" s="212">
        <f>'[3]2017 GRC Adjustments'!E114</f>
        <v>0</v>
      </c>
      <c r="F114" s="212">
        <f>'[3]2017 GRC Adjustments'!F114</f>
        <v>0</v>
      </c>
      <c r="G114" s="212">
        <f>'[3]2017 GRC Adjustments'!G114</f>
        <v>0</v>
      </c>
      <c r="H114" s="212">
        <f>'[3]2017 GRC Adjustments'!H114</f>
        <v>0</v>
      </c>
      <c r="I114" s="212">
        <f>'[3]2017 GRC Adjustments'!I114</f>
        <v>0</v>
      </c>
      <c r="J114" s="212">
        <f>'[3]2017 GRC Adjustments'!J114</f>
        <v>0</v>
      </c>
      <c r="K114" s="212">
        <f>'[3]2017 GRC Adjustments'!K114</f>
        <v>0</v>
      </c>
      <c r="L114" s="212">
        <f>'[3]2017 GRC Adjustments'!L114</f>
        <v>0</v>
      </c>
      <c r="M114" s="212">
        <f>'[3]2017 GRC Adjustments'!M114</f>
        <v>0</v>
      </c>
      <c r="N114" s="212">
        <f>'[3]2017 GRC Adjustments'!N114</f>
        <v>0</v>
      </c>
      <c r="O114" s="212">
        <f>'[3]2017 GRC Adjustments'!O114</f>
        <v>0</v>
      </c>
      <c r="P114" s="212">
        <f>'[3]2017 GRC Adjustments'!P114</f>
        <v>0</v>
      </c>
      <c r="Q114" s="212">
        <f>'[3]2017 GRC Adjustments'!Q114</f>
        <v>0</v>
      </c>
      <c r="R114" s="212">
        <f>'[3]2017 GRC Adjustments'!R114</f>
        <v>0</v>
      </c>
      <c r="S114" s="99">
        <f>'[3]2017 GRC Adjustments'!S114</f>
        <v>0</v>
      </c>
      <c r="T114" s="212">
        <f>'[3]2017 GRC Adjustments'!T114</f>
        <v>0</v>
      </c>
      <c r="U114" s="212">
        <f>'[3]2017 GRC Adjustments'!U114</f>
        <v>0</v>
      </c>
      <c r="V114" s="212">
        <f>'[3]2017 GRC Adjustments'!V114</f>
        <v>0</v>
      </c>
      <c r="W114" s="212">
        <f>'[3]2017 GRC Adjustments'!W114</f>
        <v>0</v>
      </c>
      <c r="X114" s="212">
        <f>'[3]2017 GRC Adjustments'!X114</f>
        <v>0</v>
      </c>
      <c r="Y114" s="212">
        <f>'[3]2017 GRC Adjustments'!Y114</f>
        <v>0</v>
      </c>
      <c r="Z114" s="212">
        <f>'[3]2017 GRC Adjustments'!Z114</f>
        <v>0</v>
      </c>
      <c r="AA114" s="212">
        <f>'[3]2017 GRC Adjustments'!AA114</f>
        <v>0</v>
      </c>
      <c r="AB114" s="212">
        <f>'[3]2017 GRC Adjustments'!AB114</f>
        <v>0</v>
      </c>
      <c r="AC114" s="212">
        <f>'[3]2017 GRC Adjustments'!AC114</f>
        <v>0</v>
      </c>
      <c r="AD114" s="212">
        <f>'[3]2017 GRC Adjustments'!AD114</f>
        <v>0</v>
      </c>
      <c r="AE114" s="212">
        <f>'[3]2017 GRC Adjustments'!AE114</f>
        <v>0</v>
      </c>
      <c r="AF114" s="212">
        <f>'[3]2017 GRC Adjustments'!AF114</f>
        <v>0</v>
      </c>
      <c r="AG114" s="212">
        <f>'[3]2017 GRC Adjustments'!AG114</f>
        <v>0</v>
      </c>
      <c r="AH114" s="212">
        <f>'[3]2017 GRC Adjustments'!AH114</f>
        <v>0</v>
      </c>
      <c r="AI114" s="212">
        <f>'[3]2017 GRC Adjustments'!AI114</f>
        <v>0</v>
      </c>
      <c r="AJ114" s="212">
        <f>'[3]2017 GRC Adjustments'!AJ114</f>
        <v>0</v>
      </c>
      <c r="AK114" s="212">
        <f>'[3]2017 GRC Adjustments'!AK114</f>
        <v>0</v>
      </c>
      <c r="AL114" s="99">
        <f>'[3]2017 GRC Adjustments'!AL114</f>
        <v>0</v>
      </c>
      <c r="AM114" s="212">
        <f>'[3]2017 GRC Adjustments'!AM114</f>
        <v>0</v>
      </c>
      <c r="AN114" s="762">
        <f>'[3]2017 GRC Adjustments'!AN114</f>
        <v>0</v>
      </c>
    </row>
    <row r="115" spans="1:40">
      <c r="A115" s="751" t="str">
        <f>'[3]2017 GRC Adjustments'!A115</f>
        <v xml:space="preserve">               (17) 830 - Undergrnd Strge - Maint Supv &amp; Engineering</v>
      </c>
      <c r="B115" s="99">
        <f>'[3]2017 GRC Adjustments'!B115</f>
        <v>0</v>
      </c>
      <c r="C115" s="212">
        <f>'[3]2017 GRC Adjustments'!C115</f>
        <v>0</v>
      </c>
      <c r="D115" s="212">
        <f>'[3]2017 GRC Adjustments'!D115</f>
        <v>0</v>
      </c>
      <c r="E115" s="212">
        <f>'[3]2017 GRC Adjustments'!E115</f>
        <v>0</v>
      </c>
      <c r="F115" s="212">
        <f>'[3]2017 GRC Adjustments'!F115</f>
        <v>0</v>
      </c>
      <c r="G115" s="212">
        <f>'[3]2017 GRC Adjustments'!G115</f>
        <v>0</v>
      </c>
      <c r="H115" s="212">
        <f>'[3]2017 GRC Adjustments'!H115</f>
        <v>0</v>
      </c>
      <c r="I115" s="212">
        <f>'[3]2017 GRC Adjustments'!I115</f>
        <v>0</v>
      </c>
      <c r="J115" s="212">
        <f>'[3]2017 GRC Adjustments'!J115</f>
        <v>0</v>
      </c>
      <c r="K115" s="212">
        <f>'[3]2017 GRC Adjustments'!K115</f>
        <v>0</v>
      </c>
      <c r="L115" s="212">
        <f>'[3]2017 GRC Adjustments'!L115</f>
        <v>0</v>
      </c>
      <c r="M115" s="212">
        <f>'[3]2017 GRC Adjustments'!M115</f>
        <v>0</v>
      </c>
      <c r="N115" s="212">
        <f>'[3]2017 GRC Adjustments'!N115</f>
        <v>0</v>
      </c>
      <c r="O115" s="212">
        <f>'[3]2017 GRC Adjustments'!O115</f>
        <v>0</v>
      </c>
      <c r="P115" s="212">
        <f>'[3]2017 GRC Adjustments'!P115</f>
        <v>0</v>
      </c>
      <c r="Q115" s="212">
        <f>'[3]2017 GRC Adjustments'!Q115</f>
        <v>0</v>
      </c>
      <c r="R115" s="212">
        <f>'[3]2017 GRC Adjustments'!R115</f>
        <v>0</v>
      </c>
      <c r="S115" s="99">
        <f>'[3]2017 GRC Adjustments'!S115</f>
        <v>0</v>
      </c>
      <c r="T115" s="212">
        <f>'[3]2017 GRC Adjustments'!T115</f>
        <v>0</v>
      </c>
      <c r="U115" s="212">
        <f>'[3]2017 GRC Adjustments'!U115</f>
        <v>0</v>
      </c>
      <c r="V115" s="212">
        <f>'[3]2017 GRC Adjustments'!V115</f>
        <v>0</v>
      </c>
      <c r="W115" s="212">
        <f>'[3]2017 GRC Adjustments'!W115</f>
        <v>0</v>
      </c>
      <c r="X115" s="212">
        <f>'[3]2017 GRC Adjustments'!X115</f>
        <v>0</v>
      </c>
      <c r="Y115" s="212">
        <f>'[3]2017 GRC Adjustments'!Y115</f>
        <v>0</v>
      </c>
      <c r="Z115" s="212">
        <f>'[3]2017 GRC Adjustments'!Z115</f>
        <v>0</v>
      </c>
      <c r="AA115" s="212">
        <f>'[3]2017 GRC Adjustments'!AA115</f>
        <v>0</v>
      </c>
      <c r="AB115" s="212">
        <f>'[3]2017 GRC Adjustments'!AB115</f>
        <v>0</v>
      </c>
      <c r="AC115" s="212">
        <f>'[3]2017 GRC Adjustments'!AC115</f>
        <v>0</v>
      </c>
      <c r="AD115" s="212">
        <f>'[3]2017 GRC Adjustments'!AD115</f>
        <v>0</v>
      </c>
      <c r="AE115" s="212">
        <f>'[3]2017 GRC Adjustments'!AE115</f>
        <v>0</v>
      </c>
      <c r="AF115" s="212">
        <f>'[3]2017 GRC Adjustments'!AF115</f>
        <v>0</v>
      </c>
      <c r="AG115" s="212">
        <f>'[3]2017 GRC Adjustments'!AG115</f>
        <v>0</v>
      </c>
      <c r="AH115" s="212">
        <f>'[3]2017 GRC Adjustments'!AH115</f>
        <v>0</v>
      </c>
      <c r="AI115" s="212">
        <f>'[3]2017 GRC Adjustments'!AI115</f>
        <v>0</v>
      </c>
      <c r="AJ115" s="212">
        <f>'[3]2017 GRC Adjustments'!AJ115</f>
        <v>0</v>
      </c>
      <c r="AK115" s="212">
        <f>'[3]2017 GRC Adjustments'!AK115</f>
        <v>0</v>
      </c>
      <c r="AL115" s="99">
        <f>'[3]2017 GRC Adjustments'!AL115</f>
        <v>0</v>
      </c>
      <c r="AM115" s="212">
        <f>'[3]2017 GRC Adjustments'!AM115</f>
        <v>0</v>
      </c>
      <c r="AN115" s="762">
        <f>'[3]2017 GRC Adjustments'!AN115</f>
        <v>0</v>
      </c>
    </row>
    <row r="116" spans="1:40">
      <c r="A116" s="751" t="str">
        <f>'[3]2017 GRC Adjustments'!A116</f>
        <v xml:space="preserve">               (17) 831 - Undergrnd Strge - Maint Structures</v>
      </c>
      <c r="B116" s="99">
        <f>'[3]2017 GRC Adjustments'!B116</f>
        <v>0</v>
      </c>
      <c r="C116" s="212">
        <f>'[3]2017 GRC Adjustments'!C116</f>
        <v>0</v>
      </c>
      <c r="D116" s="212">
        <f>'[3]2017 GRC Adjustments'!D116</f>
        <v>0</v>
      </c>
      <c r="E116" s="212">
        <f>'[3]2017 GRC Adjustments'!E116</f>
        <v>0</v>
      </c>
      <c r="F116" s="212">
        <f>'[3]2017 GRC Adjustments'!F116</f>
        <v>0</v>
      </c>
      <c r="G116" s="212">
        <f>'[3]2017 GRC Adjustments'!G116</f>
        <v>0</v>
      </c>
      <c r="H116" s="212">
        <f>'[3]2017 GRC Adjustments'!H116</f>
        <v>0</v>
      </c>
      <c r="I116" s="212">
        <f>'[3]2017 GRC Adjustments'!I116</f>
        <v>0</v>
      </c>
      <c r="J116" s="212">
        <f>'[3]2017 GRC Adjustments'!J116</f>
        <v>0</v>
      </c>
      <c r="K116" s="212">
        <f>'[3]2017 GRC Adjustments'!K116</f>
        <v>0</v>
      </c>
      <c r="L116" s="212">
        <f>'[3]2017 GRC Adjustments'!L116</f>
        <v>0</v>
      </c>
      <c r="M116" s="212">
        <f>'[3]2017 GRC Adjustments'!M116</f>
        <v>0</v>
      </c>
      <c r="N116" s="212">
        <f>'[3]2017 GRC Adjustments'!N116</f>
        <v>0</v>
      </c>
      <c r="O116" s="212">
        <f>'[3]2017 GRC Adjustments'!O116</f>
        <v>0</v>
      </c>
      <c r="P116" s="212">
        <f>'[3]2017 GRC Adjustments'!P116</f>
        <v>0</v>
      </c>
      <c r="Q116" s="212">
        <f>'[3]2017 GRC Adjustments'!Q116</f>
        <v>0</v>
      </c>
      <c r="R116" s="212">
        <f>'[3]2017 GRC Adjustments'!R116</f>
        <v>0</v>
      </c>
      <c r="S116" s="99">
        <f>'[3]2017 GRC Adjustments'!S116</f>
        <v>0</v>
      </c>
      <c r="T116" s="212">
        <f>'[3]2017 GRC Adjustments'!T116</f>
        <v>0</v>
      </c>
      <c r="U116" s="212">
        <f>'[3]2017 GRC Adjustments'!U116</f>
        <v>0</v>
      </c>
      <c r="V116" s="212">
        <f>'[3]2017 GRC Adjustments'!V116</f>
        <v>0</v>
      </c>
      <c r="W116" s="212">
        <f>'[3]2017 GRC Adjustments'!W116</f>
        <v>0</v>
      </c>
      <c r="X116" s="212">
        <f>'[3]2017 GRC Adjustments'!X116</f>
        <v>0</v>
      </c>
      <c r="Y116" s="212">
        <f>'[3]2017 GRC Adjustments'!Y116</f>
        <v>0</v>
      </c>
      <c r="Z116" s="212">
        <f>'[3]2017 GRC Adjustments'!Z116</f>
        <v>0</v>
      </c>
      <c r="AA116" s="212">
        <f>'[3]2017 GRC Adjustments'!AA116</f>
        <v>0</v>
      </c>
      <c r="AB116" s="212">
        <f>'[3]2017 GRC Adjustments'!AB116</f>
        <v>0</v>
      </c>
      <c r="AC116" s="212">
        <f>'[3]2017 GRC Adjustments'!AC116</f>
        <v>0</v>
      </c>
      <c r="AD116" s="212">
        <f>'[3]2017 GRC Adjustments'!AD116</f>
        <v>0</v>
      </c>
      <c r="AE116" s="212">
        <f>'[3]2017 GRC Adjustments'!AE116</f>
        <v>0</v>
      </c>
      <c r="AF116" s="212">
        <f>'[3]2017 GRC Adjustments'!AF116</f>
        <v>0</v>
      </c>
      <c r="AG116" s="212">
        <f>'[3]2017 GRC Adjustments'!AG116</f>
        <v>0</v>
      </c>
      <c r="AH116" s="212">
        <f>'[3]2017 GRC Adjustments'!AH116</f>
        <v>0</v>
      </c>
      <c r="AI116" s="212">
        <f>'[3]2017 GRC Adjustments'!AI116</f>
        <v>0</v>
      </c>
      <c r="AJ116" s="212">
        <f>'[3]2017 GRC Adjustments'!AJ116</f>
        <v>0</v>
      </c>
      <c r="AK116" s="212">
        <f>'[3]2017 GRC Adjustments'!AK116</f>
        <v>0</v>
      </c>
      <c r="AL116" s="99">
        <f>'[3]2017 GRC Adjustments'!AL116</f>
        <v>0</v>
      </c>
      <c r="AM116" s="212">
        <f>'[3]2017 GRC Adjustments'!AM116</f>
        <v>0</v>
      </c>
      <c r="AN116" s="762">
        <f>'[3]2017 GRC Adjustments'!AN116</f>
        <v>0</v>
      </c>
    </row>
    <row r="117" spans="1:40">
      <c r="A117" s="751" t="str">
        <f>'[3]2017 GRC Adjustments'!A117</f>
        <v xml:space="preserve">               (17) 832 - Undergrnd Strge - Maint Reservoirs &amp; Wells</v>
      </c>
      <c r="B117" s="99">
        <f>'[3]2017 GRC Adjustments'!B117</f>
        <v>0</v>
      </c>
      <c r="C117" s="212">
        <f>'[3]2017 GRC Adjustments'!C117</f>
        <v>0</v>
      </c>
      <c r="D117" s="212">
        <f>'[3]2017 GRC Adjustments'!D117</f>
        <v>0</v>
      </c>
      <c r="E117" s="212">
        <f>'[3]2017 GRC Adjustments'!E117</f>
        <v>0</v>
      </c>
      <c r="F117" s="212">
        <f>'[3]2017 GRC Adjustments'!F117</f>
        <v>0</v>
      </c>
      <c r="G117" s="212">
        <f>'[3]2017 GRC Adjustments'!G117</f>
        <v>0</v>
      </c>
      <c r="H117" s="212">
        <f>'[3]2017 GRC Adjustments'!H117</f>
        <v>0</v>
      </c>
      <c r="I117" s="212">
        <f>'[3]2017 GRC Adjustments'!I117</f>
        <v>0</v>
      </c>
      <c r="J117" s="212">
        <f>'[3]2017 GRC Adjustments'!J117</f>
        <v>0</v>
      </c>
      <c r="K117" s="212">
        <f>'[3]2017 GRC Adjustments'!K117</f>
        <v>0</v>
      </c>
      <c r="L117" s="212">
        <f>'[3]2017 GRC Adjustments'!L117</f>
        <v>0</v>
      </c>
      <c r="M117" s="212">
        <f>'[3]2017 GRC Adjustments'!M117</f>
        <v>0</v>
      </c>
      <c r="N117" s="212">
        <f>'[3]2017 GRC Adjustments'!N117</f>
        <v>0</v>
      </c>
      <c r="O117" s="212">
        <f>'[3]2017 GRC Adjustments'!O117</f>
        <v>0</v>
      </c>
      <c r="P117" s="212">
        <f>'[3]2017 GRC Adjustments'!P117</f>
        <v>0</v>
      </c>
      <c r="Q117" s="212">
        <f>'[3]2017 GRC Adjustments'!Q117</f>
        <v>0</v>
      </c>
      <c r="R117" s="212">
        <f>'[3]2017 GRC Adjustments'!R117</f>
        <v>0</v>
      </c>
      <c r="S117" s="99">
        <f>'[3]2017 GRC Adjustments'!S117</f>
        <v>0</v>
      </c>
      <c r="T117" s="212">
        <f>'[3]2017 GRC Adjustments'!T117</f>
        <v>0</v>
      </c>
      <c r="U117" s="212">
        <f>'[3]2017 GRC Adjustments'!U117</f>
        <v>0</v>
      </c>
      <c r="V117" s="212">
        <f>'[3]2017 GRC Adjustments'!V117</f>
        <v>0</v>
      </c>
      <c r="W117" s="212">
        <f>'[3]2017 GRC Adjustments'!W117</f>
        <v>0</v>
      </c>
      <c r="X117" s="212">
        <f>'[3]2017 GRC Adjustments'!X117</f>
        <v>0</v>
      </c>
      <c r="Y117" s="212">
        <f>'[3]2017 GRC Adjustments'!Y117</f>
        <v>0</v>
      </c>
      <c r="Z117" s="212">
        <f>'[3]2017 GRC Adjustments'!Z117</f>
        <v>0</v>
      </c>
      <c r="AA117" s="212">
        <f>'[3]2017 GRC Adjustments'!AA117</f>
        <v>0</v>
      </c>
      <c r="AB117" s="212">
        <f>'[3]2017 GRC Adjustments'!AB117</f>
        <v>0</v>
      </c>
      <c r="AC117" s="212">
        <f>'[3]2017 GRC Adjustments'!AC117</f>
        <v>0</v>
      </c>
      <c r="AD117" s="212">
        <f>'[3]2017 GRC Adjustments'!AD117</f>
        <v>0</v>
      </c>
      <c r="AE117" s="212">
        <f>'[3]2017 GRC Adjustments'!AE117</f>
        <v>0</v>
      </c>
      <c r="AF117" s="212">
        <f>'[3]2017 GRC Adjustments'!AF117</f>
        <v>0</v>
      </c>
      <c r="AG117" s="212">
        <f>'[3]2017 GRC Adjustments'!AG117</f>
        <v>0</v>
      </c>
      <c r="AH117" s="212">
        <f>'[3]2017 GRC Adjustments'!AH117</f>
        <v>0</v>
      </c>
      <c r="AI117" s="212">
        <f>'[3]2017 GRC Adjustments'!AI117</f>
        <v>0</v>
      </c>
      <c r="AJ117" s="212">
        <f>'[3]2017 GRC Adjustments'!AJ117</f>
        <v>0</v>
      </c>
      <c r="AK117" s="212">
        <f>'[3]2017 GRC Adjustments'!AK117</f>
        <v>0</v>
      </c>
      <c r="AL117" s="99">
        <f>'[3]2017 GRC Adjustments'!AL117</f>
        <v>0</v>
      </c>
      <c r="AM117" s="212">
        <f>'[3]2017 GRC Adjustments'!AM117</f>
        <v>0</v>
      </c>
      <c r="AN117" s="762">
        <f>'[3]2017 GRC Adjustments'!AN117</f>
        <v>0</v>
      </c>
    </row>
    <row r="118" spans="1:40">
      <c r="A118" s="751" t="str">
        <f>'[3]2017 GRC Adjustments'!A118</f>
        <v xml:space="preserve">               (17) 833 - Undergrnd Strge - Maint Of Lines</v>
      </c>
      <c r="B118" s="99">
        <f>'[3]2017 GRC Adjustments'!B118</f>
        <v>0</v>
      </c>
      <c r="C118" s="212">
        <f>'[3]2017 GRC Adjustments'!C118</f>
        <v>0</v>
      </c>
      <c r="D118" s="212">
        <f>'[3]2017 GRC Adjustments'!D118</f>
        <v>0</v>
      </c>
      <c r="E118" s="212">
        <f>'[3]2017 GRC Adjustments'!E118</f>
        <v>0</v>
      </c>
      <c r="F118" s="212">
        <f>'[3]2017 GRC Adjustments'!F118</f>
        <v>0</v>
      </c>
      <c r="G118" s="212">
        <f>'[3]2017 GRC Adjustments'!G118</f>
        <v>0</v>
      </c>
      <c r="H118" s="212">
        <f>'[3]2017 GRC Adjustments'!H118</f>
        <v>0</v>
      </c>
      <c r="I118" s="212">
        <f>'[3]2017 GRC Adjustments'!I118</f>
        <v>0</v>
      </c>
      <c r="J118" s="212">
        <f>'[3]2017 GRC Adjustments'!J118</f>
        <v>0</v>
      </c>
      <c r="K118" s="212">
        <f>'[3]2017 GRC Adjustments'!K118</f>
        <v>0</v>
      </c>
      <c r="L118" s="212">
        <f>'[3]2017 GRC Adjustments'!L118</f>
        <v>0</v>
      </c>
      <c r="M118" s="212">
        <f>'[3]2017 GRC Adjustments'!M118</f>
        <v>0</v>
      </c>
      <c r="N118" s="212">
        <f>'[3]2017 GRC Adjustments'!N118</f>
        <v>0</v>
      </c>
      <c r="O118" s="212">
        <f>'[3]2017 GRC Adjustments'!O118</f>
        <v>0</v>
      </c>
      <c r="P118" s="212">
        <f>'[3]2017 GRC Adjustments'!P118</f>
        <v>0</v>
      </c>
      <c r="Q118" s="212">
        <f>'[3]2017 GRC Adjustments'!Q118</f>
        <v>0</v>
      </c>
      <c r="R118" s="212">
        <f>'[3]2017 GRC Adjustments'!R118</f>
        <v>0</v>
      </c>
      <c r="S118" s="99">
        <f>'[3]2017 GRC Adjustments'!S118</f>
        <v>0</v>
      </c>
      <c r="T118" s="212">
        <f>'[3]2017 GRC Adjustments'!T118</f>
        <v>0</v>
      </c>
      <c r="U118" s="212">
        <f>'[3]2017 GRC Adjustments'!U118</f>
        <v>0</v>
      </c>
      <c r="V118" s="212">
        <f>'[3]2017 GRC Adjustments'!V118</f>
        <v>0</v>
      </c>
      <c r="W118" s="212">
        <f>'[3]2017 GRC Adjustments'!W118</f>
        <v>0</v>
      </c>
      <c r="X118" s="212">
        <f>'[3]2017 GRC Adjustments'!X118</f>
        <v>0</v>
      </c>
      <c r="Y118" s="212">
        <f>'[3]2017 GRC Adjustments'!Y118</f>
        <v>0</v>
      </c>
      <c r="Z118" s="212">
        <f>'[3]2017 GRC Adjustments'!Z118</f>
        <v>0</v>
      </c>
      <c r="AA118" s="212">
        <f>'[3]2017 GRC Adjustments'!AA118</f>
        <v>0</v>
      </c>
      <c r="AB118" s="212">
        <f>'[3]2017 GRC Adjustments'!AB118</f>
        <v>0</v>
      </c>
      <c r="AC118" s="212">
        <f>'[3]2017 GRC Adjustments'!AC118</f>
        <v>0</v>
      </c>
      <c r="AD118" s="212">
        <f>'[3]2017 GRC Adjustments'!AD118</f>
        <v>0</v>
      </c>
      <c r="AE118" s="212">
        <f>'[3]2017 GRC Adjustments'!AE118</f>
        <v>0</v>
      </c>
      <c r="AF118" s="212">
        <f>'[3]2017 GRC Adjustments'!AF118</f>
        <v>0</v>
      </c>
      <c r="AG118" s="212">
        <f>'[3]2017 GRC Adjustments'!AG118</f>
        <v>0</v>
      </c>
      <c r="AH118" s="212">
        <f>'[3]2017 GRC Adjustments'!AH118</f>
        <v>0</v>
      </c>
      <c r="AI118" s="212">
        <f>'[3]2017 GRC Adjustments'!AI118</f>
        <v>0</v>
      </c>
      <c r="AJ118" s="212">
        <f>'[3]2017 GRC Adjustments'!AJ118</f>
        <v>0</v>
      </c>
      <c r="AK118" s="212">
        <f>'[3]2017 GRC Adjustments'!AK118</f>
        <v>0</v>
      </c>
      <c r="AL118" s="99">
        <f>'[3]2017 GRC Adjustments'!AL118</f>
        <v>0</v>
      </c>
      <c r="AM118" s="212">
        <f>'[3]2017 GRC Adjustments'!AM118</f>
        <v>0</v>
      </c>
      <c r="AN118" s="762">
        <f>'[3]2017 GRC Adjustments'!AN118</f>
        <v>0</v>
      </c>
    </row>
    <row r="119" spans="1:40">
      <c r="A119" s="751" t="str">
        <f>'[3]2017 GRC Adjustments'!A119</f>
        <v xml:space="preserve">               (17) 834 - Undergrnd Strge - Maint Compressor Sta Equip</v>
      </c>
      <c r="B119" s="99">
        <f>'[3]2017 GRC Adjustments'!B119</f>
        <v>0</v>
      </c>
      <c r="C119" s="212">
        <f>'[3]2017 GRC Adjustments'!C119</f>
        <v>0</v>
      </c>
      <c r="D119" s="212">
        <f>'[3]2017 GRC Adjustments'!D119</f>
        <v>0</v>
      </c>
      <c r="E119" s="212">
        <f>'[3]2017 GRC Adjustments'!E119</f>
        <v>0</v>
      </c>
      <c r="F119" s="212">
        <f>'[3]2017 GRC Adjustments'!F119</f>
        <v>0</v>
      </c>
      <c r="G119" s="212">
        <f>'[3]2017 GRC Adjustments'!G119</f>
        <v>0</v>
      </c>
      <c r="H119" s="212">
        <f>'[3]2017 GRC Adjustments'!H119</f>
        <v>0</v>
      </c>
      <c r="I119" s="212">
        <f>'[3]2017 GRC Adjustments'!I119</f>
        <v>0</v>
      </c>
      <c r="J119" s="212">
        <f>'[3]2017 GRC Adjustments'!J119</f>
        <v>0</v>
      </c>
      <c r="K119" s="212">
        <f>'[3]2017 GRC Adjustments'!K119</f>
        <v>0</v>
      </c>
      <c r="L119" s="212">
        <f>'[3]2017 GRC Adjustments'!L119</f>
        <v>0</v>
      </c>
      <c r="M119" s="212">
        <f>'[3]2017 GRC Adjustments'!M119</f>
        <v>0</v>
      </c>
      <c r="N119" s="212">
        <f>'[3]2017 GRC Adjustments'!N119</f>
        <v>0</v>
      </c>
      <c r="O119" s="212">
        <f>'[3]2017 GRC Adjustments'!O119</f>
        <v>0</v>
      </c>
      <c r="P119" s="212">
        <f>'[3]2017 GRC Adjustments'!P119</f>
        <v>0</v>
      </c>
      <c r="Q119" s="212">
        <f>'[3]2017 GRC Adjustments'!Q119</f>
        <v>0</v>
      </c>
      <c r="R119" s="212">
        <f>'[3]2017 GRC Adjustments'!R119</f>
        <v>0</v>
      </c>
      <c r="S119" s="99">
        <f>'[3]2017 GRC Adjustments'!S119</f>
        <v>0</v>
      </c>
      <c r="T119" s="212">
        <f>'[3]2017 GRC Adjustments'!T119</f>
        <v>0</v>
      </c>
      <c r="U119" s="212">
        <f>'[3]2017 GRC Adjustments'!U119</f>
        <v>0</v>
      </c>
      <c r="V119" s="212">
        <f>'[3]2017 GRC Adjustments'!V119</f>
        <v>0</v>
      </c>
      <c r="W119" s="212">
        <f>'[3]2017 GRC Adjustments'!W119</f>
        <v>0</v>
      </c>
      <c r="X119" s="212">
        <f>'[3]2017 GRC Adjustments'!X119</f>
        <v>0</v>
      </c>
      <c r="Y119" s="212">
        <f>'[3]2017 GRC Adjustments'!Y119</f>
        <v>0</v>
      </c>
      <c r="Z119" s="212">
        <f>'[3]2017 GRC Adjustments'!Z119</f>
        <v>0</v>
      </c>
      <c r="AA119" s="212">
        <f>'[3]2017 GRC Adjustments'!AA119</f>
        <v>0</v>
      </c>
      <c r="AB119" s="212">
        <f>'[3]2017 GRC Adjustments'!AB119</f>
        <v>0</v>
      </c>
      <c r="AC119" s="212">
        <f>'[3]2017 GRC Adjustments'!AC119</f>
        <v>0</v>
      </c>
      <c r="AD119" s="212">
        <f>'[3]2017 GRC Adjustments'!AD119</f>
        <v>0</v>
      </c>
      <c r="AE119" s="212">
        <f>'[3]2017 GRC Adjustments'!AE119</f>
        <v>0</v>
      </c>
      <c r="AF119" s="212">
        <f>'[3]2017 GRC Adjustments'!AF119</f>
        <v>0</v>
      </c>
      <c r="AG119" s="212">
        <f>'[3]2017 GRC Adjustments'!AG119</f>
        <v>0</v>
      </c>
      <c r="AH119" s="212">
        <f>'[3]2017 GRC Adjustments'!AH119</f>
        <v>0</v>
      </c>
      <c r="AI119" s="212">
        <f>'[3]2017 GRC Adjustments'!AI119</f>
        <v>0</v>
      </c>
      <c r="AJ119" s="212">
        <f>'[3]2017 GRC Adjustments'!AJ119</f>
        <v>0</v>
      </c>
      <c r="AK119" s="212">
        <f>'[3]2017 GRC Adjustments'!AK119</f>
        <v>0</v>
      </c>
      <c r="AL119" s="99">
        <f>'[3]2017 GRC Adjustments'!AL119</f>
        <v>0</v>
      </c>
      <c r="AM119" s="212">
        <f>'[3]2017 GRC Adjustments'!AM119</f>
        <v>0</v>
      </c>
      <c r="AN119" s="762">
        <f>'[3]2017 GRC Adjustments'!AN119</f>
        <v>0</v>
      </c>
    </row>
    <row r="120" spans="1:40">
      <c r="A120" s="751" t="str">
        <f>'[3]2017 GRC Adjustments'!A120</f>
        <v xml:space="preserve">               (17) 835 - Undergrnd Strge - Maint Meas &amp; Reg Sta E</v>
      </c>
      <c r="B120" s="99">
        <f>'[3]2017 GRC Adjustments'!B120</f>
        <v>0</v>
      </c>
      <c r="C120" s="212">
        <f>'[3]2017 GRC Adjustments'!C120</f>
        <v>0</v>
      </c>
      <c r="D120" s="212">
        <f>'[3]2017 GRC Adjustments'!D120</f>
        <v>0</v>
      </c>
      <c r="E120" s="212">
        <f>'[3]2017 GRC Adjustments'!E120</f>
        <v>0</v>
      </c>
      <c r="F120" s="212">
        <f>'[3]2017 GRC Adjustments'!F120</f>
        <v>0</v>
      </c>
      <c r="G120" s="212">
        <f>'[3]2017 GRC Adjustments'!G120</f>
        <v>0</v>
      </c>
      <c r="H120" s="212">
        <f>'[3]2017 GRC Adjustments'!H120</f>
        <v>0</v>
      </c>
      <c r="I120" s="212">
        <f>'[3]2017 GRC Adjustments'!I120</f>
        <v>0</v>
      </c>
      <c r="J120" s="212">
        <f>'[3]2017 GRC Adjustments'!J120</f>
        <v>0</v>
      </c>
      <c r="K120" s="212">
        <f>'[3]2017 GRC Adjustments'!K120</f>
        <v>0</v>
      </c>
      <c r="L120" s="212">
        <f>'[3]2017 GRC Adjustments'!L120</f>
        <v>0</v>
      </c>
      <c r="M120" s="212">
        <f>'[3]2017 GRC Adjustments'!M120</f>
        <v>0</v>
      </c>
      <c r="N120" s="212">
        <f>'[3]2017 GRC Adjustments'!N120</f>
        <v>0</v>
      </c>
      <c r="O120" s="212">
        <f>'[3]2017 GRC Adjustments'!O120</f>
        <v>0</v>
      </c>
      <c r="P120" s="212">
        <f>'[3]2017 GRC Adjustments'!P120</f>
        <v>0</v>
      </c>
      <c r="Q120" s="212">
        <f>'[3]2017 GRC Adjustments'!Q120</f>
        <v>0</v>
      </c>
      <c r="R120" s="212">
        <f>'[3]2017 GRC Adjustments'!R120</f>
        <v>0</v>
      </c>
      <c r="S120" s="99">
        <f>'[3]2017 GRC Adjustments'!S120</f>
        <v>0</v>
      </c>
      <c r="T120" s="212">
        <f>'[3]2017 GRC Adjustments'!T120</f>
        <v>0</v>
      </c>
      <c r="U120" s="212">
        <f>'[3]2017 GRC Adjustments'!U120</f>
        <v>0</v>
      </c>
      <c r="V120" s="212">
        <f>'[3]2017 GRC Adjustments'!V120</f>
        <v>0</v>
      </c>
      <c r="W120" s="212">
        <f>'[3]2017 GRC Adjustments'!W120</f>
        <v>0</v>
      </c>
      <c r="X120" s="212">
        <f>'[3]2017 GRC Adjustments'!X120</f>
        <v>0</v>
      </c>
      <c r="Y120" s="212">
        <f>'[3]2017 GRC Adjustments'!Y120</f>
        <v>0</v>
      </c>
      <c r="Z120" s="212">
        <f>'[3]2017 GRC Adjustments'!Z120</f>
        <v>0</v>
      </c>
      <c r="AA120" s="212">
        <f>'[3]2017 GRC Adjustments'!AA120</f>
        <v>0</v>
      </c>
      <c r="AB120" s="212">
        <f>'[3]2017 GRC Adjustments'!AB120</f>
        <v>0</v>
      </c>
      <c r="AC120" s="212">
        <f>'[3]2017 GRC Adjustments'!AC120</f>
        <v>0</v>
      </c>
      <c r="AD120" s="212">
        <f>'[3]2017 GRC Adjustments'!AD120</f>
        <v>0</v>
      </c>
      <c r="AE120" s="212">
        <f>'[3]2017 GRC Adjustments'!AE120</f>
        <v>0</v>
      </c>
      <c r="AF120" s="212">
        <f>'[3]2017 GRC Adjustments'!AF120</f>
        <v>0</v>
      </c>
      <c r="AG120" s="212">
        <f>'[3]2017 GRC Adjustments'!AG120</f>
        <v>0</v>
      </c>
      <c r="AH120" s="212">
        <f>'[3]2017 GRC Adjustments'!AH120</f>
        <v>0</v>
      </c>
      <c r="AI120" s="212">
        <f>'[3]2017 GRC Adjustments'!AI120</f>
        <v>0</v>
      </c>
      <c r="AJ120" s="212">
        <f>'[3]2017 GRC Adjustments'!AJ120</f>
        <v>0</v>
      </c>
      <c r="AK120" s="212">
        <f>'[3]2017 GRC Adjustments'!AK120</f>
        <v>0</v>
      </c>
      <c r="AL120" s="99">
        <f>'[3]2017 GRC Adjustments'!AL120</f>
        <v>0</v>
      </c>
      <c r="AM120" s="212">
        <f>'[3]2017 GRC Adjustments'!AM120</f>
        <v>0</v>
      </c>
      <c r="AN120" s="762">
        <f>'[3]2017 GRC Adjustments'!AN120</f>
        <v>0</v>
      </c>
    </row>
    <row r="121" spans="1:40">
      <c r="A121" s="751" t="str">
        <f>'[3]2017 GRC Adjustments'!A121</f>
        <v xml:space="preserve">               (17) 836 - Undergrnd Strge - Maint Purification Equip</v>
      </c>
      <c r="B121" s="99">
        <f>'[3]2017 GRC Adjustments'!B121</f>
        <v>0</v>
      </c>
      <c r="C121" s="212">
        <f>'[3]2017 GRC Adjustments'!C121</f>
        <v>0</v>
      </c>
      <c r="D121" s="212">
        <f>'[3]2017 GRC Adjustments'!D121</f>
        <v>0</v>
      </c>
      <c r="E121" s="212">
        <f>'[3]2017 GRC Adjustments'!E121</f>
        <v>0</v>
      </c>
      <c r="F121" s="212">
        <f>'[3]2017 GRC Adjustments'!F121</f>
        <v>0</v>
      </c>
      <c r="G121" s="212">
        <f>'[3]2017 GRC Adjustments'!G121</f>
        <v>0</v>
      </c>
      <c r="H121" s="212">
        <f>'[3]2017 GRC Adjustments'!H121</f>
        <v>0</v>
      </c>
      <c r="I121" s="212">
        <f>'[3]2017 GRC Adjustments'!I121</f>
        <v>0</v>
      </c>
      <c r="J121" s="212">
        <f>'[3]2017 GRC Adjustments'!J121</f>
        <v>0</v>
      </c>
      <c r="K121" s="212">
        <f>'[3]2017 GRC Adjustments'!K121</f>
        <v>0</v>
      </c>
      <c r="L121" s="212">
        <f>'[3]2017 GRC Adjustments'!L121</f>
        <v>0</v>
      </c>
      <c r="M121" s="212">
        <f>'[3]2017 GRC Adjustments'!M121</f>
        <v>0</v>
      </c>
      <c r="N121" s="212">
        <f>'[3]2017 GRC Adjustments'!N121</f>
        <v>0</v>
      </c>
      <c r="O121" s="212">
        <f>'[3]2017 GRC Adjustments'!O121</f>
        <v>0</v>
      </c>
      <c r="P121" s="212">
        <f>'[3]2017 GRC Adjustments'!P121</f>
        <v>0</v>
      </c>
      <c r="Q121" s="212">
        <f>'[3]2017 GRC Adjustments'!Q121</f>
        <v>0</v>
      </c>
      <c r="R121" s="212">
        <f>'[3]2017 GRC Adjustments'!R121</f>
        <v>0</v>
      </c>
      <c r="S121" s="99">
        <f>'[3]2017 GRC Adjustments'!S121</f>
        <v>0</v>
      </c>
      <c r="T121" s="212">
        <f>'[3]2017 GRC Adjustments'!T121</f>
        <v>0</v>
      </c>
      <c r="U121" s="212">
        <f>'[3]2017 GRC Adjustments'!U121</f>
        <v>0</v>
      </c>
      <c r="V121" s="212">
        <f>'[3]2017 GRC Adjustments'!V121</f>
        <v>0</v>
      </c>
      <c r="W121" s="212">
        <f>'[3]2017 GRC Adjustments'!W121</f>
        <v>0</v>
      </c>
      <c r="X121" s="212">
        <f>'[3]2017 GRC Adjustments'!X121</f>
        <v>0</v>
      </c>
      <c r="Y121" s="212">
        <f>'[3]2017 GRC Adjustments'!Y121</f>
        <v>0</v>
      </c>
      <c r="Z121" s="212">
        <f>'[3]2017 GRC Adjustments'!Z121</f>
        <v>0</v>
      </c>
      <c r="AA121" s="212">
        <f>'[3]2017 GRC Adjustments'!AA121</f>
        <v>0</v>
      </c>
      <c r="AB121" s="212">
        <f>'[3]2017 GRC Adjustments'!AB121</f>
        <v>0</v>
      </c>
      <c r="AC121" s="212">
        <f>'[3]2017 GRC Adjustments'!AC121</f>
        <v>0</v>
      </c>
      <c r="AD121" s="212">
        <f>'[3]2017 GRC Adjustments'!AD121</f>
        <v>0</v>
      </c>
      <c r="AE121" s="212">
        <f>'[3]2017 GRC Adjustments'!AE121</f>
        <v>0</v>
      </c>
      <c r="AF121" s="212">
        <f>'[3]2017 GRC Adjustments'!AF121</f>
        <v>0</v>
      </c>
      <c r="AG121" s="212">
        <f>'[3]2017 GRC Adjustments'!AG121</f>
        <v>0</v>
      </c>
      <c r="AH121" s="212">
        <f>'[3]2017 GRC Adjustments'!AH121</f>
        <v>0</v>
      </c>
      <c r="AI121" s="212">
        <f>'[3]2017 GRC Adjustments'!AI121</f>
        <v>0</v>
      </c>
      <c r="AJ121" s="212">
        <f>'[3]2017 GRC Adjustments'!AJ121</f>
        <v>0</v>
      </c>
      <c r="AK121" s="212">
        <f>'[3]2017 GRC Adjustments'!AK121</f>
        <v>0</v>
      </c>
      <c r="AL121" s="99">
        <f>'[3]2017 GRC Adjustments'!AL121</f>
        <v>0</v>
      </c>
      <c r="AM121" s="212">
        <f>'[3]2017 GRC Adjustments'!AM121</f>
        <v>0</v>
      </c>
      <c r="AN121" s="762">
        <f>'[3]2017 GRC Adjustments'!AN121</f>
        <v>0</v>
      </c>
    </row>
    <row r="122" spans="1:40">
      <c r="A122" s="751" t="str">
        <f>'[3]2017 GRC Adjustments'!A122</f>
        <v xml:space="preserve">               (17) 837 - Undergrnd Strge-Maint Other Equipment</v>
      </c>
      <c r="B122" s="99">
        <f>'[3]2017 GRC Adjustments'!B122</f>
        <v>0</v>
      </c>
      <c r="C122" s="212">
        <f>'[3]2017 GRC Adjustments'!C122</f>
        <v>0</v>
      </c>
      <c r="D122" s="212">
        <f>'[3]2017 GRC Adjustments'!D122</f>
        <v>0</v>
      </c>
      <c r="E122" s="212">
        <f>'[3]2017 GRC Adjustments'!E122</f>
        <v>0</v>
      </c>
      <c r="F122" s="212">
        <f>'[3]2017 GRC Adjustments'!F122</f>
        <v>0</v>
      </c>
      <c r="G122" s="212">
        <f>'[3]2017 GRC Adjustments'!G122</f>
        <v>0</v>
      </c>
      <c r="H122" s="212">
        <f>'[3]2017 GRC Adjustments'!H122</f>
        <v>0</v>
      </c>
      <c r="I122" s="212">
        <f>'[3]2017 GRC Adjustments'!I122</f>
        <v>0</v>
      </c>
      <c r="J122" s="212">
        <f>'[3]2017 GRC Adjustments'!J122</f>
        <v>0</v>
      </c>
      <c r="K122" s="212">
        <f>'[3]2017 GRC Adjustments'!K122</f>
        <v>0</v>
      </c>
      <c r="L122" s="212">
        <f>'[3]2017 GRC Adjustments'!L122</f>
        <v>0</v>
      </c>
      <c r="M122" s="212">
        <f>'[3]2017 GRC Adjustments'!M122</f>
        <v>0</v>
      </c>
      <c r="N122" s="212">
        <f>'[3]2017 GRC Adjustments'!N122</f>
        <v>0</v>
      </c>
      <c r="O122" s="212">
        <f>'[3]2017 GRC Adjustments'!O122</f>
        <v>0</v>
      </c>
      <c r="P122" s="212">
        <f>'[3]2017 GRC Adjustments'!P122</f>
        <v>0</v>
      </c>
      <c r="Q122" s="212">
        <f>'[3]2017 GRC Adjustments'!Q122</f>
        <v>0</v>
      </c>
      <c r="R122" s="212">
        <f>'[3]2017 GRC Adjustments'!R122</f>
        <v>0</v>
      </c>
      <c r="S122" s="99">
        <f>'[3]2017 GRC Adjustments'!S122</f>
        <v>0</v>
      </c>
      <c r="T122" s="212">
        <f>'[3]2017 GRC Adjustments'!T122</f>
        <v>0</v>
      </c>
      <c r="U122" s="212">
        <f>'[3]2017 GRC Adjustments'!U122</f>
        <v>0</v>
      </c>
      <c r="V122" s="212">
        <f>'[3]2017 GRC Adjustments'!V122</f>
        <v>0</v>
      </c>
      <c r="W122" s="212">
        <f>'[3]2017 GRC Adjustments'!W122</f>
        <v>0</v>
      </c>
      <c r="X122" s="212">
        <f>'[3]2017 GRC Adjustments'!X122</f>
        <v>0</v>
      </c>
      <c r="Y122" s="212">
        <f>'[3]2017 GRC Adjustments'!Y122</f>
        <v>0</v>
      </c>
      <c r="Z122" s="212">
        <f>'[3]2017 GRC Adjustments'!Z122</f>
        <v>0</v>
      </c>
      <c r="AA122" s="212">
        <f>'[3]2017 GRC Adjustments'!AA122</f>
        <v>0</v>
      </c>
      <c r="AB122" s="212">
        <f>'[3]2017 GRC Adjustments'!AB122</f>
        <v>0</v>
      </c>
      <c r="AC122" s="212">
        <f>'[3]2017 GRC Adjustments'!AC122</f>
        <v>0</v>
      </c>
      <c r="AD122" s="212">
        <f>'[3]2017 GRC Adjustments'!AD122</f>
        <v>0</v>
      </c>
      <c r="AE122" s="212">
        <f>'[3]2017 GRC Adjustments'!AE122</f>
        <v>0</v>
      </c>
      <c r="AF122" s="212">
        <f>'[3]2017 GRC Adjustments'!AF122</f>
        <v>0</v>
      </c>
      <c r="AG122" s="212">
        <f>'[3]2017 GRC Adjustments'!AG122</f>
        <v>0</v>
      </c>
      <c r="AH122" s="212">
        <f>'[3]2017 GRC Adjustments'!AH122</f>
        <v>0</v>
      </c>
      <c r="AI122" s="212">
        <f>'[3]2017 GRC Adjustments'!AI122</f>
        <v>0</v>
      </c>
      <c r="AJ122" s="212">
        <f>'[3]2017 GRC Adjustments'!AJ122</f>
        <v>0</v>
      </c>
      <c r="AK122" s="212">
        <f>'[3]2017 GRC Adjustments'!AK122</f>
        <v>0</v>
      </c>
      <c r="AL122" s="99">
        <f>'[3]2017 GRC Adjustments'!AL122</f>
        <v>0</v>
      </c>
      <c r="AM122" s="212">
        <f>'[3]2017 GRC Adjustments'!AM122</f>
        <v>0</v>
      </c>
      <c r="AN122" s="762">
        <f>'[3]2017 GRC Adjustments'!AN122</f>
        <v>0</v>
      </c>
    </row>
    <row r="123" spans="1:40">
      <c r="A123" s="751" t="str">
        <f>'[3]2017 GRC Adjustments'!A123</f>
        <v xml:space="preserve">               (17) 841 - Operating Labor &amp; Expenses</v>
      </c>
      <c r="B123" s="99">
        <f>'[3]2017 GRC Adjustments'!B123</f>
        <v>0</v>
      </c>
      <c r="C123" s="212">
        <f>'[3]2017 GRC Adjustments'!C123</f>
        <v>0</v>
      </c>
      <c r="D123" s="212">
        <f>'[3]2017 GRC Adjustments'!D123</f>
        <v>0</v>
      </c>
      <c r="E123" s="212">
        <f>'[3]2017 GRC Adjustments'!E123</f>
        <v>0</v>
      </c>
      <c r="F123" s="212">
        <f>'[3]2017 GRC Adjustments'!F123</f>
        <v>0</v>
      </c>
      <c r="G123" s="212">
        <f>'[3]2017 GRC Adjustments'!G123</f>
        <v>0</v>
      </c>
      <c r="H123" s="212">
        <f>'[3]2017 GRC Adjustments'!H123</f>
        <v>0</v>
      </c>
      <c r="I123" s="212">
        <f>'[3]2017 GRC Adjustments'!I123</f>
        <v>0</v>
      </c>
      <c r="J123" s="212">
        <f>'[3]2017 GRC Adjustments'!J123</f>
        <v>0</v>
      </c>
      <c r="K123" s="212">
        <f>'[3]2017 GRC Adjustments'!K123</f>
        <v>0</v>
      </c>
      <c r="L123" s="212">
        <f>'[3]2017 GRC Adjustments'!L123</f>
        <v>0</v>
      </c>
      <c r="M123" s="212">
        <f>'[3]2017 GRC Adjustments'!M123</f>
        <v>0</v>
      </c>
      <c r="N123" s="212">
        <f>'[3]2017 GRC Adjustments'!N123</f>
        <v>0</v>
      </c>
      <c r="O123" s="212">
        <f>'[3]2017 GRC Adjustments'!O123</f>
        <v>0</v>
      </c>
      <c r="P123" s="212">
        <f>'[3]2017 GRC Adjustments'!P123</f>
        <v>0</v>
      </c>
      <c r="Q123" s="212">
        <f>'[3]2017 GRC Adjustments'!Q123</f>
        <v>0</v>
      </c>
      <c r="R123" s="212">
        <f>'[3]2017 GRC Adjustments'!R123</f>
        <v>0</v>
      </c>
      <c r="S123" s="99">
        <f>'[3]2017 GRC Adjustments'!S123</f>
        <v>0</v>
      </c>
      <c r="T123" s="212">
        <f>'[3]2017 GRC Adjustments'!T123</f>
        <v>0</v>
      </c>
      <c r="U123" s="212">
        <f>'[3]2017 GRC Adjustments'!U123</f>
        <v>0</v>
      </c>
      <c r="V123" s="212">
        <f>'[3]2017 GRC Adjustments'!V123</f>
        <v>0</v>
      </c>
      <c r="W123" s="212">
        <f>'[3]2017 GRC Adjustments'!W123</f>
        <v>0</v>
      </c>
      <c r="X123" s="212">
        <f>'[3]2017 GRC Adjustments'!X123</f>
        <v>0</v>
      </c>
      <c r="Y123" s="212">
        <f>'[3]2017 GRC Adjustments'!Y123</f>
        <v>0</v>
      </c>
      <c r="Z123" s="212">
        <f>'[3]2017 GRC Adjustments'!Z123</f>
        <v>0</v>
      </c>
      <c r="AA123" s="212">
        <f>'[3]2017 GRC Adjustments'!AA123</f>
        <v>0</v>
      </c>
      <c r="AB123" s="212">
        <f>'[3]2017 GRC Adjustments'!AB123</f>
        <v>0</v>
      </c>
      <c r="AC123" s="212">
        <f>'[3]2017 GRC Adjustments'!AC123</f>
        <v>0</v>
      </c>
      <c r="AD123" s="212">
        <f>'[3]2017 GRC Adjustments'!AD123</f>
        <v>0</v>
      </c>
      <c r="AE123" s="212">
        <f>'[3]2017 GRC Adjustments'!AE123</f>
        <v>0</v>
      </c>
      <c r="AF123" s="212">
        <f>'[3]2017 GRC Adjustments'!AF123</f>
        <v>0</v>
      </c>
      <c r="AG123" s="212">
        <f>'[3]2017 GRC Adjustments'!AG123</f>
        <v>0</v>
      </c>
      <c r="AH123" s="212">
        <f>'[3]2017 GRC Adjustments'!AH123</f>
        <v>0</v>
      </c>
      <c r="AI123" s="212">
        <f>'[3]2017 GRC Adjustments'!AI123</f>
        <v>0</v>
      </c>
      <c r="AJ123" s="212">
        <f>'[3]2017 GRC Adjustments'!AJ123</f>
        <v>0</v>
      </c>
      <c r="AK123" s="212">
        <f>'[3]2017 GRC Adjustments'!AK123</f>
        <v>0</v>
      </c>
      <c r="AL123" s="99">
        <f>'[3]2017 GRC Adjustments'!AL123</f>
        <v>0</v>
      </c>
      <c r="AM123" s="212">
        <f>'[3]2017 GRC Adjustments'!AM123</f>
        <v>0</v>
      </c>
      <c r="AN123" s="762">
        <f>'[3]2017 GRC Adjustments'!AN123</f>
        <v>0</v>
      </c>
    </row>
    <row r="124" spans="1:40">
      <c r="A124" s="751" t="str">
        <f>'[3]2017 GRC Adjustments'!A124</f>
        <v xml:space="preserve">               (17) 8432 - Maint Struc &amp; Impro</v>
      </c>
      <c r="B124" s="99">
        <f>'[3]2017 GRC Adjustments'!B124</f>
        <v>0</v>
      </c>
      <c r="C124" s="212">
        <f>'[3]2017 GRC Adjustments'!C124</f>
        <v>0</v>
      </c>
      <c r="D124" s="212">
        <f>'[3]2017 GRC Adjustments'!D124</f>
        <v>0</v>
      </c>
      <c r="E124" s="212">
        <f>'[3]2017 GRC Adjustments'!E124</f>
        <v>0</v>
      </c>
      <c r="F124" s="212">
        <f>'[3]2017 GRC Adjustments'!F124</f>
        <v>0</v>
      </c>
      <c r="G124" s="212">
        <f>'[3]2017 GRC Adjustments'!G124</f>
        <v>0</v>
      </c>
      <c r="H124" s="212">
        <f>'[3]2017 GRC Adjustments'!H124</f>
        <v>0</v>
      </c>
      <c r="I124" s="212">
        <f>'[3]2017 GRC Adjustments'!I124</f>
        <v>0</v>
      </c>
      <c r="J124" s="212">
        <f>'[3]2017 GRC Adjustments'!J124</f>
        <v>0</v>
      </c>
      <c r="K124" s="212">
        <f>'[3]2017 GRC Adjustments'!K124</f>
        <v>0</v>
      </c>
      <c r="L124" s="212">
        <f>'[3]2017 GRC Adjustments'!L124</f>
        <v>0</v>
      </c>
      <c r="M124" s="212">
        <f>'[3]2017 GRC Adjustments'!M124</f>
        <v>0</v>
      </c>
      <c r="N124" s="212">
        <f>'[3]2017 GRC Adjustments'!N124</f>
        <v>0</v>
      </c>
      <c r="O124" s="212">
        <f>'[3]2017 GRC Adjustments'!O124</f>
        <v>0</v>
      </c>
      <c r="P124" s="212">
        <f>'[3]2017 GRC Adjustments'!P124</f>
        <v>0</v>
      </c>
      <c r="Q124" s="212">
        <f>'[3]2017 GRC Adjustments'!Q124</f>
        <v>0</v>
      </c>
      <c r="R124" s="212">
        <f>'[3]2017 GRC Adjustments'!R124</f>
        <v>0</v>
      </c>
      <c r="S124" s="99">
        <f>'[3]2017 GRC Adjustments'!S124</f>
        <v>0</v>
      </c>
      <c r="T124" s="212">
        <f>'[3]2017 GRC Adjustments'!T124</f>
        <v>0</v>
      </c>
      <c r="U124" s="212">
        <f>'[3]2017 GRC Adjustments'!U124</f>
        <v>0</v>
      </c>
      <c r="V124" s="212">
        <f>'[3]2017 GRC Adjustments'!V124</f>
        <v>0</v>
      </c>
      <c r="W124" s="212">
        <f>'[3]2017 GRC Adjustments'!W124</f>
        <v>0</v>
      </c>
      <c r="X124" s="212">
        <f>'[3]2017 GRC Adjustments'!X124</f>
        <v>0</v>
      </c>
      <c r="Y124" s="212">
        <f>'[3]2017 GRC Adjustments'!Y124</f>
        <v>0</v>
      </c>
      <c r="Z124" s="212">
        <f>'[3]2017 GRC Adjustments'!Z124</f>
        <v>0</v>
      </c>
      <c r="AA124" s="212">
        <f>'[3]2017 GRC Adjustments'!AA124</f>
        <v>0</v>
      </c>
      <c r="AB124" s="212">
        <f>'[3]2017 GRC Adjustments'!AB124</f>
        <v>0</v>
      </c>
      <c r="AC124" s="212">
        <f>'[3]2017 GRC Adjustments'!AC124</f>
        <v>0</v>
      </c>
      <c r="AD124" s="212">
        <f>'[3]2017 GRC Adjustments'!AD124</f>
        <v>0</v>
      </c>
      <c r="AE124" s="212">
        <f>'[3]2017 GRC Adjustments'!AE124</f>
        <v>0</v>
      </c>
      <c r="AF124" s="212">
        <f>'[3]2017 GRC Adjustments'!AF124</f>
        <v>0</v>
      </c>
      <c r="AG124" s="212">
        <f>'[3]2017 GRC Adjustments'!AG124</f>
        <v>0</v>
      </c>
      <c r="AH124" s="212">
        <f>'[3]2017 GRC Adjustments'!AH124</f>
        <v>0</v>
      </c>
      <c r="AI124" s="212">
        <f>'[3]2017 GRC Adjustments'!AI124</f>
        <v>0</v>
      </c>
      <c r="AJ124" s="212">
        <f>'[3]2017 GRC Adjustments'!AJ124</f>
        <v>0</v>
      </c>
      <c r="AK124" s="212">
        <f>'[3]2017 GRC Adjustments'!AK124</f>
        <v>0</v>
      </c>
      <c r="AL124" s="99">
        <f>'[3]2017 GRC Adjustments'!AL124</f>
        <v>0</v>
      </c>
      <c r="AM124" s="212">
        <f>'[3]2017 GRC Adjustments'!AM124</f>
        <v>0</v>
      </c>
      <c r="AN124" s="762">
        <f>'[3]2017 GRC Adjustments'!AN124</f>
        <v>0</v>
      </c>
    </row>
    <row r="125" spans="1:40">
      <c r="A125" s="751" t="str">
        <f>'[3]2017 GRC Adjustments'!A125</f>
        <v xml:space="preserve">               (17) 8433 - Maintenance of Gas Holders</v>
      </c>
      <c r="B125" s="99">
        <f>'[3]2017 GRC Adjustments'!B125</f>
        <v>0</v>
      </c>
      <c r="C125" s="212">
        <f>'[3]2017 GRC Adjustments'!C125</f>
        <v>0</v>
      </c>
      <c r="D125" s="212">
        <f>'[3]2017 GRC Adjustments'!D125</f>
        <v>0</v>
      </c>
      <c r="E125" s="212">
        <f>'[3]2017 GRC Adjustments'!E125</f>
        <v>0</v>
      </c>
      <c r="F125" s="212">
        <f>'[3]2017 GRC Adjustments'!F125</f>
        <v>0</v>
      </c>
      <c r="G125" s="212">
        <f>'[3]2017 GRC Adjustments'!G125</f>
        <v>0</v>
      </c>
      <c r="H125" s="212">
        <f>'[3]2017 GRC Adjustments'!H125</f>
        <v>0</v>
      </c>
      <c r="I125" s="212">
        <f>'[3]2017 GRC Adjustments'!I125</f>
        <v>0</v>
      </c>
      <c r="J125" s="212">
        <f>'[3]2017 GRC Adjustments'!J125</f>
        <v>0</v>
      </c>
      <c r="K125" s="212">
        <f>'[3]2017 GRC Adjustments'!K125</f>
        <v>0</v>
      </c>
      <c r="L125" s="212">
        <f>'[3]2017 GRC Adjustments'!L125</f>
        <v>0</v>
      </c>
      <c r="M125" s="212">
        <f>'[3]2017 GRC Adjustments'!M125</f>
        <v>0</v>
      </c>
      <c r="N125" s="212">
        <f>'[3]2017 GRC Adjustments'!N125</f>
        <v>0</v>
      </c>
      <c r="O125" s="212">
        <f>'[3]2017 GRC Adjustments'!O125</f>
        <v>0</v>
      </c>
      <c r="P125" s="212">
        <f>'[3]2017 GRC Adjustments'!P125</f>
        <v>0</v>
      </c>
      <c r="Q125" s="212">
        <f>'[3]2017 GRC Adjustments'!Q125</f>
        <v>0</v>
      </c>
      <c r="R125" s="212">
        <f>'[3]2017 GRC Adjustments'!R125</f>
        <v>0</v>
      </c>
      <c r="S125" s="99">
        <f>'[3]2017 GRC Adjustments'!S125</f>
        <v>0</v>
      </c>
      <c r="T125" s="212">
        <f>'[3]2017 GRC Adjustments'!T125</f>
        <v>0</v>
      </c>
      <c r="U125" s="212">
        <f>'[3]2017 GRC Adjustments'!U125</f>
        <v>0</v>
      </c>
      <c r="V125" s="212">
        <f>'[3]2017 GRC Adjustments'!V125</f>
        <v>0</v>
      </c>
      <c r="W125" s="212">
        <f>'[3]2017 GRC Adjustments'!W125</f>
        <v>0</v>
      </c>
      <c r="X125" s="212">
        <f>'[3]2017 GRC Adjustments'!X125</f>
        <v>0</v>
      </c>
      <c r="Y125" s="212">
        <f>'[3]2017 GRC Adjustments'!Y125</f>
        <v>0</v>
      </c>
      <c r="Z125" s="212">
        <f>'[3]2017 GRC Adjustments'!Z125</f>
        <v>0</v>
      </c>
      <c r="AA125" s="212">
        <f>'[3]2017 GRC Adjustments'!AA125</f>
        <v>0</v>
      </c>
      <c r="AB125" s="212">
        <f>'[3]2017 GRC Adjustments'!AB125</f>
        <v>0</v>
      </c>
      <c r="AC125" s="212">
        <f>'[3]2017 GRC Adjustments'!AC125</f>
        <v>0</v>
      </c>
      <c r="AD125" s="212">
        <f>'[3]2017 GRC Adjustments'!AD125</f>
        <v>0</v>
      </c>
      <c r="AE125" s="212">
        <f>'[3]2017 GRC Adjustments'!AE125</f>
        <v>0</v>
      </c>
      <c r="AF125" s="212">
        <f>'[3]2017 GRC Adjustments'!AF125</f>
        <v>0</v>
      </c>
      <c r="AG125" s="212">
        <f>'[3]2017 GRC Adjustments'!AG125</f>
        <v>0</v>
      </c>
      <c r="AH125" s="212">
        <f>'[3]2017 GRC Adjustments'!AH125</f>
        <v>0</v>
      </c>
      <c r="AI125" s="212">
        <f>'[3]2017 GRC Adjustments'!AI125</f>
        <v>0</v>
      </c>
      <c r="AJ125" s="212">
        <f>'[3]2017 GRC Adjustments'!AJ125</f>
        <v>0</v>
      </c>
      <c r="AK125" s="212">
        <f>'[3]2017 GRC Adjustments'!AK125</f>
        <v>0</v>
      </c>
      <c r="AL125" s="99">
        <f>'[3]2017 GRC Adjustments'!AL125</f>
        <v>0</v>
      </c>
      <c r="AM125" s="212">
        <f>'[3]2017 GRC Adjustments'!AM125</f>
        <v>0</v>
      </c>
      <c r="AN125" s="762">
        <f>'[3]2017 GRC Adjustments'!AN125</f>
        <v>0</v>
      </c>
    </row>
    <row r="126" spans="1:40">
      <c r="A126" s="751" t="str">
        <f>'[3]2017 GRC Adjustments'!A126</f>
        <v xml:space="preserve">               (17) 8436 - Maintenance of Vaporizing Equipment</v>
      </c>
      <c r="B126" s="99">
        <f>'[3]2017 GRC Adjustments'!B126</f>
        <v>0</v>
      </c>
      <c r="C126" s="212">
        <f>'[3]2017 GRC Adjustments'!C126</f>
        <v>0</v>
      </c>
      <c r="D126" s="212">
        <f>'[3]2017 GRC Adjustments'!D126</f>
        <v>0</v>
      </c>
      <c r="E126" s="212">
        <f>'[3]2017 GRC Adjustments'!E126</f>
        <v>0</v>
      </c>
      <c r="F126" s="212">
        <f>'[3]2017 GRC Adjustments'!F126</f>
        <v>0</v>
      </c>
      <c r="G126" s="212">
        <f>'[3]2017 GRC Adjustments'!G126</f>
        <v>0</v>
      </c>
      <c r="H126" s="212">
        <f>'[3]2017 GRC Adjustments'!H126</f>
        <v>0</v>
      </c>
      <c r="I126" s="212">
        <f>'[3]2017 GRC Adjustments'!I126</f>
        <v>0</v>
      </c>
      <c r="J126" s="212">
        <f>'[3]2017 GRC Adjustments'!J126</f>
        <v>0</v>
      </c>
      <c r="K126" s="212">
        <f>'[3]2017 GRC Adjustments'!K126</f>
        <v>0</v>
      </c>
      <c r="L126" s="212">
        <f>'[3]2017 GRC Adjustments'!L126</f>
        <v>0</v>
      </c>
      <c r="M126" s="212">
        <f>'[3]2017 GRC Adjustments'!M126</f>
        <v>0</v>
      </c>
      <c r="N126" s="212">
        <f>'[3]2017 GRC Adjustments'!N126</f>
        <v>0</v>
      </c>
      <c r="O126" s="212">
        <f>'[3]2017 GRC Adjustments'!O126</f>
        <v>0</v>
      </c>
      <c r="P126" s="212">
        <f>'[3]2017 GRC Adjustments'!P126</f>
        <v>0</v>
      </c>
      <c r="Q126" s="212">
        <f>'[3]2017 GRC Adjustments'!Q126</f>
        <v>0</v>
      </c>
      <c r="R126" s="212">
        <f>'[3]2017 GRC Adjustments'!R126</f>
        <v>0</v>
      </c>
      <c r="S126" s="99">
        <f>'[3]2017 GRC Adjustments'!S126</f>
        <v>0</v>
      </c>
      <c r="T126" s="212">
        <f>'[3]2017 GRC Adjustments'!T126</f>
        <v>0</v>
      </c>
      <c r="U126" s="212">
        <f>'[3]2017 GRC Adjustments'!U126</f>
        <v>0</v>
      </c>
      <c r="V126" s="212">
        <f>'[3]2017 GRC Adjustments'!V126</f>
        <v>0</v>
      </c>
      <c r="W126" s="212">
        <f>'[3]2017 GRC Adjustments'!W126</f>
        <v>0</v>
      </c>
      <c r="X126" s="212">
        <f>'[3]2017 GRC Adjustments'!X126</f>
        <v>0</v>
      </c>
      <c r="Y126" s="212">
        <f>'[3]2017 GRC Adjustments'!Y126</f>
        <v>0</v>
      </c>
      <c r="Z126" s="212">
        <f>'[3]2017 GRC Adjustments'!Z126</f>
        <v>0</v>
      </c>
      <c r="AA126" s="212">
        <f>'[3]2017 GRC Adjustments'!AA126</f>
        <v>0</v>
      </c>
      <c r="AB126" s="212">
        <f>'[3]2017 GRC Adjustments'!AB126</f>
        <v>0</v>
      </c>
      <c r="AC126" s="212">
        <f>'[3]2017 GRC Adjustments'!AC126</f>
        <v>0</v>
      </c>
      <c r="AD126" s="212">
        <f>'[3]2017 GRC Adjustments'!AD126</f>
        <v>0</v>
      </c>
      <c r="AE126" s="212">
        <f>'[3]2017 GRC Adjustments'!AE126</f>
        <v>0</v>
      </c>
      <c r="AF126" s="212">
        <f>'[3]2017 GRC Adjustments'!AF126</f>
        <v>0</v>
      </c>
      <c r="AG126" s="212">
        <f>'[3]2017 GRC Adjustments'!AG126</f>
        <v>0</v>
      </c>
      <c r="AH126" s="212">
        <f>'[3]2017 GRC Adjustments'!AH126</f>
        <v>0</v>
      </c>
      <c r="AI126" s="212">
        <f>'[3]2017 GRC Adjustments'!AI126</f>
        <v>0</v>
      </c>
      <c r="AJ126" s="212">
        <f>'[3]2017 GRC Adjustments'!AJ126</f>
        <v>0</v>
      </c>
      <c r="AK126" s="212">
        <f>'[3]2017 GRC Adjustments'!AK126</f>
        <v>0</v>
      </c>
      <c r="AL126" s="99">
        <f>'[3]2017 GRC Adjustments'!AL126</f>
        <v>0</v>
      </c>
      <c r="AM126" s="212">
        <f>'[3]2017 GRC Adjustments'!AM126</f>
        <v>0</v>
      </c>
      <c r="AN126" s="762">
        <f>'[3]2017 GRC Adjustments'!AN126</f>
        <v>0</v>
      </c>
    </row>
    <row r="127" spans="1:40">
      <c r="A127" s="751" t="str">
        <f>'[3]2017 GRC Adjustments'!A127</f>
        <v xml:space="preserve">               (17) 8438 - Maint Measure &amp; Reg</v>
      </c>
      <c r="B127" s="99">
        <f>'[3]2017 GRC Adjustments'!B127</f>
        <v>0</v>
      </c>
      <c r="C127" s="212">
        <f>'[3]2017 GRC Adjustments'!C127</f>
        <v>0</v>
      </c>
      <c r="D127" s="212">
        <f>'[3]2017 GRC Adjustments'!D127</f>
        <v>0</v>
      </c>
      <c r="E127" s="212">
        <f>'[3]2017 GRC Adjustments'!E127</f>
        <v>0</v>
      </c>
      <c r="F127" s="212">
        <f>'[3]2017 GRC Adjustments'!F127</f>
        <v>0</v>
      </c>
      <c r="G127" s="212">
        <f>'[3]2017 GRC Adjustments'!G127</f>
        <v>0</v>
      </c>
      <c r="H127" s="212">
        <f>'[3]2017 GRC Adjustments'!H127</f>
        <v>0</v>
      </c>
      <c r="I127" s="212">
        <f>'[3]2017 GRC Adjustments'!I127</f>
        <v>0</v>
      </c>
      <c r="J127" s="212">
        <f>'[3]2017 GRC Adjustments'!J127</f>
        <v>0</v>
      </c>
      <c r="K127" s="212">
        <f>'[3]2017 GRC Adjustments'!K127</f>
        <v>0</v>
      </c>
      <c r="L127" s="212">
        <f>'[3]2017 GRC Adjustments'!L127</f>
        <v>0</v>
      </c>
      <c r="M127" s="212">
        <f>'[3]2017 GRC Adjustments'!M127</f>
        <v>0</v>
      </c>
      <c r="N127" s="212">
        <f>'[3]2017 GRC Adjustments'!N127</f>
        <v>0</v>
      </c>
      <c r="O127" s="212">
        <f>'[3]2017 GRC Adjustments'!O127</f>
        <v>0</v>
      </c>
      <c r="P127" s="212">
        <f>'[3]2017 GRC Adjustments'!P127</f>
        <v>0</v>
      </c>
      <c r="Q127" s="212">
        <f>'[3]2017 GRC Adjustments'!Q127</f>
        <v>0</v>
      </c>
      <c r="R127" s="212">
        <f>'[3]2017 GRC Adjustments'!R127</f>
        <v>0</v>
      </c>
      <c r="S127" s="99">
        <f>'[3]2017 GRC Adjustments'!S127</f>
        <v>0</v>
      </c>
      <c r="T127" s="212">
        <f>'[3]2017 GRC Adjustments'!T127</f>
        <v>0</v>
      </c>
      <c r="U127" s="212">
        <f>'[3]2017 GRC Adjustments'!U127</f>
        <v>0</v>
      </c>
      <c r="V127" s="212">
        <f>'[3]2017 GRC Adjustments'!V127</f>
        <v>0</v>
      </c>
      <c r="W127" s="212">
        <f>'[3]2017 GRC Adjustments'!W127</f>
        <v>0</v>
      </c>
      <c r="X127" s="212">
        <f>'[3]2017 GRC Adjustments'!X127</f>
        <v>0</v>
      </c>
      <c r="Y127" s="212">
        <f>'[3]2017 GRC Adjustments'!Y127</f>
        <v>0</v>
      </c>
      <c r="Z127" s="212">
        <f>'[3]2017 GRC Adjustments'!Z127</f>
        <v>0</v>
      </c>
      <c r="AA127" s="212">
        <f>'[3]2017 GRC Adjustments'!AA127</f>
        <v>0</v>
      </c>
      <c r="AB127" s="212">
        <f>'[3]2017 GRC Adjustments'!AB127</f>
        <v>0</v>
      </c>
      <c r="AC127" s="212">
        <f>'[3]2017 GRC Adjustments'!AC127</f>
        <v>0</v>
      </c>
      <c r="AD127" s="212">
        <f>'[3]2017 GRC Adjustments'!AD127</f>
        <v>0</v>
      </c>
      <c r="AE127" s="212">
        <f>'[3]2017 GRC Adjustments'!AE127</f>
        <v>0</v>
      </c>
      <c r="AF127" s="212">
        <f>'[3]2017 GRC Adjustments'!AF127</f>
        <v>0</v>
      </c>
      <c r="AG127" s="212">
        <f>'[3]2017 GRC Adjustments'!AG127</f>
        <v>0</v>
      </c>
      <c r="AH127" s="212">
        <f>'[3]2017 GRC Adjustments'!AH127</f>
        <v>0</v>
      </c>
      <c r="AI127" s="212">
        <f>'[3]2017 GRC Adjustments'!AI127</f>
        <v>0</v>
      </c>
      <c r="AJ127" s="212">
        <f>'[3]2017 GRC Adjustments'!AJ127</f>
        <v>0</v>
      </c>
      <c r="AK127" s="212">
        <f>'[3]2017 GRC Adjustments'!AK127</f>
        <v>0</v>
      </c>
      <c r="AL127" s="99">
        <f>'[3]2017 GRC Adjustments'!AL127</f>
        <v>0</v>
      </c>
      <c r="AM127" s="212">
        <f>'[3]2017 GRC Adjustments'!AM127</f>
        <v>0</v>
      </c>
      <c r="AN127" s="762">
        <f>'[3]2017 GRC Adjustments'!AN127</f>
        <v>0</v>
      </c>
    </row>
    <row r="128" spans="1:40">
      <c r="A128" s="760" t="str">
        <f>'[3]2017 GRC Adjustments'!A128</f>
        <v xml:space="preserve">               (17) 8439 - Other Gas Maintenance</v>
      </c>
      <c r="B128" s="99">
        <f>'[3]2017 GRC Adjustments'!B128</f>
        <v>0</v>
      </c>
      <c r="C128" s="212">
        <f>'[3]2017 GRC Adjustments'!C128</f>
        <v>0</v>
      </c>
      <c r="D128" s="212">
        <f>'[3]2017 GRC Adjustments'!D128</f>
        <v>0</v>
      </c>
      <c r="E128" s="212">
        <f>'[3]2017 GRC Adjustments'!E128</f>
        <v>0</v>
      </c>
      <c r="F128" s="212">
        <f>'[3]2017 GRC Adjustments'!F128</f>
        <v>0</v>
      </c>
      <c r="G128" s="212">
        <f>'[3]2017 GRC Adjustments'!G128</f>
        <v>0</v>
      </c>
      <c r="H128" s="212">
        <f>'[3]2017 GRC Adjustments'!H128</f>
        <v>0</v>
      </c>
      <c r="I128" s="212">
        <f>'[3]2017 GRC Adjustments'!I128</f>
        <v>0</v>
      </c>
      <c r="J128" s="212">
        <f>'[3]2017 GRC Adjustments'!J128</f>
        <v>0</v>
      </c>
      <c r="K128" s="212">
        <f>'[3]2017 GRC Adjustments'!K128</f>
        <v>0</v>
      </c>
      <c r="L128" s="212">
        <f>'[3]2017 GRC Adjustments'!L128</f>
        <v>0</v>
      </c>
      <c r="M128" s="212">
        <f>'[3]2017 GRC Adjustments'!M128</f>
        <v>0</v>
      </c>
      <c r="N128" s="212">
        <f>'[3]2017 GRC Adjustments'!N128</f>
        <v>0</v>
      </c>
      <c r="O128" s="212">
        <f>'[3]2017 GRC Adjustments'!O128</f>
        <v>0</v>
      </c>
      <c r="P128" s="212">
        <f>'[3]2017 GRC Adjustments'!P128</f>
        <v>0</v>
      </c>
      <c r="Q128" s="212">
        <f>'[3]2017 GRC Adjustments'!Q128</f>
        <v>0</v>
      </c>
      <c r="R128" s="212">
        <f>'[3]2017 GRC Adjustments'!R128</f>
        <v>0</v>
      </c>
      <c r="S128" s="99">
        <f>'[3]2017 GRC Adjustments'!S128</f>
        <v>0</v>
      </c>
      <c r="T128" s="212">
        <f>'[3]2017 GRC Adjustments'!T128</f>
        <v>0</v>
      </c>
      <c r="U128" s="212">
        <f>'[3]2017 GRC Adjustments'!U128</f>
        <v>0</v>
      </c>
      <c r="V128" s="212">
        <f>'[3]2017 GRC Adjustments'!V128</f>
        <v>0</v>
      </c>
      <c r="W128" s="212">
        <f>'[3]2017 GRC Adjustments'!W128</f>
        <v>0</v>
      </c>
      <c r="X128" s="212">
        <f>'[3]2017 GRC Adjustments'!X128</f>
        <v>0</v>
      </c>
      <c r="Y128" s="212">
        <f>'[3]2017 GRC Adjustments'!Y128</f>
        <v>0</v>
      </c>
      <c r="Z128" s="212">
        <f>'[3]2017 GRC Adjustments'!Z128</f>
        <v>0</v>
      </c>
      <c r="AA128" s="212">
        <f>'[3]2017 GRC Adjustments'!AA128</f>
        <v>0</v>
      </c>
      <c r="AB128" s="212">
        <f>'[3]2017 GRC Adjustments'!AB128</f>
        <v>0</v>
      </c>
      <c r="AC128" s="212">
        <f>'[3]2017 GRC Adjustments'!AC128</f>
        <v>0</v>
      </c>
      <c r="AD128" s="212">
        <f>'[3]2017 GRC Adjustments'!AD128</f>
        <v>0</v>
      </c>
      <c r="AE128" s="212">
        <f>'[3]2017 GRC Adjustments'!AE128</f>
        <v>0</v>
      </c>
      <c r="AF128" s="212">
        <f>'[3]2017 GRC Adjustments'!AF128</f>
        <v>0</v>
      </c>
      <c r="AG128" s="212">
        <f>'[3]2017 GRC Adjustments'!AG128</f>
        <v>0</v>
      </c>
      <c r="AH128" s="212">
        <f>'[3]2017 GRC Adjustments'!AH128</f>
        <v>0</v>
      </c>
      <c r="AI128" s="212">
        <f>'[3]2017 GRC Adjustments'!AI128</f>
        <v>0</v>
      </c>
      <c r="AJ128" s="212">
        <f>'[3]2017 GRC Adjustments'!AJ128</f>
        <v>0</v>
      </c>
      <c r="AK128" s="212">
        <f>'[3]2017 GRC Adjustments'!AK128</f>
        <v>0</v>
      </c>
      <c r="AL128" s="99">
        <f>'[3]2017 GRC Adjustments'!AL128</f>
        <v>0</v>
      </c>
      <c r="AM128" s="212">
        <f>'[3]2017 GRC Adjustments'!AM128</f>
        <v>0</v>
      </c>
      <c r="AN128" s="762">
        <f>'[3]2017 GRC Adjustments'!AN128</f>
        <v>0</v>
      </c>
    </row>
    <row r="129" spans="1:40">
      <c r="A129" s="752" t="str">
        <f>'[3]2017 GRC Adjustments'!A129</f>
        <v xml:space="preserve">               (17) 8441 - Gas LNG Oper Sup &amp; Eng</v>
      </c>
      <c r="B129" s="99">
        <f>'[3]2017 GRC Adjustments'!B129</f>
        <v>0</v>
      </c>
      <c r="C129" s="212">
        <f>'[3]2017 GRC Adjustments'!C129</f>
        <v>0</v>
      </c>
      <c r="D129" s="212">
        <f>'[3]2017 GRC Adjustments'!D129</f>
        <v>0</v>
      </c>
      <c r="E129" s="212">
        <f>'[3]2017 GRC Adjustments'!E129</f>
        <v>0</v>
      </c>
      <c r="F129" s="212">
        <f>'[3]2017 GRC Adjustments'!F129</f>
        <v>0</v>
      </c>
      <c r="G129" s="212">
        <f>'[3]2017 GRC Adjustments'!G129</f>
        <v>0</v>
      </c>
      <c r="H129" s="212">
        <f>'[3]2017 GRC Adjustments'!H129</f>
        <v>0</v>
      </c>
      <c r="I129" s="212">
        <f>'[3]2017 GRC Adjustments'!I129</f>
        <v>0</v>
      </c>
      <c r="J129" s="212">
        <f>'[3]2017 GRC Adjustments'!J129</f>
        <v>0</v>
      </c>
      <c r="K129" s="212">
        <f>'[3]2017 GRC Adjustments'!K129</f>
        <v>0</v>
      </c>
      <c r="L129" s="212">
        <f>'[3]2017 GRC Adjustments'!L129</f>
        <v>0</v>
      </c>
      <c r="M129" s="212">
        <f>'[3]2017 GRC Adjustments'!M129</f>
        <v>0</v>
      </c>
      <c r="N129" s="212">
        <f>'[3]2017 GRC Adjustments'!N129</f>
        <v>0</v>
      </c>
      <c r="O129" s="212">
        <f>'[3]2017 GRC Adjustments'!O129</f>
        <v>0</v>
      </c>
      <c r="P129" s="212">
        <f>'[3]2017 GRC Adjustments'!P129</f>
        <v>0</v>
      </c>
      <c r="Q129" s="212">
        <f>'[3]2017 GRC Adjustments'!Q129</f>
        <v>0</v>
      </c>
      <c r="R129" s="212">
        <f>'[3]2017 GRC Adjustments'!R129</f>
        <v>0</v>
      </c>
      <c r="S129" s="99">
        <f>'[3]2017 GRC Adjustments'!S129</f>
        <v>0</v>
      </c>
      <c r="T129" s="212">
        <f>'[3]2017 GRC Adjustments'!T129</f>
        <v>0</v>
      </c>
      <c r="U129" s="212">
        <f>'[3]2017 GRC Adjustments'!U129</f>
        <v>0</v>
      </c>
      <c r="V129" s="212">
        <f>'[3]2017 GRC Adjustments'!V129</f>
        <v>0</v>
      </c>
      <c r="W129" s="212">
        <f>'[3]2017 GRC Adjustments'!W129</f>
        <v>0</v>
      </c>
      <c r="X129" s="212">
        <f>'[3]2017 GRC Adjustments'!X129</f>
        <v>0</v>
      </c>
      <c r="Y129" s="212">
        <f>'[3]2017 GRC Adjustments'!Y129</f>
        <v>0</v>
      </c>
      <c r="Z129" s="212">
        <f>'[3]2017 GRC Adjustments'!Z129</f>
        <v>0</v>
      </c>
      <c r="AA129" s="212">
        <f>'[3]2017 GRC Adjustments'!AA129</f>
        <v>0</v>
      </c>
      <c r="AB129" s="212">
        <f>'[3]2017 GRC Adjustments'!AB129</f>
        <v>0</v>
      </c>
      <c r="AC129" s="212">
        <f>'[3]2017 GRC Adjustments'!AC129</f>
        <v>0</v>
      </c>
      <c r="AD129" s="212">
        <f>'[3]2017 GRC Adjustments'!AD129</f>
        <v>0</v>
      </c>
      <c r="AE129" s="212">
        <f>'[3]2017 GRC Adjustments'!AE129</f>
        <v>0</v>
      </c>
      <c r="AF129" s="212">
        <f>'[3]2017 GRC Adjustments'!AF129</f>
        <v>0</v>
      </c>
      <c r="AG129" s="212">
        <f>'[3]2017 GRC Adjustments'!AG129</f>
        <v>0</v>
      </c>
      <c r="AH129" s="212">
        <f>'[3]2017 GRC Adjustments'!AH129</f>
        <v>0</v>
      </c>
      <c r="AI129" s="212">
        <f>'[3]2017 GRC Adjustments'!AI129</f>
        <v>0</v>
      </c>
      <c r="AJ129" s="212">
        <f>'[3]2017 GRC Adjustments'!AJ129</f>
        <v>0</v>
      </c>
      <c r="AK129" s="212">
        <f>'[3]2017 GRC Adjustments'!AK129</f>
        <v>0</v>
      </c>
      <c r="AL129" s="99">
        <f>'[3]2017 GRC Adjustments'!AL129</f>
        <v>0</v>
      </c>
      <c r="AM129" s="212">
        <f>'[3]2017 GRC Adjustments'!AM129</f>
        <v>0</v>
      </c>
      <c r="AN129" s="762">
        <f>'[3]2017 GRC Adjustments'!AN129</f>
        <v>0</v>
      </c>
    </row>
    <row r="130" spans="1:40">
      <c r="A130" s="751" t="str">
        <f>'[3]2017 GRC Adjustments'!A130</f>
        <v xml:space="preserve">                    (17) SUBTOTAL</v>
      </c>
      <c r="B130" s="763">
        <f>'[3]2017 GRC Adjustments'!B130</f>
        <v>125897437.01999989</v>
      </c>
      <c r="C130" s="763">
        <f>'[3]2017 GRC Adjustments'!C130</f>
        <v>0</v>
      </c>
      <c r="D130" s="763">
        <f>'[3]2017 GRC Adjustments'!D130</f>
        <v>0</v>
      </c>
      <c r="E130" s="763">
        <f>'[3]2017 GRC Adjustments'!E130</f>
        <v>0</v>
      </c>
      <c r="F130" s="763">
        <f>'[3]2017 GRC Adjustments'!F130</f>
        <v>0</v>
      </c>
      <c r="G130" s="763">
        <f>'[3]2017 GRC Adjustments'!G130</f>
        <v>0</v>
      </c>
      <c r="H130" s="763">
        <f>'[3]2017 GRC Adjustments'!H130</f>
        <v>0</v>
      </c>
      <c r="I130" s="763">
        <f>'[3]2017 GRC Adjustments'!I130</f>
        <v>0</v>
      </c>
      <c r="J130" s="763">
        <f>'[3]2017 GRC Adjustments'!J130</f>
        <v>0</v>
      </c>
      <c r="K130" s="763">
        <f>'[3]2017 GRC Adjustments'!K130</f>
        <v>25958.659866420548</v>
      </c>
      <c r="L130" s="763">
        <f>'[3]2017 GRC Adjustments'!L130</f>
        <v>0</v>
      </c>
      <c r="M130" s="763">
        <f>'[3]2017 GRC Adjustments'!M130</f>
        <v>0</v>
      </c>
      <c r="N130" s="763">
        <f>'[3]2017 GRC Adjustments'!N130</f>
        <v>0</v>
      </c>
      <c r="O130" s="763">
        <f>'[3]2017 GRC Adjustments'!O130</f>
        <v>0</v>
      </c>
      <c r="P130" s="763">
        <f>'[3]2017 GRC Adjustments'!P130</f>
        <v>0</v>
      </c>
      <c r="Q130" s="763">
        <f>'[3]2017 GRC Adjustments'!Q130</f>
        <v>0</v>
      </c>
      <c r="R130" s="763">
        <f>'[3]2017 GRC Adjustments'!R130</f>
        <v>311867.36638930714</v>
      </c>
      <c r="S130" s="754">
        <f>'[3]2017 GRC Adjustments'!S130</f>
        <v>0</v>
      </c>
      <c r="T130" s="763">
        <f>'[3]2017 GRC Adjustments'!T130</f>
        <v>0</v>
      </c>
      <c r="U130" s="763">
        <f>'[3]2017 GRC Adjustments'!U130</f>
        <v>0</v>
      </c>
      <c r="V130" s="763">
        <f>'[3]2017 GRC Adjustments'!V130</f>
        <v>0</v>
      </c>
      <c r="W130" s="763">
        <f>'[3]2017 GRC Adjustments'!W130</f>
        <v>0</v>
      </c>
      <c r="X130" s="763">
        <f>'[3]2017 GRC Adjustments'!X130</f>
        <v>0</v>
      </c>
      <c r="Y130" s="763">
        <f>'[3]2017 GRC Adjustments'!Y130</f>
        <v>0</v>
      </c>
      <c r="Z130" s="763">
        <f>'[3]2017 GRC Adjustments'!Z130</f>
        <v>11973885.605561133</v>
      </c>
      <c r="AA130" s="763">
        <f>'[3]2017 GRC Adjustments'!AA130</f>
        <v>0</v>
      </c>
      <c r="AB130" s="763">
        <f>'[3]2017 GRC Adjustments'!AB130</f>
        <v>0</v>
      </c>
      <c r="AC130" s="763">
        <f>'[3]2017 GRC Adjustments'!AC130</f>
        <v>0</v>
      </c>
      <c r="AD130" s="763">
        <f>'[3]2017 GRC Adjustments'!AD130</f>
        <v>0</v>
      </c>
      <c r="AE130" s="763">
        <f>'[3]2017 GRC Adjustments'!AE130</f>
        <v>0</v>
      </c>
      <c r="AF130" s="763">
        <f>'[3]2017 GRC Adjustments'!AF130</f>
        <v>0</v>
      </c>
      <c r="AG130" s="763">
        <f>'[3]2017 GRC Adjustments'!AG130</f>
        <v>0</v>
      </c>
      <c r="AH130" s="763">
        <f>'[3]2017 GRC Adjustments'!AH130</f>
        <v>0</v>
      </c>
      <c r="AI130" s="763">
        <f>'[3]2017 GRC Adjustments'!AI130</f>
        <v>0</v>
      </c>
      <c r="AJ130" s="763">
        <f>'[3]2017 GRC Adjustments'!AJ130</f>
        <v>0</v>
      </c>
      <c r="AK130" s="763">
        <f>'[3]2017 GRC Adjustments'!AK130</f>
        <v>0</v>
      </c>
      <c r="AL130" s="763">
        <f>'[3]2017 GRC Adjustments'!AL130</f>
        <v>0</v>
      </c>
      <c r="AM130" s="763">
        <f>'[3]2017 GRC Adjustments'!AM130</f>
        <v>12311711.63181686</v>
      </c>
      <c r="AN130" s="764">
        <f>'[3]2017 GRC Adjustments'!AN130</f>
        <v>138209148.65181676</v>
      </c>
    </row>
    <row r="131" spans="1:40">
      <c r="A131" s="753" t="str">
        <f>'[3]2017 GRC Adjustments'!A131</f>
        <v xml:space="preserve">          18 - TRANSMISSION EXPENSE</v>
      </c>
      <c r="B131" s="212">
        <f>'[3]2017 GRC Adjustments'!B131</f>
        <v>0</v>
      </c>
      <c r="C131" s="212">
        <f>'[3]2017 GRC Adjustments'!C131</f>
        <v>0</v>
      </c>
      <c r="D131" s="212">
        <f>'[3]2017 GRC Adjustments'!D131</f>
        <v>0</v>
      </c>
      <c r="E131" s="212">
        <f>'[3]2017 GRC Adjustments'!E131</f>
        <v>0</v>
      </c>
      <c r="F131" s="212">
        <f>'[3]2017 GRC Adjustments'!F131</f>
        <v>0</v>
      </c>
      <c r="G131" s="212">
        <f>'[3]2017 GRC Adjustments'!G131</f>
        <v>0</v>
      </c>
      <c r="H131" s="212">
        <f>'[3]2017 GRC Adjustments'!H131</f>
        <v>0</v>
      </c>
      <c r="I131" s="212">
        <f>'[3]2017 GRC Adjustments'!I131</f>
        <v>0</v>
      </c>
      <c r="J131" s="212">
        <f>'[3]2017 GRC Adjustments'!J131</f>
        <v>0</v>
      </c>
      <c r="K131" s="212">
        <f>'[3]2017 GRC Adjustments'!K131</f>
        <v>0</v>
      </c>
      <c r="L131" s="212">
        <f>'[3]2017 GRC Adjustments'!L131</f>
        <v>0</v>
      </c>
      <c r="M131" s="212">
        <f>'[3]2017 GRC Adjustments'!M131</f>
        <v>0</v>
      </c>
      <c r="N131" s="212">
        <f>'[3]2017 GRC Adjustments'!N131</f>
        <v>0</v>
      </c>
      <c r="O131" s="212">
        <f>'[3]2017 GRC Adjustments'!O131</f>
        <v>0</v>
      </c>
      <c r="P131" s="212">
        <f>'[3]2017 GRC Adjustments'!P131</f>
        <v>0</v>
      </c>
      <c r="Q131" s="212">
        <f>'[3]2017 GRC Adjustments'!Q131</f>
        <v>0</v>
      </c>
      <c r="R131" s="212">
        <f>'[3]2017 GRC Adjustments'!R131</f>
        <v>0</v>
      </c>
      <c r="S131" s="99">
        <f>'[3]2017 GRC Adjustments'!S131</f>
        <v>0</v>
      </c>
      <c r="T131" s="212">
        <f>'[3]2017 GRC Adjustments'!T131</f>
        <v>0</v>
      </c>
      <c r="U131" s="212">
        <f>'[3]2017 GRC Adjustments'!U131</f>
        <v>0</v>
      </c>
      <c r="V131" s="212">
        <f>'[3]2017 GRC Adjustments'!V131</f>
        <v>0</v>
      </c>
      <c r="W131" s="212">
        <f>'[3]2017 GRC Adjustments'!W131</f>
        <v>0</v>
      </c>
      <c r="X131" s="212">
        <f>'[3]2017 GRC Adjustments'!X131</f>
        <v>0</v>
      </c>
      <c r="Y131" s="212">
        <f>'[3]2017 GRC Adjustments'!Y131</f>
        <v>0</v>
      </c>
      <c r="Z131" s="767">
        <f>'[3]2017 GRC Adjustments'!Z131</f>
        <v>0</v>
      </c>
      <c r="AA131" s="212">
        <f>'[3]2017 GRC Adjustments'!AA131</f>
        <v>0</v>
      </c>
      <c r="AB131" s="212">
        <f>'[3]2017 GRC Adjustments'!AB131</f>
        <v>0</v>
      </c>
      <c r="AC131" s="212">
        <f>'[3]2017 GRC Adjustments'!AC131</f>
        <v>0</v>
      </c>
      <c r="AD131" s="212">
        <f>'[3]2017 GRC Adjustments'!AD131</f>
        <v>0</v>
      </c>
      <c r="AE131" s="212">
        <f>'[3]2017 GRC Adjustments'!AE131</f>
        <v>0</v>
      </c>
      <c r="AF131" s="212">
        <f>'[3]2017 GRC Adjustments'!AF131</f>
        <v>0</v>
      </c>
      <c r="AG131" s="212">
        <f>'[3]2017 GRC Adjustments'!AG131</f>
        <v>0</v>
      </c>
      <c r="AH131" s="212">
        <f>'[3]2017 GRC Adjustments'!AH131</f>
        <v>0</v>
      </c>
      <c r="AI131" s="212">
        <f>'[3]2017 GRC Adjustments'!AI131</f>
        <v>0</v>
      </c>
      <c r="AJ131" s="212">
        <f>'[3]2017 GRC Adjustments'!AJ131</f>
        <v>0</v>
      </c>
      <c r="AK131" s="212">
        <f>'[3]2017 GRC Adjustments'!AK131</f>
        <v>0</v>
      </c>
      <c r="AL131" s="212">
        <f>'[3]2017 GRC Adjustments'!AL131</f>
        <v>0</v>
      </c>
      <c r="AM131" s="212">
        <f>'[3]2017 GRC Adjustments'!AM131</f>
        <v>0</v>
      </c>
      <c r="AN131" s="762">
        <f>'[3]2017 GRC Adjustments'!AN131</f>
        <v>0</v>
      </c>
    </row>
    <row r="132" spans="1:40">
      <c r="A132" s="751" t="str">
        <f>'[3]2017 GRC Adjustments'!A132</f>
        <v xml:space="preserve">               (18) 560 - Transmission Oper Supv &amp; Engineering</v>
      </c>
      <c r="B132" s="99">
        <f>'[3]2017 GRC Adjustments'!B132</f>
        <v>2591407.39</v>
      </c>
      <c r="C132" s="212">
        <f>'[3]2017 GRC Adjustments'!C132</f>
        <v>0</v>
      </c>
      <c r="D132" s="212">
        <f>'[3]2017 GRC Adjustments'!D132</f>
        <v>0</v>
      </c>
      <c r="E132" s="212">
        <f>'[3]2017 GRC Adjustments'!E132</f>
        <v>0</v>
      </c>
      <c r="F132" s="212">
        <f>'[3]2017 GRC Adjustments'!F132</f>
        <v>0</v>
      </c>
      <c r="G132" s="212">
        <f>'[3]2017 GRC Adjustments'!G132</f>
        <v>0</v>
      </c>
      <c r="H132" s="212">
        <f>'[3]2017 GRC Adjustments'!H132</f>
        <v>0</v>
      </c>
      <c r="I132" s="212">
        <f>'[3]2017 GRC Adjustments'!I132</f>
        <v>0</v>
      </c>
      <c r="J132" s="212">
        <f>'[3]2017 GRC Adjustments'!J132</f>
        <v>0</v>
      </c>
      <c r="K132" s="99">
        <f>'[3]2017 GRC Adjustments'!K132</f>
        <v>4818.8877182293327</v>
      </c>
      <c r="L132" s="99">
        <f>'[3]2017 GRC Adjustments'!L132</f>
        <v>0</v>
      </c>
      <c r="M132" s="212">
        <f>'[3]2017 GRC Adjustments'!M132</f>
        <v>0</v>
      </c>
      <c r="N132" s="212">
        <f>'[3]2017 GRC Adjustments'!N132</f>
        <v>0</v>
      </c>
      <c r="O132" s="212">
        <f>'[3]2017 GRC Adjustments'!O132</f>
        <v>0</v>
      </c>
      <c r="P132" s="212">
        <f>'[3]2017 GRC Adjustments'!P132</f>
        <v>0</v>
      </c>
      <c r="Q132" s="212">
        <f>'[3]2017 GRC Adjustments'!Q132</f>
        <v>0</v>
      </c>
      <c r="R132" s="212">
        <f>'[3]2017 GRC Adjustments'!R132</f>
        <v>59962.714389953442</v>
      </c>
      <c r="S132" s="99">
        <f>'[3]2017 GRC Adjustments'!S132</f>
        <v>0</v>
      </c>
      <c r="T132" s="212">
        <f>'[3]2017 GRC Adjustments'!T132</f>
        <v>0</v>
      </c>
      <c r="U132" s="212">
        <f>'[3]2017 GRC Adjustments'!U132</f>
        <v>0</v>
      </c>
      <c r="V132" s="212">
        <f>'[3]2017 GRC Adjustments'!V132</f>
        <v>0</v>
      </c>
      <c r="W132" s="212">
        <f>'[3]2017 GRC Adjustments'!W132</f>
        <v>0</v>
      </c>
      <c r="X132" s="212">
        <f>'[3]2017 GRC Adjustments'!X132</f>
        <v>0</v>
      </c>
      <c r="Y132" s="212">
        <f>'[3]2017 GRC Adjustments'!Y132</f>
        <v>0</v>
      </c>
      <c r="Z132" s="212">
        <f>'[3]2017 GRC Adjustments'!Z132</f>
        <v>0</v>
      </c>
      <c r="AA132" s="212">
        <f>'[3]2017 GRC Adjustments'!AA132</f>
        <v>0</v>
      </c>
      <c r="AB132" s="212">
        <f>'[3]2017 GRC Adjustments'!AB132</f>
        <v>0</v>
      </c>
      <c r="AC132" s="212">
        <f>'[3]2017 GRC Adjustments'!AC132</f>
        <v>0</v>
      </c>
      <c r="AD132" s="212">
        <f>'[3]2017 GRC Adjustments'!AD132</f>
        <v>0</v>
      </c>
      <c r="AE132" s="212">
        <f>'[3]2017 GRC Adjustments'!AE132</f>
        <v>0</v>
      </c>
      <c r="AF132" s="212">
        <f>'[3]2017 GRC Adjustments'!AF132</f>
        <v>0</v>
      </c>
      <c r="AG132" s="212">
        <f>'[3]2017 GRC Adjustments'!AG132</f>
        <v>0</v>
      </c>
      <c r="AH132" s="212">
        <f>'[3]2017 GRC Adjustments'!AH132</f>
        <v>0</v>
      </c>
      <c r="AI132" s="212">
        <f>'[3]2017 GRC Adjustments'!AI132</f>
        <v>0</v>
      </c>
      <c r="AJ132" s="212">
        <f>'[3]2017 GRC Adjustments'!AJ132</f>
        <v>0</v>
      </c>
      <c r="AK132" s="212">
        <f>'[3]2017 GRC Adjustments'!AK132</f>
        <v>0</v>
      </c>
      <c r="AL132" s="212">
        <f>'[3]2017 GRC Adjustments'!AL132</f>
        <v>0</v>
      </c>
      <c r="AM132" s="212">
        <f>'[3]2017 GRC Adjustments'!AM132</f>
        <v>64781.602108182778</v>
      </c>
      <c r="AN132" s="762">
        <f>'[3]2017 GRC Adjustments'!AN132</f>
        <v>2656188.992108183</v>
      </c>
    </row>
    <row r="133" spans="1:40">
      <c r="A133" s="751" t="str">
        <f>'[3]2017 GRC Adjustments'!A133</f>
        <v xml:space="preserve">               (18) 561 - Transmission Oper Load Dispatching</v>
      </c>
      <c r="B133" s="99">
        <f>'[3]2017 GRC Adjustments'!B133</f>
        <v>0</v>
      </c>
      <c r="C133" s="212">
        <f>'[3]2017 GRC Adjustments'!C133</f>
        <v>0</v>
      </c>
      <c r="D133" s="212">
        <f>'[3]2017 GRC Adjustments'!D133</f>
        <v>0</v>
      </c>
      <c r="E133" s="212">
        <f>'[3]2017 GRC Adjustments'!E133</f>
        <v>0</v>
      </c>
      <c r="F133" s="212">
        <f>'[3]2017 GRC Adjustments'!F133</f>
        <v>0</v>
      </c>
      <c r="G133" s="212">
        <f>'[3]2017 GRC Adjustments'!G133</f>
        <v>0</v>
      </c>
      <c r="H133" s="212">
        <f>'[3]2017 GRC Adjustments'!H133</f>
        <v>0</v>
      </c>
      <c r="I133" s="212">
        <f>'[3]2017 GRC Adjustments'!I133</f>
        <v>0</v>
      </c>
      <c r="J133" s="212">
        <f>'[3]2017 GRC Adjustments'!J133</f>
        <v>0</v>
      </c>
      <c r="K133" s="99">
        <f>'[3]2017 GRC Adjustments'!K133</f>
        <v>0</v>
      </c>
      <c r="L133" s="99">
        <f>'[3]2017 GRC Adjustments'!L133</f>
        <v>0</v>
      </c>
      <c r="M133" s="212">
        <f>'[3]2017 GRC Adjustments'!M133</f>
        <v>0</v>
      </c>
      <c r="N133" s="212">
        <f>'[3]2017 GRC Adjustments'!N133</f>
        <v>0</v>
      </c>
      <c r="O133" s="212">
        <f>'[3]2017 GRC Adjustments'!O133</f>
        <v>0</v>
      </c>
      <c r="P133" s="212">
        <f>'[3]2017 GRC Adjustments'!P133</f>
        <v>0</v>
      </c>
      <c r="Q133" s="212">
        <f>'[3]2017 GRC Adjustments'!Q133</f>
        <v>0</v>
      </c>
      <c r="R133" s="212">
        <f>'[3]2017 GRC Adjustments'!R133</f>
        <v>0</v>
      </c>
      <c r="S133" s="99">
        <f>'[3]2017 GRC Adjustments'!S133</f>
        <v>0</v>
      </c>
      <c r="T133" s="212">
        <f>'[3]2017 GRC Adjustments'!T133</f>
        <v>0</v>
      </c>
      <c r="U133" s="212">
        <f>'[3]2017 GRC Adjustments'!U133</f>
        <v>0</v>
      </c>
      <c r="V133" s="212">
        <f>'[3]2017 GRC Adjustments'!V133</f>
        <v>0</v>
      </c>
      <c r="W133" s="212">
        <f>'[3]2017 GRC Adjustments'!W133</f>
        <v>0</v>
      </c>
      <c r="X133" s="212">
        <f>'[3]2017 GRC Adjustments'!X133</f>
        <v>0</v>
      </c>
      <c r="Y133" s="212">
        <f>'[3]2017 GRC Adjustments'!Y133</f>
        <v>0</v>
      </c>
      <c r="Z133" s="212">
        <f>'[3]2017 GRC Adjustments'!Z133</f>
        <v>0</v>
      </c>
      <c r="AA133" s="212">
        <f>'[3]2017 GRC Adjustments'!AA133</f>
        <v>0</v>
      </c>
      <c r="AB133" s="212">
        <f>'[3]2017 GRC Adjustments'!AB133</f>
        <v>0</v>
      </c>
      <c r="AC133" s="212">
        <f>'[3]2017 GRC Adjustments'!AC133</f>
        <v>0</v>
      </c>
      <c r="AD133" s="212">
        <f>'[3]2017 GRC Adjustments'!AD133</f>
        <v>0</v>
      </c>
      <c r="AE133" s="212">
        <f>'[3]2017 GRC Adjustments'!AE133</f>
        <v>0</v>
      </c>
      <c r="AF133" s="212">
        <f>'[3]2017 GRC Adjustments'!AF133</f>
        <v>0</v>
      </c>
      <c r="AG133" s="212">
        <f>'[3]2017 GRC Adjustments'!AG133</f>
        <v>0</v>
      </c>
      <c r="AH133" s="212">
        <f>'[3]2017 GRC Adjustments'!AH133</f>
        <v>0</v>
      </c>
      <c r="AI133" s="212">
        <f>'[3]2017 GRC Adjustments'!AI133</f>
        <v>0</v>
      </c>
      <c r="AJ133" s="212">
        <f>'[3]2017 GRC Adjustments'!AJ133</f>
        <v>0</v>
      </c>
      <c r="AK133" s="212">
        <f>'[3]2017 GRC Adjustments'!AK133</f>
        <v>0</v>
      </c>
      <c r="AL133" s="212">
        <f>'[3]2017 GRC Adjustments'!AL133</f>
        <v>0</v>
      </c>
      <c r="AM133" s="212">
        <f>'[3]2017 GRC Adjustments'!AM133</f>
        <v>0</v>
      </c>
      <c r="AN133" s="762">
        <f>'[3]2017 GRC Adjustments'!AN133</f>
        <v>0</v>
      </c>
    </row>
    <row r="134" spans="1:40">
      <c r="A134" s="751" t="str">
        <f>'[3]2017 GRC Adjustments'!A134</f>
        <v xml:space="preserve">               (18) 5611 - Transmission Oper Load Dispatching</v>
      </c>
      <c r="B134" s="99">
        <f>'[3]2017 GRC Adjustments'!B134</f>
        <v>34376.6</v>
      </c>
      <c r="C134" s="212">
        <f>'[3]2017 GRC Adjustments'!C134</f>
        <v>0</v>
      </c>
      <c r="D134" s="212">
        <f>'[3]2017 GRC Adjustments'!D134</f>
        <v>0</v>
      </c>
      <c r="E134" s="212">
        <f>'[3]2017 GRC Adjustments'!E134</f>
        <v>0</v>
      </c>
      <c r="F134" s="212">
        <f>'[3]2017 GRC Adjustments'!F134</f>
        <v>0</v>
      </c>
      <c r="G134" s="212">
        <f>'[3]2017 GRC Adjustments'!G134</f>
        <v>0</v>
      </c>
      <c r="H134" s="212">
        <f>'[3]2017 GRC Adjustments'!H134</f>
        <v>0</v>
      </c>
      <c r="I134" s="212">
        <f>'[3]2017 GRC Adjustments'!I134</f>
        <v>0</v>
      </c>
      <c r="J134" s="212">
        <f>'[3]2017 GRC Adjustments'!J134</f>
        <v>0</v>
      </c>
      <c r="K134" s="99">
        <f>'[3]2017 GRC Adjustments'!K134</f>
        <v>5.8379703802446397</v>
      </c>
      <c r="L134" s="99">
        <f>'[3]2017 GRC Adjustments'!L134</f>
        <v>0</v>
      </c>
      <c r="M134" s="212">
        <f>'[3]2017 GRC Adjustments'!M134</f>
        <v>0</v>
      </c>
      <c r="N134" s="212">
        <f>'[3]2017 GRC Adjustments'!N134</f>
        <v>0</v>
      </c>
      <c r="O134" s="212">
        <f>'[3]2017 GRC Adjustments'!O134</f>
        <v>0</v>
      </c>
      <c r="P134" s="212">
        <f>'[3]2017 GRC Adjustments'!P134</f>
        <v>0</v>
      </c>
      <c r="Q134" s="212">
        <f>'[3]2017 GRC Adjustments'!Q134</f>
        <v>0</v>
      </c>
      <c r="R134" s="212">
        <f>'[3]2017 GRC Adjustments'!R134</f>
        <v>72.643433712592213</v>
      </c>
      <c r="S134" s="99">
        <f>'[3]2017 GRC Adjustments'!S134</f>
        <v>0</v>
      </c>
      <c r="T134" s="212">
        <f>'[3]2017 GRC Adjustments'!T134</f>
        <v>0</v>
      </c>
      <c r="U134" s="212">
        <f>'[3]2017 GRC Adjustments'!U134</f>
        <v>0</v>
      </c>
      <c r="V134" s="212">
        <f>'[3]2017 GRC Adjustments'!V134</f>
        <v>0</v>
      </c>
      <c r="W134" s="212">
        <f>'[3]2017 GRC Adjustments'!W134</f>
        <v>0</v>
      </c>
      <c r="X134" s="212">
        <f>'[3]2017 GRC Adjustments'!X134</f>
        <v>0</v>
      </c>
      <c r="Y134" s="212">
        <f>'[3]2017 GRC Adjustments'!Y134</f>
        <v>0</v>
      </c>
      <c r="Z134" s="212">
        <f>'[3]2017 GRC Adjustments'!Z134</f>
        <v>0</v>
      </c>
      <c r="AA134" s="212">
        <f>'[3]2017 GRC Adjustments'!AA134</f>
        <v>0</v>
      </c>
      <c r="AB134" s="212">
        <f>'[3]2017 GRC Adjustments'!AB134</f>
        <v>0</v>
      </c>
      <c r="AC134" s="212">
        <f>'[3]2017 GRC Adjustments'!AC134</f>
        <v>0</v>
      </c>
      <c r="AD134" s="212">
        <f>'[3]2017 GRC Adjustments'!AD134</f>
        <v>0</v>
      </c>
      <c r="AE134" s="212">
        <f>'[3]2017 GRC Adjustments'!AE134</f>
        <v>0</v>
      </c>
      <c r="AF134" s="212">
        <f>'[3]2017 GRC Adjustments'!AF134</f>
        <v>0</v>
      </c>
      <c r="AG134" s="212">
        <f>'[3]2017 GRC Adjustments'!AG134</f>
        <v>0</v>
      </c>
      <c r="AH134" s="212">
        <f>'[3]2017 GRC Adjustments'!AH134</f>
        <v>0</v>
      </c>
      <c r="AI134" s="212">
        <f>'[3]2017 GRC Adjustments'!AI134</f>
        <v>0</v>
      </c>
      <c r="AJ134" s="212">
        <f>'[3]2017 GRC Adjustments'!AJ134</f>
        <v>0</v>
      </c>
      <c r="AK134" s="212">
        <f>'[3]2017 GRC Adjustments'!AK134</f>
        <v>0</v>
      </c>
      <c r="AL134" s="212">
        <f>'[3]2017 GRC Adjustments'!AL134</f>
        <v>0</v>
      </c>
      <c r="AM134" s="212">
        <f>'[3]2017 GRC Adjustments'!AM134</f>
        <v>78.481404092836854</v>
      </c>
      <c r="AN134" s="762">
        <f>'[3]2017 GRC Adjustments'!AN134</f>
        <v>34455.081404092838</v>
      </c>
    </row>
    <row r="135" spans="1:40">
      <c r="A135" s="751" t="str">
        <f>'[3]2017 GRC Adjustments'!A135</f>
        <v xml:space="preserve">               (18) 5612 - Load Dispatch - Monitor &amp; Oper Trans System</v>
      </c>
      <c r="B135" s="99">
        <f>'[3]2017 GRC Adjustments'!B135</f>
        <v>3082256.8899999899</v>
      </c>
      <c r="C135" s="212">
        <f>'[3]2017 GRC Adjustments'!C135</f>
        <v>0</v>
      </c>
      <c r="D135" s="212">
        <f>'[3]2017 GRC Adjustments'!D135</f>
        <v>0</v>
      </c>
      <c r="E135" s="212">
        <f>'[3]2017 GRC Adjustments'!E135</f>
        <v>0</v>
      </c>
      <c r="F135" s="212">
        <f>'[3]2017 GRC Adjustments'!F135</f>
        <v>0</v>
      </c>
      <c r="G135" s="212">
        <f>'[3]2017 GRC Adjustments'!G135</f>
        <v>0</v>
      </c>
      <c r="H135" s="212">
        <f>'[3]2017 GRC Adjustments'!H135</f>
        <v>0</v>
      </c>
      <c r="I135" s="212">
        <f>'[3]2017 GRC Adjustments'!I135</f>
        <v>0</v>
      </c>
      <c r="J135" s="212">
        <f>'[3]2017 GRC Adjustments'!J135</f>
        <v>0</v>
      </c>
      <c r="K135" s="99">
        <f>'[3]2017 GRC Adjustments'!K135</f>
        <v>6445.6757917536752</v>
      </c>
      <c r="L135" s="99">
        <f>'[3]2017 GRC Adjustments'!L135</f>
        <v>0</v>
      </c>
      <c r="M135" s="212">
        <f>'[3]2017 GRC Adjustments'!M135</f>
        <v>0</v>
      </c>
      <c r="N135" s="212">
        <f>'[3]2017 GRC Adjustments'!N135</f>
        <v>0</v>
      </c>
      <c r="O135" s="212">
        <f>'[3]2017 GRC Adjustments'!O135</f>
        <v>0</v>
      </c>
      <c r="P135" s="212">
        <f>'[3]2017 GRC Adjustments'!P135</f>
        <v>0</v>
      </c>
      <c r="Q135" s="212">
        <f>'[3]2017 GRC Adjustments'!Q135</f>
        <v>0</v>
      </c>
      <c r="R135" s="212">
        <f>'[3]2017 GRC Adjustments'!R135</f>
        <v>80205.275397696852</v>
      </c>
      <c r="S135" s="99">
        <f>'[3]2017 GRC Adjustments'!S135</f>
        <v>0</v>
      </c>
      <c r="T135" s="212">
        <f>'[3]2017 GRC Adjustments'!T135</f>
        <v>0</v>
      </c>
      <c r="U135" s="212">
        <f>'[3]2017 GRC Adjustments'!U135</f>
        <v>0</v>
      </c>
      <c r="V135" s="212">
        <f>'[3]2017 GRC Adjustments'!V135</f>
        <v>0</v>
      </c>
      <c r="W135" s="212">
        <f>'[3]2017 GRC Adjustments'!W135</f>
        <v>0</v>
      </c>
      <c r="X135" s="212">
        <f>'[3]2017 GRC Adjustments'!X135</f>
        <v>0</v>
      </c>
      <c r="Y135" s="212">
        <f>'[3]2017 GRC Adjustments'!Y135</f>
        <v>0</v>
      </c>
      <c r="Z135" s="212">
        <f>'[3]2017 GRC Adjustments'!Z135</f>
        <v>0</v>
      </c>
      <c r="AA135" s="212">
        <f>'[3]2017 GRC Adjustments'!AA135</f>
        <v>0</v>
      </c>
      <c r="AB135" s="212">
        <f>'[3]2017 GRC Adjustments'!AB135</f>
        <v>0</v>
      </c>
      <c r="AC135" s="212">
        <f>'[3]2017 GRC Adjustments'!AC135</f>
        <v>0</v>
      </c>
      <c r="AD135" s="212">
        <f>'[3]2017 GRC Adjustments'!AD135</f>
        <v>0</v>
      </c>
      <c r="AE135" s="212">
        <f>'[3]2017 GRC Adjustments'!AE135</f>
        <v>0</v>
      </c>
      <c r="AF135" s="212">
        <f>'[3]2017 GRC Adjustments'!AF135</f>
        <v>0</v>
      </c>
      <c r="AG135" s="212">
        <f>'[3]2017 GRC Adjustments'!AG135</f>
        <v>0</v>
      </c>
      <c r="AH135" s="212">
        <f>'[3]2017 GRC Adjustments'!AH135</f>
        <v>0</v>
      </c>
      <c r="AI135" s="212">
        <f>'[3]2017 GRC Adjustments'!AI135</f>
        <v>0</v>
      </c>
      <c r="AJ135" s="212">
        <f>'[3]2017 GRC Adjustments'!AJ135</f>
        <v>0</v>
      </c>
      <c r="AK135" s="212">
        <f>'[3]2017 GRC Adjustments'!AK135</f>
        <v>0</v>
      </c>
      <c r="AL135" s="212">
        <f>'[3]2017 GRC Adjustments'!AL135</f>
        <v>0</v>
      </c>
      <c r="AM135" s="212">
        <f>'[3]2017 GRC Adjustments'!AM135</f>
        <v>86650.951189450527</v>
      </c>
      <c r="AN135" s="762">
        <f>'[3]2017 GRC Adjustments'!AN135</f>
        <v>3168907.8411894403</v>
      </c>
    </row>
    <row r="136" spans="1:40">
      <c r="A136" s="751" t="str">
        <f>'[3]2017 GRC Adjustments'!A136</f>
        <v xml:space="preserve">               (18) 5613 - Load Dispatch - Service and Scheduling</v>
      </c>
      <c r="B136" s="99">
        <f>'[3]2017 GRC Adjustments'!B136</f>
        <v>1103672.3899999999</v>
      </c>
      <c r="C136" s="212">
        <f>'[3]2017 GRC Adjustments'!C136</f>
        <v>0</v>
      </c>
      <c r="D136" s="212">
        <f>'[3]2017 GRC Adjustments'!D136</f>
        <v>0</v>
      </c>
      <c r="E136" s="212">
        <f>'[3]2017 GRC Adjustments'!E136</f>
        <v>0</v>
      </c>
      <c r="F136" s="212">
        <f>'[3]2017 GRC Adjustments'!F136</f>
        <v>0</v>
      </c>
      <c r="G136" s="212">
        <f>'[3]2017 GRC Adjustments'!G136</f>
        <v>0</v>
      </c>
      <c r="H136" s="212">
        <f>'[3]2017 GRC Adjustments'!H136</f>
        <v>0</v>
      </c>
      <c r="I136" s="212">
        <f>'[3]2017 GRC Adjustments'!I136</f>
        <v>0</v>
      </c>
      <c r="J136" s="212">
        <f>'[3]2017 GRC Adjustments'!J136</f>
        <v>0</v>
      </c>
      <c r="K136" s="99">
        <f>'[3]2017 GRC Adjustments'!K136</f>
        <v>1955.6412351342835</v>
      </c>
      <c r="L136" s="99">
        <f>'[3]2017 GRC Adjustments'!L136</f>
        <v>0</v>
      </c>
      <c r="M136" s="212">
        <f>'[3]2017 GRC Adjustments'!M136</f>
        <v>0</v>
      </c>
      <c r="N136" s="212">
        <f>'[3]2017 GRC Adjustments'!N136</f>
        <v>0</v>
      </c>
      <c r="O136" s="212">
        <f>'[3]2017 GRC Adjustments'!O136</f>
        <v>0</v>
      </c>
      <c r="P136" s="212">
        <f>'[3]2017 GRC Adjustments'!P136</f>
        <v>0</v>
      </c>
      <c r="Q136" s="212">
        <f>'[3]2017 GRC Adjustments'!Q136</f>
        <v>0</v>
      </c>
      <c r="R136" s="212">
        <f>'[3]2017 GRC Adjustments'!R136</f>
        <v>24334.569238450993</v>
      </c>
      <c r="S136" s="99">
        <f>'[3]2017 GRC Adjustments'!S136</f>
        <v>0</v>
      </c>
      <c r="T136" s="212">
        <f>'[3]2017 GRC Adjustments'!T136</f>
        <v>0</v>
      </c>
      <c r="U136" s="212">
        <f>'[3]2017 GRC Adjustments'!U136</f>
        <v>0</v>
      </c>
      <c r="V136" s="212">
        <f>'[3]2017 GRC Adjustments'!V136</f>
        <v>0</v>
      </c>
      <c r="W136" s="212">
        <f>'[3]2017 GRC Adjustments'!W136</f>
        <v>0</v>
      </c>
      <c r="X136" s="212">
        <f>'[3]2017 GRC Adjustments'!X136</f>
        <v>0</v>
      </c>
      <c r="Y136" s="212">
        <f>'[3]2017 GRC Adjustments'!Y136</f>
        <v>0</v>
      </c>
      <c r="Z136" s="212">
        <f>'[3]2017 GRC Adjustments'!Z136</f>
        <v>0</v>
      </c>
      <c r="AA136" s="212">
        <f>'[3]2017 GRC Adjustments'!AA136</f>
        <v>0</v>
      </c>
      <c r="AB136" s="212">
        <f>'[3]2017 GRC Adjustments'!AB136</f>
        <v>0</v>
      </c>
      <c r="AC136" s="212">
        <f>'[3]2017 GRC Adjustments'!AC136</f>
        <v>0</v>
      </c>
      <c r="AD136" s="212">
        <f>'[3]2017 GRC Adjustments'!AD136</f>
        <v>0</v>
      </c>
      <c r="AE136" s="212">
        <f>'[3]2017 GRC Adjustments'!AE136</f>
        <v>0</v>
      </c>
      <c r="AF136" s="212">
        <f>'[3]2017 GRC Adjustments'!AF136</f>
        <v>0</v>
      </c>
      <c r="AG136" s="212">
        <f>'[3]2017 GRC Adjustments'!AG136</f>
        <v>0</v>
      </c>
      <c r="AH136" s="212">
        <f>'[3]2017 GRC Adjustments'!AH136</f>
        <v>0</v>
      </c>
      <c r="AI136" s="212">
        <f>'[3]2017 GRC Adjustments'!AI136</f>
        <v>0</v>
      </c>
      <c r="AJ136" s="212">
        <f>'[3]2017 GRC Adjustments'!AJ136</f>
        <v>0</v>
      </c>
      <c r="AK136" s="212">
        <f>'[3]2017 GRC Adjustments'!AK136</f>
        <v>0</v>
      </c>
      <c r="AL136" s="212">
        <f>'[3]2017 GRC Adjustments'!AL136</f>
        <v>0</v>
      </c>
      <c r="AM136" s="212">
        <f>'[3]2017 GRC Adjustments'!AM136</f>
        <v>26290.210473585277</v>
      </c>
      <c r="AN136" s="762">
        <f>'[3]2017 GRC Adjustments'!AN136</f>
        <v>1129962.6004735851</v>
      </c>
    </row>
    <row r="137" spans="1:40">
      <c r="A137" s="751" t="str">
        <f>'[3]2017 GRC Adjustments'!A137</f>
        <v xml:space="preserve">               (18) 5615 - Reliability Planning &amp; Standards</v>
      </c>
      <c r="B137" s="99">
        <f>'[3]2017 GRC Adjustments'!B137</f>
        <v>104569.63</v>
      </c>
      <c r="C137" s="212">
        <f>'[3]2017 GRC Adjustments'!C137</f>
        <v>0</v>
      </c>
      <c r="D137" s="212">
        <f>'[3]2017 GRC Adjustments'!D137</f>
        <v>0</v>
      </c>
      <c r="E137" s="212">
        <f>'[3]2017 GRC Adjustments'!E137</f>
        <v>0</v>
      </c>
      <c r="F137" s="212">
        <f>'[3]2017 GRC Adjustments'!F137</f>
        <v>0</v>
      </c>
      <c r="G137" s="212">
        <f>'[3]2017 GRC Adjustments'!G137</f>
        <v>0</v>
      </c>
      <c r="H137" s="212">
        <f>'[3]2017 GRC Adjustments'!H137</f>
        <v>0</v>
      </c>
      <c r="I137" s="212">
        <f>'[3]2017 GRC Adjustments'!I137</f>
        <v>0</v>
      </c>
      <c r="J137" s="212">
        <f>'[3]2017 GRC Adjustments'!J137</f>
        <v>0</v>
      </c>
      <c r="K137" s="99">
        <f>'[3]2017 GRC Adjustments'!K137</f>
        <v>150.48655787563479</v>
      </c>
      <c r="L137" s="99">
        <f>'[3]2017 GRC Adjustments'!L137</f>
        <v>0</v>
      </c>
      <c r="M137" s="212">
        <f>'[3]2017 GRC Adjustments'!M137</f>
        <v>0</v>
      </c>
      <c r="N137" s="212">
        <f>'[3]2017 GRC Adjustments'!N137</f>
        <v>0</v>
      </c>
      <c r="O137" s="212">
        <f>'[3]2017 GRC Adjustments'!O137</f>
        <v>0</v>
      </c>
      <c r="P137" s="212">
        <f>'[3]2017 GRC Adjustments'!P137</f>
        <v>0</v>
      </c>
      <c r="Q137" s="212">
        <f>'[3]2017 GRC Adjustments'!Q137</f>
        <v>0</v>
      </c>
      <c r="R137" s="212">
        <f>'[3]2017 GRC Adjustments'!R137</f>
        <v>1872.5446652945757</v>
      </c>
      <c r="S137" s="99">
        <f>'[3]2017 GRC Adjustments'!S137</f>
        <v>0</v>
      </c>
      <c r="T137" s="212">
        <f>'[3]2017 GRC Adjustments'!T137</f>
        <v>0</v>
      </c>
      <c r="U137" s="212">
        <f>'[3]2017 GRC Adjustments'!U137</f>
        <v>0</v>
      </c>
      <c r="V137" s="212">
        <f>'[3]2017 GRC Adjustments'!V137</f>
        <v>0</v>
      </c>
      <c r="W137" s="212">
        <f>'[3]2017 GRC Adjustments'!W137</f>
        <v>0</v>
      </c>
      <c r="X137" s="212">
        <f>'[3]2017 GRC Adjustments'!X137</f>
        <v>0</v>
      </c>
      <c r="Y137" s="212">
        <f>'[3]2017 GRC Adjustments'!Y137</f>
        <v>0</v>
      </c>
      <c r="Z137" s="212">
        <f>'[3]2017 GRC Adjustments'!Z137</f>
        <v>0</v>
      </c>
      <c r="AA137" s="212">
        <f>'[3]2017 GRC Adjustments'!AA137</f>
        <v>0</v>
      </c>
      <c r="AB137" s="212">
        <f>'[3]2017 GRC Adjustments'!AB137</f>
        <v>0</v>
      </c>
      <c r="AC137" s="212">
        <f>'[3]2017 GRC Adjustments'!AC137</f>
        <v>0</v>
      </c>
      <c r="AD137" s="212">
        <f>'[3]2017 GRC Adjustments'!AD137</f>
        <v>0</v>
      </c>
      <c r="AE137" s="212">
        <f>'[3]2017 GRC Adjustments'!AE137</f>
        <v>0</v>
      </c>
      <c r="AF137" s="212">
        <f>'[3]2017 GRC Adjustments'!AF137</f>
        <v>0</v>
      </c>
      <c r="AG137" s="212">
        <f>'[3]2017 GRC Adjustments'!AG137</f>
        <v>0</v>
      </c>
      <c r="AH137" s="212">
        <f>'[3]2017 GRC Adjustments'!AH137</f>
        <v>0</v>
      </c>
      <c r="AI137" s="212">
        <f>'[3]2017 GRC Adjustments'!AI137</f>
        <v>0</v>
      </c>
      <c r="AJ137" s="212">
        <f>'[3]2017 GRC Adjustments'!AJ137</f>
        <v>0</v>
      </c>
      <c r="AK137" s="212">
        <f>'[3]2017 GRC Adjustments'!AK137</f>
        <v>0</v>
      </c>
      <c r="AL137" s="212">
        <f>'[3]2017 GRC Adjustments'!AL137</f>
        <v>0</v>
      </c>
      <c r="AM137" s="212">
        <f>'[3]2017 GRC Adjustments'!AM137</f>
        <v>2023.0312231702105</v>
      </c>
      <c r="AN137" s="762">
        <f>'[3]2017 GRC Adjustments'!AN137</f>
        <v>106592.66122317022</v>
      </c>
    </row>
    <row r="138" spans="1:40">
      <c r="A138" s="751" t="str">
        <f>'[3]2017 GRC Adjustments'!A138</f>
        <v xml:space="preserve">               (18) 5616 - Transmission Svc Studies</v>
      </c>
      <c r="B138" s="99">
        <f>'[3]2017 GRC Adjustments'!B138</f>
        <v>115097.03</v>
      </c>
      <c r="C138" s="212">
        <f>'[3]2017 GRC Adjustments'!C138</f>
        <v>0</v>
      </c>
      <c r="D138" s="212">
        <f>'[3]2017 GRC Adjustments'!D138</f>
        <v>0</v>
      </c>
      <c r="E138" s="212">
        <f>'[3]2017 GRC Adjustments'!E138</f>
        <v>0</v>
      </c>
      <c r="F138" s="212">
        <f>'[3]2017 GRC Adjustments'!F138</f>
        <v>0</v>
      </c>
      <c r="G138" s="212">
        <f>'[3]2017 GRC Adjustments'!G138</f>
        <v>0</v>
      </c>
      <c r="H138" s="212">
        <f>'[3]2017 GRC Adjustments'!H138</f>
        <v>0</v>
      </c>
      <c r="I138" s="212">
        <f>'[3]2017 GRC Adjustments'!I138</f>
        <v>0</v>
      </c>
      <c r="J138" s="212">
        <f>'[3]2017 GRC Adjustments'!J138</f>
        <v>0</v>
      </c>
      <c r="K138" s="99">
        <f>'[3]2017 GRC Adjustments'!K138</f>
        <v>9.8795370152019704</v>
      </c>
      <c r="L138" s="99">
        <f>'[3]2017 GRC Adjustments'!L138</f>
        <v>0</v>
      </c>
      <c r="M138" s="212">
        <f>'[3]2017 GRC Adjustments'!M138</f>
        <v>0</v>
      </c>
      <c r="N138" s="212">
        <f>'[3]2017 GRC Adjustments'!N138</f>
        <v>0</v>
      </c>
      <c r="O138" s="212">
        <f>'[3]2017 GRC Adjustments'!O138</f>
        <v>0</v>
      </c>
      <c r="P138" s="212">
        <f>'[3]2017 GRC Adjustments'!P138</f>
        <v>0</v>
      </c>
      <c r="Q138" s="212">
        <f>'[3]2017 GRC Adjustments'!Q138</f>
        <v>0</v>
      </c>
      <c r="R138" s="212">
        <f>'[3]2017 GRC Adjustments'!R138</f>
        <v>122.93373304933604</v>
      </c>
      <c r="S138" s="99">
        <f>'[3]2017 GRC Adjustments'!S138</f>
        <v>0</v>
      </c>
      <c r="T138" s="212">
        <f>'[3]2017 GRC Adjustments'!T138</f>
        <v>0</v>
      </c>
      <c r="U138" s="212">
        <f>'[3]2017 GRC Adjustments'!U138</f>
        <v>0</v>
      </c>
      <c r="V138" s="212">
        <f>'[3]2017 GRC Adjustments'!V138</f>
        <v>0</v>
      </c>
      <c r="W138" s="212">
        <f>'[3]2017 GRC Adjustments'!W138</f>
        <v>0</v>
      </c>
      <c r="X138" s="212">
        <f>'[3]2017 GRC Adjustments'!X138</f>
        <v>0</v>
      </c>
      <c r="Y138" s="212">
        <f>'[3]2017 GRC Adjustments'!Y138</f>
        <v>0</v>
      </c>
      <c r="Z138" s="212">
        <f>'[3]2017 GRC Adjustments'!Z138</f>
        <v>0</v>
      </c>
      <c r="AA138" s="212">
        <f>'[3]2017 GRC Adjustments'!AA138</f>
        <v>0</v>
      </c>
      <c r="AB138" s="212">
        <f>'[3]2017 GRC Adjustments'!AB138</f>
        <v>0</v>
      </c>
      <c r="AC138" s="212">
        <f>'[3]2017 GRC Adjustments'!AC138</f>
        <v>0</v>
      </c>
      <c r="AD138" s="212">
        <f>'[3]2017 GRC Adjustments'!AD138</f>
        <v>0</v>
      </c>
      <c r="AE138" s="212">
        <f>'[3]2017 GRC Adjustments'!AE138</f>
        <v>0</v>
      </c>
      <c r="AF138" s="212">
        <f>'[3]2017 GRC Adjustments'!AF138</f>
        <v>0</v>
      </c>
      <c r="AG138" s="212">
        <f>'[3]2017 GRC Adjustments'!AG138</f>
        <v>0</v>
      </c>
      <c r="AH138" s="212">
        <f>'[3]2017 GRC Adjustments'!AH138</f>
        <v>0</v>
      </c>
      <c r="AI138" s="212">
        <f>'[3]2017 GRC Adjustments'!AI138</f>
        <v>0</v>
      </c>
      <c r="AJ138" s="212">
        <f>'[3]2017 GRC Adjustments'!AJ138</f>
        <v>0</v>
      </c>
      <c r="AK138" s="212">
        <f>'[3]2017 GRC Adjustments'!AK138</f>
        <v>0</v>
      </c>
      <c r="AL138" s="212">
        <f>'[3]2017 GRC Adjustments'!AL138</f>
        <v>0</v>
      </c>
      <c r="AM138" s="212">
        <f>'[3]2017 GRC Adjustments'!AM138</f>
        <v>132.81327006453802</v>
      </c>
      <c r="AN138" s="762">
        <f>'[3]2017 GRC Adjustments'!AN138</f>
        <v>115229.84327006454</v>
      </c>
    </row>
    <row r="139" spans="1:40">
      <c r="A139" s="751" t="str">
        <f>'[3]2017 GRC Adjustments'!A139</f>
        <v xml:space="preserve">               (18) 5617 Gen Intercnct Studies</v>
      </c>
      <c r="B139" s="99">
        <f>'[3]2017 GRC Adjustments'!B139</f>
        <v>59779.92</v>
      </c>
      <c r="C139" s="212">
        <f>'[3]2017 GRC Adjustments'!C139</f>
        <v>0</v>
      </c>
      <c r="D139" s="212">
        <f>'[3]2017 GRC Adjustments'!D139</f>
        <v>0</v>
      </c>
      <c r="E139" s="212">
        <f>'[3]2017 GRC Adjustments'!E139</f>
        <v>0</v>
      </c>
      <c r="F139" s="212">
        <f>'[3]2017 GRC Adjustments'!F139</f>
        <v>0</v>
      </c>
      <c r="G139" s="212">
        <f>'[3]2017 GRC Adjustments'!G139</f>
        <v>0</v>
      </c>
      <c r="H139" s="212">
        <f>'[3]2017 GRC Adjustments'!H139</f>
        <v>0</v>
      </c>
      <c r="I139" s="212">
        <f>'[3]2017 GRC Adjustments'!I139</f>
        <v>0</v>
      </c>
      <c r="J139" s="212">
        <f>'[3]2017 GRC Adjustments'!J139</f>
        <v>0</v>
      </c>
      <c r="K139" s="99">
        <f>'[3]2017 GRC Adjustments'!K139</f>
        <v>121.25080114808873</v>
      </c>
      <c r="L139" s="99">
        <f>'[3]2017 GRC Adjustments'!L139</f>
        <v>0</v>
      </c>
      <c r="M139" s="212">
        <f>'[3]2017 GRC Adjustments'!M139</f>
        <v>0</v>
      </c>
      <c r="N139" s="212">
        <f>'[3]2017 GRC Adjustments'!N139</f>
        <v>0</v>
      </c>
      <c r="O139" s="212">
        <f>'[3]2017 GRC Adjustments'!O139</f>
        <v>0</v>
      </c>
      <c r="P139" s="212">
        <f>'[3]2017 GRC Adjustments'!P139</f>
        <v>0</v>
      </c>
      <c r="Q139" s="212">
        <f>'[3]2017 GRC Adjustments'!Q139</f>
        <v>0</v>
      </c>
      <c r="R139" s="212">
        <f>'[3]2017 GRC Adjustments'!R139</f>
        <v>1508.7562906461305</v>
      </c>
      <c r="S139" s="99">
        <f>'[3]2017 GRC Adjustments'!S139</f>
        <v>0</v>
      </c>
      <c r="T139" s="212">
        <f>'[3]2017 GRC Adjustments'!T139</f>
        <v>0</v>
      </c>
      <c r="U139" s="212">
        <f>'[3]2017 GRC Adjustments'!U139</f>
        <v>0</v>
      </c>
      <c r="V139" s="212">
        <f>'[3]2017 GRC Adjustments'!V139</f>
        <v>0</v>
      </c>
      <c r="W139" s="212">
        <f>'[3]2017 GRC Adjustments'!W139</f>
        <v>0</v>
      </c>
      <c r="X139" s="212">
        <f>'[3]2017 GRC Adjustments'!X139</f>
        <v>0</v>
      </c>
      <c r="Y139" s="212">
        <f>'[3]2017 GRC Adjustments'!Y139</f>
        <v>0</v>
      </c>
      <c r="Z139" s="212">
        <f>'[3]2017 GRC Adjustments'!Z139</f>
        <v>0</v>
      </c>
      <c r="AA139" s="212">
        <f>'[3]2017 GRC Adjustments'!AA139</f>
        <v>0</v>
      </c>
      <c r="AB139" s="212">
        <f>'[3]2017 GRC Adjustments'!AB139</f>
        <v>0</v>
      </c>
      <c r="AC139" s="212">
        <f>'[3]2017 GRC Adjustments'!AC139</f>
        <v>0</v>
      </c>
      <c r="AD139" s="212">
        <f>'[3]2017 GRC Adjustments'!AD139</f>
        <v>0</v>
      </c>
      <c r="AE139" s="212">
        <f>'[3]2017 GRC Adjustments'!AE139</f>
        <v>0</v>
      </c>
      <c r="AF139" s="212">
        <f>'[3]2017 GRC Adjustments'!AF139</f>
        <v>0</v>
      </c>
      <c r="AG139" s="212">
        <f>'[3]2017 GRC Adjustments'!AG139</f>
        <v>0</v>
      </c>
      <c r="AH139" s="212">
        <f>'[3]2017 GRC Adjustments'!AH139</f>
        <v>0</v>
      </c>
      <c r="AI139" s="212">
        <f>'[3]2017 GRC Adjustments'!AI139</f>
        <v>0</v>
      </c>
      <c r="AJ139" s="212">
        <f>'[3]2017 GRC Adjustments'!AJ139</f>
        <v>0</v>
      </c>
      <c r="AK139" s="212">
        <f>'[3]2017 GRC Adjustments'!AK139</f>
        <v>0</v>
      </c>
      <c r="AL139" s="212">
        <f>'[3]2017 GRC Adjustments'!AL139</f>
        <v>0</v>
      </c>
      <c r="AM139" s="212">
        <f>'[3]2017 GRC Adjustments'!AM139</f>
        <v>1630.0070917942194</v>
      </c>
      <c r="AN139" s="762">
        <f>'[3]2017 GRC Adjustments'!AN139</f>
        <v>61409.927091794219</v>
      </c>
    </row>
    <row r="140" spans="1:40">
      <c r="A140" s="751" t="str">
        <f>'[3]2017 GRC Adjustments'!A140</f>
        <v xml:space="preserve">               (18) 5618 - Reliability Planning</v>
      </c>
      <c r="B140" s="99">
        <f>'[3]2017 GRC Adjustments'!B140</f>
        <v>0</v>
      </c>
      <c r="C140" s="212">
        <f>'[3]2017 GRC Adjustments'!C140</f>
        <v>0</v>
      </c>
      <c r="D140" s="212">
        <f>'[3]2017 GRC Adjustments'!D140</f>
        <v>0</v>
      </c>
      <c r="E140" s="212">
        <f>'[3]2017 GRC Adjustments'!E140</f>
        <v>0</v>
      </c>
      <c r="F140" s="212">
        <f>'[3]2017 GRC Adjustments'!F140</f>
        <v>0</v>
      </c>
      <c r="G140" s="212">
        <f>'[3]2017 GRC Adjustments'!G140</f>
        <v>0</v>
      </c>
      <c r="H140" s="212">
        <f>'[3]2017 GRC Adjustments'!H140</f>
        <v>0</v>
      </c>
      <c r="I140" s="212">
        <f>'[3]2017 GRC Adjustments'!I140</f>
        <v>0</v>
      </c>
      <c r="J140" s="212">
        <f>'[3]2017 GRC Adjustments'!J140</f>
        <v>0</v>
      </c>
      <c r="K140" s="99">
        <f>'[3]2017 GRC Adjustments'!K140</f>
        <v>0</v>
      </c>
      <c r="L140" s="99">
        <f>'[3]2017 GRC Adjustments'!L140</f>
        <v>0</v>
      </c>
      <c r="M140" s="212">
        <f>'[3]2017 GRC Adjustments'!M140</f>
        <v>0</v>
      </c>
      <c r="N140" s="212">
        <f>'[3]2017 GRC Adjustments'!N140</f>
        <v>0</v>
      </c>
      <c r="O140" s="212">
        <f>'[3]2017 GRC Adjustments'!O140</f>
        <v>0</v>
      </c>
      <c r="P140" s="212">
        <f>'[3]2017 GRC Adjustments'!P140</f>
        <v>0</v>
      </c>
      <c r="Q140" s="212">
        <f>'[3]2017 GRC Adjustments'!Q140</f>
        <v>0</v>
      </c>
      <c r="R140" s="212">
        <f>'[3]2017 GRC Adjustments'!R140</f>
        <v>0</v>
      </c>
      <c r="S140" s="99">
        <f>'[3]2017 GRC Adjustments'!S140</f>
        <v>0</v>
      </c>
      <c r="T140" s="212">
        <f>'[3]2017 GRC Adjustments'!T140</f>
        <v>0</v>
      </c>
      <c r="U140" s="212">
        <f>'[3]2017 GRC Adjustments'!U140</f>
        <v>0</v>
      </c>
      <c r="V140" s="212">
        <f>'[3]2017 GRC Adjustments'!V140</f>
        <v>0</v>
      </c>
      <c r="W140" s="212">
        <f>'[3]2017 GRC Adjustments'!W140</f>
        <v>0</v>
      </c>
      <c r="X140" s="212">
        <f>'[3]2017 GRC Adjustments'!X140</f>
        <v>0</v>
      </c>
      <c r="Y140" s="212">
        <f>'[3]2017 GRC Adjustments'!Y140</f>
        <v>0</v>
      </c>
      <c r="Z140" s="212">
        <f>'[3]2017 GRC Adjustments'!Z140</f>
        <v>0</v>
      </c>
      <c r="AA140" s="212">
        <f>'[3]2017 GRC Adjustments'!AA140</f>
        <v>0</v>
      </c>
      <c r="AB140" s="212">
        <f>'[3]2017 GRC Adjustments'!AB140</f>
        <v>0</v>
      </c>
      <c r="AC140" s="212">
        <f>'[3]2017 GRC Adjustments'!AC140</f>
        <v>0</v>
      </c>
      <c r="AD140" s="212">
        <f>'[3]2017 GRC Adjustments'!AD140</f>
        <v>0</v>
      </c>
      <c r="AE140" s="212">
        <f>'[3]2017 GRC Adjustments'!AE140</f>
        <v>0</v>
      </c>
      <c r="AF140" s="212">
        <f>'[3]2017 GRC Adjustments'!AF140</f>
        <v>0</v>
      </c>
      <c r="AG140" s="212">
        <f>'[3]2017 GRC Adjustments'!AG140</f>
        <v>0</v>
      </c>
      <c r="AH140" s="212">
        <f>'[3]2017 GRC Adjustments'!AH140</f>
        <v>0</v>
      </c>
      <c r="AI140" s="212">
        <f>'[3]2017 GRC Adjustments'!AI140</f>
        <v>0</v>
      </c>
      <c r="AJ140" s="212">
        <f>'[3]2017 GRC Adjustments'!AJ140</f>
        <v>0</v>
      </c>
      <c r="AK140" s="212">
        <f>'[3]2017 GRC Adjustments'!AK140</f>
        <v>0</v>
      </c>
      <c r="AL140" s="212">
        <f>'[3]2017 GRC Adjustments'!AL140</f>
        <v>0</v>
      </c>
      <c r="AM140" s="212">
        <f>'[3]2017 GRC Adjustments'!AM140</f>
        <v>0</v>
      </c>
      <c r="AN140" s="762">
        <f>'[3]2017 GRC Adjustments'!AN140</f>
        <v>0</v>
      </c>
    </row>
    <row r="141" spans="1:40">
      <c r="A141" s="751" t="str">
        <f>'[3]2017 GRC Adjustments'!A141</f>
        <v xml:space="preserve">               (18) 562 - Transmission Oper Station Expense</v>
      </c>
      <c r="B141" s="99">
        <f>'[3]2017 GRC Adjustments'!B141</f>
        <v>1353612.94</v>
      </c>
      <c r="C141" s="212">
        <f>'[3]2017 GRC Adjustments'!C141</f>
        <v>0</v>
      </c>
      <c r="D141" s="212">
        <f>'[3]2017 GRC Adjustments'!D141</f>
        <v>0</v>
      </c>
      <c r="E141" s="212">
        <f>'[3]2017 GRC Adjustments'!E141</f>
        <v>0</v>
      </c>
      <c r="F141" s="212">
        <f>'[3]2017 GRC Adjustments'!F141</f>
        <v>0</v>
      </c>
      <c r="G141" s="212">
        <f>'[3]2017 GRC Adjustments'!G141</f>
        <v>0</v>
      </c>
      <c r="H141" s="212">
        <f>'[3]2017 GRC Adjustments'!H141</f>
        <v>0</v>
      </c>
      <c r="I141" s="212">
        <f>'[3]2017 GRC Adjustments'!I141</f>
        <v>0</v>
      </c>
      <c r="J141" s="212">
        <f>'[3]2017 GRC Adjustments'!J141</f>
        <v>0</v>
      </c>
      <c r="K141" s="99">
        <f>'[3]2017 GRC Adjustments'!K141</f>
        <v>561.24975485212883</v>
      </c>
      <c r="L141" s="99">
        <f>'[3]2017 GRC Adjustments'!L141</f>
        <v>0</v>
      </c>
      <c r="M141" s="212">
        <f>'[3]2017 GRC Adjustments'!M141</f>
        <v>0</v>
      </c>
      <c r="N141" s="212">
        <f>'[3]2017 GRC Adjustments'!N141</f>
        <v>0</v>
      </c>
      <c r="O141" s="212">
        <f>'[3]2017 GRC Adjustments'!O141</f>
        <v>0</v>
      </c>
      <c r="P141" s="212">
        <f>'[3]2017 GRC Adjustments'!P141</f>
        <v>0</v>
      </c>
      <c r="Q141" s="212">
        <f>'[3]2017 GRC Adjustments'!Q141</f>
        <v>0</v>
      </c>
      <c r="R141" s="212">
        <f>'[3]2017 GRC Adjustments'!R141</f>
        <v>6983.7814698026505</v>
      </c>
      <c r="S141" s="99">
        <f>'[3]2017 GRC Adjustments'!S141</f>
        <v>0</v>
      </c>
      <c r="T141" s="212">
        <f>'[3]2017 GRC Adjustments'!T141</f>
        <v>0</v>
      </c>
      <c r="U141" s="212">
        <f>'[3]2017 GRC Adjustments'!U141</f>
        <v>0</v>
      </c>
      <c r="V141" s="212">
        <f>'[3]2017 GRC Adjustments'!V141</f>
        <v>0</v>
      </c>
      <c r="W141" s="212">
        <f>'[3]2017 GRC Adjustments'!W141</f>
        <v>0</v>
      </c>
      <c r="X141" s="212">
        <f>'[3]2017 GRC Adjustments'!X141</f>
        <v>0</v>
      </c>
      <c r="Y141" s="212">
        <f>'[3]2017 GRC Adjustments'!Y141</f>
        <v>0</v>
      </c>
      <c r="Z141" s="212">
        <f>'[3]2017 GRC Adjustments'!Z141</f>
        <v>0</v>
      </c>
      <c r="AA141" s="212">
        <f>'[3]2017 GRC Adjustments'!AA141</f>
        <v>0</v>
      </c>
      <c r="AB141" s="212">
        <f>'[3]2017 GRC Adjustments'!AB141</f>
        <v>0</v>
      </c>
      <c r="AC141" s="212">
        <f>'[3]2017 GRC Adjustments'!AC141</f>
        <v>0</v>
      </c>
      <c r="AD141" s="212">
        <f>'[3]2017 GRC Adjustments'!AD141</f>
        <v>0</v>
      </c>
      <c r="AE141" s="212">
        <f>'[3]2017 GRC Adjustments'!AE141</f>
        <v>0</v>
      </c>
      <c r="AF141" s="212">
        <f>'[3]2017 GRC Adjustments'!AF141</f>
        <v>0</v>
      </c>
      <c r="AG141" s="212">
        <f>'[3]2017 GRC Adjustments'!AG141</f>
        <v>0</v>
      </c>
      <c r="AH141" s="212">
        <f>'[3]2017 GRC Adjustments'!AH141</f>
        <v>0</v>
      </c>
      <c r="AI141" s="212">
        <f>'[3]2017 GRC Adjustments'!AI141</f>
        <v>0</v>
      </c>
      <c r="AJ141" s="212">
        <f>'[3]2017 GRC Adjustments'!AJ141</f>
        <v>0</v>
      </c>
      <c r="AK141" s="212">
        <f>'[3]2017 GRC Adjustments'!AK141</f>
        <v>0</v>
      </c>
      <c r="AL141" s="212">
        <f>'[3]2017 GRC Adjustments'!AL141</f>
        <v>0</v>
      </c>
      <c r="AM141" s="212">
        <f>'[3]2017 GRC Adjustments'!AM141</f>
        <v>7545.0312246547792</v>
      </c>
      <c r="AN141" s="762">
        <f>'[3]2017 GRC Adjustments'!AN141</f>
        <v>1361157.9712246547</v>
      </c>
    </row>
    <row r="142" spans="1:40">
      <c r="A142" s="751" t="str">
        <f>'[3]2017 GRC Adjustments'!A142</f>
        <v xml:space="preserve">               (18) 563 - Transmission Oper Overhead Line Exp</v>
      </c>
      <c r="B142" s="99">
        <f>'[3]2017 GRC Adjustments'!B142</f>
        <v>277393.73</v>
      </c>
      <c r="C142" s="212">
        <f>'[3]2017 GRC Adjustments'!C142</f>
        <v>0</v>
      </c>
      <c r="D142" s="212">
        <f>'[3]2017 GRC Adjustments'!D142</f>
        <v>0</v>
      </c>
      <c r="E142" s="212">
        <f>'[3]2017 GRC Adjustments'!E142</f>
        <v>0</v>
      </c>
      <c r="F142" s="212">
        <f>'[3]2017 GRC Adjustments'!F142</f>
        <v>0</v>
      </c>
      <c r="G142" s="212">
        <f>'[3]2017 GRC Adjustments'!G142</f>
        <v>0</v>
      </c>
      <c r="H142" s="212">
        <f>'[3]2017 GRC Adjustments'!H142</f>
        <v>0</v>
      </c>
      <c r="I142" s="212">
        <f>'[3]2017 GRC Adjustments'!I142</f>
        <v>0</v>
      </c>
      <c r="J142" s="212">
        <f>'[3]2017 GRC Adjustments'!J142</f>
        <v>0</v>
      </c>
      <c r="K142" s="99">
        <f>'[3]2017 GRC Adjustments'!K142</f>
        <v>97.204384358207321</v>
      </c>
      <c r="L142" s="99">
        <f>'[3]2017 GRC Adjustments'!L142</f>
        <v>0</v>
      </c>
      <c r="M142" s="212">
        <f>'[3]2017 GRC Adjustments'!M142</f>
        <v>0</v>
      </c>
      <c r="N142" s="212">
        <f>'[3]2017 GRC Adjustments'!N142</f>
        <v>0</v>
      </c>
      <c r="O142" s="212">
        <f>'[3]2017 GRC Adjustments'!O142</f>
        <v>0</v>
      </c>
      <c r="P142" s="212">
        <f>'[3]2017 GRC Adjustments'!P142</f>
        <v>0</v>
      </c>
      <c r="Q142" s="212">
        <f>'[3]2017 GRC Adjustments'!Q142</f>
        <v>0</v>
      </c>
      <c r="R142" s="212">
        <f>'[3]2017 GRC Adjustments'!R142</f>
        <v>1209.540266869745</v>
      </c>
      <c r="S142" s="99">
        <f>'[3]2017 GRC Adjustments'!S142</f>
        <v>0</v>
      </c>
      <c r="T142" s="212">
        <f>'[3]2017 GRC Adjustments'!T142</f>
        <v>0</v>
      </c>
      <c r="U142" s="212">
        <f>'[3]2017 GRC Adjustments'!U142</f>
        <v>0</v>
      </c>
      <c r="V142" s="212">
        <f>'[3]2017 GRC Adjustments'!V142</f>
        <v>0</v>
      </c>
      <c r="W142" s="212">
        <f>'[3]2017 GRC Adjustments'!W142</f>
        <v>0</v>
      </c>
      <c r="X142" s="212">
        <f>'[3]2017 GRC Adjustments'!X142</f>
        <v>0</v>
      </c>
      <c r="Y142" s="212">
        <f>'[3]2017 GRC Adjustments'!Y142</f>
        <v>0</v>
      </c>
      <c r="Z142" s="212">
        <f>'[3]2017 GRC Adjustments'!Z142</f>
        <v>0</v>
      </c>
      <c r="AA142" s="212">
        <f>'[3]2017 GRC Adjustments'!AA142</f>
        <v>0</v>
      </c>
      <c r="AB142" s="212">
        <f>'[3]2017 GRC Adjustments'!AB142</f>
        <v>0</v>
      </c>
      <c r="AC142" s="212">
        <f>'[3]2017 GRC Adjustments'!AC142</f>
        <v>0</v>
      </c>
      <c r="AD142" s="212">
        <f>'[3]2017 GRC Adjustments'!AD142</f>
        <v>0</v>
      </c>
      <c r="AE142" s="212">
        <f>'[3]2017 GRC Adjustments'!AE142</f>
        <v>0</v>
      </c>
      <c r="AF142" s="212">
        <f>'[3]2017 GRC Adjustments'!AF142</f>
        <v>0</v>
      </c>
      <c r="AG142" s="212">
        <f>'[3]2017 GRC Adjustments'!AG142</f>
        <v>0</v>
      </c>
      <c r="AH142" s="212">
        <f>'[3]2017 GRC Adjustments'!AH142</f>
        <v>0</v>
      </c>
      <c r="AI142" s="212">
        <f>'[3]2017 GRC Adjustments'!AI142</f>
        <v>0</v>
      </c>
      <c r="AJ142" s="212">
        <f>'[3]2017 GRC Adjustments'!AJ142</f>
        <v>0</v>
      </c>
      <c r="AK142" s="212">
        <f>'[3]2017 GRC Adjustments'!AK142</f>
        <v>0</v>
      </c>
      <c r="AL142" s="212">
        <f>'[3]2017 GRC Adjustments'!AL142</f>
        <v>0</v>
      </c>
      <c r="AM142" s="212">
        <f>'[3]2017 GRC Adjustments'!AM142</f>
        <v>1306.7446512279523</v>
      </c>
      <c r="AN142" s="762">
        <f>'[3]2017 GRC Adjustments'!AN142</f>
        <v>278700.47465122794</v>
      </c>
    </row>
    <row r="143" spans="1:40">
      <c r="A143" s="751" t="str">
        <f>'[3]2017 GRC Adjustments'!A143</f>
        <v xml:space="preserve">               (18) 566 - Transmission Oper Misc</v>
      </c>
      <c r="B143" s="99">
        <f>'[3]2017 GRC Adjustments'!B143</f>
        <v>957747.75</v>
      </c>
      <c r="C143" s="212">
        <f>'[3]2017 GRC Adjustments'!C143</f>
        <v>0</v>
      </c>
      <c r="D143" s="212">
        <f>'[3]2017 GRC Adjustments'!D143</f>
        <v>0</v>
      </c>
      <c r="E143" s="212">
        <f>'[3]2017 GRC Adjustments'!E143</f>
        <v>0</v>
      </c>
      <c r="F143" s="212">
        <f>'[3]2017 GRC Adjustments'!F143</f>
        <v>0</v>
      </c>
      <c r="G143" s="212">
        <f>'[3]2017 GRC Adjustments'!G143</f>
        <v>0</v>
      </c>
      <c r="H143" s="212">
        <f>'[3]2017 GRC Adjustments'!H143</f>
        <v>0</v>
      </c>
      <c r="I143" s="212">
        <f>'[3]2017 GRC Adjustments'!I143</f>
        <v>0</v>
      </c>
      <c r="J143" s="212">
        <f>'[3]2017 GRC Adjustments'!J143</f>
        <v>0</v>
      </c>
      <c r="K143" s="99">
        <f>'[3]2017 GRC Adjustments'!K143</f>
        <v>1024.3248638954576</v>
      </c>
      <c r="L143" s="99">
        <f>'[3]2017 GRC Adjustments'!L143</f>
        <v>0</v>
      </c>
      <c r="M143" s="212">
        <f>'[3]2017 GRC Adjustments'!M143</f>
        <v>0</v>
      </c>
      <c r="N143" s="212">
        <f>'[3]2017 GRC Adjustments'!N143</f>
        <v>0</v>
      </c>
      <c r="O143" s="212">
        <f>'[3]2017 GRC Adjustments'!O143</f>
        <v>0</v>
      </c>
      <c r="P143" s="212">
        <f>'[3]2017 GRC Adjustments'!P143</f>
        <v>0</v>
      </c>
      <c r="Q143" s="212">
        <f>'[3]2017 GRC Adjustments'!Q143</f>
        <v>0</v>
      </c>
      <c r="R143" s="212">
        <f>'[3]2017 GRC Adjustments'!R143</f>
        <v>12745.949448861635</v>
      </c>
      <c r="S143" s="99">
        <f>'[3]2017 GRC Adjustments'!S143</f>
        <v>0</v>
      </c>
      <c r="T143" s="212">
        <f>'[3]2017 GRC Adjustments'!T143</f>
        <v>0</v>
      </c>
      <c r="U143" s="212">
        <f>'[3]2017 GRC Adjustments'!U143</f>
        <v>0</v>
      </c>
      <c r="V143" s="212">
        <f>'[3]2017 GRC Adjustments'!V143</f>
        <v>0</v>
      </c>
      <c r="W143" s="212">
        <f>'[3]2017 GRC Adjustments'!W143</f>
        <v>0</v>
      </c>
      <c r="X143" s="212">
        <f>'[3]2017 GRC Adjustments'!X143</f>
        <v>0</v>
      </c>
      <c r="Y143" s="212">
        <f>'[3]2017 GRC Adjustments'!Y143</f>
        <v>0</v>
      </c>
      <c r="Z143" s="212">
        <f>'[3]2017 GRC Adjustments'!Z143</f>
        <v>0</v>
      </c>
      <c r="AA143" s="212">
        <f>'[3]2017 GRC Adjustments'!AA143</f>
        <v>0</v>
      </c>
      <c r="AB143" s="212">
        <f>'[3]2017 GRC Adjustments'!AB143</f>
        <v>0</v>
      </c>
      <c r="AC143" s="212">
        <f>'[3]2017 GRC Adjustments'!AC143</f>
        <v>0</v>
      </c>
      <c r="AD143" s="212">
        <f>'[3]2017 GRC Adjustments'!AD143</f>
        <v>0</v>
      </c>
      <c r="AE143" s="212">
        <f>'[3]2017 GRC Adjustments'!AE143</f>
        <v>0</v>
      </c>
      <c r="AF143" s="212">
        <f>'[3]2017 GRC Adjustments'!AF143</f>
        <v>0</v>
      </c>
      <c r="AG143" s="212">
        <f>'[3]2017 GRC Adjustments'!AG143</f>
        <v>0</v>
      </c>
      <c r="AH143" s="212">
        <f>'[3]2017 GRC Adjustments'!AH143</f>
        <v>0</v>
      </c>
      <c r="AI143" s="212">
        <f>'[3]2017 GRC Adjustments'!AI143</f>
        <v>0</v>
      </c>
      <c r="AJ143" s="212">
        <f>'[3]2017 GRC Adjustments'!AJ143</f>
        <v>0</v>
      </c>
      <c r="AK143" s="212">
        <f>'[3]2017 GRC Adjustments'!AK143</f>
        <v>0</v>
      </c>
      <c r="AL143" s="212">
        <f>'[3]2017 GRC Adjustments'!AL143</f>
        <v>0</v>
      </c>
      <c r="AM143" s="212">
        <f>'[3]2017 GRC Adjustments'!AM143</f>
        <v>13770.274312757092</v>
      </c>
      <c r="AN143" s="762">
        <f>'[3]2017 GRC Adjustments'!AN143</f>
        <v>971518.02431275707</v>
      </c>
    </row>
    <row r="144" spans="1:40">
      <c r="A144" s="751" t="str">
        <f>'[3]2017 GRC Adjustments'!A144</f>
        <v xml:space="preserve">               (18) 567 - Transmission Oper Rents</v>
      </c>
      <c r="B144" s="99">
        <f>'[3]2017 GRC Adjustments'!B144</f>
        <v>431336.97999999899</v>
      </c>
      <c r="C144" s="212">
        <f>'[3]2017 GRC Adjustments'!C144</f>
        <v>0</v>
      </c>
      <c r="D144" s="212">
        <f>'[3]2017 GRC Adjustments'!D144</f>
        <v>0</v>
      </c>
      <c r="E144" s="212">
        <f>'[3]2017 GRC Adjustments'!E144</f>
        <v>0</v>
      </c>
      <c r="F144" s="212">
        <f>'[3]2017 GRC Adjustments'!F144</f>
        <v>0</v>
      </c>
      <c r="G144" s="212">
        <f>'[3]2017 GRC Adjustments'!G144</f>
        <v>0</v>
      </c>
      <c r="H144" s="212">
        <f>'[3]2017 GRC Adjustments'!H144</f>
        <v>0</v>
      </c>
      <c r="I144" s="212">
        <f>'[3]2017 GRC Adjustments'!I144</f>
        <v>0</v>
      </c>
      <c r="J144" s="212">
        <f>'[3]2017 GRC Adjustments'!J144</f>
        <v>0</v>
      </c>
      <c r="K144" s="99">
        <f>'[3]2017 GRC Adjustments'!K144</f>
        <v>0</v>
      </c>
      <c r="L144" s="99">
        <f>'[3]2017 GRC Adjustments'!L144</f>
        <v>0</v>
      </c>
      <c r="M144" s="212">
        <f>'[3]2017 GRC Adjustments'!M144</f>
        <v>0</v>
      </c>
      <c r="N144" s="212">
        <f>'[3]2017 GRC Adjustments'!N144</f>
        <v>0</v>
      </c>
      <c r="O144" s="212">
        <f>'[3]2017 GRC Adjustments'!O144</f>
        <v>0</v>
      </c>
      <c r="P144" s="212">
        <f>'[3]2017 GRC Adjustments'!P144</f>
        <v>0</v>
      </c>
      <c r="Q144" s="212">
        <f>'[3]2017 GRC Adjustments'!Q144</f>
        <v>0</v>
      </c>
      <c r="R144" s="212">
        <f>'[3]2017 GRC Adjustments'!R144</f>
        <v>0</v>
      </c>
      <c r="S144" s="99">
        <f>'[3]2017 GRC Adjustments'!S144</f>
        <v>0</v>
      </c>
      <c r="T144" s="212">
        <f>'[3]2017 GRC Adjustments'!T144</f>
        <v>0</v>
      </c>
      <c r="U144" s="212">
        <f>'[3]2017 GRC Adjustments'!U144</f>
        <v>0</v>
      </c>
      <c r="V144" s="212">
        <f>'[3]2017 GRC Adjustments'!V144</f>
        <v>0</v>
      </c>
      <c r="W144" s="212">
        <f>'[3]2017 GRC Adjustments'!W144</f>
        <v>0</v>
      </c>
      <c r="X144" s="212">
        <f>'[3]2017 GRC Adjustments'!X144</f>
        <v>0</v>
      </c>
      <c r="Y144" s="212">
        <f>'[3]2017 GRC Adjustments'!Y144</f>
        <v>0</v>
      </c>
      <c r="Z144" s="212">
        <f>'[3]2017 GRC Adjustments'!Z144</f>
        <v>0</v>
      </c>
      <c r="AA144" s="212">
        <f>'[3]2017 GRC Adjustments'!AA144</f>
        <v>0</v>
      </c>
      <c r="AB144" s="212">
        <f>'[3]2017 GRC Adjustments'!AB144</f>
        <v>0</v>
      </c>
      <c r="AC144" s="212">
        <f>'[3]2017 GRC Adjustments'!AC144</f>
        <v>0</v>
      </c>
      <c r="AD144" s="212">
        <f>'[3]2017 GRC Adjustments'!AD144</f>
        <v>0</v>
      </c>
      <c r="AE144" s="212">
        <f>'[3]2017 GRC Adjustments'!AE144</f>
        <v>0</v>
      </c>
      <c r="AF144" s="212">
        <f>'[3]2017 GRC Adjustments'!AF144</f>
        <v>0</v>
      </c>
      <c r="AG144" s="212">
        <f>'[3]2017 GRC Adjustments'!AG144</f>
        <v>0</v>
      </c>
      <c r="AH144" s="212">
        <f>'[3]2017 GRC Adjustments'!AH144</f>
        <v>0</v>
      </c>
      <c r="AI144" s="212">
        <f>'[3]2017 GRC Adjustments'!AI144</f>
        <v>0</v>
      </c>
      <c r="AJ144" s="212">
        <f>'[3]2017 GRC Adjustments'!AJ144</f>
        <v>0</v>
      </c>
      <c r="AK144" s="212">
        <f>'[3]2017 GRC Adjustments'!AK144</f>
        <v>0</v>
      </c>
      <c r="AL144" s="212">
        <f>'[3]2017 GRC Adjustments'!AL144</f>
        <v>0</v>
      </c>
      <c r="AM144" s="212">
        <f>'[3]2017 GRC Adjustments'!AM144</f>
        <v>0</v>
      </c>
      <c r="AN144" s="762">
        <f>'[3]2017 GRC Adjustments'!AN144</f>
        <v>431336.97999999899</v>
      </c>
    </row>
    <row r="145" spans="1:40">
      <c r="A145" s="751" t="str">
        <f>'[3]2017 GRC Adjustments'!A145</f>
        <v xml:space="preserve">               (18) 568 - Transmission Maint Supv &amp; Eng</v>
      </c>
      <c r="B145" s="99">
        <f>'[3]2017 GRC Adjustments'!B145</f>
        <v>113325.84</v>
      </c>
      <c r="C145" s="212">
        <f>'[3]2017 GRC Adjustments'!C145</f>
        <v>0</v>
      </c>
      <c r="D145" s="212">
        <f>'[3]2017 GRC Adjustments'!D145</f>
        <v>0</v>
      </c>
      <c r="E145" s="212">
        <f>'[3]2017 GRC Adjustments'!E145</f>
        <v>0</v>
      </c>
      <c r="F145" s="212">
        <f>'[3]2017 GRC Adjustments'!F145</f>
        <v>0</v>
      </c>
      <c r="G145" s="212">
        <f>'[3]2017 GRC Adjustments'!G145</f>
        <v>0</v>
      </c>
      <c r="H145" s="212">
        <f>'[3]2017 GRC Adjustments'!H145</f>
        <v>0</v>
      </c>
      <c r="I145" s="212">
        <f>'[3]2017 GRC Adjustments'!I145</f>
        <v>0</v>
      </c>
      <c r="J145" s="212">
        <f>'[3]2017 GRC Adjustments'!J145</f>
        <v>0</v>
      </c>
      <c r="K145" s="99">
        <f>'[3]2017 GRC Adjustments'!K145</f>
        <v>0</v>
      </c>
      <c r="L145" s="99">
        <f>'[3]2017 GRC Adjustments'!L145</f>
        <v>0</v>
      </c>
      <c r="M145" s="212">
        <f>'[3]2017 GRC Adjustments'!M145</f>
        <v>0</v>
      </c>
      <c r="N145" s="212">
        <f>'[3]2017 GRC Adjustments'!N145</f>
        <v>0</v>
      </c>
      <c r="O145" s="212">
        <f>'[3]2017 GRC Adjustments'!O145</f>
        <v>0</v>
      </c>
      <c r="P145" s="212">
        <f>'[3]2017 GRC Adjustments'!P145</f>
        <v>0</v>
      </c>
      <c r="Q145" s="212">
        <f>'[3]2017 GRC Adjustments'!Q145</f>
        <v>0</v>
      </c>
      <c r="R145" s="212">
        <f>'[3]2017 GRC Adjustments'!R145</f>
        <v>0</v>
      </c>
      <c r="S145" s="99">
        <f>'[3]2017 GRC Adjustments'!S145</f>
        <v>0</v>
      </c>
      <c r="T145" s="212">
        <f>'[3]2017 GRC Adjustments'!T145</f>
        <v>0</v>
      </c>
      <c r="U145" s="212">
        <f>'[3]2017 GRC Adjustments'!U145</f>
        <v>0</v>
      </c>
      <c r="V145" s="212">
        <f>'[3]2017 GRC Adjustments'!V145</f>
        <v>0</v>
      </c>
      <c r="W145" s="212">
        <f>'[3]2017 GRC Adjustments'!W145</f>
        <v>0</v>
      </c>
      <c r="X145" s="212">
        <f>'[3]2017 GRC Adjustments'!X145</f>
        <v>0</v>
      </c>
      <c r="Y145" s="212">
        <f>'[3]2017 GRC Adjustments'!Y145</f>
        <v>0</v>
      </c>
      <c r="Z145" s="212">
        <f>'[3]2017 GRC Adjustments'!Z145</f>
        <v>0</v>
      </c>
      <c r="AA145" s="212">
        <f>'[3]2017 GRC Adjustments'!AA145</f>
        <v>0</v>
      </c>
      <c r="AB145" s="212">
        <f>'[3]2017 GRC Adjustments'!AB145</f>
        <v>0</v>
      </c>
      <c r="AC145" s="212">
        <f>'[3]2017 GRC Adjustments'!AC145</f>
        <v>0</v>
      </c>
      <c r="AD145" s="212">
        <f>'[3]2017 GRC Adjustments'!AD145</f>
        <v>0</v>
      </c>
      <c r="AE145" s="212">
        <f>'[3]2017 GRC Adjustments'!AE145</f>
        <v>0</v>
      </c>
      <c r="AF145" s="212">
        <f>'[3]2017 GRC Adjustments'!AF145</f>
        <v>0</v>
      </c>
      <c r="AG145" s="212">
        <f>'[3]2017 GRC Adjustments'!AG145</f>
        <v>0</v>
      </c>
      <c r="AH145" s="212">
        <f>'[3]2017 GRC Adjustments'!AH145</f>
        <v>0</v>
      </c>
      <c r="AI145" s="212">
        <f>'[3]2017 GRC Adjustments'!AI145</f>
        <v>0</v>
      </c>
      <c r="AJ145" s="212">
        <f>'[3]2017 GRC Adjustments'!AJ145</f>
        <v>0</v>
      </c>
      <c r="AK145" s="212">
        <f>'[3]2017 GRC Adjustments'!AK145</f>
        <v>0</v>
      </c>
      <c r="AL145" s="212">
        <f>'[3]2017 GRC Adjustments'!AL145</f>
        <v>0</v>
      </c>
      <c r="AM145" s="212">
        <f>'[3]2017 GRC Adjustments'!AM145</f>
        <v>0</v>
      </c>
      <c r="AN145" s="762">
        <f>'[3]2017 GRC Adjustments'!AN145</f>
        <v>113325.84</v>
      </c>
    </row>
    <row r="146" spans="1:40">
      <c r="A146" s="751" t="str">
        <f>'[3]2017 GRC Adjustments'!A146</f>
        <v xml:space="preserve">               (18) 569 - Transmission Maint Structures</v>
      </c>
      <c r="B146" s="99">
        <f>'[3]2017 GRC Adjustments'!B146</f>
        <v>785.32</v>
      </c>
      <c r="C146" s="212">
        <f>'[3]2017 GRC Adjustments'!C146</f>
        <v>0</v>
      </c>
      <c r="D146" s="212">
        <f>'[3]2017 GRC Adjustments'!D146</f>
        <v>0</v>
      </c>
      <c r="E146" s="212">
        <f>'[3]2017 GRC Adjustments'!E146</f>
        <v>0</v>
      </c>
      <c r="F146" s="212">
        <f>'[3]2017 GRC Adjustments'!F146</f>
        <v>0</v>
      </c>
      <c r="G146" s="212">
        <f>'[3]2017 GRC Adjustments'!G146</f>
        <v>0</v>
      </c>
      <c r="H146" s="212">
        <f>'[3]2017 GRC Adjustments'!H146</f>
        <v>0</v>
      </c>
      <c r="I146" s="212">
        <f>'[3]2017 GRC Adjustments'!I146</f>
        <v>0</v>
      </c>
      <c r="J146" s="212">
        <f>'[3]2017 GRC Adjustments'!J146</f>
        <v>0</v>
      </c>
      <c r="K146" s="99">
        <f>'[3]2017 GRC Adjustments'!K146</f>
        <v>0</v>
      </c>
      <c r="L146" s="99">
        <f>'[3]2017 GRC Adjustments'!L146</f>
        <v>0</v>
      </c>
      <c r="M146" s="212">
        <f>'[3]2017 GRC Adjustments'!M146</f>
        <v>0</v>
      </c>
      <c r="N146" s="212">
        <f>'[3]2017 GRC Adjustments'!N146</f>
        <v>0</v>
      </c>
      <c r="O146" s="212">
        <f>'[3]2017 GRC Adjustments'!O146</f>
        <v>0</v>
      </c>
      <c r="P146" s="212">
        <f>'[3]2017 GRC Adjustments'!P146</f>
        <v>0</v>
      </c>
      <c r="Q146" s="212">
        <f>'[3]2017 GRC Adjustments'!Q146</f>
        <v>0</v>
      </c>
      <c r="R146" s="212">
        <f>'[3]2017 GRC Adjustments'!R146</f>
        <v>0</v>
      </c>
      <c r="S146" s="99">
        <f>'[3]2017 GRC Adjustments'!S146</f>
        <v>0</v>
      </c>
      <c r="T146" s="212">
        <f>'[3]2017 GRC Adjustments'!T146</f>
        <v>0</v>
      </c>
      <c r="U146" s="212">
        <f>'[3]2017 GRC Adjustments'!U146</f>
        <v>0</v>
      </c>
      <c r="V146" s="212">
        <f>'[3]2017 GRC Adjustments'!V146</f>
        <v>0</v>
      </c>
      <c r="W146" s="212">
        <f>'[3]2017 GRC Adjustments'!W146</f>
        <v>0</v>
      </c>
      <c r="X146" s="212">
        <f>'[3]2017 GRC Adjustments'!X146</f>
        <v>0</v>
      </c>
      <c r="Y146" s="212">
        <f>'[3]2017 GRC Adjustments'!Y146</f>
        <v>0</v>
      </c>
      <c r="Z146" s="212">
        <f>'[3]2017 GRC Adjustments'!Z146</f>
        <v>0</v>
      </c>
      <c r="AA146" s="212">
        <f>'[3]2017 GRC Adjustments'!AA146</f>
        <v>0</v>
      </c>
      <c r="AB146" s="212">
        <f>'[3]2017 GRC Adjustments'!AB146</f>
        <v>0</v>
      </c>
      <c r="AC146" s="212">
        <f>'[3]2017 GRC Adjustments'!AC146</f>
        <v>0</v>
      </c>
      <c r="AD146" s="212">
        <f>'[3]2017 GRC Adjustments'!AD146</f>
        <v>0</v>
      </c>
      <c r="AE146" s="212">
        <f>'[3]2017 GRC Adjustments'!AE146</f>
        <v>0</v>
      </c>
      <c r="AF146" s="212">
        <f>'[3]2017 GRC Adjustments'!AF146</f>
        <v>0</v>
      </c>
      <c r="AG146" s="212">
        <f>'[3]2017 GRC Adjustments'!AG146</f>
        <v>0</v>
      </c>
      <c r="AH146" s="212">
        <f>'[3]2017 GRC Adjustments'!AH146</f>
        <v>0</v>
      </c>
      <c r="AI146" s="212">
        <f>'[3]2017 GRC Adjustments'!AI146</f>
        <v>0</v>
      </c>
      <c r="AJ146" s="212">
        <f>'[3]2017 GRC Adjustments'!AJ146</f>
        <v>0</v>
      </c>
      <c r="AK146" s="212">
        <f>'[3]2017 GRC Adjustments'!AK146</f>
        <v>0</v>
      </c>
      <c r="AL146" s="212">
        <f>'[3]2017 GRC Adjustments'!AL146</f>
        <v>0</v>
      </c>
      <c r="AM146" s="212">
        <f>'[3]2017 GRC Adjustments'!AM146</f>
        <v>0</v>
      </c>
      <c r="AN146" s="762">
        <f>'[3]2017 GRC Adjustments'!AN146</f>
        <v>785.32</v>
      </c>
    </row>
    <row r="147" spans="1:40">
      <c r="A147" s="751" t="str">
        <f>'[3]2017 GRC Adjustments'!A147</f>
        <v xml:space="preserve">               (18) 5691 - Transmission Computer Hardware Maint</v>
      </c>
      <c r="B147" s="99">
        <f>'[3]2017 GRC Adjustments'!B147</f>
        <v>0</v>
      </c>
      <c r="C147" s="212">
        <f>'[3]2017 GRC Adjustments'!C147</f>
        <v>0</v>
      </c>
      <c r="D147" s="212">
        <f>'[3]2017 GRC Adjustments'!D147</f>
        <v>0</v>
      </c>
      <c r="E147" s="212">
        <f>'[3]2017 GRC Adjustments'!E147</f>
        <v>0</v>
      </c>
      <c r="F147" s="212">
        <f>'[3]2017 GRC Adjustments'!F147</f>
        <v>0</v>
      </c>
      <c r="G147" s="212">
        <f>'[3]2017 GRC Adjustments'!G147</f>
        <v>0</v>
      </c>
      <c r="H147" s="212">
        <f>'[3]2017 GRC Adjustments'!H147</f>
        <v>0</v>
      </c>
      <c r="I147" s="212">
        <f>'[3]2017 GRC Adjustments'!I147</f>
        <v>0</v>
      </c>
      <c r="J147" s="212">
        <f>'[3]2017 GRC Adjustments'!J147</f>
        <v>0</v>
      </c>
      <c r="K147" s="99">
        <f>'[3]2017 GRC Adjustments'!K147</f>
        <v>0</v>
      </c>
      <c r="L147" s="99">
        <f>'[3]2017 GRC Adjustments'!L147</f>
        <v>0</v>
      </c>
      <c r="M147" s="212">
        <f>'[3]2017 GRC Adjustments'!M147</f>
        <v>0</v>
      </c>
      <c r="N147" s="212">
        <f>'[3]2017 GRC Adjustments'!N147</f>
        <v>0</v>
      </c>
      <c r="O147" s="212">
        <f>'[3]2017 GRC Adjustments'!O147</f>
        <v>0</v>
      </c>
      <c r="P147" s="212">
        <f>'[3]2017 GRC Adjustments'!P147</f>
        <v>0</v>
      </c>
      <c r="Q147" s="212">
        <f>'[3]2017 GRC Adjustments'!Q147</f>
        <v>0</v>
      </c>
      <c r="R147" s="212">
        <f>'[3]2017 GRC Adjustments'!R147</f>
        <v>0</v>
      </c>
      <c r="S147" s="99">
        <f>'[3]2017 GRC Adjustments'!S147</f>
        <v>0</v>
      </c>
      <c r="T147" s="212">
        <f>'[3]2017 GRC Adjustments'!T147</f>
        <v>0</v>
      </c>
      <c r="U147" s="212">
        <f>'[3]2017 GRC Adjustments'!U147</f>
        <v>0</v>
      </c>
      <c r="V147" s="212">
        <f>'[3]2017 GRC Adjustments'!V147</f>
        <v>0</v>
      </c>
      <c r="W147" s="212">
        <f>'[3]2017 GRC Adjustments'!W147</f>
        <v>0</v>
      </c>
      <c r="X147" s="212">
        <f>'[3]2017 GRC Adjustments'!X147</f>
        <v>0</v>
      </c>
      <c r="Y147" s="212">
        <f>'[3]2017 GRC Adjustments'!Y147</f>
        <v>0</v>
      </c>
      <c r="Z147" s="212">
        <f>'[3]2017 GRC Adjustments'!Z147</f>
        <v>0</v>
      </c>
      <c r="AA147" s="212">
        <f>'[3]2017 GRC Adjustments'!AA147</f>
        <v>0</v>
      </c>
      <c r="AB147" s="212">
        <f>'[3]2017 GRC Adjustments'!AB147</f>
        <v>0</v>
      </c>
      <c r="AC147" s="212">
        <f>'[3]2017 GRC Adjustments'!AC147</f>
        <v>0</v>
      </c>
      <c r="AD147" s="212">
        <f>'[3]2017 GRC Adjustments'!AD147</f>
        <v>0</v>
      </c>
      <c r="AE147" s="212">
        <f>'[3]2017 GRC Adjustments'!AE147</f>
        <v>0</v>
      </c>
      <c r="AF147" s="212">
        <f>'[3]2017 GRC Adjustments'!AF147</f>
        <v>0</v>
      </c>
      <c r="AG147" s="212">
        <f>'[3]2017 GRC Adjustments'!AG147</f>
        <v>0</v>
      </c>
      <c r="AH147" s="212">
        <f>'[3]2017 GRC Adjustments'!AH147</f>
        <v>0</v>
      </c>
      <c r="AI147" s="212">
        <f>'[3]2017 GRC Adjustments'!AI147</f>
        <v>0</v>
      </c>
      <c r="AJ147" s="212">
        <f>'[3]2017 GRC Adjustments'!AJ147</f>
        <v>0</v>
      </c>
      <c r="AK147" s="212">
        <f>'[3]2017 GRC Adjustments'!AK147</f>
        <v>0</v>
      </c>
      <c r="AL147" s="212">
        <f>'[3]2017 GRC Adjustments'!AL147</f>
        <v>0</v>
      </c>
      <c r="AM147" s="212">
        <f>'[3]2017 GRC Adjustments'!AM147</f>
        <v>0</v>
      </c>
      <c r="AN147" s="762">
        <f>'[3]2017 GRC Adjustments'!AN147</f>
        <v>0</v>
      </c>
    </row>
    <row r="148" spans="1:40">
      <c r="A148" s="751" t="str">
        <f>'[3]2017 GRC Adjustments'!A148</f>
        <v xml:space="preserve">               (18) 5692 - Maintenance of Computer Software</v>
      </c>
      <c r="B148" s="99">
        <f>'[3]2017 GRC Adjustments'!B148</f>
        <v>131404.91999999899</v>
      </c>
      <c r="C148" s="212">
        <f>'[3]2017 GRC Adjustments'!C148</f>
        <v>0</v>
      </c>
      <c r="D148" s="212">
        <f>'[3]2017 GRC Adjustments'!D148</f>
        <v>0</v>
      </c>
      <c r="E148" s="212">
        <f>'[3]2017 GRC Adjustments'!E148</f>
        <v>0</v>
      </c>
      <c r="F148" s="212">
        <f>'[3]2017 GRC Adjustments'!F148</f>
        <v>0</v>
      </c>
      <c r="G148" s="212">
        <f>'[3]2017 GRC Adjustments'!G148</f>
        <v>0</v>
      </c>
      <c r="H148" s="212">
        <f>'[3]2017 GRC Adjustments'!H148</f>
        <v>0</v>
      </c>
      <c r="I148" s="212">
        <f>'[3]2017 GRC Adjustments'!I148</f>
        <v>0</v>
      </c>
      <c r="J148" s="212">
        <f>'[3]2017 GRC Adjustments'!J148</f>
        <v>0</v>
      </c>
      <c r="K148" s="99">
        <f>'[3]2017 GRC Adjustments'!K148</f>
        <v>0</v>
      </c>
      <c r="L148" s="99">
        <f>'[3]2017 GRC Adjustments'!L148</f>
        <v>0</v>
      </c>
      <c r="M148" s="212">
        <f>'[3]2017 GRC Adjustments'!M148</f>
        <v>0</v>
      </c>
      <c r="N148" s="212">
        <f>'[3]2017 GRC Adjustments'!N148</f>
        <v>0</v>
      </c>
      <c r="O148" s="212">
        <f>'[3]2017 GRC Adjustments'!O148</f>
        <v>0</v>
      </c>
      <c r="P148" s="212">
        <f>'[3]2017 GRC Adjustments'!P148</f>
        <v>0</v>
      </c>
      <c r="Q148" s="212">
        <f>'[3]2017 GRC Adjustments'!Q148</f>
        <v>0</v>
      </c>
      <c r="R148" s="212">
        <f>'[3]2017 GRC Adjustments'!R148</f>
        <v>0</v>
      </c>
      <c r="S148" s="99">
        <f>'[3]2017 GRC Adjustments'!S148</f>
        <v>0</v>
      </c>
      <c r="T148" s="212">
        <f>'[3]2017 GRC Adjustments'!T148</f>
        <v>0</v>
      </c>
      <c r="U148" s="212">
        <f>'[3]2017 GRC Adjustments'!U148</f>
        <v>0</v>
      </c>
      <c r="V148" s="212">
        <f>'[3]2017 GRC Adjustments'!V148</f>
        <v>0</v>
      </c>
      <c r="W148" s="212">
        <f>'[3]2017 GRC Adjustments'!W148</f>
        <v>0</v>
      </c>
      <c r="X148" s="212">
        <f>'[3]2017 GRC Adjustments'!X148</f>
        <v>0</v>
      </c>
      <c r="Y148" s="212">
        <f>'[3]2017 GRC Adjustments'!Y148</f>
        <v>0</v>
      </c>
      <c r="Z148" s="212">
        <f>'[3]2017 GRC Adjustments'!Z148</f>
        <v>0</v>
      </c>
      <c r="AA148" s="212">
        <f>'[3]2017 GRC Adjustments'!AA148</f>
        <v>0</v>
      </c>
      <c r="AB148" s="212">
        <f>'[3]2017 GRC Adjustments'!AB148</f>
        <v>0</v>
      </c>
      <c r="AC148" s="212">
        <f>'[3]2017 GRC Adjustments'!AC148</f>
        <v>0</v>
      </c>
      <c r="AD148" s="212">
        <f>'[3]2017 GRC Adjustments'!AD148</f>
        <v>0</v>
      </c>
      <c r="AE148" s="212">
        <f>'[3]2017 GRC Adjustments'!AE148</f>
        <v>0</v>
      </c>
      <c r="AF148" s="212">
        <f>'[3]2017 GRC Adjustments'!AF148</f>
        <v>0</v>
      </c>
      <c r="AG148" s="212">
        <f>'[3]2017 GRC Adjustments'!AG148</f>
        <v>0</v>
      </c>
      <c r="AH148" s="212">
        <f>'[3]2017 GRC Adjustments'!AH148</f>
        <v>0</v>
      </c>
      <c r="AI148" s="212">
        <f>'[3]2017 GRC Adjustments'!AI148</f>
        <v>0</v>
      </c>
      <c r="AJ148" s="212">
        <f>'[3]2017 GRC Adjustments'!AJ148</f>
        <v>0</v>
      </c>
      <c r="AK148" s="212">
        <f>'[3]2017 GRC Adjustments'!AK148</f>
        <v>0</v>
      </c>
      <c r="AL148" s="212">
        <f>'[3]2017 GRC Adjustments'!AL148</f>
        <v>0</v>
      </c>
      <c r="AM148" s="212">
        <f>'[3]2017 GRC Adjustments'!AM148</f>
        <v>0</v>
      </c>
      <c r="AN148" s="762">
        <f>'[3]2017 GRC Adjustments'!AN148</f>
        <v>131404.91999999899</v>
      </c>
    </row>
    <row r="149" spans="1:40">
      <c r="A149" s="751" t="str">
        <f>'[3]2017 GRC Adjustments'!A149</f>
        <v xml:space="preserve">               (18) 570 - Transmission Maint Station Equipment</v>
      </c>
      <c r="B149" s="99">
        <f>'[3]2017 GRC Adjustments'!B149</f>
        <v>2680230.52</v>
      </c>
      <c r="C149" s="212">
        <f>'[3]2017 GRC Adjustments'!C149</f>
        <v>0</v>
      </c>
      <c r="D149" s="212">
        <f>'[3]2017 GRC Adjustments'!D149</f>
        <v>0</v>
      </c>
      <c r="E149" s="212">
        <f>'[3]2017 GRC Adjustments'!E149</f>
        <v>0</v>
      </c>
      <c r="F149" s="212">
        <f>'[3]2017 GRC Adjustments'!F149</f>
        <v>0</v>
      </c>
      <c r="G149" s="212">
        <f>'[3]2017 GRC Adjustments'!G149</f>
        <v>0</v>
      </c>
      <c r="H149" s="212">
        <f>'[3]2017 GRC Adjustments'!H149</f>
        <v>0</v>
      </c>
      <c r="I149" s="212">
        <f>'[3]2017 GRC Adjustments'!I149</f>
        <v>0</v>
      </c>
      <c r="J149" s="212">
        <f>'[3]2017 GRC Adjustments'!J149</f>
        <v>0</v>
      </c>
      <c r="K149" s="99">
        <f>'[3]2017 GRC Adjustments'!K149</f>
        <v>1067.6799988176431</v>
      </c>
      <c r="L149" s="99">
        <f>'[3]2017 GRC Adjustments'!L149</f>
        <v>0</v>
      </c>
      <c r="M149" s="212">
        <f>'[3]2017 GRC Adjustments'!M149</f>
        <v>0</v>
      </c>
      <c r="N149" s="212">
        <f>'[3]2017 GRC Adjustments'!N149</f>
        <v>0</v>
      </c>
      <c r="O149" s="212">
        <f>'[3]2017 GRC Adjustments'!O149</f>
        <v>0</v>
      </c>
      <c r="P149" s="212">
        <f>'[3]2017 GRC Adjustments'!P149</f>
        <v>0</v>
      </c>
      <c r="Q149" s="212">
        <f>'[3]2017 GRC Adjustments'!Q149</f>
        <v>0</v>
      </c>
      <c r="R149" s="212">
        <f>'[3]2017 GRC Adjustments'!R149</f>
        <v>13285.429039316201</v>
      </c>
      <c r="S149" s="99">
        <f>'[3]2017 GRC Adjustments'!S149</f>
        <v>0</v>
      </c>
      <c r="T149" s="212">
        <f>'[3]2017 GRC Adjustments'!T149</f>
        <v>0</v>
      </c>
      <c r="U149" s="212">
        <f>'[3]2017 GRC Adjustments'!U149</f>
        <v>0</v>
      </c>
      <c r="V149" s="212">
        <f>'[3]2017 GRC Adjustments'!V149</f>
        <v>0</v>
      </c>
      <c r="W149" s="212">
        <f>'[3]2017 GRC Adjustments'!W149</f>
        <v>0</v>
      </c>
      <c r="X149" s="212">
        <f>'[3]2017 GRC Adjustments'!X149</f>
        <v>0</v>
      </c>
      <c r="Y149" s="212">
        <f>'[3]2017 GRC Adjustments'!Y149</f>
        <v>0</v>
      </c>
      <c r="Z149" s="212">
        <f>'[3]2017 GRC Adjustments'!Z149</f>
        <v>0</v>
      </c>
      <c r="AA149" s="212">
        <f>'[3]2017 GRC Adjustments'!AA149</f>
        <v>0</v>
      </c>
      <c r="AB149" s="212">
        <f>'[3]2017 GRC Adjustments'!AB149</f>
        <v>0</v>
      </c>
      <c r="AC149" s="212">
        <f>'[3]2017 GRC Adjustments'!AC149</f>
        <v>0</v>
      </c>
      <c r="AD149" s="212">
        <f>'[3]2017 GRC Adjustments'!AD149</f>
        <v>0</v>
      </c>
      <c r="AE149" s="212">
        <f>'[3]2017 GRC Adjustments'!AE149</f>
        <v>0</v>
      </c>
      <c r="AF149" s="212">
        <f>'[3]2017 GRC Adjustments'!AF149</f>
        <v>0</v>
      </c>
      <c r="AG149" s="212">
        <f>'[3]2017 GRC Adjustments'!AG149</f>
        <v>0</v>
      </c>
      <c r="AH149" s="212">
        <f>'[3]2017 GRC Adjustments'!AH149</f>
        <v>0</v>
      </c>
      <c r="AI149" s="212">
        <f>'[3]2017 GRC Adjustments'!AI149</f>
        <v>0</v>
      </c>
      <c r="AJ149" s="212">
        <f>'[3]2017 GRC Adjustments'!AJ149</f>
        <v>0</v>
      </c>
      <c r="AK149" s="212">
        <f>'[3]2017 GRC Adjustments'!AK149</f>
        <v>0</v>
      </c>
      <c r="AL149" s="212">
        <f>'[3]2017 GRC Adjustments'!AL149</f>
        <v>0</v>
      </c>
      <c r="AM149" s="212">
        <f>'[3]2017 GRC Adjustments'!AM149</f>
        <v>14353.109038133844</v>
      </c>
      <c r="AN149" s="762">
        <f>'[3]2017 GRC Adjustments'!AN149</f>
        <v>2694583.6290381337</v>
      </c>
    </row>
    <row r="150" spans="1:40">
      <c r="A150" s="751" t="str">
        <f>'[3]2017 GRC Adjustments'!A150</f>
        <v xml:space="preserve">               (18) 571 - Transmission Maint Overhead Lines</v>
      </c>
      <c r="B150" s="99">
        <f>'[3]2017 GRC Adjustments'!B150</f>
        <v>7233052.52999999</v>
      </c>
      <c r="C150" s="212">
        <f>'[3]2017 GRC Adjustments'!C150</f>
        <v>0</v>
      </c>
      <c r="D150" s="212">
        <f>'[3]2017 GRC Adjustments'!D150</f>
        <v>0</v>
      </c>
      <c r="E150" s="212">
        <f>'[3]2017 GRC Adjustments'!E150</f>
        <v>0</v>
      </c>
      <c r="F150" s="212">
        <f>'[3]2017 GRC Adjustments'!F150</f>
        <v>0</v>
      </c>
      <c r="G150" s="212">
        <f>'[3]2017 GRC Adjustments'!G150</f>
        <v>0</v>
      </c>
      <c r="H150" s="212">
        <f>'[3]2017 GRC Adjustments'!H150</f>
        <v>0</v>
      </c>
      <c r="I150" s="212">
        <f>'[3]2017 GRC Adjustments'!I150</f>
        <v>0</v>
      </c>
      <c r="J150" s="212">
        <f>'[3]2017 GRC Adjustments'!J150</f>
        <v>0</v>
      </c>
      <c r="K150" s="99">
        <f>'[3]2017 GRC Adjustments'!K150</f>
        <v>914.15459432484647</v>
      </c>
      <c r="L150" s="99">
        <f>'[3]2017 GRC Adjustments'!L150</f>
        <v>0</v>
      </c>
      <c r="M150" s="212">
        <f>'[3]2017 GRC Adjustments'!M150</f>
        <v>0</v>
      </c>
      <c r="N150" s="212">
        <f>'[3]2017 GRC Adjustments'!N150</f>
        <v>0</v>
      </c>
      <c r="O150" s="212">
        <f>'[3]2017 GRC Adjustments'!O150</f>
        <v>0</v>
      </c>
      <c r="P150" s="212">
        <f>'[3]2017 GRC Adjustments'!P150</f>
        <v>0</v>
      </c>
      <c r="Q150" s="212">
        <f>'[3]2017 GRC Adjustments'!Q150</f>
        <v>0</v>
      </c>
      <c r="R150" s="212">
        <f>'[3]2017 GRC Adjustments'!R150</f>
        <v>11375.071189229948</v>
      </c>
      <c r="S150" s="99">
        <f>'[3]2017 GRC Adjustments'!S150</f>
        <v>0</v>
      </c>
      <c r="T150" s="212">
        <f>'[3]2017 GRC Adjustments'!T150</f>
        <v>0</v>
      </c>
      <c r="U150" s="212">
        <f>'[3]2017 GRC Adjustments'!U150</f>
        <v>0</v>
      </c>
      <c r="V150" s="212">
        <f>'[3]2017 GRC Adjustments'!V150</f>
        <v>0</v>
      </c>
      <c r="W150" s="212">
        <f>'[3]2017 GRC Adjustments'!W150</f>
        <v>0</v>
      </c>
      <c r="X150" s="99">
        <f>'[3]2017 GRC Adjustments'!X150</f>
        <v>0</v>
      </c>
      <c r="Y150" s="99">
        <f>'[3]2017 GRC Adjustments'!Y150</f>
        <v>0</v>
      </c>
      <c r="Z150" s="212">
        <f>'[3]2017 GRC Adjustments'!Z150</f>
        <v>0</v>
      </c>
      <c r="AA150" s="212">
        <f>'[3]2017 GRC Adjustments'!AA150</f>
        <v>0</v>
      </c>
      <c r="AB150" s="212">
        <f>'[3]2017 GRC Adjustments'!AB150</f>
        <v>0</v>
      </c>
      <c r="AC150" s="212">
        <f>'[3]2017 GRC Adjustments'!AC150</f>
        <v>0</v>
      </c>
      <c r="AD150" s="212">
        <f>'[3]2017 GRC Adjustments'!AD150</f>
        <v>0</v>
      </c>
      <c r="AE150" s="212">
        <f>'[3]2017 GRC Adjustments'!AE150</f>
        <v>0</v>
      </c>
      <c r="AF150" s="212">
        <f>'[3]2017 GRC Adjustments'!AF150</f>
        <v>0</v>
      </c>
      <c r="AG150" s="212">
        <f>'[3]2017 GRC Adjustments'!AG150</f>
        <v>0</v>
      </c>
      <c r="AH150" s="212">
        <f>'[3]2017 GRC Adjustments'!AH150</f>
        <v>0</v>
      </c>
      <c r="AI150" s="212">
        <f>'[3]2017 GRC Adjustments'!AI150</f>
        <v>0</v>
      </c>
      <c r="AJ150" s="212">
        <f>'[3]2017 GRC Adjustments'!AJ150</f>
        <v>0</v>
      </c>
      <c r="AK150" s="212">
        <f>'[3]2017 GRC Adjustments'!AK150</f>
        <v>0</v>
      </c>
      <c r="AL150" s="212">
        <f>'[3]2017 GRC Adjustments'!AL150</f>
        <v>0</v>
      </c>
      <c r="AM150" s="212">
        <f>'[3]2017 GRC Adjustments'!AM150</f>
        <v>12289.225783554793</v>
      </c>
      <c r="AN150" s="762">
        <f>'[3]2017 GRC Adjustments'!AN150</f>
        <v>7245341.7557835449</v>
      </c>
    </row>
    <row r="151" spans="1:40">
      <c r="A151" s="751" t="str">
        <f>'[3]2017 GRC Adjustments'!A151</f>
        <v xml:space="preserve">               (18) 572 - Transmission Maint Underground Lines</v>
      </c>
      <c r="B151" s="99">
        <f>'[3]2017 GRC Adjustments'!B151</f>
        <v>0</v>
      </c>
      <c r="C151" s="212">
        <f>'[3]2017 GRC Adjustments'!C151</f>
        <v>0</v>
      </c>
      <c r="D151" s="212">
        <f>'[3]2017 GRC Adjustments'!D151</f>
        <v>0</v>
      </c>
      <c r="E151" s="212">
        <f>'[3]2017 GRC Adjustments'!E151</f>
        <v>0</v>
      </c>
      <c r="F151" s="212">
        <f>'[3]2017 GRC Adjustments'!F151</f>
        <v>0</v>
      </c>
      <c r="G151" s="212">
        <f>'[3]2017 GRC Adjustments'!G151</f>
        <v>0</v>
      </c>
      <c r="H151" s="212">
        <f>'[3]2017 GRC Adjustments'!H151</f>
        <v>0</v>
      </c>
      <c r="I151" s="212">
        <f>'[3]2017 GRC Adjustments'!I151</f>
        <v>0</v>
      </c>
      <c r="J151" s="212">
        <f>'[3]2017 GRC Adjustments'!J151</f>
        <v>0</v>
      </c>
      <c r="K151" s="99">
        <f>'[3]2017 GRC Adjustments'!K151</f>
        <v>0</v>
      </c>
      <c r="L151" s="99">
        <f>'[3]2017 GRC Adjustments'!L151</f>
        <v>0</v>
      </c>
      <c r="M151" s="212">
        <f>'[3]2017 GRC Adjustments'!M151</f>
        <v>0</v>
      </c>
      <c r="N151" s="212">
        <f>'[3]2017 GRC Adjustments'!N151</f>
        <v>0</v>
      </c>
      <c r="O151" s="212">
        <f>'[3]2017 GRC Adjustments'!O151</f>
        <v>0</v>
      </c>
      <c r="P151" s="212">
        <f>'[3]2017 GRC Adjustments'!P151</f>
        <v>0</v>
      </c>
      <c r="Q151" s="212">
        <f>'[3]2017 GRC Adjustments'!Q151</f>
        <v>0</v>
      </c>
      <c r="R151" s="212">
        <f>'[3]2017 GRC Adjustments'!R151</f>
        <v>0</v>
      </c>
      <c r="S151" s="99">
        <f>'[3]2017 GRC Adjustments'!S151</f>
        <v>0</v>
      </c>
      <c r="T151" s="212">
        <f>'[3]2017 GRC Adjustments'!T151</f>
        <v>0</v>
      </c>
      <c r="U151" s="212">
        <f>'[3]2017 GRC Adjustments'!U151</f>
        <v>0</v>
      </c>
      <c r="V151" s="212">
        <f>'[3]2017 GRC Adjustments'!V151</f>
        <v>0</v>
      </c>
      <c r="W151" s="212">
        <f>'[3]2017 GRC Adjustments'!W151</f>
        <v>0</v>
      </c>
      <c r="X151" s="212">
        <f>'[3]2017 GRC Adjustments'!X151</f>
        <v>0</v>
      </c>
      <c r="Y151" s="212">
        <f>'[3]2017 GRC Adjustments'!Y151</f>
        <v>0</v>
      </c>
      <c r="Z151" s="212">
        <f>'[3]2017 GRC Adjustments'!Z151</f>
        <v>0</v>
      </c>
      <c r="AA151" s="212">
        <f>'[3]2017 GRC Adjustments'!AA151</f>
        <v>0</v>
      </c>
      <c r="AB151" s="212">
        <f>'[3]2017 GRC Adjustments'!AB151</f>
        <v>0</v>
      </c>
      <c r="AC151" s="212">
        <f>'[3]2017 GRC Adjustments'!AC151</f>
        <v>0</v>
      </c>
      <c r="AD151" s="212">
        <f>'[3]2017 GRC Adjustments'!AD151</f>
        <v>-131868.25166666671</v>
      </c>
      <c r="AE151" s="212">
        <f>'[3]2017 GRC Adjustments'!AE151</f>
        <v>0</v>
      </c>
      <c r="AF151" s="212">
        <f>'[3]2017 GRC Adjustments'!AF151</f>
        <v>0</v>
      </c>
      <c r="AG151" s="212">
        <f>'[3]2017 GRC Adjustments'!AG151</f>
        <v>0</v>
      </c>
      <c r="AH151" s="212">
        <f>'[3]2017 GRC Adjustments'!AH151</f>
        <v>0</v>
      </c>
      <c r="AI151" s="212">
        <f>'[3]2017 GRC Adjustments'!AI151</f>
        <v>0</v>
      </c>
      <c r="AJ151" s="212">
        <f>'[3]2017 GRC Adjustments'!AJ151</f>
        <v>0</v>
      </c>
      <c r="AK151" s="212">
        <f>'[3]2017 GRC Adjustments'!AK151</f>
        <v>0</v>
      </c>
      <c r="AL151" s="212">
        <f>'[3]2017 GRC Adjustments'!AL151</f>
        <v>0</v>
      </c>
      <c r="AM151" s="212">
        <f>'[3]2017 GRC Adjustments'!AM151</f>
        <v>-131868.25166666671</v>
      </c>
      <c r="AN151" s="762">
        <f>'[3]2017 GRC Adjustments'!AN151</f>
        <v>-131868.25166666671</v>
      </c>
    </row>
    <row r="152" spans="1:40">
      <c r="A152" s="751" t="str">
        <f>'[3]2017 GRC Adjustments'!A152</f>
        <v xml:space="preserve">               (18) 850 - Transmission Oper Supv &amp; Engineering</v>
      </c>
      <c r="B152" s="99">
        <f>'[3]2017 GRC Adjustments'!B152</f>
        <v>0</v>
      </c>
      <c r="C152" s="212">
        <f>'[3]2017 GRC Adjustments'!C152</f>
        <v>0</v>
      </c>
      <c r="D152" s="212">
        <f>'[3]2017 GRC Adjustments'!D152</f>
        <v>0</v>
      </c>
      <c r="E152" s="212">
        <f>'[3]2017 GRC Adjustments'!E152</f>
        <v>0</v>
      </c>
      <c r="F152" s="212">
        <f>'[3]2017 GRC Adjustments'!F152</f>
        <v>0</v>
      </c>
      <c r="G152" s="212">
        <f>'[3]2017 GRC Adjustments'!G152</f>
        <v>0</v>
      </c>
      <c r="H152" s="212">
        <f>'[3]2017 GRC Adjustments'!H152</f>
        <v>0</v>
      </c>
      <c r="I152" s="212">
        <f>'[3]2017 GRC Adjustments'!I152</f>
        <v>0</v>
      </c>
      <c r="J152" s="212">
        <f>'[3]2017 GRC Adjustments'!J152</f>
        <v>0</v>
      </c>
      <c r="K152" s="99">
        <f>'[3]2017 GRC Adjustments'!K152</f>
        <v>0</v>
      </c>
      <c r="L152" s="99">
        <f>'[3]2017 GRC Adjustments'!L152</f>
        <v>0</v>
      </c>
      <c r="M152" s="212">
        <f>'[3]2017 GRC Adjustments'!M152</f>
        <v>0</v>
      </c>
      <c r="N152" s="212">
        <f>'[3]2017 GRC Adjustments'!N152</f>
        <v>0</v>
      </c>
      <c r="O152" s="212">
        <f>'[3]2017 GRC Adjustments'!O152</f>
        <v>0</v>
      </c>
      <c r="P152" s="212">
        <f>'[3]2017 GRC Adjustments'!P152</f>
        <v>0</v>
      </c>
      <c r="Q152" s="212">
        <f>'[3]2017 GRC Adjustments'!Q152</f>
        <v>0</v>
      </c>
      <c r="R152" s="212">
        <f>'[3]2017 GRC Adjustments'!R152</f>
        <v>0</v>
      </c>
      <c r="S152" s="99">
        <f>'[3]2017 GRC Adjustments'!S152</f>
        <v>0</v>
      </c>
      <c r="T152" s="212">
        <f>'[3]2017 GRC Adjustments'!T152</f>
        <v>0</v>
      </c>
      <c r="U152" s="212">
        <f>'[3]2017 GRC Adjustments'!U152</f>
        <v>0</v>
      </c>
      <c r="V152" s="212">
        <f>'[3]2017 GRC Adjustments'!V152</f>
        <v>0</v>
      </c>
      <c r="W152" s="212">
        <f>'[3]2017 GRC Adjustments'!W152</f>
        <v>0</v>
      </c>
      <c r="X152" s="212">
        <f>'[3]2017 GRC Adjustments'!X152</f>
        <v>0</v>
      </c>
      <c r="Y152" s="212">
        <f>'[3]2017 GRC Adjustments'!Y152</f>
        <v>0</v>
      </c>
      <c r="Z152" s="212">
        <f>'[3]2017 GRC Adjustments'!Z152</f>
        <v>0</v>
      </c>
      <c r="AA152" s="212">
        <f>'[3]2017 GRC Adjustments'!AA152</f>
        <v>0</v>
      </c>
      <c r="AB152" s="212">
        <f>'[3]2017 GRC Adjustments'!AB152</f>
        <v>0</v>
      </c>
      <c r="AC152" s="212">
        <f>'[3]2017 GRC Adjustments'!AC152</f>
        <v>0</v>
      </c>
      <c r="AD152" s="212">
        <f>'[3]2017 GRC Adjustments'!AD152</f>
        <v>0</v>
      </c>
      <c r="AE152" s="212">
        <f>'[3]2017 GRC Adjustments'!AE152</f>
        <v>0</v>
      </c>
      <c r="AF152" s="212">
        <f>'[3]2017 GRC Adjustments'!AF152</f>
        <v>0</v>
      </c>
      <c r="AG152" s="212">
        <f>'[3]2017 GRC Adjustments'!AG152</f>
        <v>0</v>
      </c>
      <c r="AH152" s="212">
        <f>'[3]2017 GRC Adjustments'!AH152</f>
        <v>0</v>
      </c>
      <c r="AI152" s="212">
        <f>'[3]2017 GRC Adjustments'!AI152</f>
        <v>0</v>
      </c>
      <c r="AJ152" s="212">
        <f>'[3]2017 GRC Adjustments'!AJ152</f>
        <v>0</v>
      </c>
      <c r="AK152" s="212">
        <f>'[3]2017 GRC Adjustments'!AK152</f>
        <v>0</v>
      </c>
      <c r="AL152" s="212">
        <f>'[3]2017 GRC Adjustments'!AL152</f>
        <v>0</v>
      </c>
      <c r="AM152" s="212">
        <f>'[3]2017 GRC Adjustments'!AM152</f>
        <v>0</v>
      </c>
      <c r="AN152" s="762">
        <f>'[3]2017 GRC Adjustments'!AN152</f>
        <v>0</v>
      </c>
    </row>
    <row r="153" spans="1:40">
      <c r="A153" s="751" t="str">
        <f>'[3]2017 GRC Adjustments'!A153</f>
        <v xml:space="preserve">               (18) 856 - Transmission Oper Mains Expenses</v>
      </c>
      <c r="B153" s="99">
        <f>'[3]2017 GRC Adjustments'!B153</f>
        <v>0</v>
      </c>
      <c r="C153" s="212">
        <f>'[3]2017 GRC Adjustments'!C153</f>
        <v>0</v>
      </c>
      <c r="D153" s="212">
        <f>'[3]2017 GRC Adjustments'!D153</f>
        <v>0</v>
      </c>
      <c r="E153" s="212">
        <f>'[3]2017 GRC Adjustments'!E153</f>
        <v>0</v>
      </c>
      <c r="F153" s="212">
        <f>'[3]2017 GRC Adjustments'!F153</f>
        <v>0</v>
      </c>
      <c r="G153" s="212">
        <f>'[3]2017 GRC Adjustments'!G153</f>
        <v>0</v>
      </c>
      <c r="H153" s="212">
        <f>'[3]2017 GRC Adjustments'!H153</f>
        <v>0</v>
      </c>
      <c r="I153" s="212">
        <f>'[3]2017 GRC Adjustments'!I153</f>
        <v>0</v>
      </c>
      <c r="J153" s="212">
        <f>'[3]2017 GRC Adjustments'!J153</f>
        <v>0</v>
      </c>
      <c r="K153" s="99">
        <f>'[3]2017 GRC Adjustments'!K153</f>
        <v>0</v>
      </c>
      <c r="L153" s="99">
        <f>'[3]2017 GRC Adjustments'!L153</f>
        <v>0</v>
      </c>
      <c r="M153" s="212">
        <f>'[3]2017 GRC Adjustments'!M153</f>
        <v>0</v>
      </c>
      <c r="N153" s="212">
        <f>'[3]2017 GRC Adjustments'!N153</f>
        <v>0</v>
      </c>
      <c r="O153" s="212">
        <f>'[3]2017 GRC Adjustments'!O153</f>
        <v>0</v>
      </c>
      <c r="P153" s="212">
        <f>'[3]2017 GRC Adjustments'!P153</f>
        <v>0</v>
      </c>
      <c r="Q153" s="212">
        <f>'[3]2017 GRC Adjustments'!Q153</f>
        <v>0</v>
      </c>
      <c r="R153" s="212">
        <f>'[3]2017 GRC Adjustments'!R153</f>
        <v>0</v>
      </c>
      <c r="S153" s="99">
        <f>'[3]2017 GRC Adjustments'!S153</f>
        <v>0</v>
      </c>
      <c r="T153" s="212">
        <f>'[3]2017 GRC Adjustments'!T153</f>
        <v>0</v>
      </c>
      <c r="U153" s="212">
        <f>'[3]2017 GRC Adjustments'!U153</f>
        <v>0</v>
      </c>
      <c r="V153" s="212">
        <f>'[3]2017 GRC Adjustments'!V153</f>
        <v>0</v>
      </c>
      <c r="W153" s="212">
        <f>'[3]2017 GRC Adjustments'!W153</f>
        <v>0</v>
      </c>
      <c r="X153" s="212">
        <f>'[3]2017 GRC Adjustments'!X153</f>
        <v>0</v>
      </c>
      <c r="Y153" s="212">
        <f>'[3]2017 GRC Adjustments'!Y153</f>
        <v>0</v>
      </c>
      <c r="Z153" s="212">
        <f>'[3]2017 GRC Adjustments'!Z153</f>
        <v>0</v>
      </c>
      <c r="AA153" s="212">
        <f>'[3]2017 GRC Adjustments'!AA153</f>
        <v>0</v>
      </c>
      <c r="AB153" s="212">
        <f>'[3]2017 GRC Adjustments'!AB153</f>
        <v>0</v>
      </c>
      <c r="AC153" s="212">
        <f>'[3]2017 GRC Adjustments'!AC153</f>
        <v>0</v>
      </c>
      <c r="AD153" s="212">
        <f>'[3]2017 GRC Adjustments'!AD153</f>
        <v>0</v>
      </c>
      <c r="AE153" s="212">
        <f>'[3]2017 GRC Adjustments'!AE153</f>
        <v>0</v>
      </c>
      <c r="AF153" s="212">
        <f>'[3]2017 GRC Adjustments'!AF153</f>
        <v>0</v>
      </c>
      <c r="AG153" s="212">
        <f>'[3]2017 GRC Adjustments'!AG153</f>
        <v>0</v>
      </c>
      <c r="AH153" s="212">
        <f>'[3]2017 GRC Adjustments'!AH153</f>
        <v>0</v>
      </c>
      <c r="AI153" s="212">
        <f>'[3]2017 GRC Adjustments'!AI153</f>
        <v>0</v>
      </c>
      <c r="AJ153" s="212">
        <f>'[3]2017 GRC Adjustments'!AJ153</f>
        <v>0</v>
      </c>
      <c r="AK153" s="212">
        <f>'[3]2017 GRC Adjustments'!AK153</f>
        <v>0</v>
      </c>
      <c r="AL153" s="212">
        <f>'[3]2017 GRC Adjustments'!AL153</f>
        <v>0</v>
      </c>
      <c r="AM153" s="212">
        <f>'[3]2017 GRC Adjustments'!AM153</f>
        <v>0</v>
      </c>
      <c r="AN153" s="762">
        <f>'[3]2017 GRC Adjustments'!AN153</f>
        <v>0</v>
      </c>
    </row>
    <row r="154" spans="1:40">
      <c r="A154" s="751" t="str">
        <f>'[3]2017 GRC Adjustments'!A154</f>
        <v xml:space="preserve">               (18) 857 - Transmission Oper Meas &amp; Reg Sta Exp</v>
      </c>
      <c r="B154" s="99">
        <f>'[3]2017 GRC Adjustments'!B154</f>
        <v>0</v>
      </c>
      <c r="C154" s="212">
        <f>'[3]2017 GRC Adjustments'!C154</f>
        <v>0</v>
      </c>
      <c r="D154" s="212">
        <f>'[3]2017 GRC Adjustments'!D154</f>
        <v>0</v>
      </c>
      <c r="E154" s="212">
        <f>'[3]2017 GRC Adjustments'!E154</f>
        <v>0</v>
      </c>
      <c r="F154" s="212">
        <f>'[3]2017 GRC Adjustments'!F154</f>
        <v>0</v>
      </c>
      <c r="G154" s="212">
        <f>'[3]2017 GRC Adjustments'!G154</f>
        <v>0</v>
      </c>
      <c r="H154" s="212">
        <f>'[3]2017 GRC Adjustments'!H154</f>
        <v>0</v>
      </c>
      <c r="I154" s="212">
        <f>'[3]2017 GRC Adjustments'!I154</f>
        <v>0</v>
      </c>
      <c r="J154" s="212">
        <f>'[3]2017 GRC Adjustments'!J154</f>
        <v>0</v>
      </c>
      <c r="K154" s="99">
        <f>'[3]2017 GRC Adjustments'!K154</f>
        <v>0</v>
      </c>
      <c r="L154" s="99">
        <f>'[3]2017 GRC Adjustments'!L154</f>
        <v>0</v>
      </c>
      <c r="M154" s="212">
        <f>'[3]2017 GRC Adjustments'!M154</f>
        <v>0</v>
      </c>
      <c r="N154" s="212">
        <f>'[3]2017 GRC Adjustments'!N154</f>
        <v>0</v>
      </c>
      <c r="O154" s="212">
        <f>'[3]2017 GRC Adjustments'!O154</f>
        <v>0</v>
      </c>
      <c r="P154" s="212">
        <f>'[3]2017 GRC Adjustments'!P154</f>
        <v>0</v>
      </c>
      <c r="Q154" s="212">
        <f>'[3]2017 GRC Adjustments'!Q154</f>
        <v>0</v>
      </c>
      <c r="R154" s="212">
        <f>'[3]2017 GRC Adjustments'!R154</f>
        <v>0</v>
      </c>
      <c r="S154" s="99">
        <f>'[3]2017 GRC Adjustments'!S154</f>
        <v>0</v>
      </c>
      <c r="T154" s="212">
        <f>'[3]2017 GRC Adjustments'!T154</f>
        <v>0</v>
      </c>
      <c r="U154" s="212">
        <f>'[3]2017 GRC Adjustments'!U154</f>
        <v>0</v>
      </c>
      <c r="V154" s="212">
        <f>'[3]2017 GRC Adjustments'!V154</f>
        <v>0</v>
      </c>
      <c r="W154" s="212">
        <f>'[3]2017 GRC Adjustments'!W154</f>
        <v>0</v>
      </c>
      <c r="X154" s="212">
        <f>'[3]2017 GRC Adjustments'!X154</f>
        <v>0</v>
      </c>
      <c r="Y154" s="212">
        <f>'[3]2017 GRC Adjustments'!Y154</f>
        <v>0</v>
      </c>
      <c r="Z154" s="212">
        <f>'[3]2017 GRC Adjustments'!Z154</f>
        <v>0</v>
      </c>
      <c r="AA154" s="212">
        <f>'[3]2017 GRC Adjustments'!AA154</f>
        <v>0</v>
      </c>
      <c r="AB154" s="212">
        <f>'[3]2017 GRC Adjustments'!AB154</f>
        <v>0</v>
      </c>
      <c r="AC154" s="212">
        <f>'[3]2017 GRC Adjustments'!AC154</f>
        <v>0</v>
      </c>
      <c r="AD154" s="212">
        <f>'[3]2017 GRC Adjustments'!AD154</f>
        <v>0</v>
      </c>
      <c r="AE154" s="212">
        <f>'[3]2017 GRC Adjustments'!AE154</f>
        <v>0</v>
      </c>
      <c r="AF154" s="212">
        <f>'[3]2017 GRC Adjustments'!AF154</f>
        <v>0</v>
      </c>
      <c r="AG154" s="212">
        <f>'[3]2017 GRC Adjustments'!AG154</f>
        <v>0</v>
      </c>
      <c r="AH154" s="212">
        <f>'[3]2017 GRC Adjustments'!AH154</f>
        <v>0</v>
      </c>
      <c r="AI154" s="212">
        <f>'[3]2017 GRC Adjustments'!AI154</f>
        <v>0</v>
      </c>
      <c r="AJ154" s="212">
        <f>'[3]2017 GRC Adjustments'!AJ154</f>
        <v>0</v>
      </c>
      <c r="AK154" s="212">
        <f>'[3]2017 GRC Adjustments'!AK154</f>
        <v>0</v>
      </c>
      <c r="AL154" s="212">
        <f>'[3]2017 GRC Adjustments'!AL154</f>
        <v>0</v>
      </c>
      <c r="AM154" s="212">
        <f>'[3]2017 GRC Adjustments'!AM154</f>
        <v>0</v>
      </c>
      <c r="AN154" s="762">
        <f>'[3]2017 GRC Adjustments'!AN154</f>
        <v>0</v>
      </c>
    </row>
    <row r="155" spans="1:40">
      <c r="A155" s="751" t="str">
        <f>'[3]2017 GRC Adjustments'!A155</f>
        <v xml:space="preserve">               (18) 862 - Transmission Maint Structures &amp; Improvements</v>
      </c>
      <c r="B155" s="99">
        <f>'[3]2017 GRC Adjustments'!B155</f>
        <v>0</v>
      </c>
      <c r="C155" s="212">
        <f>'[3]2017 GRC Adjustments'!C155</f>
        <v>0</v>
      </c>
      <c r="D155" s="212">
        <f>'[3]2017 GRC Adjustments'!D155</f>
        <v>0</v>
      </c>
      <c r="E155" s="212">
        <f>'[3]2017 GRC Adjustments'!E155</f>
        <v>0</v>
      </c>
      <c r="F155" s="212">
        <f>'[3]2017 GRC Adjustments'!F155</f>
        <v>0</v>
      </c>
      <c r="G155" s="212">
        <f>'[3]2017 GRC Adjustments'!G155</f>
        <v>0</v>
      </c>
      <c r="H155" s="212">
        <f>'[3]2017 GRC Adjustments'!H155</f>
        <v>0</v>
      </c>
      <c r="I155" s="212">
        <f>'[3]2017 GRC Adjustments'!I155</f>
        <v>0</v>
      </c>
      <c r="J155" s="212">
        <f>'[3]2017 GRC Adjustments'!J155</f>
        <v>0</v>
      </c>
      <c r="K155" s="99">
        <f>'[3]2017 GRC Adjustments'!K155</f>
        <v>0</v>
      </c>
      <c r="L155" s="99">
        <f>'[3]2017 GRC Adjustments'!L155</f>
        <v>0</v>
      </c>
      <c r="M155" s="212">
        <f>'[3]2017 GRC Adjustments'!M155</f>
        <v>0</v>
      </c>
      <c r="N155" s="212">
        <f>'[3]2017 GRC Adjustments'!N155</f>
        <v>0</v>
      </c>
      <c r="O155" s="212">
        <f>'[3]2017 GRC Adjustments'!O155</f>
        <v>0</v>
      </c>
      <c r="P155" s="212">
        <f>'[3]2017 GRC Adjustments'!P155</f>
        <v>0</v>
      </c>
      <c r="Q155" s="212">
        <f>'[3]2017 GRC Adjustments'!Q155</f>
        <v>0</v>
      </c>
      <c r="R155" s="212">
        <f>'[3]2017 GRC Adjustments'!R155</f>
        <v>0</v>
      </c>
      <c r="S155" s="99">
        <f>'[3]2017 GRC Adjustments'!S155</f>
        <v>0</v>
      </c>
      <c r="T155" s="212">
        <f>'[3]2017 GRC Adjustments'!T155</f>
        <v>0</v>
      </c>
      <c r="U155" s="212">
        <f>'[3]2017 GRC Adjustments'!U155</f>
        <v>0</v>
      </c>
      <c r="V155" s="212">
        <f>'[3]2017 GRC Adjustments'!V155</f>
        <v>0</v>
      </c>
      <c r="W155" s="212">
        <f>'[3]2017 GRC Adjustments'!W155</f>
        <v>0</v>
      </c>
      <c r="X155" s="212">
        <f>'[3]2017 GRC Adjustments'!X155</f>
        <v>0</v>
      </c>
      <c r="Y155" s="212">
        <f>'[3]2017 GRC Adjustments'!Y155</f>
        <v>0</v>
      </c>
      <c r="Z155" s="212">
        <f>'[3]2017 GRC Adjustments'!Z155</f>
        <v>0</v>
      </c>
      <c r="AA155" s="212">
        <f>'[3]2017 GRC Adjustments'!AA155</f>
        <v>0</v>
      </c>
      <c r="AB155" s="212">
        <f>'[3]2017 GRC Adjustments'!AB155</f>
        <v>0</v>
      </c>
      <c r="AC155" s="212">
        <f>'[3]2017 GRC Adjustments'!AC155</f>
        <v>0</v>
      </c>
      <c r="AD155" s="212">
        <f>'[3]2017 GRC Adjustments'!AD155</f>
        <v>0</v>
      </c>
      <c r="AE155" s="212">
        <f>'[3]2017 GRC Adjustments'!AE155</f>
        <v>0</v>
      </c>
      <c r="AF155" s="212">
        <f>'[3]2017 GRC Adjustments'!AF155</f>
        <v>0</v>
      </c>
      <c r="AG155" s="212">
        <f>'[3]2017 GRC Adjustments'!AG155</f>
        <v>0</v>
      </c>
      <c r="AH155" s="212">
        <f>'[3]2017 GRC Adjustments'!AH155</f>
        <v>0</v>
      </c>
      <c r="AI155" s="212">
        <f>'[3]2017 GRC Adjustments'!AI155</f>
        <v>0</v>
      </c>
      <c r="AJ155" s="212">
        <f>'[3]2017 GRC Adjustments'!AJ155</f>
        <v>0</v>
      </c>
      <c r="AK155" s="212">
        <f>'[3]2017 GRC Adjustments'!AK155</f>
        <v>0</v>
      </c>
      <c r="AL155" s="212">
        <f>'[3]2017 GRC Adjustments'!AL155</f>
        <v>0</v>
      </c>
      <c r="AM155" s="212">
        <f>'[3]2017 GRC Adjustments'!AM155</f>
        <v>0</v>
      </c>
      <c r="AN155" s="762">
        <f>'[3]2017 GRC Adjustments'!AN155</f>
        <v>0</v>
      </c>
    </row>
    <row r="156" spans="1:40">
      <c r="A156" s="751" t="str">
        <f>'[3]2017 GRC Adjustments'!A156</f>
        <v xml:space="preserve">               (18) 863 - Transmission Maint Supv &amp; Eng</v>
      </c>
      <c r="B156" s="99">
        <f>'[3]2017 GRC Adjustments'!B156</f>
        <v>0</v>
      </c>
      <c r="C156" s="212">
        <f>'[3]2017 GRC Adjustments'!C156</f>
        <v>0</v>
      </c>
      <c r="D156" s="212">
        <f>'[3]2017 GRC Adjustments'!D156</f>
        <v>0</v>
      </c>
      <c r="E156" s="212">
        <f>'[3]2017 GRC Adjustments'!E156</f>
        <v>0</v>
      </c>
      <c r="F156" s="212">
        <f>'[3]2017 GRC Adjustments'!F156</f>
        <v>0</v>
      </c>
      <c r="G156" s="212">
        <f>'[3]2017 GRC Adjustments'!G156</f>
        <v>0</v>
      </c>
      <c r="H156" s="212">
        <f>'[3]2017 GRC Adjustments'!H156</f>
        <v>0</v>
      </c>
      <c r="I156" s="212">
        <f>'[3]2017 GRC Adjustments'!I156</f>
        <v>0</v>
      </c>
      <c r="J156" s="212">
        <f>'[3]2017 GRC Adjustments'!J156</f>
        <v>0</v>
      </c>
      <c r="K156" s="99">
        <f>'[3]2017 GRC Adjustments'!K156</f>
        <v>0</v>
      </c>
      <c r="L156" s="99">
        <f>'[3]2017 GRC Adjustments'!L156</f>
        <v>0</v>
      </c>
      <c r="M156" s="212">
        <f>'[3]2017 GRC Adjustments'!M156</f>
        <v>0</v>
      </c>
      <c r="N156" s="212">
        <f>'[3]2017 GRC Adjustments'!N156</f>
        <v>0</v>
      </c>
      <c r="O156" s="212">
        <f>'[3]2017 GRC Adjustments'!O156</f>
        <v>0</v>
      </c>
      <c r="P156" s="212">
        <f>'[3]2017 GRC Adjustments'!P156</f>
        <v>0</v>
      </c>
      <c r="Q156" s="212">
        <f>'[3]2017 GRC Adjustments'!Q156</f>
        <v>0</v>
      </c>
      <c r="R156" s="212">
        <f>'[3]2017 GRC Adjustments'!R156</f>
        <v>0</v>
      </c>
      <c r="S156" s="99">
        <f>'[3]2017 GRC Adjustments'!S156</f>
        <v>0</v>
      </c>
      <c r="T156" s="212">
        <f>'[3]2017 GRC Adjustments'!T156</f>
        <v>0</v>
      </c>
      <c r="U156" s="212">
        <f>'[3]2017 GRC Adjustments'!U156</f>
        <v>0</v>
      </c>
      <c r="V156" s="212">
        <f>'[3]2017 GRC Adjustments'!V156</f>
        <v>0</v>
      </c>
      <c r="W156" s="212">
        <f>'[3]2017 GRC Adjustments'!W156</f>
        <v>0</v>
      </c>
      <c r="X156" s="212">
        <f>'[3]2017 GRC Adjustments'!X156</f>
        <v>0</v>
      </c>
      <c r="Y156" s="212">
        <f>'[3]2017 GRC Adjustments'!Y156</f>
        <v>0</v>
      </c>
      <c r="Z156" s="212">
        <f>'[3]2017 GRC Adjustments'!Z156</f>
        <v>0</v>
      </c>
      <c r="AA156" s="212">
        <f>'[3]2017 GRC Adjustments'!AA156</f>
        <v>0</v>
      </c>
      <c r="AB156" s="212">
        <f>'[3]2017 GRC Adjustments'!AB156</f>
        <v>0</v>
      </c>
      <c r="AC156" s="212">
        <f>'[3]2017 GRC Adjustments'!AC156</f>
        <v>0</v>
      </c>
      <c r="AD156" s="212">
        <f>'[3]2017 GRC Adjustments'!AD156</f>
        <v>0</v>
      </c>
      <c r="AE156" s="212">
        <f>'[3]2017 GRC Adjustments'!AE156</f>
        <v>0</v>
      </c>
      <c r="AF156" s="212">
        <f>'[3]2017 GRC Adjustments'!AF156</f>
        <v>0</v>
      </c>
      <c r="AG156" s="212">
        <f>'[3]2017 GRC Adjustments'!AG156</f>
        <v>0</v>
      </c>
      <c r="AH156" s="212">
        <f>'[3]2017 GRC Adjustments'!AH156</f>
        <v>0</v>
      </c>
      <c r="AI156" s="212">
        <f>'[3]2017 GRC Adjustments'!AI156</f>
        <v>0</v>
      </c>
      <c r="AJ156" s="212">
        <f>'[3]2017 GRC Adjustments'!AJ156</f>
        <v>0</v>
      </c>
      <c r="AK156" s="212">
        <f>'[3]2017 GRC Adjustments'!AK156</f>
        <v>0</v>
      </c>
      <c r="AL156" s="212">
        <f>'[3]2017 GRC Adjustments'!AL156</f>
        <v>0</v>
      </c>
      <c r="AM156" s="212">
        <f>'[3]2017 GRC Adjustments'!AM156</f>
        <v>0</v>
      </c>
      <c r="AN156" s="762">
        <f>'[3]2017 GRC Adjustments'!AN156</f>
        <v>0</v>
      </c>
    </row>
    <row r="157" spans="1:40">
      <c r="A157" s="751" t="str">
        <f>'[3]2017 GRC Adjustments'!A157</f>
        <v xml:space="preserve">               (18) 865 - Transmission Maint of measur &amp; regul station equip</v>
      </c>
      <c r="B157" s="99">
        <f>'[3]2017 GRC Adjustments'!B157</f>
        <v>0</v>
      </c>
      <c r="C157" s="212">
        <f>'[3]2017 GRC Adjustments'!C157</f>
        <v>0</v>
      </c>
      <c r="D157" s="212">
        <f>'[3]2017 GRC Adjustments'!D157</f>
        <v>0</v>
      </c>
      <c r="E157" s="212">
        <f>'[3]2017 GRC Adjustments'!E157</f>
        <v>0</v>
      </c>
      <c r="F157" s="212">
        <f>'[3]2017 GRC Adjustments'!F157</f>
        <v>0</v>
      </c>
      <c r="G157" s="212">
        <f>'[3]2017 GRC Adjustments'!G157</f>
        <v>0</v>
      </c>
      <c r="H157" s="212">
        <f>'[3]2017 GRC Adjustments'!H157</f>
        <v>0</v>
      </c>
      <c r="I157" s="212">
        <f>'[3]2017 GRC Adjustments'!I157</f>
        <v>0</v>
      </c>
      <c r="J157" s="212">
        <f>'[3]2017 GRC Adjustments'!J157</f>
        <v>0</v>
      </c>
      <c r="K157" s="99">
        <f>'[3]2017 GRC Adjustments'!K157</f>
        <v>0</v>
      </c>
      <c r="L157" s="99">
        <f>'[3]2017 GRC Adjustments'!L157</f>
        <v>0</v>
      </c>
      <c r="M157" s="212">
        <f>'[3]2017 GRC Adjustments'!M157</f>
        <v>0</v>
      </c>
      <c r="N157" s="212">
        <f>'[3]2017 GRC Adjustments'!N157</f>
        <v>0</v>
      </c>
      <c r="O157" s="212">
        <f>'[3]2017 GRC Adjustments'!O157</f>
        <v>0</v>
      </c>
      <c r="P157" s="212">
        <f>'[3]2017 GRC Adjustments'!P157</f>
        <v>0</v>
      </c>
      <c r="Q157" s="212">
        <f>'[3]2017 GRC Adjustments'!Q157</f>
        <v>0</v>
      </c>
      <c r="R157" s="212">
        <f>'[3]2017 GRC Adjustments'!R157</f>
        <v>0</v>
      </c>
      <c r="S157" s="99">
        <f>'[3]2017 GRC Adjustments'!S157</f>
        <v>0</v>
      </c>
      <c r="T157" s="212">
        <f>'[3]2017 GRC Adjustments'!T157</f>
        <v>0</v>
      </c>
      <c r="U157" s="212">
        <f>'[3]2017 GRC Adjustments'!U157</f>
        <v>0</v>
      </c>
      <c r="V157" s="212">
        <f>'[3]2017 GRC Adjustments'!V157</f>
        <v>0</v>
      </c>
      <c r="W157" s="212">
        <f>'[3]2017 GRC Adjustments'!W157</f>
        <v>0</v>
      </c>
      <c r="X157" s="212">
        <f>'[3]2017 GRC Adjustments'!X157</f>
        <v>0</v>
      </c>
      <c r="Y157" s="212">
        <f>'[3]2017 GRC Adjustments'!Y157</f>
        <v>0</v>
      </c>
      <c r="Z157" s="212">
        <f>'[3]2017 GRC Adjustments'!Z157</f>
        <v>0</v>
      </c>
      <c r="AA157" s="212">
        <f>'[3]2017 GRC Adjustments'!AA157</f>
        <v>0</v>
      </c>
      <c r="AB157" s="212">
        <f>'[3]2017 GRC Adjustments'!AB157</f>
        <v>0</v>
      </c>
      <c r="AC157" s="212">
        <f>'[3]2017 GRC Adjustments'!AC157</f>
        <v>0</v>
      </c>
      <c r="AD157" s="212">
        <f>'[3]2017 GRC Adjustments'!AD157</f>
        <v>0</v>
      </c>
      <c r="AE157" s="212">
        <f>'[3]2017 GRC Adjustments'!AE157</f>
        <v>0</v>
      </c>
      <c r="AF157" s="212">
        <f>'[3]2017 GRC Adjustments'!AF157</f>
        <v>0</v>
      </c>
      <c r="AG157" s="212">
        <f>'[3]2017 GRC Adjustments'!AG157</f>
        <v>0</v>
      </c>
      <c r="AH157" s="212">
        <f>'[3]2017 GRC Adjustments'!AH157</f>
        <v>0</v>
      </c>
      <c r="AI157" s="212">
        <f>'[3]2017 GRC Adjustments'!AI157</f>
        <v>0</v>
      </c>
      <c r="AJ157" s="212">
        <f>'[3]2017 GRC Adjustments'!AJ157</f>
        <v>0</v>
      </c>
      <c r="AK157" s="212">
        <f>'[3]2017 GRC Adjustments'!AK157</f>
        <v>0</v>
      </c>
      <c r="AL157" s="212">
        <f>'[3]2017 GRC Adjustments'!AL157</f>
        <v>0</v>
      </c>
      <c r="AM157" s="212">
        <f>'[3]2017 GRC Adjustments'!AM157</f>
        <v>0</v>
      </c>
      <c r="AN157" s="762">
        <f>'[3]2017 GRC Adjustments'!AN157</f>
        <v>0</v>
      </c>
    </row>
    <row r="158" spans="1:40">
      <c r="A158" s="752" t="str">
        <f>'[3]2017 GRC Adjustments'!A158</f>
        <v xml:space="preserve">               (18) 867 - Transmission Maint Other Equipment</v>
      </c>
      <c r="B158" s="99">
        <f>'[3]2017 GRC Adjustments'!B158</f>
        <v>0</v>
      </c>
      <c r="C158" s="212">
        <f>'[3]2017 GRC Adjustments'!C158</f>
        <v>0</v>
      </c>
      <c r="D158" s="212">
        <f>'[3]2017 GRC Adjustments'!D158</f>
        <v>0</v>
      </c>
      <c r="E158" s="212">
        <f>'[3]2017 GRC Adjustments'!E158</f>
        <v>0</v>
      </c>
      <c r="F158" s="212">
        <f>'[3]2017 GRC Adjustments'!F158</f>
        <v>0</v>
      </c>
      <c r="G158" s="212">
        <f>'[3]2017 GRC Adjustments'!G158</f>
        <v>0</v>
      </c>
      <c r="H158" s="212">
        <f>'[3]2017 GRC Adjustments'!H158</f>
        <v>0</v>
      </c>
      <c r="I158" s="212">
        <f>'[3]2017 GRC Adjustments'!I158</f>
        <v>0</v>
      </c>
      <c r="J158" s="212">
        <f>'[3]2017 GRC Adjustments'!J158</f>
        <v>0</v>
      </c>
      <c r="K158" s="99">
        <f>'[3]2017 GRC Adjustments'!K158</f>
        <v>0</v>
      </c>
      <c r="L158" s="99">
        <f>'[3]2017 GRC Adjustments'!L158</f>
        <v>0</v>
      </c>
      <c r="M158" s="212">
        <f>'[3]2017 GRC Adjustments'!M158</f>
        <v>0</v>
      </c>
      <c r="N158" s="212">
        <f>'[3]2017 GRC Adjustments'!N158</f>
        <v>0</v>
      </c>
      <c r="O158" s="212">
        <f>'[3]2017 GRC Adjustments'!O158</f>
        <v>0</v>
      </c>
      <c r="P158" s="212">
        <f>'[3]2017 GRC Adjustments'!P158</f>
        <v>0</v>
      </c>
      <c r="Q158" s="212">
        <f>'[3]2017 GRC Adjustments'!Q158</f>
        <v>0</v>
      </c>
      <c r="R158" s="212">
        <f>'[3]2017 GRC Adjustments'!R158</f>
        <v>0</v>
      </c>
      <c r="S158" s="99">
        <f>'[3]2017 GRC Adjustments'!S158</f>
        <v>0</v>
      </c>
      <c r="T158" s="212">
        <f>'[3]2017 GRC Adjustments'!T158</f>
        <v>0</v>
      </c>
      <c r="U158" s="212">
        <f>'[3]2017 GRC Adjustments'!U158</f>
        <v>0</v>
      </c>
      <c r="V158" s="212">
        <f>'[3]2017 GRC Adjustments'!V158</f>
        <v>0</v>
      </c>
      <c r="W158" s="212">
        <f>'[3]2017 GRC Adjustments'!W158</f>
        <v>0</v>
      </c>
      <c r="X158" s="212">
        <f>'[3]2017 GRC Adjustments'!X158</f>
        <v>0</v>
      </c>
      <c r="Y158" s="212">
        <f>'[3]2017 GRC Adjustments'!Y158</f>
        <v>0</v>
      </c>
      <c r="Z158" s="212">
        <f>'[3]2017 GRC Adjustments'!Z158</f>
        <v>0</v>
      </c>
      <c r="AA158" s="212">
        <f>'[3]2017 GRC Adjustments'!AA158</f>
        <v>0</v>
      </c>
      <c r="AB158" s="212">
        <f>'[3]2017 GRC Adjustments'!AB158</f>
        <v>0</v>
      </c>
      <c r="AC158" s="212">
        <f>'[3]2017 GRC Adjustments'!AC158</f>
        <v>0</v>
      </c>
      <c r="AD158" s="212">
        <f>'[3]2017 GRC Adjustments'!AD158</f>
        <v>0</v>
      </c>
      <c r="AE158" s="212">
        <f>'[3]2017 GRC Adjustments'!AE158</f>
        <v>0</v>
      </c>
      <c r="AF158" s="212">
        <f>'[3]2017 GRC Adjustments'!AF158</f>
        <v>0</v>
      </c>
      <c r="AG158" s="212">
        <f>'[3]2017 GRC Adjustments'!AG158</f>
        <v>0</v>
      </c>
      <c r="AH158" s="212">
        <f>'[3]2017 GRC Adjustments'!AH158</f>
        <v>0</v>
      </c>
      <c r="AI158" s="212">
        <f>'[3]2017 GRC Adjustments'!AI158</f>
        <v>0</v>
      </c>
      <c r="AJ158" s="212">
        <f>'[3]2017 GRC Adjustments'!AJ158</f>
        <v>0</v>
      </c>
      <c r="AK158" s="212">
        <f>'[3]2017 GRC Adjustments'!AK158</f>
        <v>0</v>
      </c>
      <c r="AL158" s="212">
        <f>'[3]2017 GRC Adjustments'!AL158</f>
        <v>0</v>
      </c>
      <c r="AM158" s="768">
        <f>'[3]2017 GRC Adjustments'!AM158</f>
        <v>0</v>
      </c>
      <c r="AN158" s="762">
        <f>'[3]2017 GRC Adjustments'!AN158</f>
        <v>0</v>
      </c>
    </row>
    <row r="159" spans="1:40">
      <c r="A159" s="751" t="str">
        <f>'[3]2017 GRC Adjustments'!A159</f>
        <v xml:space="preserve">                    (18) SUBTOTAL</v>
      </c>
      <c r="B159" s="763">
        <f>'[3]2017 GRC Adjustments'!B159</f>
        <v>20270050.379999977</v>
      </c>
      <c r="C159" s="763">
        <f>'[3]2017 GRC Adjustments'!C159</f>
        <v>0</v>
      </c>
      <c r="D159" s="763">
        <f>'[3]2017 GRC Adjustments'!D159</f>
        <v>0</v>
      </c>
      <c r="E159" s="763">
        <f>'[3]2017 GRC Adjustments'!E159</f>
        <v>0</v>
      </c>
      <c r="F159" s="763">
        <f>'[3]2017 GRC Adjustments'!F159</f>
        <v>0</v>
      </c>
      <c r="G159" s="763">
        <f>'[3]2017 GRC Adjustments'!G159</f>
        <v>0</v>
      </c>
      <c r="H159" s="763">
        <f>'[3]2017 GRC Adjustments'!H159</f>
        <v>0</v>
      </c>
      <c r="I159" s="763">
        <f>'[3]2017 GRC Adjustments'!I159</f>
        <v>0</v>
      </c>
      <c r="J159" s="763">
        <f>'[3]2017 GRC Adjustments'!J159</f>
        <v>0</v>
      </c>
      <c r="K159" s="763">
        <f>'[3]2017 GRC Adjustments'!K159</f>
        <v>17172.273207784747</v>
      </c>
      <c r="L159" s="763">
        <f>'[3]2017 GRC Adjustments'!L159</f>
        <v>0</v>
      </c>
      <c r="M159" s="763">
        <f>'[3]2017 GRC Adjustments'!M159</f>
        <v>0</v>
      </c>
      <c r="N159" s="763">
        <f>'[3]2017 GRC Adjustments'!N159</f>
        <v>0</v>
      </c>
      <c r="O159" s="763">
        <f>'[3]2017 GRC Adjustments'!O159</f>
        <v>0</v>
      </c>
      <c r="P159" s="763">
        <f>'[3]2017 GRC Adjustments'!P159</f>
        <v>0</v>
      </c>
      <c r="Q159" s="763">
        <f>'[3]2017 GRC Adjustments'!Q159</f>
        <v>0</v>
      </c>
      <c r="R159" s="763">
        <f>'[3]2017 GRC Adjustments'!R159</f>
        <v>213679.20856288413</v>
      </c>
      <c r="S159" s="763">
        <f>'[3]2017 GRC Adjustments'!S159</f>
        <v>0</v>
      </c>
      <c r="T159" s="763">
        <f>'[3]2017 GRC Adjustments'!T159</f>
        <v>0</v>
      </c>
      <c r="U159" s="763">
        <f>'[3]2017 GRC Adjustments'!U159</f>
        <v>0</v>
      </c>
      <c r="V159" s="763">
        <f>'[3]2017 GRC Adjustments'!V159</f>
        <v>0</v>
      </c>
      <c r="W159" s="763">
        <f>'[3]2017 GRC Adjustments'!W159</f>
        <v>0</v>
      </c>
      <c r="X159" s="763">
        <f>'[3]2017 GRC Adjustments'!X159</f>
        <v>0</v>
      </c>
      <c r="Y159" s="763">
        <f>'[3]2017 GRC Adjustments'!Y159</f>
        <v>0</v>
      </c>
      <c r="Z159" s="763">
        <f>'[3]2017 GRC Adjustments'!Z159</f>
        <v>0</v>
      </c>
      <c r="AA159" s="763">
        <f>'[3]2017 GRC Adjustments'!AA159</f>
        <v>0</v>
      </c>
      <c r="AB159" s="763">
        <f>'[3]2017 GRC Adjustments'!AB159</f>
        <v>0</v>
      </c>
      <c r="AC159" s="763">
        <f>'[3]2017 GRC Adjustments'!AC159</f>
        <v>0</v>
      </c>
      <c r="AD159" s="763">
        <f>'[3]2017 GRC Adjustments'!AD159</f>
        <v>-131868.25166666671</v>
      </c>
      <c r="AE159" s="763">
        <f>'[3]2017 GRC Adjustments'!AE159</f>
        <v>0</v>
      </c>
      <c r="AF159" s="763">
        <f>'[3]2017 GRC Adjustments'!AF159</f>
        <v>0</v>
      </c>
      <c r="AG159" s="763">
        <f>'[3]2017 GRC Adjustments'!AG159</f>
        <v>0</v>
      </c>
      <c r="AH159" s="763">
        <f>'[3]2017 GRC Adjustments'!AH159</f>
        <v>0</v>
      </c>
      <c r="AI159" s="763">
        <f>'[3]2017 GRC Adjustments'!AI159</f>
        <v>0</v>
      </c>
      <c r="AJ159" s="763">
        <f>'[3]2017 GRC Adjustments'!AJ159</f>
        <v>0</v>
      </c>
      <c r="AK159" s="763">
        <f>'[3]2017 GRC Adjustments'!AK159</f>
        <v>0</v>
      </c>
      <c r="AL159" s="763">
        <f>'[3]2017 GRC Adjustments'!AL159</f>
        <v>0</v>
      </c>
      <c r="AM159" s="763">
        <f>'[3]2017 GRC Adjustments'!AM159</f>
        <v>98983.23010400217</v>
      </c>
      <c r="AN159" s="764">
        <f>'[3]2017 GRC Adjustments'!AN159</f>
        <v>20369033.61010398</v>
      </c>
    </row>
    <row r="160" spans="1:40">
      <c r="A160" s="753" t="str">
        <f>'[3]2017 GRC Adjustments'!A160</f>
        <v xml:space="preserve">          19 - DISTRIBUTION EXPENSE</v>
      </c>
      <c r="B160" s="212">
        <f>'[3]2017 GRC Adjustments'!B160</f>
        <v>0</v>
      </c>
      <c r="C160" s="212">
        <f>'[3]2017 GRC Adjustments'!C160</f>
        <v>0</v>
      </c>
      <c r="D160" s="212">
        <f>'[3]2017 GRC Adjustments'!D160</f>
        <v>0</v>
      </c>
      <c r="E160" s="212">
        <f>'[3]2017 GRC Adjustments'!E160</f>
        <v>0</v>
      </c>
      <c r="F160" s="212">
        <f>'[3]2017 GRC Adjustments'!F160</f>
        <v>0</v>
      </c>
      <c r="G160" s="212">
        <f>'[3]2017 GRC Adjustments'!G160</f>
        <v>0</v>
      </c>
      <c r="H160" s="212">
        <f>'[3]2017 GRC Adjustments'!H160</f>
        <v>0</v>
      </c>
      <c r="I160" s="212">
        <f>'[3]2017 GRC Adjustments'!I160</f>
        <v>0</v>
      </c>
      <c r="J160" s="212">
        <f>'[3]2017 GRC Adjustments'!J160</f>
        <v>0</v>
      </c>
      <c r="K160" s="212">
        <f>'[3]2017 GRC Adjustments'!K160</f>
        <v>0</v>
      </c>
      <c r="L160" s="212">
        <f>'[3]2017 GRC Adjustments'!L160</f>
        <v>0</v>
      </c>
      <c r="M160" s="212">
        <f>'[3]2017 GRC Adjustments'!M160</f>
        <v>0</v>
      </c>
      <c r="N160" s="212">
        <f>'[3]2017 GRC Adjustments'!N160</f>
        <v>0</v>
      </c>
      <c r="O160" s="212">
        <f>'[3]2017 GRC Adjustments'!O160</f>
        <v>0</v>
      </c>
      <c r="P160" s="212">
        <f>'[3]2017 GRC Adjustments'!P160</f>
        <v>0</v>
      </c>
      <c r="Q160" s="212">
        <f>'[3]2017 GRC Adjustments'!Q160</f>
        <v>0</v>
      </c>
      <c r="R160" s="212">
        <f>'[3]2017 GRC Adjustments'!R160</f>
        <v>0</v>
      </c>
      <c r="S160" s="99">
        <f>'[3]2017 GRC Adjustments'!S160</f>
        <v>0</v>
      </c>
      <c r="T160" s="212">
        <f>'[3]2017 GRC Adjustments'!T160</f>
        <v>0</v>
      </c>
      <c r="U160" s="212">
        <f>'[3]2017 GRC Adjustments'!U160</f>
        <v>0</v>
      </c>
      <c r="V160" s="212">
        <f>'[3]2017 GRC Adjustments'!V160</f>
        <v>0</v>
      </c>
      <c r="W160" s="212">
        <f>'[3]2017 GRC Adjustments'!W160</f>
        <v>0</v>
      </c>
      <c r="X160" s="212">
        <f>'[3]2017 GRC Adjustments'!X160</f>
        <v>0</v>
      </c>
      <c r="Y160" s="212">
        <f>'[3]2017 GRC Adjustments'!Y160</f>
        <v>0</v>
      </c>
      <c r="Z160" s="212">
        <f>'[3]2017 GRC Adjustments'!Z160</f>
        <v>0</v>
      </c>
      <c r="AA160" s="212">
        <f>'[3]2017 GRC Adjustments'!AA160</f>
        <v>0</v>
      </c>
      <c r="AB160" s="212">
        <f>'[3]2017 GRC Adjustments'!AB160</f>
        <v>0</v>
      </c>
      <c r="AC160" s="212">
        <f>'[3]2017 GRC Adjustments'!AC160</f>
        <v>0</v>
      </c>
      <c r="AD160" s="212">
        <f>'[3]2017 GRC Adjustments'!AD160</f>
        <v>0</v>
      </c>
      <c r="AE160" s="212">
        <f>'[3]2017 GRC Adjustments'!AE160</f>
        <v>0</v>
      </c>
      <c r="AF160" s="212">
        <f>'[3]2017 GRC Adjustments'!AF160</f>
        <v>0</v>
      </c>
      <c r="AG160" s="212">
        <f>'[3]2017 GRC Adjustments'!AG160</f>
        <v>0</v>
      </c>
      <c r="AH160" s="212">
        <f>'[3]2017 GRC Adjustments'!AH160</f>
        <v>0</v>
      </c>
      <c r="AI160" s="212">
        <f>'[3]2017 GRC Adjustments'!AI160</f>
        <v>0</v>
      </c>
      <c r="AJ160" s="212">
        <f>'[3]2017 GRC Adjustments'!AJ160</f>
        <v>0</v>
      </c>
      <c r="AK160" s="212">
        <f>'[3]2017 GRC Adjustments'!AK160</f>
        <v>0</v>
      </c>
      <c r="AL160" s="212">
        <f>'[3]2017 GRC Adjustments'!AL160</f>
        <v>0</v>
      </c>
      <c r="AM160" s="212">
        <f>'[3]2017 GRC Adjustments'!AM160</f>
        <v>0</v>
      </c>
      <c r="AN160" s="762">
        <f>'[3]2017 GRC Adjustments'!AN160</f>
        <v>0</v>
      </c>
    </row>
    <row r="161" spans="1:40">
      <c r="A161" s="751" t="str">
        <f>'[3]2017 GRC Adjustments'!A161</f>
        <v xml:space="preserve">               (19) 580 - Distribution Oper Supv &amp; Engineering</v>
      </c>
      <c r="B161" s="99">
        <f>'[3]2017 GRC Adjustments'!B161</f>
        <v>1029105.95</v>
      </c>
      <c r="C161" s="212">
        <f>'[3]2017 GRC Adjustments'!C161</f>
        <v>0</v>
      </c>
      <c r="D161" s="212">
        <f>'[3]2017 GRC Adjustments'!D161</f>
        <v>0</v>
      </c>
      <c r="E161" s="212">
        <f>'[3]2017 GRC Adjustments'!E161</f>
        <v>0</v>
      </c>
      <c r="F161" s="212">
        <f>'[3]2017 GRC Adjustments'!F161</f>
        <v>0</v>
      </c>
      <c r="G161" s="212">
        <f>'[3]2017 GRC Adjustments'!G161</f>
        <v>0</v>
      </c>
      <c r="H161" s="212">
        <f>'[3]2017 GRC Adjustments'!H161</f>
        <v>0</v>
      </c>
      <c r="I161" s="212">
        <f>'[3]2017 GRC Adjustments'!I161</f>
        <v>0</v>
      </c>
      <c r="J161" s="212">
        <f>'[3]2017 GRC Adjustments'!J161</f>
        <v>0</v>
      </c>
      <c r="K161" s="99">
        <f>'[3]2017 GRC Adjustments'!K161</f>
        <v>2182.0806048310683</v>
      </c>
      <c r="L161" s="99">
        <f>'[3]2017 GRC Adjustments'!L161</f>
        <v>0</v>
      </c>
      <c r="M161" s="212">
        <f>'[3]2017 GRC Adjustments'!M161</f>
        <v>0</v>
      </c>
      <c r="N161" s="212">
        <f>'[3]2017 GRC Adjustments'!N161</f>
        <v>0</v>
      </c>
      <c r="O161" s="212">
        <f>'[3]2017 GRC Adjustments'!O161</f>
        <v>0</v>
      </c>
      <c r="P161" s="212">
        <f>'[3]2017 GRC Adjustments'!P161</f>
        <v>0</v>
      </c>
      <c r="Q161" s="212">
        <f>'[3]2017 GRC Adjustments'!Q161</f>
        <v>0</v>
      </c>
      <c r="R161" s="212">
        <f>'[3]2017 GRC Adjustments'!R161</f>
        <v>26044.772081056308</v>
      </c>
      <c r="S161" s="212">
        <f>'[3]2017 GRC Adjustments'!S161</f>
        <v>0</v>
      </c>
      <c r="T161" s="212">
        <f>'[3]2017 GRC Adjustments'!T161</f>
        <v>0</v>
      </c>
      <c r="U161" s="212">
        <f>'[3]2017 GRC Adjustments'!U161</f>
        <v>0</v>
      </c>
      <c r="V161" s="212">
        <f>'[3]2017 GRC Adjustments'!V161</f>
        <v>0</v>
      </c>
      <c r="W161" s="212">
        <f>'[3]2017 GRC Adjustments'!W161</f>
        <v>0</v>
      </c>
      <c r="X161" s="212">
        <f>'[3]2017 GRC Adjustments'!X161</f>
        <v>0</v>
      </c>
      <c r="Y161" s="212">
        <f>'[3]2017 GRC Adjustments'!Y161</f>
        <v>0</v>
      </c>
      <c r="Z161" s="212">
        <f>'[3]2017 GRC Adjustments'!Z161</f>
        <v>0</v>
      </c>
      <c r="AA161" s="212">
        <f>'[3]2017 GRC Adjustments'!AA161</f>
        <v>0</v>
      </c>
      <c r="AB161" s="212">
        <f>'[3]2017 GRC Adjustments'!AB161</f>
        <v>0</v>
      </c>
      <c r="AC161" s="212">
        <f>'[3]2017 GRC Adjustments'!AC161</f>
        <v>0</v>
      </c>
      <c r="AD161" s="212">
        <f>'[3]2017 GRC Adjustments'!AD161</f>
        <v>0</v>
      </c>
      <c r="AE161" s="212">
        <f>'[3]2017 GRC Adjustments'!AE161</f>
        <v>0</v>
      </c>
      <c r="AF161" s="212">
        <f>'[3]2017 GRC Adjustments'!AF161</f>
        <v>0</v>
      </c>
      <c r="AG161" s="212">
        <f>'[3]2017 GRC Adjustments'!AG161</f>
        <v>0</v>
      </c>
      <c r="AH161" s="212">
        <f>'[3]2017 GRC Adjustments'!AH161</f>
        <v>0</v>
      </c>
      <c r="AI161" s="212">
        <f>'[3]2017 GRC Adjustments'!AI161</f>
        <v>0</v>
      </c>
      <c r="AJ161" s="212">
        <f>'[3]2017 GRC Adjustments'!AJ161</f>
        <v>0</v>
      </c>
      <c r="AK161" s="212">
        <f>'[3]2017 GRC Adjustments'!AK161</f>
        <v>0</v>
      </c>
      <c r="AL161" s="212">
        <f>'[3]2017 GRC Adjustments'!AL161</f>
        <v>0</v>
      </c>
      <c r="AM161" s="212">
        <f>'[3]2017 GRC Adjustments'!AM161</f>
        <v>28226.852685887377</v>
      </c>
      <c r="AN161" s="762">
        <f>'[3]2017 GRC Adjustments'!AN161</f>
        <v>1057332.8026858873</v>
      </c>
    </row>
    <row r="162" spans="1:40">
      <c r="A162" s="751" t="str">
        <f>'[3]2017 GRC Adjustments'!A162</f>
        <v xml:space="preserve">               (19) 581 - Distribution Oper Load Dispatching</v>
      </c>
      <c r="B162" s="99">
        <f>'[3]2017 GRC Adjustments'!B162</f>
        <v>3002392.26</v>
      </c>
      <c r="C162" s="212">
        <f>'[3]2017 GRC Adjustments'!C162</f>
        <v>0</v>
      </c>
      <c r="D162" s="212">
        <f>'[3]2017 GRC Adjustments'!D162</f>
        <v>0</v>
      </c>
      <c r="E162" s="212">
        <f>'[3]2017 GRC Adjustments'!E162</f>
        <v>0</v>
      </c>
      <c r="F162" s="212">
        <f>'[3]2017 GRC Adjustments'!F162</f>
        <v>0</v>
      </c>
      <c r="G162" s="212">
        <f>'[3]2017 GRC Adjustments'!G162</f>
        <v>0</v>
      </c>
      <c r="H162" s="212">
        <f>'[3]2017 GRC Adjustments'!H162</f>
        <v>0</v>
      </c>
      <c r="I162" s="212">
        <f>'[3]2017 GRC Adjustments'!I162</f>
        <v>0</v>
      </c>
      <c r="J162" s="212">
        <f>'[3]2017 GRC Adjustments'!J162</f>
        <v>0</v>
      </c>
      <c r="K162" s="99">
        <f>'[3]2017 GRC Adjustments'!K162</f>
        <v>2548.0786812577676</v>
      </c>
      <c r="L162" s="99">
        <f>'[3]2017 GRC Adjustments'!L162</f>
        <v>0</v>
      </c>
      <c r="M162" s="212">
        <f>'[3]2017 GRC Adjustments'!M162</f>
        <v>0</v>
      </c>
      <c r="N162" s="212">
        <f>'[3]2017 GRC Adjustments'!N162</f>
        <v>0</v>
      </c>
      <c r="O162" s="212">
        <f>'[3]2017 GRC Adjustments'!O162</f>
        <v>0</v>
      </c>
      <c r="P162" s="212">
        <f>'[3]2017 GRC Adjustments'!P162</f>
        <v>0</v>
      </c>
      <c r="Q162" s="212">
        <f>'[3]2017 GRC Adjustments'!Q162</f>
        <v>0</v>
      </c>
      <c r="R162" s="212">
        <f>'[3]2017 GRC Adjustments'!R162</f>
        <v>30413.234209143633</v>
      </c>
      <c r="S162" s="212">
        <f>'[3]2017 GRC Adjustments'!S162</f>
        <v>0</v>
      </c>
      <c r="T162" s="212">
        <f>'[3]2017 GRC Adjustments'!T162</f>
        <v>0</v>
      </c>
      <c r="U162" s="212">
        <f>'[3]2017 GRC Adjustments'!U162</f>
        <v>0</v>
      </c>
      <c r="V162" s="212">
        <f>'[3]2017 GRC Adjustments'!V162</f>
        <v>0</v>
      </c>
      <c r="W162" s="212">
        <f>'[3]2017 GRC Adjustments'!W162</f>
        <v>0</v>
      </c>
      <c r="X162" s="212">
        <f>'[3]2017 GRC Adjustments'!X162</f>
        <v>0</v>
      </c>
      <c r="Y162" s="212">
        <f>'[3]2017 GRC Adjustments'!Y162</f>
        <v>0</v>
      </c>
      <c r="Z162" s="212">
        <f>'[3]2017 GRC Adjustments'!Z162</f>
        <v>0</v>
      </c>
      <c r="AA162" s="212">
        <f>'[3]2017 GRC Adjustments'!AA162</f>
        <v>0</v>
      </c>
      <c r="AB162" s="212">
        <f>'[3]2017 GRC Adjustments'!AB162</f>
        <v>0</v>
      </c>
      <c r="AC162" s="212">
        <f>'[3]2017 GRC Adjustments'!AC162</f>
        <v>0</v>
      </c>
      <c r="AD162" s="212">
        <f>'[3]2017 GRC Adjustments'!AD162</f>
        <v>0</v>
      </c>
      <c r="AE162" s="212">
        <f>'[3]2017 GRC Adjustments'!AE162</f>
        <v>0</v>
      </c>
      <c r="AF162" s="212">
        <f>'[3]2017 GRC Adjustments'!AF162</f>
        <v>0</v>
      </c>
      <c r="AG162" s="212">
        <f>'[3]2017 GRC Adjustments'!AG162</f>
        <v>0</v>
      </c>
      <c r="AH162" s="212">
        <f>'[3]2017 GRC Adjustments'!AH162</f>
        <v>0</v>
      </c>
      <c r="AI162" s="212">
        <f>'[3]2017 GRC Adjustments'!AI162</f>
        <v>0</v>
      </c>
      <c r="AJ162" s="212">
        <f>'[3]2017 GRC Adjustments'!AJ162</f>
        <v>0</v>
      </c>
      <c r="AK162" s="212">
        <f>'[3]2017 GRC Adjustments'!AK162</f>
        <v>0</v>
      </c>
      <c r="AL162" s="212">
        <f>'[3]2017 GRC Adjustments'!AL162</f>
        <v>0</v>
      </c>
      <c r="AM162" s="212">
        <f>'[3]2017 GRC Adjustments'!AM162</f>
        <v>32961.312890401401</v>
      </c>
      <c r="AN162" s="762">
        <f>'[3]2017 GRC Adjustments'!AN162</f>
        <v>3035353.5728904014</v>
      </c>
    </row>
    <row r="163" spans="1:40">
      <c r="A163" s="751" t="str">
        <f>'[3]2017 GRC Adjustments'!A163</f>
        <v xml:space="preserve">               (19) 582 - Distribution Oper Station Expenses</v>
      </c>
      <c r="B163" s="99">
        <f>'[3]2017 GRC Adjustments'!B163</f>
        <v>1486777.21</v>
      </c>
      <c r="C163" s="212">
        <f>'[3]2017 GRC Adjustments'!C163</f>
        <v>0</v>
      </c>
      <c r="D163" s="212">
        <f>'[3]2017 GRC Adjustments'!D163</f>
        <v>0</v>
      </c>
      <c r="E163" s="212">
        <f>'[3]2017 GRC Adjustments'!E163</f>
        <v>0</v>
      </c>
      <c r="F163" s="212">
        <f>'[3]2017 GRC Adjustments'!F163</f>
        <v>0</v>
      </c>
      <c r="G163" s="212">
        <f>'[3]2017 GRC Adjustments'!G163</f>
        <v>0</v>
      </c>
      <c r="H163" s="212">
        <f>'[3]2017 GRC Adjustments'!H163</f>
        <v>0</v>
      </c>
      <c r="I163" s="212">
        <f>'[3]2017 GRC Adjustments'!I163</f>
        <v>0</v>
      </c>
      <c r="J163" s="212">
        <f>'[3]2017 GRC Adjustments'!J163</f>
        <v>0</v>
      </c>
      <c r="K163" s="99">
        <f>'[3]2017 GRC Adjustments'!K163</f>
        <v>472.1688216968941</v>
      </c>
      <c r="L163" s="99">
        <f>'[3]2017 GRC Adjustments'!L163</f>
        <v>0</v>
      </c>
      <c r="M163" s="212">
        <f>'[3]2017 GRC Adjustments'!M163</f>
        <v>0</v>
      </c>
      <c r="N163" s="212">
        <f>'[3]2017 GRC Adjustments'!N163</f>
        <v>0</v>
      </c>
      <c r="O163" s="212">
        <f>'[3]2017 GRC Adjustments'!O163</f>
        <v>0</v>
      </c>
      <c r="P163" s="212">
        <f>'[3]2017 GRC Adjustments'!P163</f>
        <v>0</v>
      </c>
      <c r="Q163" s="212">
        <f>'[3]2017 GRC Adjustments'!Q163</f>
        <v>0</v>
      </c>
      <c r="R163" s="212">
        <f>'[3]2017 GRC Adjustments'!R163</f>
        <v>5635.6897713357239</v>
      </c>
      <c r="S163" s="212">
        <f>'[3]2017 GRC Adjustments'!S163</f>
        <v>0</v>
      </c>
      <c r="T163" s="212">
        <f>'[3]2017 GRC Adjustments'!T163</f>
        <v>0</v>
      </c>
      <c r="U163" s="212">
        <f>'[3]2017 GRC Adjustments'!U163</f>
        <v>0</v>
      </c>
      <c r="V163" s="212">
        <f>'[3]2017 GRC Adjustments'!V163</f>
        <v>0</v>
      </c>
      <c r="W163" s="212">
        <f>'[3]2017 GRC Adjustments'!W163</f>
        <v>0</v>
      </c>
      <c r="X163" s="212">
        <f>'[3]2017 GRC Adjustments'!X163</f>
        <v>0</v>
      </c>
      <c r="Y163" s="212">
        <f>'[3]2017 GRC Adjustments'!Y163</f>
        <v>0</v>
      </c>
      <c r="Z163" s="212">
        <f>'[3]2017 GRC Adjustments'!Z163</f>
        <v>0</v>
      </c>
      <c r="AA163" s="212">
        <f>'[3]2017 GRC Adjustments'!AA163</f>
        <v>0</v>
      </c>
      <c r="AB163" s="212">
        <f>'[3]2017 GRC Adjustments'!AB163</f>
        <v>0</v>
      </c>
      <c r="AC163" s="212">
        <f>'[3]2017 GRC Adjustments'!AC163</f>
        <v>0</v>
      </c>
      <c r="AD163" s="212">
        <f>'[3]2017 GRC Adjustments'!AD163</f>
        <v>0</v>
      </c>
      <c r="AE163" s="212">
        <f>'[3]2017 GRC Adjustments'!AE163</f>
        <v>0</v>
      </c>
      <c r="AF163" s="212">
        <f>'[3]2017 GRC Adjustments'!AF163</f>
        <v>0</v>
      </c>
      <c r="AG163" s="212">
        <f>'[3]2017 GRC Adjustments'!AG163</f>
        <v>0</v>
      </c>
      <c r="AH163" s="212">
        <f>'[3]2017 GRC Adjustments'!AH163</f>
        <v>0</v>
      </c>
      <c r="AI163" s="212">
        <f>'[3]2017 GRC Adjustments'!AI163</f>
        <v>0</v>
      </c>
      <c r="AJ163" s="212">
        <f>'[3]2017 GRC Adjustments'!AJ163</f>
        <v>0</v>
      </c>
      <c r="AK163" s="212">
        <f>'[3]2017 GRC Adjustments'!AK163</f>
        <v>0</v>
      </c>
      <c r="AL163" s="212">
        <f>'[3]2017 GRC Adjustments'!AL163</f>
        <v>0</v>
      </c>
      <c r="AM163" s="212">
        <f>'[3]2017 GRC Adjustments'!AM163</f>
        <v>6107.858593032618</v>
      </c>
      <c r="AN163" s="762">
        <f>'[3]2017 GRC Adjustments'!AN163</f>
        <v>1492885.0685930327</v>
      </c>
    </row>
    <row r="164" spans="1:40">
      <c r="A164" s="751" t="str">
        <f>'[3]2017 GRC Adjustments'!A164</f>
        <v xml:space="preserve">               (19) 583 - Distribution Oper Overhead Line Exp</v>
      </c>
      <c r="B164" s="99">
        <f>'[3]2017 GRC Adjustments'!B164</f>
        <v>3535093.45</v>
      </c>
      <c r="C164" s="212">
        <f>'[3]2017 GRC Adjustments'!C164</f>
        <v>0</v>
      </c>
      <c r="D164" s="212">
        <f>'[3]2017 GRC Adjustments'!D164</f>
        <v>0</v>
      </c>
      <c r="E164" s="212">
        <f>'[3]2017 GRC Adjustments'!E164</f>
        <v>0</v>
      </c>
      <c r="F164" s="212">
        <f>'[3]2017 GRC Adjustments'!F164</f>
        <v>0</v>
      </c>
      <c r="G164" s="212">
        <f>'[3]2017 GRC Adjustments'!G164</f>
        <v>0</v>
      </c>
      <c r="H164" s="212">
        <f>'[3]2017 GRC Adjustments'!H164</f>
        <v>0</v>
      </c>
      <c r="I164" s="212">
        <f>'[3]2017 GRC Adjustments'!I164</f>
        <v>0</v>
      </c>
      <c r="J164" s="212">
        <f>'[3]2017 GRC Adjustments'!J164</f>
        <v>0</v>
      </c>
      <c r="K164" s="99">
        <f>'[3]2017 GRC Adjustments'!K164</f>
        <v>1793.2333850703544</v>
      </c>
      <c r="L164" s="99">
        <f>'[3]2017 GRC Adjustments'!L164</f>
        <v>0</v>
      </c>
      <c r="M164" s="212">
        <f>'[3]2017 GRC Adjustments'!M164</f>
        <v>0</v>
      </c>
      <c r="N164" s="212">
        <f>'[3]2017 GRC Adjustments'!N164</f>
        <v>0</v>
      </c>
      <c r="O164" s="212">
        <f>'[3]2017 GRC Adjustments'!O164</f>
        <v>0</v>
      </c>
      <c r="P164" s="212">
        <f>'[3]2017 GRC Adjustments'!P164</f>
        <v>0</v>
      </c>
      <c r="Q164" s="212">
        <f>'[3]2017 GRC Adjustments'!Q164</f>
        <v>0</v>
      </c>
      <c r="R164" s="212">
        <f>'[3]2017 GRC Adjustments'!R164</f>
        <v>21403.588253750233</v>
      </c>
      <c r="S164" s="212">
        <f>'[3]2017 GRC Adjustments'!S164</f>
        <v>0</v>
      </c>
      <c r="T164" s="212">
        <f>'[3]2017 GRC Adjustments'!T164</f>
        <v>0</v>
      </c>
      <c r="U164" s="212">
        <f>'[3]2017 GRC Adjustments'!U164</f>
        <v>0</v>
      </c>
      <c r="V164" s="212">
        <f>'[3]2017 GRC Adjustments'!V164</f>
        <v>0</v>
      </c>
      <c r="W164" s="212">
        <f>'[3]2017 GRC Adjustments'!W164</f>
        <v>0</v>
      </c>
      <c r="X164" s="212">
        <f>'[3]2017 GRC Adjustments'!X164</f>
        <v>0</v>
      </c>
      <c r="Y164" s="212">
        <f>'[3]2017 GRC Adjustments'!Y164</f>
        <v>0</v>
      </c>
      <c r="Z164" s="212">
        <f>'[3]2017 GRC Adjustments'!Z164</f>
        <v>0</v>
      </c>
      <c r="AA164" s="212">
        <f>'[3]2017 GRC Adjustments'!AA164</f>
        <v>0</v>
      </c>
      <c r="AB164" s="212">
        <f>'[3]2017 GRC Adjustments'!AB164</f>
        <v>0</v>
      </c>
      <c r="AC164" s="212">
        <f>'[3]2017 GRC Adjustments'!AC164</f>
        <v>0</v>
      </c>
      <c r="AD164" s="212">
        <f>'[3]2017 GRC Adjustments'!AD164</f>
        <v>0</v>
      </c>
      <c r="AE164" s="212">
        <f>'[3]2017 GRC Adjustments'!AE164</f>
        <v>0</v>
      </c>
      <c r="AF164" s="212">
        <f>'[3]2017 GRC Adjustments'!AF164</f>
        <v>0</v>
      </c>
      <c r="AG164" s="212">
        <f>'[3]2017 GRC Adjustments'!AG164</f>
        <v>0</v>
      </c>
      <c r="AH164" s="212">
        <f>'[3]2017 GRC Adjustments'!AH164</f>
        <v>0</v>
      </c>
      <c r="AI164" s="212">
        <f>'[3]2017 GRC Adjustments'!AI164</f>
        <v>0</v>
      </c>
      <c r="AJ164" s="212">
        <f>'[3]2017 GRC Adjustments'!AJ164</f>
        <v>0</v>
      </c>
      <c r="AK164" s="212">
        <f>'[3]2017 GRC Adjustments'!AK164</f>
        <v>0</v>
      </c>
      <c r="AL164" s="212">
        <f>'[3]2017 GRC Adjustments'!AL164</f>
        <v>0</v>
      </c>
      <c r="AM164" s="212">
        <f>'[3]2017 GRC Adjustments'!AM164</f>
        <v>23196.821638820587</v>
      </c>
      <c r="AN164" s="762">
        <f>'[3]2017 GRC Adjustments'!AN164</f>
        <v>3558290.2716388209</v>
      </c>
    </row>
    <row r="165" spans="1:40">
      <c r="A165" s="751" t="str">
        <f>'[3]2017 GRC Adjustments'!A165</f>
        <v xml:space="preserve">               (19) 584 - Distribution Oper Underground Line Exp</v>
      </c>
      <c r="B165" s="99">
        <f>'[3]2017 GRC Adjustments'!B165</f>
        <v>2729273.13</v>
      </c>
      <c r="C165" s="212">
        <f>'[3]2017 GRC Adjustments'!C165</f>
        <v>0</v>
      </c>
      <c r="D165" s="212">
        <f>'[3]2017 GRC Adjustments'!D165</f>
        <v>0</v>
      </c>
      <c r="E165" s="212">
        <f>'[3]2017 GRC Adjustments'!E165</f>
        <v>0</v>
      </c>
      <c r="F165" s="212">
        <f>'[3]2017 GRC Adjustments'!F165</f>
        <v>0</v>
      </c>
      <c r="G165" s="212">
        <f>'[3]2017 GRC Adjustments'!G165</f>
        <v>0</v>
      </c>
      <c r="H165" s="212">
        <f>'[3]2017 GRC Adjustments'!H165</f>
        <v>0</v>
      </c>
      <c r="I165" s="212">
        <f>'[3]2017 GRC Adjustments'!I165</f>
        <v>0</v>
      </c>
      <c r="J165" s="212">
        <f>'[3]2017 GRC Adjustments'!J165</f>
        <v>0</v>
      </c>
      <c r="K165" s="99">
        <f>'[3]2017 GRC Adjustments'!K165</f>
        <v>166.45557724522428</v>
      </c>
      <c r="L165" s="99">
        <f>'[3]2017 GRC Adjustments'!L165</f>
        <v>0</v>
      </c>
      <c r="M165" s="212">
        <f>'[3]2017 GRC Adjustments'!M165</f>
        <v>0</v>
      </c>
      <c r="N165" s="212">
        <f>'[3]2017 GRC Adjustments'!N165</f>
        <v>0</v>
      </c>
      <c r="O165" s="212">
        <f>'[3]2017 GRC Adjustments'!O165</f>
        <v>0</v>
      </c>
      <c r="P165" s="212">
        <f>'[3]2017 GRC Adjustments'!P165</f>
        <v>0</v>
      </c>
      <c r="Q165" s="212">
        <f>'[3]2017 GRC Adjustments'!Q165</f>
        <v>0</v>
      </c>
      <c r="R165" s="212">
        <f>'[3]2017 GRC Adjustments'!R165</f>
        <v>1986.7724232433466</v>
      </c>
      <c r="S165" s="212">
        <f>'[3]2017 GRC Adjustments'!S165</f>
        <v>0</v>
      </c>
      <c r="T165" s="212">
        <f>'[3]2017 GRC Adjustments'!T165</f>
        <v>0</v>
      </c>
      <c r="U165" s="212">
        <f>'[3]2017 GRC Adjustments'!U165</f>
        <v>0</v>
      </c>
      <c r="V165" s="212">
        <f>'[3]2017 GRC Adjustments'!V165</f>
        <v>0</v>
      </c>
      <c r="W165" s="212">
        <f>'[3]2017 GRC Adjustments'!W165</f>
        <v>0</v>
      </c>
      <c r="X165" s="212">
        <f>'[3]2017 GRC Adjustments'!X165</f>
        <v>0</v>
      </c>
      <c r="Y165" s="212">
        <f>'[3]2017 GRC Adjustments'!Y165</f>
        <v>0</v>
      </c>
      <c r="Z165" s="212">
        <f>'[3]2017 GRC Adjustments'!Z165</f>
        <v>0</v>
      </c>
      <c r="AA165" s="212">
        <f>'[3]2017 GRC Adjustments'!AA165</f>
        <v>0</v>
      </c>
      <c r="AB165" s="212">
        <f>'[3]2017 GRC Adjustments'!AB165</f>
        <v>0</v>
      </c>
      <c r="AC165" s="212">
        <f>'[3]2017 GRC Adjustments'!AC165</f>
        <v>0</v>
      </c>
      <c r="AD165" s="212">
        <f>'[3]2017 GRC Adjustments'!AD165</f>
        <v>0</v>
      </c>
      <c r="AE165" s="212">
        <f>'[3]2017 GRC Adjustments'!AE165</f>
        <v>0</v>
      </c>
      <c r="AF165" s="212">
        <f>'[3]2017 GRC Adjustments'!AF165</f>
        <v>0</v>
      </c>
      <c r="AG165" s="212">
        <f>'[3]2017 GRC Adjustments'!AG165</f>
        <v>0</v>
      </c>
      <c r="AH165" s="212">
        <f>'[3]2017 GRC Adjustments'!AH165</f>
        <v>0</v>
      </c>
      <c r="AI165" s="212">
        <f>'[3]2017 GRC Adjustments'!AI165</f>
        <v>0</v>
      </c>
      <c r="AJ165" s="212">
        <f>'[3]2017 GRC Adjustments'!AJ165</f>
        <v>0</v>
      </c>
      <c r="AK165" s="212">
        <f>'[3]2017 GRC Adjustments'!AK165</f>
        <v>0</v>
      </c>
      <c r="AL165" s="212">
        <f>'[3]2017 GRC Adjustments'!AL165</f>
        <v>0</v>
      </c>
      <c r="AM165" s="212">
        <f>'[3]2017 GRC Adjustments'!AM165</f>
        <v>2153.2280004885706</v>
      </c>
      <c r="AN165" s="762">
        <f>'[3]2017 GRC Adjustments'!AN165</f>
        <v>2731426.3580004885</v>
      </c>
    </row>
    <row r="166" spans="1:40">
      <c r="A166" s="751" t="str">
        <f>'[3]2017 GRC Adjustments'!A166</f>
        <v xml:space="preserve">               (19) 585 - Distribution Oper St Lighting &amp; Signal</v>
      </c>
      <c r="B166" s="99">
        <f>'[3]2017 GRC Adjustments'!B166</f>
        <v>543490.84</v>
      </c>
      <c r="C166" s="212">
        <f>'[3]2017 GRC Adjustments'!C166</f>
        <v>0</v>
      </c>
      <c r="D166" s="212">
        <f>'[3]2017 GRC Adjustments'!D166</f>
        <v>0</v>
      </c>
      <c r="E166" s="212">
        <f>'[3]2017 GRC Adjustments'!E166</f>
        <v>0</v>
      </c>
      <c r="F166" s="212">
        <f>'[3]2017 GRC Adjustments'!F166</f>
        <v>0</v>
      </c>
      <c r="G166" s="212">
        <f>'[3]2017 GRC Adjustments'!G166</f>
        <v>0</v>
      </c>
      <c r="H166" s="212">
        <f>'[3]2017 GRC Adjustments'!H166</f>
        <v>0</v>
      </c>
      <c r="I166" s="212">
        <f>'[3]2017 GRC Adjustments'!I166</f>
        <v>0</v>
      </c>
      <c r="J166" s="212">
        <f>'[3]2017 GRC Adjustments'!J166</f>
        <v>0</v>
      </c>
      <c r="K166" s="99">
        <f>'[3]2017 GRC Adjustments'!K166</f>
        <v>100.83278721343446</v>
      </c>
      <c r="L166" s="99">
        <f>'[3]2017 GRC Adjustments'!L166</f>
        <v>0</v>
      </c>
      <c r="M166" s="212">
        <f>'[3]2017 GRC Adjustments'!M166</f>
        <v>0</v>
      </c>
      <c r="N166" s="212">
        <f>'[3]2017 GRC Adjustments'!N166</f>
        <v>0</v>
      </c>
      <c r="O166" s="212">
        <f>'[3]2017 GRC Adjustments'!O166</f>
        <v>0</v>
      </c>
      <c r="P166" s="212">
        <f>'[3]2017 GRC Adjustments'!P166</f>
        <v>0</v>
      </c>
      <c r="Q166" s="212">
        <f>'[3]2017 GRC Adjustments'!Q166</f>
        <v>0</v>
      </c>
      <c r="R166" s="212">
        <f>'[3]2017 GRC Adjustments'!R166</f>
        <v>1203.5151018057195</v>
      </c>
      <c r="S166" s="212">
        <f>'[3]2017 GRC Adjustments'!S166</f>
        <v>0</v>
      </c>
      <c r="T166" s="212">
        <f>'[3]2017 GRC Adjustments'!T166</f>
        <v>0</v>
      </c>
      <c r="U166" s="212">
        <f>'[3]2017 GRC Adjustments'!U166</f>
        <v>0</v>
      </c>
      <c r="V166" s="212">
        <f>'[3]2017 GRC Adjustments'!V166</f>
        <v>0</v>
      </c>
      <c r="W166" s="212">
        <f>'[3]2017 GRC Adjustments'!W166</f>
        <v>0</v>
      </c>
      <c r="X166" s="212">
        <f>'[3]2017 GRC Adjustments'!X166</f>
        <v>0</v>
      </c>
      <c r="Y166" s="212">
        <f>'[3]2017 GRC Adjustments'!Y166</f>
        <v>0</v>
      </c>
      <c r="Z166" s="212">
        <f>'[3]2017 GRC Adjustments'!Z166</f>
        <v>0</v>
      </c>
      <c r="AA166" s="212">
        <f>'[3]2017 GRC Adjustments'!AA166</f>
        <v>0</v>
      </c>
      <c r="AB166" s="212">
        <f>'[3]2017 GRC Adjustments'!AB166</f>
        <v>0</v>
      </c>
      <c r="AC166" s="212">
        <f>'[3]2017 GRC Adjustments'!AC166</f>
        <v>0</v>
      </c>
      <c r="AD166" s="212">
        <f>'[3]2017 GRC Adjustments'!AD166</f>
        <v>0</v>
      </c>
      <c r="AE166" s="212">
        <f>'[3]2017 GRC Adjustments'!AE166</f>
        <v>0</v>
      </c>
      <c r="AF166" s="212">
        <f>'[3]2017 GRC Adjustments'!AF166</f>
        <v>0</v>
      </c>
      <c r="AG166" s="212">
        <f>'[3]2017 GRC Adjustments'!AG166</f>
        <v>0</v>
      </c>
      <c r="AH166" s="212">
        <f>'[3]2017 GRC Adjustments'!AH166</f>
        <v>0</v>
      </c>
      <c r="AI166" s="212">
        <f>'[3]2017 GRC Adjustments'!AI166</f>
        <v>0</v>
      </c>
      <c r="AJ166" s="212">
        <f>'[3]2017 GRC Adjustments'!AJ166</f>
        <v>0</v>
      </c>
      <c r="AK166" s="212">
        <f>'[3]2017 GRC Adjustments'!AK166</f>
        <v>0</v>
      </c>
      <c r="AL166" s="212">
        <f>'[3]2017 GRC Adjustments'!AL166</f>
        <v>0</v>
      </c>
      <c r="AM166" s="212">
        <f>'[3]2017 GRC Adjustments'!AM166</f>
        <v>1304.3478890191539</v>
      </c>
      <c r="AN166" s="762">
        <f>'[3]2017 GRC Adjustments'!AN166</f>
        <v>544795.18788901914</v>
      </c>
    </row>
    <row r="167" spans="1:40">
      <c r="A167" s="751" t="str">
        <f>'[3]2017 GRC Adjustments'!A167</f>
        <v xml:space="preserve">               (19) 586 - Distribution Oper Meter Expense</v>
      </c>
      <c r="B167" s="99">
        <f>'[3]2017 GRC Adjustments'!B167</f>
        <v>-868309.08999999403</v>
      </c>
      <c r="C167" s="212">
        <f>'[3]2017 GRC Adjustments'!C167</f>
        <v>0</v>
      </c>
      <c r="D167" s="212">
        <f>'[3]2017 GRC Adjustments'!D167</f>
        <v>0</v>
      </c>
      <c r="E167" s="212">
        <f>'[3]2017 GRC Adjustments'!E167</f>
        <v>0</v>
      </c>
      <c r="F167" s="212">
        <f>'[3]2017 GRC Adjustments'!F167</f>
        <v>0</v>
      </c>
      <c r="G167" s="212">
        <f>'[3]2017 GRC Adjustments'!G167</f>
        <v>0</v>
      </c>
      <c r="H167" s="212">
        <f>'[3]2017 GRC Adjustments'!H167</f>
        <v>0</v>
      </c>
      <c r="I167" s="212">
        <f>'[3]2017 GRC Adjustments'!I167</f>
        <v>0</v>
      </c>
      <c r="J167" s="212">
        <f>'[3]2017 GRC Adjustments'!J167</f>
        <v>0</v>
      </c>
      <c r="K167" s="99">
        <f>'[3]2017 GRC Adjustments'!K167</f>
        <v>-498.10716749426547</v>
      </c>
      <c r="L167" s="99">
        <f>'[3]2017 GRC Adjustments'!L167</f>
        <v>0</v>
      </c>
      <c r="M167" s="212">
        <f>'[3]2017 GRC Adjustments'!M167</f>
        <v>0</v>
      </c>
      <c r="N167" s="212">
        <f>'[3]2017 GRC Adjustments'!N167</f>
        <v>0</v>
      </c>
      <c r="O167" s="212">
        <f>'[3]2017 GRC Adjustments'!O167</f>
        <v>0</v>
      </c>
      <c r="P167" s="212">
        <f>'[3]2017 GRC Adjustments'!P167</f>
        <v>0</v>
      </c>
      <c r="Q167" s="212">
        <f>'[3]2017 GRC Adjustments'!Q167</f>
        <v>0</v>
      </c>
      <c r="R167" s="212">
        <f>'[3]2017 GRC Adjustments'!R167</f>
        <v>-5945.2834238142314</v>
      </c>
      <c r="S167" s="212">
        <f>'[3]2017 GRC Adjustments'!S167</f>
        <v>0</v>
      </c>
      <c r="T167" s="212">
        <f>'[3]2017 GRC Adjustments'!T167</f>
        <v>0</v>
      </c>
      <c r="U167" s="212">
        <f>'[3]2017 GRC Adjustments'!U167</f>
        <v>0</v>
      </c>
      <c r="V167" s="212">
        <f>'[3]2017 GRC Adjustments'!V167</f>
        <v>0</v>
      </c>
      <c r="W167" s="212">
        <f>'[3]2017 GRC Adjustments'!W167</f>
        <v>0</v>
      </c>
      <c r="X167" s="212">
        <f>'[3]2017 GRC Adjustments'!X167</f>
        <v>0</v>
      </c>
      <c r="Y167" s="212">
        <f>'[3]2017 GRC Adjustments'!Y167</f>
        <v>0</v>
      </c>
      <c r="Z167" s="212">
        <f>'[3]2017 GRC Adjustments'!Z167</f>
        <v>0</v>
      </c>
      <c r="AA167" s="212">
        <f>'[3]2017 GRC Adjustments'!AA167</f>
        <v>0</v>
      </c>
      <c r="AB167" s="212">
        <f>'[3]2017 GRC Adjustments'!AB167</f>
        <v>0</v>
      </c>
      <c r="AC167" s="212">
        <f>'[3]2017 GRC Adjustments'!AC167</f>
        <v>0</v>
      </c>
      <c r="AD167" s="212">
        <f>'[3]2017 GRC Adjustments'!AD167</f>
        <v>0</v>
      </c>
      <c r="AE167" s="212">
        <f>'[3]2017 GRC Adjustments'!AE167</f>
        <v>0</v>
      </c>
      <c r="AF167" s="212">
        <f>'[3]2017 GRC Adjustments'!AF167</f>
        <v>0</v>
      </c>
      <c r="AG167" s="212">
        <f>'[3]2017 GRC Adjustments'!AG167</f>
        <v>0</v>
      </c>
      <c r="AH167" s="212">
        <f>'[3]2017 GRC Adjustments'!AH167</f>
        <v>0</v>
      </c>
      <c r="AI167" s="212">
        <f>'[3]2017 GRC Adjustments'!AI167</f>
        <v>0</v>
      </c>
      <c r="AJ167" s="212">
        <f>'[3]2017 GRC Adjustments'!AJ167</f>
        <v>0</v>
      </c>
      <c r="AK167" s="212">
        <f>'[3]2017 GRC Adjustments'!AK167</f>
        <v>0</v>
      </c>
      <c r="AL167" s="212">
        <f>'[3]2017 GRC Adjustments'!AL167</f>
        <v>0</v>
      </c>
      <c r="AM167" s="212">
        <f>'[3]2017 GRC Adjustments'!AM167</f>
        <v>-6443.3905913084964</v>
      </c>
      <c r="AN167" s="762">
        <f>'[3]2017 GRC Adjustments'!AN167</f>
        <v>-874752.4805913025</v>
      </c>
    </row>
    <row r="168" spans="1:40">
      <c r="A168" s="751" t="str">
        <f>'[3]2017 GRC Adjustments'!A168</f>
        <v xml:space="preserve">               (19) 587 - Distribution Oper Cust Installation</v>
      </c>
      <c r="B168" s="99">
        <f>'[3]2017 GRC Adjustments'!B168</f>
        <v>4581892.01</v>
      </c>
      <c r="C168" s="212">
        <f>'[3]2017 GRC Adjustments'!C168</f>
        <v>0</v>
      </c>
      <c r="D168" s="212">
        <f>'[3]2017 GRC Adjustments'!D168</f>
        <v>0</v>
      </c>
      <c r="E168" s="212">
        <f>'[3]2017 GRC Adjustments'!E168</f>
        <v>0</v>
      </c>
      <c r="F168" s="212">
        <f>'[3]2017 GRC Adjustments'!F168</f>
        <v>0</v>
      </c>
      <c r="G168" s="212">
        <f>'[3]2017 GRC Adjustments'!G168</f>
        <v>0</v>
      </c>
      <c r="H168" s="212">
        <f>'[3]2017 GRC Adjustments'!H168</f>
        <v>0</v>
      </c>
      <c r="I168" s="212">
        <f>'[3]2017 GRC Adjustments'!I168</f>
        <v>0</v>
      </c>
      <c r="J168" s="212">
        <f>'[3]2017 GRC Adjustments'!J168</f>
        <v>0</v>
      </c>
      <c r="K168" s="99">
        <f>'[3]2017 GRC Adjustments'!K168</f>
        <v>2914.6756593240971</v>
      </c>
      <c r="L168" s="99">
        <f>'[3]2017 GRC Adjustments'!L168</f>
        <v>0</v>
      </c>
      <c r="M168" s="212">
        <f>'[3]2017 GRC Adjustments'!M168</f>
        <v>0</v>
      </c>
      <c r="N168" s="212">
        <f>'[3]2017 GRC Adjustments'!N168</f>
        <v>0</v>
      </c>
      <c r="O168" s="212">
        <f>'[3]2017 GRC Adjustments'!O168</f>
        <v>0</v>
      </c>
      <c r="P168" s="212">
        <f>'[3]2017 GRC Adjustments'!P168</f>
        <v>0</v>
      </c>
      <c r="Q168" s="212">
        <f>'[3]2017 GRC Adjustments'!Q168</f>
        <v>0</v>
      </c>
      <c r="R168" s="212">
        <f>'[3]2017 GRC Adjustments'!R168</f>
        <v>34788.84467843733</v>
      </c>
      <c r="S168" s="212">
        <f>'[3]2017 GRC Adjustments'!S168</f>
        <v>0</v>
      </c>
      <c r="T168" s="212">
        <f>'[3]2017 GRC Adjustments'!T168</f>
        <v>0</v>
      </c>
      <c r="U168" s="212">
        <f>'[3]2017 GRC Adjustments'!U168</f>
        <v>0</v>
      </c>
      <c r="V168" s="212">
        <f>'[3]2017 GRC Adjustments'!V168</f>
        <v>0</v>
      </c>
      <c r="W168" s="212">
        <f>'[3]2017 GRC Adjustments'!W168</f>
        <v>0</v>
      </c>
      <c r="X168" s="212">
        <f>'[3]2017 GRC Adjustments'!X168</f>
        <v>0</v>
      </c>
      <c r="Y168" s="212">
        <f>'[3]2017 GRC Adjustments'!Y168</f>
        <v>0</v>
      </c>
      <c r="Z168" s="212">
        <f>'[3]2017 GRC Adjustments'!Z168</f>
        <v>0</v>
      </c>
      <c r="AA168" s="212">
        <f>'[3]2017 GRC Adjustments'!AA168</f>
        <v>0</v>
      </c>
      <c r="AB168" s="212">
        <f>'[3]2017 GRC Adjustments'!AB168</f>
        <v>0</v>
      </c>
      <c r="AC168" s="212">
        <f>'[3]2017 GRC Adjustments'!AC168</f>
        <v>0</v>
      </c>
      <c r="AD168" s="212">
        <f>'[3]2017 GRC Adjustments'!AD168</f>
        <v>0</v>
      </c>
      <c r="AE168" s="212">
        <f>'[3]2017 GRC Adjustments'!AE168</f>
        <v>0</v>
      </c>
      <c r="AF168" s="212">
        <f>'[3]2017 GRC Adjustments'!AF168</f>
        <v>0</v>
      </c>
      <c r="AG168" s="212">
        <f>'[3]2017 GRC Adjustments'!AG168</f>
        <v>0</v>
      </c>
      <c r="AH168" s="212">
        <f>'[3]2017 GRC Adjustments'!AH168</f>
        <v>0</v>
      </c>
      <c r="AI168" s="212">
        <f>'[3]2017 GRC Adjustments'!AI168</f>
        <v>0</v>
      </c>
      <c r="AJ168" s="212">
        <f>'[3]2017 GRC Adjustments'!AJ168</f>
        <v>0</v>
      </c>
      <c r="AK168" s="212">
        <f>'[3]2017 GRC Adjustments'!AK168</f>
        <v>0</v>
      </c>
      <c r="AL168" s="212">
        <f>'[3]2017 GRC Adjustments'!AL168</f>
        <v>0</v>
      </c>
      <c r="AM168" s="212">
        <f>'[3]2017 GRC Adjustments'!AM168</f>
        <v>37703.520337761423</v>
      </c>
      <c r="AN168" s="762">
        <f>'[3]2017 GRC Adjustments'!AN168</f>
        <v>4619595.5303377612</v>
      </c>
    </row>
    <row r="169" spans="1:40">
      <c r="A169" s="751" t="str">
        <f>'[3]2017 GRC Adjustments'!A169</f>
        <v xml:space="preserve">               (19) 588 - Distribution Oper Misc Dist Exp</v>
      </c>
      <c r="B169" s="99">
        <f>'[3]2017 GRC Adjustments'!B169</f>
        <v>4790460.5999999996</v>
      </c>
      <c r="C169" s="212">
        <f>'[3]2017 GRC Adjustments'!C169</f>
        <v>0</v>
      </c>
      <c r="D169" s="212">
        <f>'[3]2017 GRC Adjustments'!D169</f>
        <v>0</v>
      </c>
      <c r="E169" s="212">
        <f>'[3]2017 GRC Adjustments'!E169</f>
        <v>0</v>
      </c>
      <c r="F169" s="212">
        <f>'[3]2017 GRC Adjustments'!F169</f>
        <v>0</v>
      </c>
      <c r="G169" s="212">
        <f>'[3]2017 GRC Adjustments'!G169</f>
        <v>0</v>
      </c>
      <c r="H169" s="212">
        <f>'[3]2017 GRC Adjustments'!H169</f>
        <v>0</v>
      </c>
      <c r="I169" s="212">
        <f>'[3]2017 GRC Adjustments'!I169</f>
        <v>0</v>
      </c>
      <c r="J169" s="212">
        <f>'[3]2017 GRC Adjustments'!J169</f>
        <v>0</v>
      </c>
      <c r="K169" s="99">
        <f>'[3]2017 GRC Adjustments'!K169</f>
        <v>8106.863738500324</v>
      </c>
      <c r="L169" s="99">
        <f>'[3]2017 GRC Adjustments'!L169</f>
        <v>0</v>
      </c>
      <c r="M169" s="212">
        <f>'[3]2017 GRC Adjustments'!M169</f>
        <v>0</v>
      </c>
      <c r="N169" s="212">
        <f>'[3]2017 GRC Adjustments'!N169</f>
        <v>0</v>
      </c>
      <c r="O169" s="212">
        <f>'[3]2017 GRC Adjustments'!O169</f>
        <v>0</v>
      </c>
      <c r="P169" s="212">
        <f>'[3]2017 GRC Adjustments'!P169</f>
        <v>0</v>
      </c>
      <c r="Q169" s="212">
        <f>'[3]2017 GRC Adjustments'!Q169</f>
        <v>0</v>
      </c>
      <c r="R169" s="212">
        <f>'[3]2017 GRC Adjustments'!R169</f>
        <v>96761.511877223762</v>
      </c>
      <c r="S169" s="212">
        <f>'[3]2017 GRC Adjustments'!S169</f>
        <v>0</v>
      </c>
      <c r="T169" s="212">
        <f>'[3]2017 GRC Adjustments'!T169</f>
        <v>0</v>
      </c>
      <c r="U169" s="212">
        <f>'[3]2017 GRC Adjustments'!U169</f>
        <v>0</v>
      </c>
      <c r="V169" s="212">
        <f>'[3]2017 GRC Adjustments'!V169</f>
        <v>0</v>
      </c>
      <c r="W169" s="212">
        <f>'[3]2017 GRC Adjustments'!W169</f>
        <v>0</v>
      </c>
      <c r="X169" s="212">
        <f>'[3]2017 GRC Adjustments'!X169</f>
        <v>0</v>
      </c>
      <c r="Y169" s="212">
        <f>'[3]2017 GRC Adjustments'!Y169</f>
        <v>0</v>
      </c>
      <c r="Z169" s="212">
        <f>'[3]2017 GRC Adjustments'!Z169</f>
        <v>0</v>
      </c>
      <c r="AA169" s="212">
        <f>'[3]2017 GRC Adjustments'!AA169</f>
        <v>0</v>
      </c>
      <c r="AB169" s="212">
        <f>'[3]2017 GRC Adjustments'!AB169</f>
        <v>0</v>
      </c>
      <c r="AC169" s="212">
        <f>'[3]2017 GRC Adjustments'!AC169</f>
        <v>0</v>
      </c>
      <c r="AD169" s="212">
        <f>'[3]2017 GRC Adjustments'!AD169</f>
        <v>0</v>
      </c>
      <c r="AE169" s="212">
        <f>'[3]2017 GRC Adjustments'!AE169</f>
        <v>0</v>
      </c>
      <c r="AF169" s="212">
        <f>'[3]2017 GRC Adjustments'!AF169</f>
        <v>0</v>
      </c>
      <c r="AG169" s="212">
        <f>'[3]2017 GRC Adjustments'!AG169</f>
        <v>0</v>
      </c>
      <c r="AH169" s="212">
        <f>'[3]2017 GRC Adjustments'!AH169</f>
        <v>0</v>
      </c>
      <c r="AI169" s="212">
        <f>'[3]2017 GRC Adjustments'!AI169</f>
        <v>0</v>
      </c>
      <c r="AJ169" s="212">
        <f>'[3]2017 GRC Adjustments'!AJ169</f>
        <v>0</v>
      </c>
      <c r="AK169" s="212">
        <f>'[3]2017 GRC Adjustments'!AK169</f>
        <v>0</v>
      </c>
      <c r="AL169" s="212">
        <f>'[3]2017 GRC Adjustments'!AL169</f>
        <v>0</v>
      </c>
      <c r="AM169" s="212">
        <f>'[3]2017 GRC Adjustments'!AM169</f>
        <v>104868.37561572409</v>
      </c>
      <c r="AN169" s="762">
        <f>'[3]2017 GRC Adjustments'!AN169</f>
        <v>4895328.975615724</v>
      </c>
    </row>
    <row r="170" spans="1:40">
      <c r="A170" s="751" t="str">
        <f>'[3]2017 GRC Adjustments'!A170</f>
        <v xml:space="preserve">               (19) 589 - Distribution Oper Rents</v>
      </c>
      <c r="B170" s="99">
        <f>'[3]2017 GRC Adjustments'!B170</f>
        <v>1007975.61</v>
      </c>
      <c r="C170" s="212">
        <f>'[3]2017 GRC Adjustments'!C170</f>
        <v>0</v>
      </c>
      <c r="D170" s="212">
        <f>'[3]2017 GRC Adjustments'!D170</f>
        <v>0</v>
      </c>
      <c r="E170" s="212">
        <f>'[3]2017 GRC Adjustments'!E170</f>
        <v>0</v>
      </c>
      <c r="F170" s="212">
        <f>'[3]2017 GRC Adjustments'!F170</f>
        <v>0</v>
      </c>
      <c r="G170" s="212">
        <f>'[3]2017 GRC Adjustments'!G170</f>
        <v>0</v>
      </c>
      <c r="H170" s="212">
        <f>'[3]2017 GRC Adjustments'!H170</f>
        <v>0</v>
      </c>
      <c r="I170" s="212">
        <f>'[3]2017 GRC Adjustments'!I170</f>
        <v>0</v>
      </c>
      <c r="J170" s="212">
        <f>'[3]2017 GRC Adjustments'!J170</f>
        <v>0</v>
      </c>
      <c r="K170" s="99">
        <f>'[3]2017 GRC Adjustments'!K170</f>
        <v>0.40621071245580348</v>
      </c>
      <c r="L170" s="99">
        <f>'[3]2017 GRC Adjustments'!L170</f>
        <v>0</v>
      </c>
      <c r="M170" s="212">
        <f>'[3]2017 GRC Adjustments'!M170</f>
        <v>0</v>
      </c>
      <c r="N170" s="212">
        <f>'[3]2017 GRC Adjustments'!N170</f>
        <v>0</v>
      </c>
      <c r="O170" s="212">
        <f>'[3]2017 GRC Adjustments'!O170</f>
        <v>0</v>
      </c>
      <c r="P170" s="212">
        <f>'[3]2017 GRC Adjustments'!P170</f>
        <v>0</v>
      </c>
      <c r="Q170" s="212">
        <f>'[3]2017 GRC Adjustments'!Q170</f>
        <v>0</v>
      </c>
      <c r="R170" s="212">
        <f>'[3]2017 GRC Adjustments'!R170</f>
        <v>4.8484301631075422</v>
      </c>
      <c r="S170" s="212">
        <f>'[3]2017 GRC Adjustments'!S170</f>
        <v>0</v>
      </c>
      <c r="T170" s="212">
        <f>'[3]2017 GRC Adjustments'!T170</f>
        <v>0</v>
      </c>
      <c r="U170" s="212">
        <f>'[3]2017 GRC Adjustments'!U170</f>
        <v>0</v>
      </c>
      <c r="V170" s="212">
        <f>'[3]2017 GRC Adjustments'!V170</f>
        <v>0</v>
      </c>
      <c r="W170" s="212">
        <f>'[3]2017 GRC Adjustments'!W170</f>
        <v>0</v>
      </c>
      <c r="X170" s="212">
        <f>'[3]2017 GRC Adjustments'!X170</f>
        <v>0</v>
      </c>
      <c r="Y170" s="212">
        <f>'[3]2017 GRC Adjustments'!Y170</f>
        <v>0</v>
      </c>
      <c r="Z170" s="212">
        <f>'[3]2017 GRC Adjustments'!Z170</f>
        <v>0</v>
      </c>
      <c r="AA170" s="212">
        <f>'[3]2017 GRC Adjustments'!AA170</f>
        <v>0</v>
      </c>
      <c r="AB170" s="212">
        <f>'[3]2017 GRC Adjustments'!AB170</f>
        <v>0</v>
      </c>
      <c r="AC170" s="212">
        <f>'[3]2017 GRC Adjustments'!AC170</f>
        <v>0</v>
      </c>
      <c r="AD170" s="212">
        <f>'[3]2017 GRC Adjustments'!AD170</f>
        <v>0</v>
      </c>
      <c r="AE170" s="212">
        <f>'[3]2017 GRC Adjustments'!AE170</f>
        <v>0</v>
      </c>
      <c r="AF170" s="212">
        <f>'[3]2017 GRC Adjustments'!AF170</f>
        <v>0</v>
      </c>
      <c r="AG170" s="212">
        <f>'[3]2017 GRC Adjustments'!AG170</f>
        <v>0</v>
      </c>
      <c r="AH170" s="212">
        <f>'[3]2017 GRC Adjustments'!AH170</f>
        <v>0</v>
      </c>
      <c r="AI170" s="212">
        <f>'[3]2017 GRC Adjustments'!AI170</f>
        <v>0</v>
      </c>
      <c r="AJ170" s="212">
        <f>'[3]2017 GRC Adjustments'!AJ170</f>
        <v>0</v>
      </c>
      <c r="AK170" s="212">
        <f>'[3]2017 GRC Adjustments'!AK170</f>
        <v>0</v>
      </c>
      <c r="AL170" s="212">
        <f>'[3]2017 GRC Adjustments'!AL170</f>
        <v>0</v>
      </c>
      <c r="AM170" s="212">
        <f>'[3]2017 GRC Adjustments'!AM170</f>
        <v>5.2546408755633456</v>
      </c>
      <c r="AN170" s="762">
        <f>'[3]2017 GRC Adjustments'!AN170</f>
        <v>1007980.8646408756</v>
      </c>
    </row>
    <row r="171" spans="1:40">
      <c r="A171" s="751" t="str">
        <f>'[3]2017 GRC Adjustments'!A171</f>
        <v xml:space="preserve">               (19) 590 - Distribution Maint Superv &amp; Engineering</v>
      </c>
      <c r="B171" s="99">
        <f>'[3]2017 GRC Adjustments'!B171</f>
        <v>0</v>
      </c>
      <c r="C171" s="212">
        <f>'[3]2017 GRC Adjustments'!C171</f>
        <v>0</v>
      </c>
      <c r="D171" s="212">
        <f>'[3]2017 GRC Adjustments'!D171</f>
        <v>0</v>
      </c>
      <c r="E171" s="212">
        <f>'[3]2017 GRC Adjustments'!E171</f>
        <v>0</v>
      </c>
      <c r="F171" s="212">
        <f>'[3]2017 GRC Adjustments'!F171</f>
        <v>0</v>
      </c>
      <c r="G171" s="212">
        <f>'[3]2017 GRC Adjustments'!G171</f>
        <v>0</v>
      </c>
      <c r="H171" s="212">
        <f>'[3]2017 GRC Adjustments'!H171</f>
        <v>0</v>
      </c>
      <c r="I171" s="212">
        <f>'[3]2017 GRC Adjustments'!I171</f>
        <v>0</v>
      </c>
      <c r="J171" s="212">
        <f>'[3]2017 GRC Adjustments'!J171</f>
        <v>0</v>
      </c>
      <c r="K171" s="99">
        <f>'[3]2017 GRC Adjustments'!K171</f>
        <v>0</v>
      </c>
      <c r="L171" s="99">
        <f>'[3]2017 GRC Adjustments'!L171</f>
        <v>0</v>
      </c>
      <c r="M171" s="212">
        <f>'[3]2017 GRC Adjustments'!M171</f>
        <v>0</v>
      </c>
      <c r="N171" s="212">
        <f>'[3]2017 GRC Adjustments'!N171</f>
        <v>0</v>
      </c>
      <c r="O171" s="212">
        <f>'[3]2017 GRC Adjustments'!O171</f>
        <v>0</v>
      </c>
      <c r="P171" s="212">
        <f>'[3]2017 GRC Adjustments'!P171</f>
        <v>0</v>
      </c>
      <c r="Q171" s="212">
        <f>'[3]2017 GRC Adjustments'!Q171</f>
        <v>0</v>
      </c>
      <c r="R171" s="212">
        <f>'[3]2017 GRC Adjustments'!R171</f>
        <v>0</v>
      </c>
      <c r="S171" s="99">
        <f>'[3]2017 GRC Adjustments'!S171</f>
        <v>0</v>
      </c>
      <c r="T171" s="212">
        <f>'[3]2017 GRC Adjustments'!T171</f>
        <v>0</v>
      </c>
      <c r="U171" s="212">
        <f>'[3]2017 GRC Adjustments'!U171</f>
        <v>0</v>
      </c>
      <c r="V171" s="212">
        <f>'[3]2017 GRC Adjustments'!V171</f>
        <v>0</v>
      </c>
      <c r="W171" s="212">
        <f>'[3]2017 GRC Adjustments'!W171</f>
        <v>0</v>
      </c>
      <c r="X171" s="212">
        <f>'[3]2017 GRC Adjustments'!X171</f>
        <v>0</v>
      </c>
      <c r="Y171" s="212">
        <f>'[3]2017 GRC Adjustments'!Y171</f>
        <v>0</v>
      </c>
      <c r="Z171" s="212">
        <f>'[3]2017 GRC Adjustments'!Z171</f>
        <v>0</v>
      </c>
      <c r="AA171" s="212">
        <f>'[3]2017 GRC Adjustments'!AA171</f>
        <v>0</v>
      </c>
      <c r="AB171" s="212">
        <f>'[3]2017 GRC Adjustments'!AB171</f>
        <v>0</v>
      </c>
      <c r="AC171" s="212">
        <f>'[3]2017 GRC Adjustments'!AC171</f>
        <v>0</v>
      </c>
      <c r="AD171" s="212">
        <f>'[3]2017 GRC Adjustments'!AD171</f>
        <v>0</v>
      </c>
      <c r="AE171" s="212">
        <f>'[3]2017 GRC Adjustments'!AE171</f>
        <v>0</v>
      </c>
      <c r="AF171" s="212">
        <f>'[3]2017 GRC Adjustments'!AF171</f>
        <v>0</v>
      </c>
      <c r="AG171" s="212">
        <f>'[3]2017 GRC Adjustments'!AG171</f>
        <v>0</v>
      </c>
      <c r="AH171" s="212">
        <f>'[3]2017 GRC Adjustments'!AH171</f>
        <v>0</v>
      </c>
      <c r="AI171" s="212">
        <f>'[3]2017 GRC Adjustments'!AI171</f>
        <v>0</v>
      </c>
      <c r="AJ171" s="212">
        <f>'[3]2017 GRC Adjustments'!AJ171</f>
        <v>0</v>
      </c>
      <c r="AK171" s="212">
        <f>'[3]2017 GRC Adjustments'!AK171</f>
        <v>0</v>
      </c>
      <c r="AL171" s="212">
        <f>'[3]2017 GRC Adjustments'!AL171</f>
        <v>0</v>
      </c>
      <c r="AM171" s="212">
        <f>'[3]2017 GRC Adjustments'!AM171</f>
        <v>0</v>
      </c>
      <c r="AN171" s="762">
        <f>'[3]2017 GRC Adjustments'!AN171</f>
        <v>0</v>
      </c>
    </row>
    <row r="172" spans="1:40">
      <c r="A172" s="751" t="str">
        <f>'[3]2017 GRC Adjustments'!A172</f>
        <v xml:space="preserve">               (19) 591 - Distribution Maint Structures</v>
      </c>
      <c r="B172" s="99">
        <f>'[3]2017 GRC Adjustments'!B172</f>
        <v>0</v>
      </c>
      <c r="C172" s="212">
        <f>'[3]2017 GRC Adjustments'!C172</f>
        <v>0</v>
      </c>
      <c r="D172" s="212">
        <f>'[3]2017 GRC Adjustments'!D172</f>
        <v>0</v>
      </c>
      <c r="E172" s="212">
        <f>'[3]2017 GRC Adjustments'!E172</f>
        <v>0</v>
      </c>
      <c r="F172" s="212">
        <f>'[3]2017 GRC Adjustments'!F172</f>
        <v>0</v>
      </c>
      <c r="G172" s="212">
        <f>'[3]2017 GRC Adjustments'!G172</f>
        <v>0</v>
      </c>
      <c r="H172" s="212">
        <f>'[3]2017 GRC Adjustments'!H172</f>
        <v>0</v>
      </c>
      <c r="I172" s="212">
        <f>'[3]2017 GRC Adjustments'!I172</f>
        <v>0</v>
      </c>
      <c r="J172" s="212">
        <f>'[3]2017 GRC Adjustments'!J172</f>
        <v>0</v>
      </c>
      <c r="K172" s="99">
        <f>'[3]2017 GRC Adjustments'!K172</f>
        <v>0</v>
      </c>
      <c r="L172" s="99">
        <f>'[3]2017 GRC Adjustments'!L172</f>
        <v>0</v>
      </c>
      <c r="M172" s="212">
        <f>'[3]2017 GRC Adjustments'!M172</f>
        <v>0</v>
      </c>
      <c r="N172" s="212">
        <f>'[3]2017 GRC Adjustments'!N172</f>
        <v>0</v>
      </c>
      <c r="O172" s="212">
        <f>'[3]2017 GRC Adjustments'!O172</f>
        <v>0</v>
      </c>
      <c r="P172" s="212">
        <f>'[3]2017 GRC Adjustments'!P172</f>
        <v>0</v>
      </c>
      <c r="Q172" s="212">
        <f>'[3]2017 GRC Adjustments'!Q172</f>
        <v>0</v>
      </c>
      <c r="R172" s="212">
        <f>'[3]2017 GRC Adjustments'!R172</f>
        <v>0</v>
      </c>
      <c r="S172" s="99">
        <f>'[3]2017 GRC Adjustments'!S172</f>
        <v>0</v>
      </c>
      <c r="T172" s="212">
        <f>'[3]2017 GRC Adjustments'!T172</f>
        <v>0</v>
      </c>
      <c r="U172" s="212">
        <f>'[3]2017 GRC Adjustments'!U172</f>
        <v>0</v>
      </c>
      <c r="V172" s="212">
        <f>'[3]2017 GRC Adjustments'!V172</f>
        <v>0</v>
      </c>
      <c r="W172" s="212">
        <f>'[3]2017 GRC Adjustments'!W172</f>
        <v>0</v>
      </c>
      <c r="X172" s="212">
        <f>'[3]2017 GRC Adjustments'!X172</f>
        <v>0</v>
      </c>
      <c r="Y172" s="212">
        <f>'[3]2017 GRC Adjustments'!Y172</f>
        <v>0</v>
      </c>
      <c r="Z172" s="212">
        <f>'[3]2017 GRC Adjustments'!Z172</f>
        <v>0</v>
      </c>
      <c r="AA172" s="212">
        <f>'[3]2017 GRC Adjustments'!AA172</f>
        <v>0</v>
      </c>
      <c r="AB172" s="212">
        <f>'[3]2017 GRC Adjustments'!AB172</f>
        <v>0</v>
      </c>
      <c r="AC172" s="212">
        <f>'[3]2017 GRC Adjustments'!AC172</f>
        <v>0</v>
      </c>
      <c r="AD172" s="212">
        <f>'[3]2017 GRC Adjustments'!AD172</f>
        <v>0</v>
      </c>
      <c r="AE172" s="212">
        <f>'[3]2017 GRC Adjustments'!AE172</f>
        <v>0</v>
      </c>
      <c r="AF172" s="212">
        <f>'[3]2017 GRC Adjustments'!AF172</f>
        <v>0</v>
      </c>
      <c r="AG172" s="212">
        <f>'[3]2017 GRC Adjustments'!AG172</f>
        <v>0</v>
      </c>
      <c r="AH172" s="212">
        <f>'[3]2017 GRC Adjustments'!AH172</f>
        <v>0</v>
      </c>
      <c r="AI172" s="212">
        <f>'[3]2017 GRC Adjustments'!AI172</f>
        <v>0</v>
      </c>
      <c r="AJ172" s="212">
        <f>'[3]2017 GRC Adjustments'!AJ172</f>
        <v>0</v>
      </c>
      <c r="AK172" s="212">
        <f>'[3]2017 GRC Adjustments'!AK172</f>
        <v>0</v>
      </c>
      <c r="AL172" s="212">
        <f>'[3]2017 GRC Adjustments'!AL172</f>
        <v>0</v>
      </c>
      <c r="AM172" s="212">
        <f>'[3]2017 GRC Adjustments'!AM172</f>
        <v>0</v>
      </c>
      <c r="AN172" s="762">
        <f>'[3]2017 GRC Adjustments'!AN172</f>
        <v>0</v>
      </c>
    </row>
    <row r="173" spans="1:40">
      <c r="A173" s="751" t="str">
        <f>'[3]2017 GRC Adjustments'!A173</f>
        <v xml:space="preserve">               (19) 592 - Distribution Maint Station Equipment</v>
      </c>
      <c r="B173" s="99">
        <f>'[3]2017 GRC Adjustments'!B173</f>
        <v>1596636.82</v>
      </c>
      <c r="C173" s="212">
        <f>'[3]2017 GRC Adjustments'!C173</f>
        <v>0</v>
      </c>
      <c r="D173" s="212">
        <f>'[3]2017 GRC Adjustments'!D173</f>
        <v>0</v>
      </c>
      <c r="E173" s="212">
        <f>'[3]2017 GRC Adjustments'!E173</f>
        <v>0</v>
      </c>
      <c r="F173" s="212">
        <f>'[3]2017 GRC Adjustments'!F173</f>
        <v>0</v>
      </c>
      <c r="G173" s="212">
        <f>'[3]2017 GRC Adjustments'!G173</f>
        <v>0</v>
      </c>
      <c r="H173" s="212">
        <f>'[3]2017 GRC Adjustments'!H173</f>
        <v>0</v>
      </c>
      <c r="I173" s="212">
        <f>'[3]2017 GRC Adjustments'!I173</f>
        <v>0</v>
      </c>
      <c r="J173" s="212">
        <f>'[3]2017 GRC Adjustments'!J173</f>
        <v>0</v>
      </c>
      <c r="K173" s="99">
        <f>'[3]2017 GRC Adjustments'!K173</f>
        <v>752.31886519148361</v>
      </c>
      <c r="L173" s="99">
        <f>'[3]2017 GRC Adjustments'!L173</f>
        <v>0</v>
      </c>
      <c r="M173" s="212">
        <f>'[3]2017 GRC Adjustments'!M173</f>
        <v>0</v>
      </c>
      <c r="N173" s="212">
        <f>'[3]2017 GRC Adjustments'!N173</f>
        <v>0</v>
      </c>
      <c r="O173" s="212">
        <f>'[3]2017 GRC Adjustments'!O173</f>
        <v>0</v>
      </c>
      <c r="P173" s="212">
        <f>'[3]2017 GRC Adjustments'!P173</f>
        <v>0</v>
      </c>
      <c r="Q173" s="212">
        <f>'[3]2017 GRC Adjustments'!Q173</f>
        <v>0</v>
      </c>
      <c r="R173" s="212">
        <f>'[3]2017 GRC Adjustments'!R173</f>
        <v>8979.4911025791534</v>
      </c>
      <c r="S173" s="99">
        <f>'[3]2017 GRC Adjustments'!S173</f>
        <v>0</v>
      </c>
      <c r="T173" s="212">
        <f>'[3]2017 GRC Adjustments'!T173</f>
        <v>0</v>
      </c>
      <c r="U173" s="212">
        <f>'[3]2017 GRC Adjustments'!U173</f>
        <v>0</v>
      </c>
      <c r="V173" s="212">
        <f>'[3]2017 GRC Adjustments'!V173</f>
        <v>0</v>
      </c>
      <c r="W173" s="212">
        <f>'[3]2017 GRC Adjustments'!W173</f>
        <v>0</v>
      </c>
      <c r="X173" s="212">
        <f>'[3]2017 GRC Adjustments'!X173</f>
        <v>0</v>
      </c>
      <c r="Y173" s="212">
        <f>'[3]2017 GRC Adjustments'!Y173</f>
        <v>0</v>
      </c>
      <c r="Z173" s="212">
        <f>'[3]2017 GRC Adjustments'!Z173</f>
        <v>0</v>
      </c>
      <c r="AA173" s="212">
        <f>'[3]2017 GRC Adjustments'!AA173</f>
        <v>0</v>
      </c>
      <c r="AB173" s="212">
        <f>'[3]2017 GRC Adjustments'!AB173</f>
        <v>0</v>
      </c>
      <c r="AC173" s="212">
        <f>'[3]2017 GRC Adjustments'!AC173</f>
        <v>0</v>
      </c>
      <c r="AD173" s="212">
        <f>'[3]2017 GRC Adjustments'!AD173</f>
        <v>0</v>
      </c>
      <c r="AE173" s="212">
        <f>'[3]2017 GRC Adjustments'!AE173</f>
        <v>0</v>
      </c>
      <c r="AF173" s="212">
        <f>'[3]2017 GRC Adjustments'!AF173</f>
        <v>0</v>
      </c>
      <c r="AG173" s="212">
        <f>'[3]2017 GRC Adjustments'!AG173</f>
        <v>0</v>
      </c>
      <c r="AH173" s="212">
        <f>'[3]2017 GRC Adjustments'!AH173</f>
        <v>0</v>
      </c>
      <c r="AI173" s="212">
        <f>'[3]2017 GRC Adjustments'!AI173</f>
        <v>0</v>
      </c>
      <c r="AJ173" s="212">
        <f>'[3]2017 GRC Adjustments'!AJ173</f>
        <v>0</v>
      </c>
      <c r="AK173" s="212">
        <f>'[3]2017 GRC Adjustments'!AK173</f>
        <v>0</v>
      </c>
      <c r="AL173" s="212">
        <f>'[3]2017 GRC Adjustments'!AL173</f>
        <v>0</v>
      </c>
      <c r="AM173" s="212">
        <f>'[3]2017 GRC Adjustments'!AM173</f>
        <v>9731.8099677706377</v>
      </c>
      <c r="AN173" s="762">
        <f>'[3]2017 GRC Adjustments'!AN173</f>
        <v>1606368.6299677708</v>
      </c>
    </row>
    <row r="174" spans="1:40">
      <c r="A174" s="751" t="str">
        <f>'[3]2017 GRC Adjustments'!A174</f>
        <v xml:space="preserve">               (19) 593 - Distribution Maint Overhead Lines</v>
      </c>
      <c r="B174" s="99">
        <f>'[3]2017 GRC Adjustments'!B174</f>
        <v>40618757.839999899</v>
      </c>
      <c r="C174" s="212">
        <f>'[3]2017 GRC Adjustments'!C174</f>
        <v>0</v>
      </c>
      <c r="D174" s="212">
        <f>'[3]2017 GRC Adjustments'!D174</f>
        <v>0</v>
      </c>
      <c r="E174" s="212">
        <f>'[3]2017 GRC Adjustments'!E174</f>
        <v>0</v>
      </c>
      <c r="F174" s="212">
        <f>'[3]2017 GRC Adjustments'!F174</f>
        <v>0</v>
      </c>
      <c r="G174" s="212">
        <f>'[3]2017 GRC Adjustments'!G174</f>
        <v>0</v>
      </c>
      <c r="H174" s="212">
        <f>'[3]2017 GRC Adjustments'!H174</f>
        <v>0</v>
      </c>
      <c r="I174" s="212">
        <f>'[3]2017 GRC Adjustments'!I174</f>
        <v>0</v>
      </c>
      <c r="J174" s="212">
        <f>'[3]2017 GRC Adjustments'!J174</f>
        <v>0</v>
      </c>
      <c r="K174" s="99">
        <f>'[3]2017 GRC Adjustments'!K174</f>
        <v>6171.2232251156474</v>
      </c>
      <c r="L174" s="99">
        <f>'[3]2017 GRC Adjustments'!L174</f>
        <v>0</v>
      </c>
      <c r="M174" s="212">
        <f>'[3]2017 GRC Adjustments'!M174</f>
        <v>0</v>
      </c>
      <c r="N174" s="212">
        <f>'[3]2017 GRC Adjustments'!N174</f>
        <v>0</v>
      </c>
      <c r="O174" s="212">
        <f>'[3]2017 GRC Adjustments'!O174</f>
        <v>0</v>
      </c>
      <c r="P174" s="212">
        <f>'[3]2017 GRC Adjustments'!P174</f>
        <v>0</v>
      </c>
      <c r="Q174" s="212">
        <f>'[3]2017 GRC Adjustments'!Q174</f>
        <v>0</v>
      </c>
      <c r="R174" s="212">
        <f>'[3]2017 GRC Adjustments'!R174</f>
        <v>73658.187513151686</v>
      </c>
      <c r="S174" s="99">
        <f>'[3]2017 GRC Adjustments'!S174</f>
        <v>0</v>
      </c>
      <c r="T174" s="212">
        <f>'[3]2017 GRC Adjustments'!T174</f>
        <v>0</v>
      </c>
      <c r="U174" s="212">
        <f>'[3]2017 GRC Adjustments'!U174</f>
        <v>0</v>
      </c>
      <c r="V174" s="212">
        <f>'[3]2017 GRC Adjustments'!V174</f>
        <v>0</v>
      </c>
      <c r="W174" s="212">
        <f>'[3]2017 GRC Adjustments'!W174</f>
        <v>0</v>
      </c>
      <c r="X174" s="212">
        <f>'[3]2017 GRC Adjustments'!X174</f>
        <v>0</v>
      </c>
      <c r="Y174" s="212">
        <f>'[3]2017 GRC Adjustments'!Y174</f>
        <v>0</v>
      </c>
      <c r="Z174" s="212">
        <f>'[3]2017 GRC Adjustments'!Z174</f>
        <v>0</v>
      </c>
      <c r="AA174" s="212">
        <f>'[3]2017 GRC Adjustments'!AA174</f>
        <v>0</v>
      </c>
      <c r="AB174" s="212">
        <f>'[3]2017 GRC Adjustments'!AB174</f>
        <v>0</v>
      </c>
      <c r="AC174" s="212">
        <f>'[3]2017 GRC Adjustments'!AC174</f>
        <v>0</v>
      </c>
      <c r="AD174" s="212">
        <f>'[3]2017 GRC Adjustments'!AD174</f>
        <v>-271443.23000000231</v>
      </c>
      <c r="AE174" s="212">
        <f>'[3]2017 GRC Adjustments'!AE174</f>
        <v>0</v>
      </c>
      <c r="AF174" s="212">
        <f>'[3]2017 GRC Adjustments'!AF174</f>
        <v>0</v>
      </c>
      <c r="AG174" s="212">
        <f>'[3]2017 GRC Adjustments'!AG174</f>
        <v>0</v>
      </c>
      <c r="AH174" s="212">
        <f>'[3]2017 GRC Adjustments'!AH174</f>
        <v>0</v>
      </c>
      <c r="AI174" s="212">
        <f>'[3]2017 GRC Adjustments'!AI174</f>
        <v>0</v>
      </c>
      <c r="AJ174" s="212">
        <f>'[3]2017 GRC Adjustments'!AJ174</f>
        <v>0</v>
      </c>
      <c r="AK174" s="212">
        <f>'[3]2017 GRC Adjustments'!AK174</f>
        <v>0</v>
      </c>
      <c r="AL174" s="212">
        <f>'[3]2017 GRC Adjustments'!AL174</f>
        <v>0</v>
      </c>
      <c r="AM174" s="212">
        <f>'[3]2017 GRC Adjustments'!AM174</f>
        <v>-191613.81926173496</v>
      </c>
      <c r="AN174" s="762">
        <f>'[3]2017 GRC Adjustments'!AN174</f>
        <v>40427144.020738162</v>
      </c>
    </row>
    <row r="175" spans="1:40">
      <c r="A175" s="751" t="str">
        <f>'[3]2017 GRC Adjustments'!A175</f>
        <v xml:space="preserve">               (19) 594 - Distribution Maint Underground Lines</v>
      </c>
      <c r="B175" s="99">
        <f>'[3]2017 GRC Adjustments'!B175</f>
        <v>15997500.2199999</v>
      </c>
      <c r="C175" s="212">
        <f>'[3]2017 GRC Adjustments'!C175</f>
        <v>0</v>
      </c>
      <c r="D175" s="212">
        <f>'[3]2017 GRC Adjustments'!D175</f>
        <v>0</v>
      </c>
      <c r="E175" s="212">
        <f>'[3]2017 GRC Adjustments'!E175</f>
        <v>0</v>
      </c>
      <c r="F175" s="212">
        <f>'[3]2017 GRC Adjustments'!F175</f>
        <v>0</v>
      </c>
      <c r="G175" s="212">
        <f>'[3]2017 GRC Adjustments'!G175</f>
        <v>0</v>
      </c>
      <c r="H175" s="212">
        <f>'[3]2017 GRC Adjustments'!H175</f>
        <v>0</v>
      </c>
      <c r="I175" s="212">
        <f>'[3]2017 GRC Adjustments'!I175</f>
        <v>0</v>
      </c>
      <c r="J175" s="212">
        <f>'[3]2017 GRC Adjustments'!J175</f>
        <v>0</v>
      </c>
      <c r="K175" s="99">
        <f>'[3]2017 GRC Adjustments'!K175</f>
        <v>2912.008694919517</v>
      </c>
      <c r="L175" s="99">
        <f>'[3]2017 GRC Adjustments'!L175</f>
        <v>0</v>
      </c>
      <c r="M175" s="212">
        <f>'[3]2017 GRC Adjustments'!M175</f>
        <v>0</v>
      </c>
      <c r="N175" s="212">
        <f>'[3]2017 GRC Adjustments'!N175</f>
        <v>0</v>
      </c>
      <c r="O175" s="212">
        <f>'[3]2017 GRC Adjustments'!O175</f>
        <v>0</v>
      </c>
      <c r="P175" s="212">
        <f>'[3]2017 GRC Adjustments'!P175</f>
        <v>0</v>
      </c>
      <c r="Q175" s="212">
        <f>'[3]2017 GRC Adjustments'!Q175</f>
        <v>0</v>
      </c>
      <c r="R175" s="212">
        <f>'[3]2017 GRC Adjustments'!R175</f>
        <v>34757.012453765252</v>
      </c>
      <c r="S175" s="99">
        <f>'[3]2017 GRC Adjustments'!S175</f>
        <v>0</v>
      </c>
      <c r="T175" s="212">
        <f>'[3]2017 GRC Adjustments'!T175</f>
        <v>0</v>
      </c>
      <c r="U175" s="212">
        <f>'[3]2017 GRC Adjustments'!U175</f>
        <v>0</v>
      </c>
      <c r="V175" s="212">
        <f>'[3]2017 GRC Adjustments'!V175</f>
        <v>0</v>
      </c>
      <c r="W175" s="212">
        <f>'[3]2017 GRC Adjustments'!W175</f>
        <v>0</v>
      </c>
      <c r="X175" s="212">
        <f>'[3]2017 GRC Adjustments'!X175</f>
        <v>0</v>
      </c>
      <c r="Y175" s="212">
        <f>'[3]2017 GRC Adjustments'!Y175</f>
        <v>0</v>
      </c>
      <c r="Z175" s="212">
        <f>'[3]2017 GRC Adjustments'!Z175</f>
        <v>0</v>
      </c>
      <c r="AA175" s="212">
        <f>'[3]2017 GRC Adjustments'!AA175</f>
        <v>0</v>
      </c>
      <c r="AB175" s="212">
        <f>'[3]2017 GRC Adjustments'!AB175</f>
        <v>0</v>
      </c>
      <c r="AC175" s="212">
        <f>'[3]2017 GRC Adjustments'!AC175</f>
        <v>0</v>
      </c>
      <c r="AD175" s="212">
        <f>'[3]2017 GRC Adjustments'!AD175</f>
        <v>0</v>
      </c>
      <c r="AE175" s="212">
        <f>'[3]2017 GRC Adjustments'!AE175</f>
        <v>0</v>
      </c>
      <c r="AF175" s="212">
        <f>'[3]2017 GRC Adjustments'!AF175</f>
        <v>0</v>
      </c>
      <c r="AG175" s="212">
        <f>'[3]2017 GRC Adjustments'!AG175</f>
        <v>0</v>
      </c>
      <c r="AH175" s="212">
        <f>'[3]2017 GRC Adjustments'!AH175</f>
        <v>0</v>
      </c>
      <c r="AI175" s="212">
        <f>'[3]2017 GRC Adjustments'!AI175</f>
        <v>0</v>
      </c>
      <c r="AJ175" s="212">
        <f>'[3]2017 GRC Adjustments'!AJ175</f>
        <v>0</v>
      </c>
      <c r="AK175" s="212">
        <f>'[3]2017 GRC Adjustments'!AK175</f>
        <v>0</v>
      </c>
      <c r="AL175" s="212">
        <f>'[3]2017 GRC Adjustments'!AL175</f>
        <v>0</v>
      </c>
      <c r="AM175" s="212">
        <f>'[3]2017 GRC Adjustments'!AM175</f>
        <v>37669.021148684769</v>
      </c>
      <c r="AN175" s="762">
        <f>'[3]2017 GRC Adjustments'!AN175</f>
        <v>16035169.241148585</v>
      </c>
    </row>
    <row r="176" spans="1:40">
      <c r="A176" s="751" t="str">
        <f>'[3]2017 GRC Adjustments'!A176</f>
        <v xml:space="preserve">               (19) 595 - Distribution Maint Line Transformers</v>
      </c>
      <c r="B176" s="99">
        <f>'[3]2017 GRC Adjustments'!B176</f>
        <v>254533.02</v>
      </c>
      <c r="C176" s="212">
        <f>'[3]2017 GRC Adjustments'!C176</f>
        <v>0</v>
      </c>
      <c r="D176" s="212">
        <f>'[3]2017 GRC Adjustments'!D176</f>
        <v>0</v>
      </c>
      <c r="E176" s="212">
        <f>'[3]2017 GRC Adjustments'!E176</f>
        <v>0</v>
      </c>
      <c r="F176" s="212">
        <f>'[3]2017 GRC Adjustments'!F176</f>
        <v>0</v>
      </c>
      <c r="G176" s="212">
        <f>'[3]2017 GRC Adjustments'!G176</f>
        <v>0</v>
      </c>
      <c r="H176" s="212">
        <f>'[3]2017 GRC Adjustments'!H176</f>
        <v>0</v>
      </c>
      <c r="I176" s="212">
        <f>'[3]2017 GRC Adjustments'!I176</f>
        <v>0</v>
      </c>
      <c r="J176" s="212">
        <f>'[3]2017 GRC Adjustments'!J176</f>
        <v>0</v>
      </c>
      <c r="K176" s="99">
        <f>'[3]2017 GRC Adjustments'!K176</f>
        <v>96.980360173193731</v>
      </c>
      <c r="L176" s="99">
        <f>'[3]2017 GRC Adjustments'!L176</f>
        <v>0</v>
      </c>
      <c r="M176" s="212">
        <f>'[3]2017 GRC Adjustments'!M176</f>
        <v>0</v>
      </c>
      <c r="N176" s="212">
        <f>'[3]2017 GRC Adjustments'!N176</f>
        <v>0</v>
      </c>
      <c r="O176" s="212">
        <f>'[3]2017 GRC Adjustments'!O176</f>
        <v>0</v>
      </c>
      <c r="P176" s="212">
        <f>'[3]2017 GRC Adjustments'!P176</f>
        <v>0</v>
      </c>
      <c r="Q176" s="212">
        <f>'[3]2017 GRC Adjustments'!Q176</f>
        <v>0</v>
      </c>
      <c r="R176" s="212">
        <f>'[3]2017 GRC Adjustments'!R176</f>
        <v>1157.5334895775425</v>
      </c>
      <c r="S176" s="99">
        <f>'[3]2017 GRC Adjustments'!S176</f>
        <v>0</v>
      </c>
      <c r="T176" s="212">
        <f>'[3]2017 GRC Adjustments'!T176</f>
        <v>0</v>
      </c>
      <c r="U176" s="212">
        <f>'[3]2017 GRC Adjustments'!U176</f>
        <v>0</v>
      </c>
      <c r="V176" s="212">
        <f>'[3]2017 GRC Adjustments'!V176</f>
        <v>0</v>
      </c>
      <c r="W176" s="212">
        <f>'[3]2017 GRC Adjustments'!W176</f>
        <v>0</v>
      </c>
      <c r="X176" s="212">
        <f>'[3]2017 GRC Adjustments'!X176</f>
        <v>0</v>
      </c>
      <c r="Y176" s="212">
        <f>'[3]2017 GRC Adjustments'!Y176</f>
        <v>0</v>
      </c>
      <c r="Z176" s="212">
        <f>'[3]2017 GRC Adjustments'!Z176</f>
        <v>0</v>
      </c>
      <c r="AA176" s="212">
        <f>'[3]2017 GRC Adjustments'!AA176</f>
        <v>0</v>
      </c>
      <c r="AB176" s="212">
        <f>'[3]2017 GRC Adjustments'!AB176</f>
        <v>0</v>
      </c>
      <c r="AC176" s="212">
        <f>'[3]2017 GRC Adjustments'!AC176</f>
        <v>0</v>
      </c>
      <c r="AD176" s="212">
        <f>'[3]2017 GRC Adjustments'!AD176</f>
        <v>0</v>
      </c>
      <c r="AE176" s="212">
        <f>'[3]2017 GRC Adjustments'!AE176</f>
        <v>0</v>
      </c>
      <c r="AF176" s="212">
        <f>'[3]2017 GRC Adjustments'!AF176</f>
        <v>0</v>
      </c>
      <c r="AG176" s="212">
        <f>'[3]2017 GRC Adjustments'!AG176</f>
        <v>0</v>
      </c>
      <c r="AH176" s="212">
        <f>'[3]2017 GRC Adjustments'!AH176</f>
        <v>0</v>
      </c>
      <c r="AI176" s="212">
        <f>'[3]2017 GRC Adjustments'!AI176</f>
        <v>0</v>
      </c>
      <c r="AJ176" s="212">
        <f>'[3]2017 GRC Adjustments'!AJ176</f>
        <v>0</v>
      </c>
      <c r="AK176" s="212">
        <f>'[3]2017 GRC Adjustments'!AK176</f>
        <v>0</v>
      </c>
      <c r="AL176" s="212">
        <f>'[3]2017 GRC Adjustments'!AL176</f>
        <v>0</v>
      </c>
      <c r="AM176" s="212">
        <f>'[3]2017 GRC Adjustments'!AM176</f>
        <v>1254.5138497507362</v>
      </c>
      <c r="AN176" s="762">
        <f>'[3]2017 GRC Adjustments'!AN176</f>
        <v>255787.53384975073</v>
      </c>
    </row>
    <row r="177" spans="1:40">
      <c r="A177" s="751" t="str">
        <f>'[3]2017 GRC Adjustments'!A177</f>
        <v xml:space="preserve">               (19) 596 - Distribution Maint St Lighting/Signal</v>
      </c>
      <c r="B177" s="99">
        <f>'[3]2017 GRC Adjustments'!B177</f>
        <v>2553413.02</v>
      </c>
      <c r="C177" s="212">
        <f>'[3]2017 GRC Adjustments'!C177</f>
        <v>0</v>
      </c>
      <c r="D177" s="212">
        <f>'[3]2017 GRC Adjustments'!D177</f>
        <v>0</v>
      </c>
      <c r="E177" s="212">
        <f>'[3]2017 GRC Adjustments'!E177</f>
        <v>0</v>
      </c>
      <c r="F177" s="212">
        <f>'[3]2017 GRC Adjustments'!F177</f>
        <v>0</v>
      </c>
      <c r="G177" s="212">
        <f>'[3]2017 GRC Adjustments'!G177</f>
        <v>0</v>
      </c>
      <c r="H177" s="212">
        <f>'[3]2017 GRC Adjustments'!H177</f>
        <v>0</v>
      </c>
      <c r="I177" s="212">
        <f>'[3]2017 GRC Adjustments'!I177</f>
        <v>0</v>
      </c>
      <c r="J177" s="212">
        <f>'[3]2017 GRC Adjustments'!J177</f>
        <v>0</v>
      </c>
      <c r="K177" s="99">
        <f>'[3]2017 GRC Adjustments'!K177</f>
        <v>459.40185336835629</v>
      </c>
      <c r="L177" s="99">
        <f>'[3]2017 GRC Adjustments'!L177</f>
        <v>0</v>
      </c>
      <c r="M177" s="212">
        <f>'[3]2017 GRC Adjustments'!M177</f>
        <v>0</v>
      </c>
      <c r="N177" s="212">
        <f>'[3]2017 GRC Adjustments'!N177</f>
        <v>0</v>
      </c>
      <c r="O177" s="212">
        <f>'[3]2017 GRC Adjustments'!O177</f>
        <v>0</v>
      </c>
      <c r="P177" s="212">
        <f>'[3]2017 GRC Adjustments'!P177</f>
        <v>0</v>
      </c>
      <c r="Q177" s="212">
        <f>'[3]2017 GRC Adjustments'!Q177</f>
        <v>0</v>
      </c>
      <c r="R177" s="212">
        <f>'[3]2017 GRC Adjustments'!R177</f>
        <v>5483.3064086191234</v>
      </c>
      <c r="S177" s="99">
        <f>'[3]2017 GRC Adjustments'!S177</f>
        <v>0</v>
      </c>
      <c r="T177" s="212">
        <f>'[3]2017 GRC Adjustments'!T177</f>
        <v>0</v>
      </c>
      <c r="U177" s="212">
        <f>'[3]2017 GRC Adjustments'!U177</f>
        <v>0</v>
      </c>
      <c r="V177" s="212">
        <f>'[3]2017 GRC Adjustments'!V177</f>
        <v>0</v>
      </c>
      <c r="W177" s="212">
        <f>'[3]2017 GRC Adjustments'!W177</f>
        <v>0</v>
      </c>
      <c r="X177" s="212">
        <f>'[3]2017 GRC Adjustments'!X177</f>
        <v>0</v>
      </c>
      <c r="Y177" s="212">
        <f>'[3]2017 GRC Adjustments'!Y177</f>
        <v>0</v>
      </c>
      <c r="Z177" s="212">
        <f>'[3]2017 GRC Adjustments'!Z177</f>
        <v>0</v>
      </c>
      <c r="AA177" s="212">
        <f>'[3]2017 GRC Adjustments'!AA177</f>
        <v>0</v>
      </c>
      <c r="AB177" s="212">
        <f>'[3]2017 GRC Adjustments'!AB177</f>
        <v>0</v>
      </c>
      <c r="AC177" s="212">
        <f>'[3]2017 GRC Adjustments'!AC177</f>
        <v>0</v>
      </c>
      <c r="AD177" s="212">
        <f>'[3]2017 GRC Adjustments'!AD177</f>
        <v>0</v>
      </c>
      <c r="AE177" s="212">
        <f>'[3]2017 GRC Adjustments'!AE177</f>
        <v>0</v>
      </c>
      <c r="AF177" s="212">
        <f>'[3]2017 GRC Adjustments'!AF177</f>
        <v>0</v>
      </c>
      <c r="AG177" s="212">
        <f>'[3]2017 GRC Adjustments'!AG177</f>
        <v>0</v>
      </c>
      <c r="AH177" s="212">
        <f>'[3]2017 GRC Adjustments'!AH177</f>
        <v>0</v>
      </c>
      <c r="AI177" s="212">
        <f>'[3]2017 GRC Adjustments'!AI177</f>
        <v>0</v>
      </c>
      <c r="AJ177" s="212">
        <f>'[3]2017 GRC Adjustments'!AJ177</f>
        <v>0</v>
      </c>
      <c r="AK177" s="212">
        <f>'[3]2017 GRC Adjustments'!AK177</f>
        <v>0</v>
      </c>
      <c r="AL177" s="212">
        <f>'[3]2017 GRC Adjustments'!AL177</f>
        <v>0</v>
      </c>
      <c r="AM177" s="212">
        <f>'[3]2017 GRC Adjustments'!AM177</f>
        <v>5942.70826198748</v>
      </c>
      <c r="AN177" s="762">
        <f>'[3]2017 GRC Adjustments'!AN177</f>
        <v>2559355.7282619877</v>
      </c>
    </row>
    <row r="178" spans="1:40">
      <c r="A178" s="751" t="str">
        <f>'[3]2017 GRC Adjustments'!A178</f>
        <v xml:space="preserve">               (19) 597 - Distribution Maint Meters</v>
      </c>
      <c r="B178" s="99">
        <f>'[3]2017 GRC Adjustments'!B178</f>
        <v>497036.29</v>
      </c>
      <c r="C178" s="212">
        <f>'[3]2017 GRC Adjustments'!C178</f>
        <v>0</v>
      </c>
      <c r="D178" s="212">
        <f>'[3]2017 GRC Adjustments'!D178</f>
        <v>0</v>
      </c>
      <c r="E178" s="212">
        <f>'[3]2017 GRC Adjustments'!E178</f>
        <v>0</v>
      </c>
      <c r="F178" s="212">
        <f>'[3]2017 GRC Adjustments'!F178</f>
        <v>0</v>
      </c>
      <c r="G178" s="212">
        <f>'[3]2017 GRC Adjustments'!G178</f>
        <v>0</v>
      </c>
      <c r="H178" s="212">
        <f>'[3]2017 GRC Adjustments'!H178</f>
        <v>0</v>
      </c>
      <c r="I178" s="212">
        <f>'[3]2017 GRC Adjustments'!I178</f>
        <v>0</v>
      </c>
      <c r="J178" s="212">
        <f>'[3]2017 GRC Adjustments'!J178</f>
        <v>0</v>
      </c>
      <c r="K178" s="99">
        <f>'[3]2017 GRC Adjustments'!K178</f>
        <v>307.92270692266982</v>
      </c>
      <c r="L178" s="99">
        <f>'[3]2017 GRC Adjustments'!L178</f>
        <v>0</v>
      </c>
      <c r="M178" s="212">
        <f>'[3]2017 GRC Adjustments'!M178</f>
        <v>0</v>
      </c>
      <c r="N178" s="212">
        <f>'[3]2017 GRC Adjustments'!N178</f>
        <v>0</v>
      </c>
      <c r="O178" s="212">
        <f>'[3]2017 GRC Adjustments'!O178</f>
        <v>0</v>
      </c>
      <c r="P178" s="212">
        <f>'[3]2017 GRC Adjustments'!P178</f>
        <v>0</v>
      </c>
      <c r="Q178" s="212">
        <f>'[3]2017 GRC Adjustments'!Q178</f>
        <v>0</v>
      </c>
      <c r="R178" s="212">
        <f>'[3]2017 GRC Adjustments'!R178</f>
        <v>3675.2889433265032</v>
      </c>
      <c r="S178" s="99">
        <f>'[3]2017 GRC Adjustments'!S178</f>
        <v>0</v>
      </c>
      <c r="T178" s="212">
        <f>'[3]2017 GRC Adjustments'!T178</f>
        <v>0</v>
      </c>
      <c r="U178" s="212">
        <f>'[3]2017 GRC Adjustments'!U178</f>
        <v>0</v>
      </c>
      <c r="V178" s="212">
        <f>'[3]2017 GRC Adjustments'!V178</f>
        <v>0</v>
      </c>
      <c r="W178" s="212">
        <f>'[3]2017 GRC Adjustments'!W178</f>
        <v>0</v>
      </c>
      <c r="X178" s="212">
        <f>'[3]2017 GRC Adjustments'!X178</f>
        <v>0</v>
      </c>
      <c r="Y178" s="212">
        <f>'[3]2017 GRC Adjustments'!Y178</f>
        <v>0</v>
      </c>
      <c r="Z178" s="212">
        <f>'[3]2017 GRC Adjustments'!Z178</f>
        <v>0</v>
      </c>
      <c r="AA178" s="212">
        <f>'[3]2017 GRC Adjustments'!AA178</f>
        <v>0</v>
      </c>
      <c r="AB178" s="212">
        <f>'[3]2017 GRC Adjustments'!AB178</f>
        <v>0</v>
      </c>
      <c r="AC178" s="212">
        <f>'[3]2017 GRC Adjustments'!AC178</f>
        <v>0</v>
      </c>
      <c r="AD178" s="212">
        <f>'[3]2017 GRC Adjustments'!AD178</f>
        <v>0</v>
      </c>
      <c r="AE178" s="212">
        <f>'[3]2017 GRC Adjustments'!AE178</f>
        <v>0</v>
      </c>
      <c r="AF178" s="212">
        <f>'[3]2017 GRC Adjustments'!AF178</f>
        <v>0</v>
      </c>
      <c r="AG178" s="212">
        <f>'[3]2017 GRC Adjustments'!AG178</f>
        <v>0</v>
      </c>
      <c r="AH178" s="212">
        <f>'[3]2017 GRC Adjustments'!AH178</f>
        <v>0</v>
      </c>
      <c r="AI178" s="212">
        <f>'[3]2017 GRC Adjustments'!AI178</f>
        <v>0</v>
      </c>
      <c r="AJ178" s="212">
        <f>'[3]2017 GRC Adjustments'!AJ178</f>
        <v>0</v>
      </c>
      <c r="AK178" s="212">
        <f>'[3]2017 GRC Adjustments'!AK178</f>
        <v>0</v>
      </c>
      <c r="AL178" s="212">
        <f>'[3]2017 GRC Adjustments'!AL178</f>
        <v>0</v>
      </c>
      <c r="AM178" s="212">
        <f>'[3]2017 GRC Adjustments'!AM178</f>
        <v>3983.2116502491731</v>
      </c>
      <c r="AN178" s="762">
        <f>'[3]2017 GRC Adjustments'!AN178</f>
        <v>501019.50165024918</v>
      </c>
    </row>
    <row r="179" spans="1:40">
      <c r="A179" s="751" t="str">
        <f>'[3]2017 GRC Adjustments'!A179</f>
        <v xml:space="preserve">               (19) 598 - Distribution Maint Misc Dist Plant</v>
      </c>
      <c r="B179" s="99">
        <f>'[3]2017 GRC Adjustments'!B179</f>
        <v>0</v>
      </c>
      <c r="C179" s="212">
        <f>'[3]2017 GRC Adjustments'!C179</f>
        <v>0</v>
      </c>
      <c r="D179" s="212">
        <f>'[3]2017 GRC Adjustments'!D179</f>
        <v>0</v>
      </c>
      <c r="E179" s="212">
        <f>'[3]2017 GRC Adjustments'!E179</f>
        <v>0</v>
      </c>
      <c r="F179" s="212">
        <f>'[3]2017 GRC Adjustments'!F179</f>
        <v>0</v>
      </c>
      <c r="G179" s="212">
        <f>'[3]2017 GRC Adjustments'!G179</f>
        <v>0</v>
      </c>
      <c r="H179" s="212">
        <f>'[3]2017 GRC Adjustments'!H179</f>
        <v>0</v>
      </c>
      <c r="I179" s="212">
        <f>'[3]2017 GRC Adjustments'!I179</f>
        <v>0</v>
      </c>
      <c r="J179" s="212">
        <f>'[3]2017 GRC Adjustments'!J179</f>
        <v>0</v>
      </c>
      <c r="K179" s="99">
        <f>'[3]2017 GRC Adjustments'!K179</f>
        <v>0</v>
      </c>
      <c r="L179" s="99">
        <f>'[3]2017 GRC Adjustments'!L179</f>
        <v>0</v>
      </c>
      <c r="M179" s="212">
        <f>'[3]2017 GRC Adjustments'!M179</f>
        <v>0</v>
      </c>
      <c r="N179" s="212">
        <f>'[3]2017 GRC Adjustments'!N179</f>
        <v>0</v>
      </c>
      <c r="O179" s="212">
        <f>'[3]2017 GRC Adjustments'!O179</f>
        <v>0</v>
      </c>
      <c r="P179" s="212">
        <f>'[3]2017 GRC Adjustments'!P179</f>
        <v>0</v>
      </c>
      <c r="Q179" s="212">
        <f>'[3]2017 GRC Adjustments'!Q179</f>
        <v>0</v>
      </c>
      <c r="R179" s="212">
        <f>'[3]2017 GRC Adjustments'!R179</f>
        <v>0</v>
      </c>
      <c r="S179" s="212">
        <f>'[3]2017 GRC Adjustments'!S179</f>
        <v>0</v>
      </c>
      <c r="T179" s="212">
        <f>'[3]2017 GRC Adjustments'!T179</f>
        <v>0</v>
      </c>
      <c r="U179" s="212">
        <f>'[3]2017 GRC Adjustments'!U179</f>
        <v>0</v>
      </c>
      <c r="V179" s="212">
        <f>'[3]2017 GRC Adjustments'!V179</f>
        <v>0</v>
      </c>
      <c r="W179" s="212">
        <f>'[3]2017 GRC Adjustments'!W179</f>
        <v>0</v>
      </c>
      <c r="X179" s="212">
        <f>'[3]2017 GRC Adjustments'!X179</f>
        <v>0</v>
      </c>
      <c r="Y179" s="212">
        <f>'[3]2017 GRC Adjustments'!Y179</f>
        <v>0</v>
      </c>
      <c r="Z179" s="212">
        <f>'[3]2017 GRC Adjustments'!Z179</f>
        <v>0</v>
      </c>
      <c r="AA179" s="212">
        <f>'[3]2017 GRC Adjustments'!AA179</f>
        <v>0</v>
      </c>
      <c r="AB179" s="212">
        <f>'[3]2017 GRC Adjustments'!AB179</f>
        <v>0</v>
      </c>
      <c r="AC179" s="212">
        <f>'[3]2017 GRC Adjustments'!AC179</f>
        <v>0</v>
      </c>
      <c r="AD179" s="212">
        <f>'[3]2017 GRC Adjustments'!AD179</f>
        <v>0</v>
      </c>
      <c r="AE179" s="212">
        <f>'[3]2017 GRC Adjustments'!AE179</f>
        <v>0</v>
      </c>
      <c r="AF179" s="212">
        <f>'[3]2017 GRC Adjustments'!AF179</f>
        <v>0</v>
      </c>
      <c r="AG179" s="212">
        <f>'[3]2017 GRC Adjustments'!AG179</f>
        <v>0</v>
      </c>
      <c r="AH179" s="212">
        <f>'[3]2017 GRC Adjustments'!AH179</f>
        <v>0</v>
      </c>
      <c r="AI179" s="212">
        <f>'[3]2017 GRC Adjustments'!AI179</f>
        <v>0</v>
      </c>
      <c r="AJ179" s="212">
        <f>'[3]2017 GRC Adjustments'!AJ179</f>
        <v>0</v>
      </c>
      <c r="AK179" s="212">
        <f>'[3]2017 GRC Adjustments'!AK179</f>
        <v>0</v>
      </c>
      <c r="AL179" s="212">
        <f>'[3]2017 GRC Adjustments'!AL179</f>
        <v>0</v>
      </c>
      <c r="AM179" s="212">
        <f>'[3]2017 GRC Adjustments'!AM179</f>
        <v>0</v>
      </c>
      <c r="AN179" s="762">
        <f>'[3]2017 GRC Adjustments'!AN179</f>
        <v>0</v>
      </c>
    </row>
    <row r="180" spans="1:40">
      <c r="A180" s="751" t="str">
        <f>'[3]2017 GRC Adjustments'!A180</f>
        <v xml:space="preserve">               (19) 870 - Distribution Oper Supv &amp; Engineering</v>
      </c>
      <c r="B180" s="99">
        <f>'[3]2017 GRC Adjustments'!B180</f>
        <v>0</v>
      </c>
      <c r="C180" s="212">
        <f>'[3]2017 GRC Adjustments'!C180</f>
        <v>0</v>
      </c>
      <c r="D180" s="212">
        <f>'[3]2017 GRC Adjustments'!D180</f>
        <v>0</v>
      </c>
      <c r="E180" s="212">
        <f>'[3]2017 GRC Adjustments'!E180</f>
        <v>0</v>
      </c>
      <c r="F180" s="212">
        <f>'[3]2017 GRC Adjustments'!F180</f>
        <v>0</v>
      </c>
      <c r="G180" s="212">
        <f>'[3]2017 GRC Adjustments'!G180</f>
        <v>0</v>
      </c>
      <c r="H180" s="212">
        <f>'[3]2017 GRC Adjustments'!H180</f>
        <v>0</v>
      </c>
      <c r="I180" s="212">
        <f>'[3]2017 GRC Adjustments'!I180</f>
        <v>0</v>
      </c>
      <c r="J180" s="212">
        <f>'[3]2017 GRC Adjustments'!J180</f>
        <v>0</v>
      </c>
      <c r="K180" s="99">
        <f>'[3]2017 GRC Adjustments'!K180</f>
        <v>0</v>
      </c>
      <c r="L180" s="99">
        <f>'[3]2017 GRC Adjustments'!L180</f>
        <v>0</v>
      </c>
      <c r="M180" s="212">
        <f>'[3]2017 GRC Adjustments'!M180</f>
        <v>0</v>
      </c>
      <c r="N180" s="212">
        <f>'[3]2017 GRC Adjustments'!N180</f>
        <v>0</v>
      </c>
      <c r="O180" s="212">
        <f>'[3]2017 GRC Adjustments'!O180</f>
        <v>0</v>
      </c>
      <c r="P180" s="212">
        <f>'[3]2017 GRC Adjustments'!P180</f>
        <v>0</v>
      </c>
      <c r="Q180" s="212">
        <f>'[3]2017 GRC Adjustments'!Q180</f>
        <v>0</v>
      </c>
      <c r="R180" s="212">
        <f>'[3]2017 GRC Adjustments'!R180</f>
        <v>0</v>
      </c>
      <c r="S180" s="212">
        <f>'[3]2017 GRC Adjustments'!S180</f>
        <v>0</v>
      </c>
      <c r="T180" s="212">
        <f>'[3]2017 GRC Adjustments'!T180</f>
        <v>0</v>
      </c>
      <c r="U180" s="212">
        <f>'[3]2017 GRC Adjustments'!U180</f>
        <v>0</v>
      </c>
      <c r="V180" s="212">
        <f>'[3]2017 GRC Adjustments'!V180</f>
        <v>0</v>
      </c>
      <c r="W180" s="212">
        <f>'[3]2017 GRC Adjustments'!W180</f>
        <v>0</v>
      </c>
      <c r="X180" s="212">
        <f>'[3]2017 GRC Adjustments'!X180</f>
        <v>0</v>
      </c>
      <c r="Y180" s="212">
        <f>'[3]2017 GRC Adjustments'!Y180</f>
        <v>0</v>
      </c>
      <c r="Z180" s="212">
        <f>'[3]2017 GRC Adjustments'!Z180</f>
        <v>0</v>
      </c>
      <c r="AA180" s="212">
        <f>'[3]2017 GRC Adjustments'!AA180</f>
        <v>0</v>
      </c>
      <c r="AB180" s="212">
        <f>'[3]2017 GRC Adjustments'!AB180</f>
        <v>0</v>
      </c>
      <c r="AC180" s="212">
        <f>'[3]2017 GRC Adjustments'!AC180</f>
        <v>0</v>
      </c>
      <c r="AD180" s="212">
        <f>'[3]2017 GRC Adjustments'!AD180</f>
        <v>0</v>
      </c>
      <c r="AE180" s="212">
        <f>'[3]2017 GRC Adjustments'!AE180</f>
        <v>0</v>
      </c>
      <c r="AF180" s="212">
        <f>'[3]2017 GRC Adjustments'!AF180</f>
        <v>0</v>
      </c>
      <c r="AG180" s="212">
        <f>'[3]2017 GRC Adjustments'!AG180</f>
        <v>0</v>
      </c>
      <c r="AH180" s="212">
        <f>'[3]2017 GRC Adjustments'!AH180</f>
        <v>0</v>
      </c>
      <c r="AI180" s="212">
        <f>'[3]2017 GRC Adjustments'!AI180</f>
        <v>0</v>
      </c>
      <c r="AJ180" s="212">
        <f>'[3]2017 GRC Adjustments'!AJ180</f>
        <v>0</v>
      </c>
      <c r="AK180" s="212">
        <f>'[3]2017 GRC Adjustments'!AK180</f>
        <v>0</v>
      </c>
      <c r="AL180" s="212">
        <f>'[3]2017 GRC Adjustments'!AL180</f>
        <v>0</v>
      </c>
      <c r="AM180" s="212">
        <f>'[3]2017 GRC Adjustments'!AM180</f>
        <v>0</v>
      </c>
      <c r="AN180" s="762">
        <f>'[3]2017 GRC Adjustments'!AN180</f>
        <v>0</v>
      </c>
    </row>
    <row r="181" spans="1:40">
      <c r="A181" s="751" t="str">
        <f>'[3]2017 GRC Adjustments'!A181</f>
        <v xml:space="preserve">               (19) 871 - Distribution Oper Load Dispatching</v>
      </c>
      <c r="B181" s="99">
        <f>'[3]2017 GRC Adjustments'!B181</f>
        <v>0</v>
      </c>
      <c r="C181" s="212">
        <f>'[3]2017 GRC Adjustments'!C181</f>
        <v>0</v>
      </c>
      <c r="D181" s="212">
        <f>'[3]2017 GRC Adjustments'!D181</f>
        <v>0</v>
      </c>
      <c r="E181" s="212">
        <f>'[3]2017 GRC Adjustments'!E181</f>
        <v>0</v>
      </c>
      <c r="F181" s="212">
        <f>'[3]2017 GRC Adjustments'!F181</f>
        <v>0</v>
      </c>
      <c r="G181" s="212">
        <f>'[3]2017 GRC Adjustments'!G181</f>
        <v>0</v>
      </c>
      <c r="H181" s="212">
        <f>'[3]2017 GRC Adjustments'!H181</f>
        <v>0</v>
      </c>
      <c r="I181" s="212">
        <f>'[3]2017 GRC Adjustments'!I181</f>
        <v>0</v>
      </c>
      <c r="J181" s="212">
        <f>'[3]2017 GRC Adjustments'!J181</f>
        <v>0</v>
      </c>
      <c r="K181" s="99">
        <f>'[3]2017 GRC Adjustments'!K181</f>
        <v>0</v>
      </c>
      <c r="L181" s="99">
        <f>'[3]2017 GRC Adjustments'!L181</f>
        <v>0</v>
      </c>
      <c r="M181" s="212">
        <f>'[3]2017 GRC Adjustments'!M181</f>
        <v>0</v>
      </c>
      <c r="N181" s="212">
        <f>'[3]2017 GRC Adjustments'!N181</f>
        <v>0</v>
      </c>
      <c r="O181" s="212">
        <f>'[3]2017 GRC Adjustments'!O181</f>
        <v>0</v>
      </c>
      <c r="P181" s="212">
        <f>'[3]2017 GRC Adjustments'!P181</f>
        <v>0</v>
      </c>
      <c r="Q181" s="212">
        <f>'[3]2017 GRC Adjustments'!Q181</f>
        <v>0</v>
      </c>
      <c r="R181" s="212">
        <f>'[3]2017 GRC Adjustments'!R181</f>
        <v>0</v>
      </c>
      <c r="S181" s="212">
        <f>'[3]2017 GRC Adjustments'!S181</f>
        <v>0</v>
      </c>
      <c r="T181" s="212">
        <f>'[3]2017 GRC Adjustments'!T181</f>
        <v>0</v>
      </c>
      <c r="U181" s="212">
        <f>'[3]2017 GRC Adjustments'!U181</f>
        <v>0</v>
      </c>
      <c r="V181" s="212">
        <f>'[3]2017 GRC Adjustments'!V181</f>
        <v>0</v>
      </c>
      <c r="W181" s="212">
        <f>'[3]2017 GRC Adjustments'!W181</f>
        <v>0</v>
      </c>
      <c r="X181" s="212">
        <f>'[3]2017 GRC Adjustments'!X181</f>
        <v>0</v>
      </c>
      <c r="Y181" s="212">
        <f>'[3]2017 GRC Adjustments'!Y181</f>
        <v>0</v>
      </c>
      <c r="Z181" s="212">
        <f>'[3]2017 GRC Adjustments'!Z181</f>
        <v>0</v>
      </c>
      <c r="AA181" s="212">
        <f>'[3]2017 GRC Adjustments'!AA181</f>
        <v>0</v>
      </c>
      <c r="AB181" s="212">
        <f>'[3]2017 GRC Adjustments'!AB181</f>
        <v>0</v>
      </c>
      <c r="AC181" s="212">
        <f>'[3]2017 GRC Adjustments'!AC181</f>
        <v>0</v>
      </c>
      <c r="AD181" s="212">
        <f>'[3]2017 GRC Adjustments'!AD181</f>
        <v>0</v>
      </c>
      <c r="AE181" s="212">
        <f>'[3]2017 GRC Adjustments'!AE181</f>
        <v>0</v>
      </c>
      <c r="AF181" s="212">
        <f>'[3]2017 GRC Adjustments'!AF181</f>
        <v>0</v>
      </c>
      <c r="AG181" s="212">
        <f>'[3]2017 GRC Adjustments'!AG181</f>
        <v>0</v>
      </c>
      <c r="AH181" s="212">
        <f>'[3]2017 GRC Adjustments'!AH181</f>
        <v>0</v>
      </c>
      <c r="AI181" s="212">
        <f>'[3]2017 GRC Adjustments'!AI181</f>
        <v>0</v>
      </c>
      <c r="AJ181" s="212">
        <f>'[3]2017 GRC Adjustments'!AJ181</f>
        <v>0</v>
      </c>
      <c r="AK181" s="212">
        <f>'[3]2017 GRC Adjustments'!AK181</f>
        <v>0</v>
      </c>
      <c r="AL181" s="212">
        <f>'[3]2017 GRC Adjustments'!AL181</f>
        <v>0</v>
      </c>
      <c r="AM181" s="212">
        <f>'[3]2017 GRC Adjustments'!AM181</f>
        <v>0</v>
      </c>
      <c r="AN181" s="762">
        <f>'[3]2017 GRC Adjustments'!AN181</f>
        <v>0</v>
      </c>
    </row>
    <row r="182" spans="1:40">
      <c r="A182" s="751" t="str">
        <f>'[3]2017 GRC Adjustments'!A182</f>
        <v xml:space="preserve">               (19) 874 - Distribution Oper Mains &amp; Services Exp</v>
      </c>
      <c r="B182" s="99">
        <f>'[3]2017 GRC Adjustments'!B182</f>
        <v>0</v>
      </c>
      <c r="C182" s="212">
        <f>'[3]2017 GRC Adjustments'!C182</f>
        <v>0</v>
      </c>
      <c r="D182" s="212">
        <f>'[3]2017 GRC Adjustments'!D182</f>
        <v>0</v>
      </c>
      <c r="E182" s="212">
        <f>'[3]2017 GRC Adjustments'!E182</f>
        <v>0</v>
      </c>
      <c r="F182" s="212">
        <f>'[3]2017 GRC Adjustments'!F182</f>
        <v>0</v>
      </c>
      <c r="G182" s="212">
        <f>'[3]2017 GRC Adjustments'!G182</f>
        <v>0</v>
      </c>
      <c r="H182" s="212">
        <f>'[3]2017 GRC Adjustments'!H182</f>
        <v>0</v>
      </c>
      <c r="I182" s="212">
        <f>'[3]2017 GRC Adjustments'!I182</f>
        <v>0</v>
      </c>
      <c r="J182" s="212">
        <f>'[3]2017 GRC Adjustments'!J182</f>
        <v>0</v>
      </c>
      <c r="K182" s="99">
        <f>'[3]2017 GRC Adjustments'!K182</f>
        <v>0</v>
      </c>
      <c r="L182" s="99">
        <f>'[3]2017 GRC Adjustments'!L182</f>
        <v>0</v>
      </c>
      <c r="M182" s="212">
        <f>'[3]2017 GRC Adjustments'!M182</f>
        <v>0</v>
      </c>
      <c r="N182" s="212">
        <f>'[3]2017 GRC Adjustments'!N182</f>
        <v>0</v>
      </c>
      <c r="O182" s="212">
        <f>'[3]2017 GRC Adjustments'!O182</f>
        <v>0</v>
      </c>
      <c r="P182" s="212">
        <f>'[3]2017 GRC Adjustments'!P182</f>
        <v>0</v>
      </c>
      <c r="Q182" s="212">
        <f>'[3]2017 GRC Adjustments'!Q182</f>
        <v>0</v>
      </c>
      <c r="R182" s="212">
        <f>'[3]2017 GRC Adjustments'!R182</f>
        <v>0</v>
      </c>
      <c r="S182" s="212">
        <f>'[3]2017 GRC Adjustments'!S182</f>
        <v>0</v>
      </c>
      <c r="T182" s="212">
        <f>'[3]2017 GRC Adjustments'!T182</f>
        <v>0</v>
      </c>
      <c r="U182" s="212">
        <f>'[3]2017 GRC Adjustments'!U182</f>
        <v>0</v>
      </c>
      <c r="V182" s="212">
        <f>'[3]2017 GRC Adjustments'!V182</f>
        <v>0</v>
      </c>
      <c r="W182" s="212">
        <f>'[3]2017 GRC Adjustments'!W182</f>
        <v>0</v>
      </c>
      <c r="X182" s="212">
        <f>'[3]2017 GRC Adjustments'!X182</f>
        <v>0</v>
      </c>
      <c r="Y182" s="212">
        <f>'[3]2017 GRC Adjustments'!Y182</f>
        <v>0</v>
      </c>
      <c r="Z182" s="212">
        <f>'[3]2017 GRC Adjustments'!Z182</f>
        <v>0</v>
      </c>
      <c r="AA182" s="212">
        <f>'[3]2017 GRC Adjustments'!AA182</f>
        <v>0</v>
      </c>
      <c r="AB182" s="212">
        <f>'[3]2017 GRC Adjustments'!AB182</f>
        <v>0</v>
      </c>
      <c r="AC182" s="212">
        <f>'[3]2017 GRC Adjustments'!AC182</f>
        <v>0</v>
      </c>
      <c r="AD182" s="212">
        <f>'[3]2017 GRC Adjustments'!AD182</f>
        <v>0</v>
      </c>
      <c r="AE182" s="212">
        <f>'[3]2017 GRC Adjustments'!AE182</f>
        <v>0</v>
      </c>
      <c r="AF182" s="212">
        <f>'[3]2017 GRC Adjustments'!AF182</f>
        <v>0</v>
      </c>
      <c r="AG182" s="212">
        <f>'[3]2017 GRC Adjustments'!AG182</f>
        <v>0</v>
      </c>
      <c r="AH182" s="212">
        <f>'[3]2017 GRC Adjustments'!AH182</f>
        <v>0</v>
      </c>
      <c r="AI182" s="212">
        <f>'[3]2017 GRC Adjustments'!AI182</f>
        <v>0</v>
      </c>
      <c r="AJ182" s="212">
        <f>'[3]2017 GRC Adjustments'!AJ182</f>
        <v>0</v>
      </c>
      <c r="AK182" s="212">
        <f>'[3]2017 GRC Adjustments'!AK182</f>
        <v>0</v>
      </c>
      <c r="AL182" s="212">
        <f>'[3]2017 GRC Adjustments'!AL182</f>
        <v>0</v>
      </c>
      <c r="AM182" s="212">
        <f>'[3]2017 GRC Adjustments'!AM182</f>
        <v>0</v>
      </c>
      <c r="AN182" s="762">
        <f>'[3]2017 GRC Adjustments'!AN182</f>
        <v>0</v>
      </c>
    </row>
    <row r="183" spans="1:40">
      <c r="A183" s="751" t="str">
        <f>'[3]2017 GRC Adjustments'!A183</f>
        <v xml:space="preserve">               (19) 875 - Distribution Oper Meas &amp; Reg Sta Gen</v>
      </c>
      <c r="B183" s="99">
        <f>'[3]2017 GRC Adjustments'!B183</f>
        <v>0</v>
      </c>
      <c r="C183" s="212">
        <f>'[3]2017 GRC Adjustments'!C183</f>
        <v>0</v>
      </c>
      <c r="D183" s="212">
        <f>'[3]2017 GRC Adjustments'!D183</f>
        <v>0</v>
      </c>
      <c r="E183" s="212">
        <f>'[3]2017 GRC Adjustments'!E183</f>
        <v>0</v>
      </c>
      <c r="F183" s="212">
        <f>'[3]2017 GRC Adjustments'!F183</f>
        <v>0</v>
      </c>
      <c r="G183" s="212">
        <f>'[3]2017 GRC Adjustments'!G183</f>
        <v>0</v>
      </c>
      <c r="H183" s="212">
        <f>'[3]2017 GRC Adjustments'!H183</f>
        <v>0</v>
      </c>
      <c r="I183" s="212">
        <f>'[3]2017 GRC Adjustments'!I183</f>
        <v>0</v>
      </c>
      <c r="J183" s="212">
        <f>'[3]2017 GRC Adjustments'!J183</f>
        <v>0</v>
      </c>
      <c r="K183" s="99">
        <f>'[3]2017 GRC Adjustments'!K183</f>
        <v>0</v>
      </c>
      <c r="L183" s="99">
        <f>'[3]2017 GRC Adjustments'!L183</f>
        <v>0</v>
      </c>
      <c r="M183" s="212">
        <f>'[3]2017 GRC Adjustments'!M183</f>
        <v>0</v>
      </c>
      <c r="N183" s="212">
        <f>'[3]2017 GRC Adjustments'!N183</f>
        <v>0</v>
      </c>
      <c r="O183" s="212">
        <f>'[3]2017 GRC Adjustments'!O183</f>
        <v>0</v>
      </c>
      <c r="P183" s="212">
        <f>'[3]2017 GRC Adjustments'!P183</f>
        <v>0</v>
      </c>
      <c r="Q183" s="212">
        <f>'[3]2017 GRC Adjustments'!Q183</f>
        <v>0</v>
      </c>
      <c r="R183" s="212">
        <f>'[3]2017 GRC Adjustments'!R183</f>
        <v>0</v>
      </c>
      <c r="S183" s="212">
        <f>'[3]2017 GRC Adjustments'!S183</f>
        <v>0</v>
      </c>
      <c r="T183" s="212">
        <f>'[3]2017 GRC Adjustments'!T183</f>
        <v>0</v>
      </c>
      <c r="U183" s="212">
        <f>'[3]2017 GRC Adjustments'!U183</f>
        <v>0</v>
      </c>
      <c r="V183" s="212">
        <f>'[3]2017 GRC Adjustments'!V183</f>
        <v>0</v>
      </c>
      <c r="W183" s="212">
        <f>'[3]2017 GRC Adjustments'!W183</f>
        <v>0</v>
      </c>
      <c r="X183" s="212">
        <f>'[3]2017 GRC Adjustments'!X183</f>
        <v>0</v>
      </c>
      <c r="Y183" s="212">
        <f>'[3]2017 GRC Adjustments'!Y183</f>
        <v>0</v>
      </c>
      <c r="Z183" s="212">
        <f>'[3]2017 GRC Adjustments'!Z183</f>
        <v>0</v>
      </c>
      <c r="AA183" s="212">
        <f>'[3]2017 GRC Adjustments'!AA183</f>
        <v>0</v>
      </c>
      <c r="AB183" s="212">
        <f>'[3]2017 GRC Adjustments'!AB183</f>
        <v>0</v>
      </c>
      <c r="AC183" s="212">
        <f>'[3]2017 GRC Adjustments'!AC183</f>
        <v>0</v>
      </c>
      <c r="AD183" s="212">
        <f>'[3]2017 GRC Adjustments'!AD183</f>
        <v>0</v>
      </c>
      <c r="AE183" s="212">
        <f>'[3]2017 GRC Adjustments'!AE183</f>
        <v>0</v>
      </c>
      <c r="AF183" s="212">
        <f>'[3]2017 GRC Adjustments'!AF183</f>
        <v>0</v>
      </c>
      <c r="AG183" s="212">
        <f>'[3]2017 GRC Adjustments'!AG183</f>
        <v>0</v>
      </c>
      <c r="AH183" s="212">
        <f>'[3]2017 GRC Adjustments'!AH183</f>
        <v>0</v>
      </c>
      <c r="AI183" s="212">
        <f>'[3]2017 GRC Adjustments'!AI183</f>
        <v>0</v>
      </c>
      <c r="AJ183" s="212">
        <f>'[3]2017 GRC Adjustments'!AJ183</f>
        <v>0</v>
      </c>
      <c r="AK183" s="212">
        <f>'[3]2017 GRC Adjustments'!AK183</f>
        <v>0</v>
      </c>
      <c r="AL183" s="212">
        <f>'[3]2017 GRC Adjustments'!AL183</f>
        <v>0</v>
      </c>
      <c r="AM183" s="212">
        <f>'[3]2017 GRC Adjustments'!AM183</f>
        <v>0</v>
      </c>
      <c r="AN183" s="762">
        <f>'[3]2017 GRC Adjustments'!AN183</f>
        <v>0</v>
      </c>
    </row>
    <row r="184" spans="1:40">
      <c r="A184" s="751" t="str">
        <f>'[3]2017 GRC Adjustments'!A184</f>
        <v xml:space="preserve">               (19) 876 - Distribution Oper Meas &amp; Reg Sta Indus</v>
      </c>
      <c r="B184" s="99">
        <f>'[3]2017 GRC Adjustments'!B184</f>
        <v>0</v>
      </c>
      <c r="C184" s="212">
        <f>'[3]2017 GRC Adjustments'!C184</f>
        <v>0</v>
      </c>
      <c r="D184" s="212">
        <f>'[3]2017 GRC Adjustments'!D184</f>
        <v>0</v>
      </c>
      <c r="E184" s="212">
        <f>'[3]2017 GRC Adjustments'!E184</f>
        <v>0</v>
      </c>
      <c r="F184" s="212">
        <f>'[3]2017 GRC Adjustments'!F184</f>
        <v>0</v>
      </c>
      <c r="G184" s="212">
        <f>'[3]2017 GRC Adjustments'!G184</f>
        <v>0</v>
      </c>
      <c r="H184" s="212">
        <f>'[3]2017 GRC Adjustments'!H184</f>
        <v>0</v>
      </c>
      <c r="I184" s="212">
        <f>'[3]2017 GRC Adjustments'!I184</f>
        <v>0</v>
      </c>
      <c r="J184" s="212">
        <f>'[3]2017 GRC Adjustments'!J184</f>
        <v>0</v>
      </c>
      <c r="K184" s="99">
        <f>'[3]2017 GRC Adjustments'!K184</f>
        <v>0</v>
      </c>
      <c r="L184" s="99">
        <f>'[3]2017 GRC Adjustments'!L184</f>
        <v>0</v>
      </c>
      <c r="M184" s="212">
        <f>'[3]2017 GRC Adjustments'!M184</f>
        <v>0</v>
      </c>
      <c r="N184" s="212">
        <f>'[3]2017 GRC Adjustments'!N184</f>
        <v>0</v>
      </c>
      <c r="O184" s="212">
        <f>'[3]2017 GRC Adjustments'!O184</f>
        <v>0</v>
      </c>
      <c r="P184" s="212">
        <f>'[3]2017 GRC Adjustments'!P184</f>
        <v>0</v>
      </c>
      <c r="Q184" s="212">
        <f>'[3]2017 GRC Adjustments'!Q184</f>
        <v>0</v>
      </c>
      <c r="R184" s="212">
        <f>'[3]2017 GRC Adjustments'!R184</f>
        <v>0</v>
      </c>
      <c r="S184" s="212">
        <f>'[3]2017 GRC Adjustments'!S184</f>
        <v>0</v>
      </c>
      <c r="T184" s="212">
        <f>'[3]2017 GRC Adjustments'!T184</f>
        <v>0</v>
      </c>
      <c r="U184" s="212">
        <f>'[3]2017 GRC Adjustments'!U184</f>
        <v>0</v>
      </c>
      <c r="V184" s="212">
        <f>'[3]2017 GRC Adjustments'!V184</f>
        <v>0</v>
      </c>
      <c r="W184" s="212">
        <f>'[3]2017 GRC Adjustments'!W184</f>
        <v>0</v>
      </c>
      <c r="X184" s="212">
        <f>'[3]2017 GRC Adjustments'!X184</f>
        <v>0</v>
      </c>
      <c r="Y184" s="212">
        <f>'[3]2017 GRC Adjustments'!Y184</f>
        <v>0</v>
      </c>
      <c r="Z184" s="212">
        <f>'[3]2017 GRC Adjustments'!Z184</f>
        <v>0</v>
      </c>
      <c r="AA184" s="212">
        <f>'[3]2017 GRC Adjustments'!AA184</f>
        <v>0</v>
      </c>
      <c r="AB184" s="212">
        <f>'[3]2017 GRC Adjustments'!AB184</f>
        <v>0</v>
      </c>
      <c r="AC184" s="212">
        <f>'[3]2017 GRC Adjustments'!AC184</f>
        <v>0</v>
      </c>
      <c r="AD184" s="212">
        <f>'[3]2017 GRC Adjustments'!AD184</f>
        <v>0</v>
      </c>
      <c r="AE184" s="212">
        <f>'[3]2017 GRC Adjustments'!AE184</f>
        <v>0</v>
      </c>
      <c r="AF184" s="212">
        <f>'[3]2017 GRC Adjustments'!AF184</f>
        <v>0</v>
      </c>
      <c r="AG184" s="212">
        <f>'[3]2017 GRC Adjustments'!AG184</f>
        <v>0</v>
      </c>
      <c r="AH184" s="212">
        <f>'[3]2017 GRC Adjustments'!AH184</f>
        <v>0</v>
      </c>
      <c r="AI184" s="212">
        <f>'[3]2017 GRC Adjustments'!AI184</f>
        <v>0</v>
      </c>
      <c r="AJ184" s="212">
        <f>'[3]2017 GRC Adjustments'!AJ184</f>
        <v>0</v>
      </c>
      <c r="AK184" s="212">
        <f>'[3]2017 GRC Adjustments'!AK184</f>
        <v>0</v>
      </c>
      <c r="AL184" s="212">
        <f>'[3]2017 GRC Adjustments'!AL184</f>
        <v>0</v>
      </c>
      <c r="AM184" s="212">
        <f>'[3]2017 GRC Adjustments'!AM184</f>
        <v>0</v>
      </c>
      <c r="AN184" s="762">
        <f>'[3]2017 GRC Adjustments'!AN184</f>
        <v>0</v>
      </c>
    </row>
    <row r="185" spans="1:40">
      <c r="A185" s="751" t="str">
        <f>'[3]2017 GRC Adjustments'!A185</f>
        <v xml:space="preserve">               (19) 878 - Distribution Oper Meter &amp; House Reg</v>
      </c>
      <c r="B185" s="99">
        <f>'[3]2017 GRC Adjustments'!B185</f>
        <v>0</v>
      </c>
      <c r="C185" s="212">
        <f>'[3]2017 GRC Adjustments'!C185</f>
        <v>0</v>
      </c>
      <c r="D185" s="212">
        <f>'[3]2017 GRC Adjustments'!D185</f>
        <v>0</v>
      </c>
      <c r="E185" s="212">
        <f>'[3]2017 GRC Adjustments'!E185</f>
        <v>0</v>
      </c>
      <c r="F185" s="212">
        <f>'[3]2017 GRC Adjustments'!F185</f>
        <v>0</v>
      </c>
      <c r="G185" s="212">
        <f>'[3]2017 GRC Adjustments'!G185</f>
        <v>0</v>
      </c>
      <c r="H185" s="212">
        <f>'[3]2017 GRC Adjustments'!H185</f>
        <v>0</v>
      </c>
      <c r="I185" s="212">
        <f>'[3]2017 GRC Adjustments'!I185</f>
        <v>0</v>
      </c>
      <c r="J185" s="212">
        <f>'[3]2017 GRC Adjustments'!J185</f>
        <v>0</v>
      </c>
      <c r="K185" s="99">
        <f>'[3]2017 GRC Adjustments'!K185</f>
        <v>0</v>
      </c>
      <c r="L185" s="99">
        <f>'[3]2017 GRC Adjustments'!L185</f>
        <v>0</v>
      </c>
      <c r="M185" s="212">
        <f>'[3]2017 GRC Adjustments'!M185</f>
        <v>0</v>
      </c>
      <c r="N185" s="212">
        <f>'[3]2017 GRC Adjustments'!N185</f>
        <v>0</v>
      </c>
      <c r="O185" s="212">
        <f>'[3]2017 GRC Adjustments'!O185</f>
        <v>0</v>
      </c>
      <c r="P185" s="212">
        <f>'[3]2017 GRC Adjustments'!P185</f>
        <v>0</v>
      </c>
      <c r="Q185" s="212">
        <f>'[3]2017 GRC Adjustments'!Q185</f>
        <v>0</v>
      </c>
      <c r="R185" s="212">
        <f>'[3]2017 GRC Adjustments'!R185</f>
        <v>0</v>
      </c>
      <c r="S185" s="212">
        <f>'[3]2017 GRC Adjustments'!S185</f>
        <v>0</v>
      </c>
      <c r="T185" s="212">
        <f>'[3]2017 GRC Adjustments'!T185</f>
        <v>0</v>
      </c>
      <c r="U185" s="212">
        <f>'[3]2017 GRC Adjustments'!U185</f>
        <v>0</v>
      </c>
      <c r="V185" s="212">
        <f>'[3]2017 GRC Adjustments'!V185</f>
        <v>0</v>
      </c>
      <c r="W185" s="212">
        <f>'[3]2017 GRC Adjustments'!W185</f>
        <v>0</v>
      </c>
      <c r="X185" s="212">
        <f>'[3]2017 GRC Adjustments'!X185</f>
        <v>0</v>
      </c>
      <c r="Y185" s="212">
        <f>'[3]2017 GRC Adjustments'!Y185</f>
        <v>0</v>
      </c>
      <c r="Z185" s="212">
        <f>'[3]2017 GRC Adjustments'!Z185</f>
        <v>0</v>
      </c>
      <c r="AA185" s="212">
        <f>'[3]2017 GRC Adjustments'!AA185</f>
        <v>0</v>
      </c>
      <c r="AB185" s="212">
        <f>'[3]2017 GRC Adjustments'!AB185</f>
        <v>0</v>
      </c>
      <c r="AC185" s="212">
        <f>'[3]2017 GRC Adjustments'!AC185</f>
        <v>0</v>
      </c>
      <c r="AD185" s="212">
        <f>'[3]2017 GRC Adjustments'!AD185</f>
        <v>0</v>
      </c>
      <c r="AE185" s="212">
        <f>'[3]2017 GRC Adjustments'!AE185</f>
        <v>0</v>
      </c>
      <c r="AF185" s="212">
        <f>'[3]2017 GRC Adjustments'!AF185</f>
        <v>0</v>
      </c>
      <c r="AG185" s="212">
        <f>'[3]2017 GRC Adjustments'!AG185</f>
        <v>0</v>
      </c>
      <c r="AH185" s="212">
        <f>'[3]2017 GRC Adjustments'!AH185</f>
        <v>0</v>
      </c>
      <c r="AI185" s="212">
        <f>'[3]2017 GRC Adjustments'!AI185</f>
        <v>0</v>
      </c>
      <c r="AJ185" s="212">
        <f>'[3]2017 GRC Adjustments'!AJ185</f>
        <v>0</v>
      </c>
      <c r="AK185" s="212">
        <f>'[3]2017 GRC Adjustments'!AK185</f>
        <v>0</v>
      </c>
      <c r="AL185" s="212">
        <f>'[3]2017 GRC Adjustments'!AL185</f>
        <v>0</v>
      </c>
      <c r="AM185" s="212">
        <f>'[3]2017 GRC Adjustments'!AM185</f>
        <v>0</v>
      </c>
      <c r="AN185" s="762">
        <f>'[3]2017 GRC Adjustments'!AN185</f>
        <v>0</v>
      </c>
    </row>
    <row r="186" spans="1:40">
      <c r="A186" s="751" t="str">
        <f>'[3]2017 GRC Adjustments'!A186</f>
        <v xml:space="preserve">               (19) 879 - Distribution Oper Customer Install Exp</v>
      </c>
      <c r="B186" s="99">
        <f>'[3]2017 GRC Adjustments'!B186</f>
        <v>0</v>
      </c>
      <c r="C186" s="212">
        <f>'[3]2017 GRC Adjustments'!C186</f>
        <v>0</v>
      </c>
      <c r="D186" s="212">
        <f>'[3]2017 GRC Adjustments'!D186</f>
        <v>0</v>
      </c>
      <c r="E186" s="212">
        <f>'[3]2017 GRC Adjustments'!E186</f>
        <v>0</v>
      </c>
      <c r="F186" s="212">
        <f>'[3]2017 GRC Adjustments'!F186</f>
        <v>0</v>
      </c>
      <c r="G186" s="212">
        <f>'[3]2017 GRC Adjustments'!G186</f>
        <v>0</v>
      </c>
      <c r="H186" s="212">
        <f>'[3]2017 GRC Adjustments'!H186</f>
        <v>0</v>
      </c>
      <c r="I186" s="212">
        <f>'[3]2017 GRC Adjustments'!I186</f>
        <v>0</v>
      </c>
      <c r="J186" s="212">
        <f>'[3]2017 GRC Adjustments'!J186</f>
        <v>0</v>
      </c>
      <c r="K186" s="99">
        <f>'[3]2017 GRC Adjustments'!K186</f>
        <v>0</v>
      </c>
      <c r="L186" s="99">
        <f>'[3]2017 GRC Adjustments'!L186</f>
        <v>0</v>
      </c>
      <c r="M186" s="212">
        <f>'[3]2017 GRC Adjustments'!M186</f>
        <v>0</v>
      </c>
      <c r="N186" s="212">
        <f>'[3]2017 GRC Adjustments'!N186</f>
        <v>0</v>
      </c>
      <c r="O186" s="212">
        <f>'[3]2017 GRC Adjustments'!O186</f>
        <v>0</v>
      </c>
      <c r="P186" s="212">
        <f>'[3]2017 GRC Adjustments'!P186</f>
        <v>0</v>
      </c>
      <c r="Q186" s="212">
        <f>'[3]2017 GRC Adjustments'!Q186</f>
        <v>0</v>
      </c>
      <c r="R186" s="212">
        <f>'[3]2017 GRC Adjustments'!R186</f>
        <v>0</v>
      </c>
      <c r="S186" s="212">
        <f>'[3]2017 GRC Adjustments'!S186</f>
        <v>0</v>
      </c>
      <c r="T186" s="212">
        <f>'[3]2017 GRC Adjustments'!T186</f>
        <v>0</v>
      </c>
      <c r="U186" s="212">
        <f>'[3]2017 GRC Adjustments'!U186</f>
        <v>0</v>
      </c>
      <c r="V186" s="212">
        <f>'[3]2017 GRC Adjustments'!V186</f>
        <v>0</v>
      </c>
      <c r="W186" s="212">
        <f>'[3]2017 GRC Adjustments'!W186</f>
        <v>0</v>
      </c>
      <c r="X186" s="212">
        <f>'[3]2017 GRC Adjustments'!X186</f>
        <v>0</v>
      </c>
      <c r="Y186" s="212">
        <f>'[3]2017 GRC Adjustments'!Y186</f>
        <v>0</v>
      </c>
      <c r="Z186" s="212">
        <f>'[3]2017 GRC Adjustments'!Z186</f>
        <v>0</v>
      </c>
      <c r="AA186" s="212">
        <f>'[3]2017 GRC Adjustments'!AA186</f>
        <v>0</v>
      </c>
      <c r="AB186" s="212">
        <f>'[3]2017 GRC Adjustments'!AB186</f>
        <v>0</v>
      </c>
      <c r="AC186" s="212">
        <f>'[3]2017 GRC Adjustments'!AC186</f>
        <v>0</v>
      </c>
      <c r="AD186" s="212">
        <f>'[3]2017 GRC Adjustments'!AD186</f>
        <v>0</v>
      </c>
      <c r="AE186" s="212">
        <f>'[3]2017 GRC Adjustments'!AE186</f>
        <v>0</v>
      </c>
      <c r="AF186" s="212">
        <f>'[3]2017 GRC Adjustments'!AF186</f>
        <v>0</v>
      </c>
      <c r="AG186" s="212">
        <f>'[3]2017 GRC Adjustments'!AG186</f>
        <v>0</v>
      </c>
      <c r="AH186" s="212">
        <f>'[3]2017 GRC Adjustments'!AH186</f>
        <v>0</v>
      </c>
      <c r="AI186" s="212">
        <f>'[3]2017 GRC Adjustments'!AI186</f>
        <v>0</v>
      </c>
      <c r="AJ186" s="212">
        <f>'[3]2017 GRC Adjustments'!AJ186</f>
        <v>0</v>
      </c>
      <c r="AK186" s="212">
        <f>'[3]2017 GRC Adjustments'!AK186</f>
        <v>0</v>
      </c>
      <c r="AL186" s="212">
        <f>'[3]2017 GRC Adjustments'!AL186</f>
        <v>0</v>
      </c>
      <c r="AM186" s="212">
        <f>'[3]2017 GRC Adjustments'!AM186</f>
        <v>0</v>
      </c>
      <c r="AN186" s="762">
        <f>'[3]2017 GRC Adjustments'!AN186</f>
        <v>0</v>
      </c>
    </row>
    <row r="187" spans="1:40">
      <c r="A187" s="751" t="str">
        <f>'[3]2017 GRC Adjustments'!A187</f>
        <v xml:space="preserve">               (19) 880 - Distribution Oper Other Expense</v>
      </c>
      <c r="B187" s="99">
        <f>'[3]2017 GRC Adjustments'!B187</f>
        <v>0</v>
      </c>
      <c r="C187" s="212">
        <f>'[3]2017 GRC Adjustments'!C187</f>
        <v>0</v>
      </c>
      <c r="D187" s="212">
        <f>'[3]2017 GRC Adjustments'!D187</f>
        <v>0</v>
      </c>
      <c r="E187" s="212">
        <f>'[3]2017 GRC Adjustments'!E187</f>
        <v>0</v>
      </c>
      <c r="F187" s="212">
        <f>'[3]2017 GRC Adjustments'!F187</f>
        <v>0</v>
      </c>
      <c r="G187" s="212">
        <f>'[3]2017 GRC Adjustments'!G187</f>
        <v>0</v>
      </c>
      <c r="H187" s="212">
        <f>'[3]2017 GRC Adjustments'!H187</f>
        <v>0</v>
      </c>
      <c r="I187" s="212">
        <f>'[3]2017 GRC Adjustments'!I187</f>
        <v>0</v>
      </c>
      <c r="J187" s="212">
        <f>'[3]2017 GRC Adjustments'!J187</f>
        <v>0</v>
      </c>
      <c r="K187" s="99">
        <f>'[3]2017 GRC Adjustments'!K187</f>
        <v>0</v>
      </c>
      <c r="L187" s="99">
        <f>'[3]2017 GRC Adjustments'!L187</f>
        <v>0</v>
      </c>
      <c r="M187" s="212">
        <f>'[3]2017 GRC Adjustments'!M187</f>
        <v>0</v>
      </c>
      <c r="N187" s="212">
        <f>'[3]2017 GRC Adjustments'!N187</f>
        <v>0</v>
      </c>
      <c r="O187" s="212">
        <f>'[3]2017 GRC Adjustments'!O187</f>
        <v>0</v>
      </c>
      <c r="P187" s="212">
        <f>'[3]2017 GRC Adjustments'!P187</f>
        <v>0</v>
      </c>
      <c r="Q187" s="212">
        <f>'[3]2017 GRC Adjustments'!Q187</f>
        <v>0</v>
      </c>
      <c r="R187" s="212">
        <f>'[3]2017 GRC Adjustments'!R187</f>
        <v>0</v>
      </c>
      <c r="S187" s="212">
        <f>'[3]2017 GRC Adjustments'!S187</f>
        <v>0</v>
      </c>
      <c r="T187" s="212">
        <f>'[3]2017 GRC Adjustments'!T187</f>
        <v>0</v>
      </c>
      <c r="U187" s="212">
        <f>'[3]2017 GRC Adjustments'!U187</f>
        <v>0</v>
      </c>
      <c r="V187" s="212">
        <f>'[3]2017 GRC Adjustments'!V187</f>
        <v>0</v>
      </c>
      <c r="W187" s="212">
        <f>'[3]2017 GRC Adjustments'!W187</f>
        <v>0</v>
      </c>
      <c r="X187" s="212">
        <f>'[3]2017 GRC Adjustments'!X187</f>
        <v>0</v>
      </c>
      <c r="Y187" s="212">
        <f>'[3]2017 GRC Adjustments'!Y187</f>
        <v>0</v>
      </c>
      <c r="Z187" s="212">
        <f>'[3]2017 GRC Adjustments'!Z187</f>
        <v>0</v>
      </c>
      <c r="AA187" s="212">
        <f>'[3]2017 GRC Adjustments'!AA187</f>
        <v>0</v>
      </c>
      <c r="AB187" s="212">
        <f>'[3]2017 GRC Adjustments'!AB187</f>
        <v>0</v>
      </c>
      <c r="AC187" s="212">
        <f>'[3]2017 GRC Adjustments'!AC187</f>
        <v>0</v>
      </c>
      <c r="AD187" s="212">
        <f>'[3]2017 GRC Adjustments'!AD187</f>
        <v>0</v>
      </c>
      <c r="AE187" s="212">
        <f>'[3]2017 GRC Adjustments'!AE187</f>
        <v>0</v>
      </c>
      <c r="AF187" s="212">
        <f>'[3]2017 GRC Adjustments'!AF187</f>
        <v>0</v>
      </c>
      <c r="AG187" s="212">
        <f>'[3]2017 GRC Adjustments'!AG187</f>
        <v>0</v>
      </c>
      <c r="AH187" s="212">
        <f>'[3]2017 GRC Adjustments'!AH187</f>
        <v>0</v>
      </c>
      <c r="AI187" s="212">
        <f>'[3]2017 GRC Adjustments'!AI187</f>
        <v>0</v>
      </c>
      <c r="AJ187" s="212">
        <f>'[3]2017 GRC Adjustments'!AJ187</f>
        <v>0</v>
      </c>
      <c r="AK187" s="212">
        <f>'[3]2017 GRC Adjustments'!AK187</f>
        <v>0</v>
      </c>
      <c r="AL187" s="212">
        <f>'[3]2017 GRC Adjustments'!AL187</f>
        <v>0</v>
      </c>
      <c r="AM187" s="212">
        <f>'[3]2017 GRC Adjustments'!AM187</f>
        <v>0</v>
      </c>
      <c r="AN187" s="762">
        <f>'[3]2017 GRC Adjustments'!AN187</f>
        <v>0</v>
      </c>
    </row>
    <row r="188" spans="1:40">
      <c r="A188" s="751" t="str">
        <f>'[3]2017 GRC Adjustments'!A188</f>
        <v xml:space="preserve">               (19) 881 - Distribution Oper Rents Expense</v>
      </c>
      <c r="B188" s="99">
        <f>'[3]2017 GRC Adjustments'!B188</f>
        <v>0</v>
      </c>
      <c r="C188" s="212">
        <f>'[3]2017 GRC Adjustments'!C188</f>
        <v>0</v>
      </c>
      <c r="D188" s="212">
        <f>'[3]2017 GRC Adjustments'!D188</f>
        <v>0</v>
      </c>
      <c r="E188" s="212">
        <f>'[3]2017 GRC Adjustments'!E188</f>
        <v>0</v>
      </c>
      <c r="F188" s="212">
        <f>'[3]2017 GRC Adjustments'!F188</f>
        <v>0</v>
      </c>
      <c r="G188" s="212">
        <f>'[3]2017 GRC Adjustments'!G188</f>
        <v>0</v>
      </c>
      <c r="H188" s="212">
        <f>'[3]2017 GRC Adjustments'!H188</f>
        <v>0</v>
      </c>
      <c r="I188" s="212">
        <f>'[3]2017 GRC Adjustments'!I188</f>
        <v>0</v>
      </c>
      <c r="J188" s="212">
        <f>'[3]2017 GRC Adjustments'!J188</f>
        <v>0</v>
      </c>
      <c r="K188" s="99">
        <f>'[3]2017 GRC Adjustments'!K188</f>
        <v>0</v>
      </c>
      <c r="L188" s="99">
        <f>'[3]2017 GRC Adjustments'!L188</f>
        <v>0</v>
      </c>
      <c r="M188" s="212">
        <f>'[3]2017 GRC Adjustments'!M188</f>
        <v>0</v>
      </c>
      <c r="N188" s="212">
        <f>'[3]2017 GRC Adjustments'!N188</f>
        <v>0</v>
      </c>
      <c r="O188" s="212">
        <f>'[3]2017 GRC Adjustments'!O188</f>
        <v>0</v>
      </c>
      <c r="P188" s="212">
        <f>'[3]2017 GRC Adjustments'!P188</f>
        <v>0</v>
      </c>
      <c r="Q188" s="212">
        <f>'[3]2017 GRC Adjustments'!Q188</f>
        <v>0</v>
      </c>
      <c r="R188" s="212">
        <f>'[3]2017 GRC Adjustments'!R188</f>
        <v>0</v>
      </c>
      <c r="S188" s="212">
        <f>'[3]2017 GRC Adjustments'!S188</f>
        <v>0</v>
      </c>
      <c r="T188" s="212">
        <f>'[3]2017 GRC Adjustments'!T188</f>
        <v>0</v>
      </c>
      <c r="U188" s="212">
        <f>'[3]2017 GRC Adjustments'!U188</f>
        <v>0</v>
      </c>
      <c r="V188" s="212">
        <f>'[3]2017 GRC Adjustments'!V188</f>
        <v>0</v>
      </c>
      <c r="W188" s="212">
        <f>'[3]2017 GRC Adjustments'!W188</f>
        <v>0</v>
      </c>
      <c r="X188" s="212">
        <f>'[3]2017 GRC Adjustments'!X188</f>
        <v>0</v>
      </c>
      <c r="Y188" s="212">
        <f>'[3]2017 GRC Adjustments'!Y188</f>
        <v>0</v>
      </c>
      <c r="Z188" s="212">
        <f>'[3]2017 GRC Adjustments'!Z188</f>
        <v>0</v>
      </c>
      <c r="AA188" s="212">
        <f>'[3]2017 GRC Adjustments'!AA188</f>
        <v>0</v>
      </c>
      <c r="AB188" s="212">
        <f>'[3]2017 GRC Adjustments'!AB188</f>
        <v>0</v>
      </c>
      <c r="AC188" s="212">
        <f>'[3]2017 GRC Adjustments'!AC188</f>
        <v>0</v>
      </c>
      <c r="AD188" s="212">
        <f>'[3]2017 GRC Adjustments'!AD188</f>
        <v>0</v>
      </c>
      <c r="AE188" s="212">
        <f>'[3]2017 GRC Adjustments'!AE188</f>
        <v>0</v>
      </c>
      <c r="AF188" s="212">
        <f>'[3]2017 GRC Adjustments'!AF188</f>
        <v>0</v>
      </c>
      <c r="AG188" s="212">
        <f>'[3]2017 GRC Adjustments'!AG188</f>
        <v>0</v>
      </c>
      <c r="AH188" s="212">
        <f>'[3]2017 GRC Adjustments'!AH188</f>
        <v>0</v>
      </c>
      <c r="AI188" s="212">
        <f>'[3]2017 GRC Adjustments'!AI188</f>
        <v>0</v>
      </c>
      <c r="AJ188" s="212">
        <f>'[3]2017 GRC Adjustments'!AJ188</f>
        <v>0</v>
      </c>
      <c r="AK188" s="212">
        <f>'[3]2017 GRC Adjustments'!AK188</f>
        <v>0</v>
      </c>
      <c r="AL188" s="212">
        <f>'[3]2017 GRC Adjustments'!AL188</f>
        <v>0</v>
      </c>
      <c r="AM188" s="212">
        <f>'[3]2017 GRC Adjustments'!AM188</f>
        <v>0</v>
      </c>
      <c r="AN188" s="762">
        <f>'[3]2017 GRC Adjustments'!AN188</f>
        <v>0</v>
      </c>
    </row>
    <row r="189" spans="1:40">
      <c r="A189" s="751" t="str">
        <f>'[3]2017 GRC Adjustments'!A189</f>
        <v xml:space="preserve">               (19) 886 - Maint of Facilities and Structures</v>
      </c>
      <c r="B189" s="99">
        <f>'[3]2017 GRC Adjustments'!B189</f>
        <v>0</v>
      </c>
      <c r="C189" s="212">
        <f>'[3]2017 GRC Adjustments'!C189</f>
        <v>0</v>
      </c>
      <c r="D189" s="212">
        <f>'[3]2017 GRC Adjustments'!D189</f>
        <v>0</v>
      </c>
      <c r="E189" s="212">
        <f>'[3]2017 GRC Adjustments'!E189</f>
        <v>0</v>
      </c>
      <c r="F189" s="212">
        <f>'[3]2017 GRC Adjustments'!F189</f>
        <v>0</v>
      </c>
      <c r="G189" s="212">
        <f>'[3]2017 GRC Adjustments'!G189</f>
        <v>0</v>
      </c>
      <c r="H189" s="212">
        <f>'[3]2017 GRC Adjustments'!H189</f>
        <v>0</v>
      </c>
      <c r="I189" s="212">
        <f>'[3]2017 GRC Adjustments'!I189</f>
        <v>0</v>
      </c>
      <c r="J189" s="212">
        <f>'[3]2017 GRC Adjustments'!J189</f>
        <v>0</v>
      </c>
      <c r="K189" s="99">
        <f>'[3]2017 GRC Adjustments'!K189</f>
        <v>0</v>
      </c>
      <c r="L189" s="99">
        <f>'[3]2017 GRC Adjustments'!L189</f>
        <v>0</v>
      </c>
      <c r="M189" s="212">
        <f>'[3]2017 GRC Adjustments'!M189</f>
        <v>0</v>
      </c>
      <c r="N189" s="212">
        <f>'[3]2017 GRC Adjustments'!N189</f>
        <v>0</v>
      </c>
      <c r="O189" s="212">
        <f>'[3]2017 GRC Adjustments'!O189</f>
        <v>0</v>
      </c>
      <c r="P189" s="212">
        <f>'[3]2017 GRC Adjustments'!P189</f>
        <v>0</v>
      </c>
      <c r="Q189" s="212">
        <f>'[3]2017 GRC Adjustments'!Q189</f>
        <v>0</v>
      </c>
      <c r="R189" s="212">
        <f>'[3]2017 GRC Adjustments'!R189</f>
        <v>0</v>
      </c>
      <c r="S189" s="212">
        <f>'[3]2017 GRC Adjustments'!S189</f>
        <v>0</v>
      </c>
      <c r="T189" s="212">
        <f>'[3]2017 GRC Adjustments'!T189</f>
        <v>0</v>
      </c>
      <c r="U189" s="212">
        <f>'[3]2017 GRC Adjustments'!U189</f>
        <v>0</v>
      </c>
      <c r="V189" s="212">
        <f>'[3]2017 GRC Adjustments'!V189</f>
        <v>0</v>
      </c>
      <c r="W189" s="212">
        <f>'[3]2017 GRC Adjustments'!W189</f>
        <v>0</v>
      </c>
      <c r="X189" s="212">
        <f>'[3]2017 GRC Adjustments'!X189</f>
        <v>0</v>
      </c>
      <c r="Y189" s="212">
        <f>'[3]2017 GRC Adjustments'!Y189</f>
        <v>0</v>
      </c>
      <c r="Z189" s="212">
        <f>'[3]2017 GRC Adjustments'!Z189</f>
        <v>0</v>
      </c>
      <c r="AA189" s="212">
        <f>'[3]2017 GRC Adjustments'!AA189</f>
        <v>0</v>
      </c>
      <c r="AB189" s="212">
        <f>'[3]2017 GRC Adjustments'!AB189</f>
        <v>0</v>
      </c>
      <c r="AC189" s="212">
        <f>'[3]2017 GRC Adjustments'!AC189</f>
        <v>0</v>
      </c>
      <c r="AD189" s="212">
        <f>'[3]2017 GRC Adjustments'!AD189</f>
        <v>0</v>
      </c>
      <c r="AE189" s="212">
        <f>'[3]2017 GRC Adjustments'!AE189</f>
        <v>0</v>
      </c>
      <c r="AF189" s="212">
        <f>'[3]2017 GRC Adjustments'!AF189</f>
        <v>0</v>
      </c>
      <c r="AG189" s="212">
        <f>'[3]2017 GRC Adjustments'!AG189</f>
        <v>0</v>
      </c>
      <c r="AH189" s="212">
        <f>'[3]2017 GRC Adjustments'!AH189</f>
        <v>0</v>
      </c>
      <c r="AI189" s="212">
        <f>'[3]2017 GRC Adjustments'!AI189</f>
        <v>0</v>
      </c>
      <c r="AJ189" s="212">
        <f>'[3]2017 GRC Adjustments'!AJ189</f>
        <v>0</v>
      </c>
      <c r="AK189" s="212">
        <f>'[3]2017 GRC Adjustments'!AK189</f>
        <v>0</v>
      </c>
      <c r="AL189" s="212">
        <f>'[3]2017 GRC Adjustments'!AL189</f>
        <v>0</v>
      </c>
      <c r="AM189" s="212">
        <f>'[3]2017 GRC Adjustments'!AM189</f>
        <v>0</v>
      </c>
      <c r="AN189" s="762">
        <f>'[3]2017 GRC Adjustments'!AN189</f>
        <v>0</v>
      </c>
    </row>
    <row r="190" spans="1:40">
      <c r="A190" s="751" t="str">
        <f>'[3]2017 GRC Adjustments'!A190</f>
        <v xml:space="preserve">               (19) 887 - Distribution Maint Mains</v>
      </c>
      <c r="B190" s="99">
        <f>'[3]2017 GRC Adjustments'!B190</f>
        <v>0</v>
      </c>
      <c r="C190" s="212">
        <f>'[3]2017 GRC Adjustments'!C190</f>
        <v>0</v>
      </c>
      <c r="D190" s="212">
        <f>'[3]2017 GRC Adjustments'!D190</f>
        <v>0</v>
      </c>
      <c r="E190" s="212">
        <f>'[3]2017 GRC Adjustments'!E190</f>
        <v>0</v>
      </c>
      <c r="F190" s="212">
        <f>'[3]2017 GRC Adjustments'!F190</f>
        <v>0</v>
      </c>
      <c r="G190" s="212">
        <f>'[3]2017 GRC Adjustments'!G190</f>
        <v>0</v>
      </c>
      <c r="H190" s="212">
        <f>'[3]2017 GRC Adjustments'!H190</f>
        <v>0</v>
      </c>
      <c r="I190" s="212">
        <f>'[3]2017 GRC Adjustments'!I190</f>
        <v>0</v>
      </c>
      <c r="J190" s="212">
        <f>'[3]2017 GRC Adjustments'!J190</f>
        <v>0</v>
      </c>
      <c r="K190" s="99">
        <f>'[3]2017 GRC Adjustments'!K190</f>
        <v>0</v>
      </c>
      <c r="L190" s="99">
        <f>'[3]2017 GRC Adjustments'!L190</f>
        <v>0</v>
      </c>
      <c r="M190" s="212">
        <f>'[3]2017 GRC Adjustments'!M190</f>
        <v>0</v>
      </c>
      <c r="N190" s="212">
        <f>'[3]2017 GRC Adjustments'!N190</f>
        <v>0</v>
      </c>
      <c r="O190" s="212">
        <f>'[3]2017 GRC Adjustments'!O190</f>
        <v>0</v>
      </c>
      <c r="P190" s="212">
        <f>'[3]2017 GRC Adjustments'!P190</f>
        <v>0</v>
      </c>
      <c r="Q190" s="212">
        <f>'[3]2017 GRC Adjustments'!Q190</f>
        <v>0</v>
      </c>
      <c r="R190" s="212">
        <f>'[3]2017 GRC Adjustments'!R190</f>
        <v>0</v>
      </c>
      <c r="S190" s="212">
        <f>'[3]2017 GRC Adjustments'!S190</f>
        <v>0</v>
      </c>
      <c r="T190" s="212">
        <f>'[3]2017 GRC Adjustments'!T190</f>
        <v>0</v>
      </c>
      <c r="U190" s="212">
        <f>'[3]2017 GRC Adjustments'!U190</f>
        <v>0</v>
      </c>
      <c r="V190" s="212">
        <f>'[3]2017 GRC Adjustments'!V190</f>
        <v>0</v>
      </c>
      <c r="W190" s="212">
        <f>'[3]2017 GRC Adjustments'!W190</f>
        <v>0</v>
      </c>
      <c r="X190" s="212">
        <f>'[3]2017 GRC Adjustments'!X190</f>
        <v>0</v>
      </c>
      <c r="Y190" s="212">
        <f>'[3]2017 GRC Adjustments'!Y190</f>
        <v>0</v>
      </c>
      <c r="Z190" s="212">
        <f>'[3]2017 GRC Adjustments'!Z190</f>
        <v>0</v>
      </c>
      <c r="AA190" s="212">
        <f>'[3]2017 GRC Adjustments'!AA190</f>
        <v>0</v>
      </c>
      <c r="AB190" s="212">
        <f>'[3]2017 GRC Adjustments'!AB190</f>
        <v>0</v>
      </c>
      <c r="AC190" s="212">
        <f>'[3]2017 GRC Adjustments'!AC190</f>
        <v>0</v>
      </c>
      <c r="AD190" s="212">
        <f>'[3]2017 GRC Adjustments'!AD190</f>
        <v>0</v>
      </c>
      <c r="AE190" s="212">
        <f>'[3]2017 GRC Adjustments'!AE190</f>
        <v>0</v>
      </c>
      <c r="AF190" s="212">
        <f>'[3]2017 GRC Adjustments'!AF190</f>
        <v>0</v>
      </c>
      <c r="AG190" s="212">
        <f>'[3]2017 GRC Adjustments'!AG190</f>
        <v>0</v>
      </c>
      <c r="AH190" s="212">
        <f>'[3]2017 GRC Adjustments'!AH190</f>
        <v>0</v>
      </c>
      <c r="AI190" s="212">
        <f>'[3]2017 GRC Adjustments'!AI190</f>
        <v>0</v>
      </c>
      <c r="AJ190" s="212">
        <f>'[3]2017 GRC Adjustments'!AJ190</f>
        <v>0</v>
      </c>
      <c r="AK190" s="212">
        <f>'[3]2017 GRC Adjustments'!AK190</f>
        <v>0</v>
      </c>
      <c r="AL190" s="212">
        <f>'[3]2017 GRC Adjustments'!AL190</f>
        <v>0</v>
      </c>
      <c r="AM190" s="212">
        <f>'[3]2017 GRC Adjustments'!AM190</f>
        <v>0</v>
      </c>
      <c r="AN190" s="762">
        <f>'[3]2017 GRC Adjustments'!AN190</f>
        <v>0</v>
      </c>
    </row>
    <row r="191" spans="1:40">
      <c r="A191" s="751" t="str">
        <f>'[3]2017 GRC Adjustments'!A191</f>
        <v xml:space="preserve">               (19) 889 - Distribution Maint Meas &amp; Reg Sta Gen</v>
      </c>
      <c r="B191" s="99">
        <f>'[3]2017 GRC Adjustments'!B191</f>
        <v>0</v>
      </c>
      <c r="C191" s="212">
        <f>'[3]2017 GRC Adjustments'!C191</f>
        <v>0</v>
      </c>
      <c r="D191" s="212">
        <f>'[3]2017 GRC Adjustments'!D191</f>
        <v>0</v>
      </c>
      <c r="E191" s="212">
        <f>'[3]2017 GRC Adjustments'!E191</f>
        <v>0</v>
      </c>
      <c r="F191" s="212">
        <f>'[3]2017 GRC Adjustments'!F191</f>
        <v>0</v>
      </c>
      <c r="G191" s="212">
        <f>'[3]2017 GRC Adjustments'!G191</f>
        <v>0</v>
      </c>
      <c r="H191" s="212">
        <f>'[3]2017 GRC Adjustments'!H191</f>
        <v>0</v>
      </c>
      <c r="I191" s="212">
        <f>'[3]2017 GRC Adjustments'!I191</f>
        <v>0</v>
      </c>
      <c r="J191" s="212">
        <f>'[3]2017 GRC Adjustments'!J191</f>
        <v>0</v>
      </c>
      <c r="K191" s="99">
        <f>'[3]2017 GRC Adjustments'!K191</f>
        <v>0</v>
      </c>
      <c r="L191" s="99">
        <f>'[3]2017 GRC Adjustments'!L191</f>
        <v>0</v>
      </c>
      <c r="M191" s="212">
        <f>'[3]2017 GRC Adjustments'!M191</f>
        <v>0</v>
      </c>
      <c r="N191" s="212">
        <f>'[3]2017 GRC Adjustments'!N191</f>
        <v>0</v>
      </c>
      <c r="O191" s="212">
        <f>'[3]2017 GRC Adjustments'!O191</f>
        <v>0</v>
      </c>
      <c r="P191" s="212">
        <f>'[3]2017 GRC Adjustments'!P191</f>
        <v>0</v>
      </c>
      <c r="Q191" s="212">
        <f>'[3]2017 GRC Adjustments'!Q191</f>
        <v>0</v>
      </c>
      <c r="R191" s="212">
        <f>'[3]2017 GRC Adjustments'!R191</f>
        <v>0</v>
      </c>
      <c r="S191" s="212">
        <f>'[3]2017 GRC Adjustments'!S191</f>
        <v>0</v>
      </c>
      <c r="T191" s="212">
        <f>'[3]2017 GRC Adjustments'!T191</f>
        <v>0</v>
      </c>
      <c r="U191" s="212">
        <f>'[3]2017 GRC Adjustments'!U191</f>
        <v>0</v>
      </c>
      <c r="V191" s="212">
        <f>'[3]2017 GRC Adjustments'!V191</f>
        <v>0</v>
      </c>
      <c r="W191" s="212">
        <f>'[3]2017 GRC Adjustments'!W191</f>
        <v>0</v>
      </c>
      <c r="X191" s="212">
        <f>'[3]2017 GRC Adjustments'!X191</f>
        <v>0</v>
      </c>
      <c r="Y191" s="212">
        <f>'[3]2017 GRC Adjustments'!Y191</f>
        <v>0</v>
      </c>
      <c r="Z191" s="212">
        <f>'[3]2017 GRC Adjustments'!Z191</f>
        <v>0</v>
      </c>
      <c r="AA191" s="212">
        <f>'[3]2017 GRC Adjustments'!AA191</f>
        <v>0</v>
      </c>
      <c r="AB191" s="212">
        <f>'[3]2017 GRC Adjustments'!AB191</f>
        <v>0</v>
      </c>
      <c r="AC191" s="212">
        <f>'[3]2017 GRC Adjustments'!AC191</f>
        <v>0</v>
      </c>
      <c r="AD191" s="212">
        <f>'[3]2017 GRC Adjustments'!AD191</f>
        <v>0</v>
      </c>
      <c r="AE191" s="212">
        <f>'[3]2017 GRC Adjustments'!AE191</f>
        <v>0</v>
      </c>
      <c r="AF191" s="212">
        <f>'[3]2017 GRC Adjustments'!AF191</f>
        <v>0</v>
      </c>
      <c r="AG191" s="212">
        <f>'[3]2017 GRC Adjustments'!AG191</f>
        <v>0</v>
      </c>
      <c r="AH191" s="212">
        <f>'[3]2017 GRC Adjustments'!AH191</f>
        <v>0</v>
      </c>
      <c r="AI191" s="212">
        <f>'[3]2017 GRC Adjustments'!AI191</f>
        <v>0</v>
      </c>
      <c r="AJ191" s="212">
        <f>'[3]2017 GRC Adjustments'!AJ191</f>
        <v>0</v>
      </c>
      <c r="AK191" s="212">
        <f>'[3]2017 GRC Adjustments'!AK191</f>
        <v>0</v>
      </c>
      <c r="AL191" s="212">
        <f>'[3]2017 GRC Adjustments'!AL191</f>
        <v>0</v>
      </c>
      <c r="AM191" s="212">
        <f>'[3]2017 GRC Adjustments'!AM191</f>
        <v>0</v>
      </c>
      <c r="AN191" s="762">
        <f>'[3]2017 GRC Adjustments'!AN191</f>
        <v>0</v>
      </c>
    </row>
    <row r="192" spans="1:40">
      <c r="A192" s="751" t="str">
        <f>'[3]2017 GRC Adjustments'!A192</f>
        <v xml:space="preserve">               (19) 890 - Distribution Maint Meas &amp; Reg Sta Ind</v>
      </c>
      <c r="B192" s="99">
        <f>'[3]2017 GRC Adjustments'!B192</f>
        <v>0</v>
      </c>
      <c r="C192" s="212">
        <f>'[3]2017 GRC Adjustments'!C192</f>
        <v>0</v>
      </c>
      <c r="D192" s="212">
        <f>'[3]2017 GRC Adjustments'!D192</f>
        <v>0</v>
      </c>
      <c r="E192" s="212">
        <f>'[3]2017 GRC Adjustments'!E192</f>
        <v>0</v>
      </c>
      <c r="F192" s="212">
        <f>'[3]2017 GRC Adjustments'!F192</f>
        <v>0</v>
      </c>
      <c r="G192" s="212">
        <f>'[3]2017 GRC Adjustments'!G192</f>
        <v>0</v>
      </c>
      <c r="H192" s="212">
        <f>'[3]2017 GRC Adjustments'!H192</f>
        <v>0</v>
      </c>
      <c r="I192" s="212">
        <f>'[3]2017 GRC Adjustments'!I192</f>
        <v>0</v>
      </c>
      <c r="J192" s="212">
        <f>'[3]2017 GRC Adjustments'!J192</f>
        <v>0</v>
      </c>
      <c r="K192" s="99">
        <f>'[3]2017 GRC Adjustments'!K192</f>
        <v>0</v>
      </c>
      <c r="L192" s="99">
        <f>'[3]2017 GRC Adjustments'!L192</f>
        <v>0</v>
      </c>
      <c r="M192" s="212">
        <f>'[3]2017 GRC Adjustments'!M192</f>
        <v>0</v>
      </c>
      <c r="N192" s="212">
        <f>'[3]2017 GRC Adjustments'!N192</f>
        <v>0</v>
      </c>
      <c r="O192" s="212">
        <f>'[3]2017 GRC Adjustments'!O192</f>
        <v>0</v>
      </c>
      <c r="P192" s="212">
        <f>'[3]2017 GRC Adjustments'!P192</f>
        <v>0</v>
      </c>
      <c r="Q192" s="212">
        <f>'[3]2017 GRC Adjustments'!Q192</f>
        <v>0</v>
      </c>
      <c r="R192" s="212">
        <f>'[3]2017 GRC Adjustments'!R192</f>
        <v>0</v>
      </c>
      <c r="S192" s="212">
        <f>'[3]2017 GRC Adjustments'!S192</f>
        <v>0</v>
      </c>
      <c r="T192" s="212">
        <f>'[3]2017 GRC Adjustments'!T192</f>
        <v>0</v>
      </c>
      <c r="U192" s="212">
        <f>'[3]2017 GRC Adjustments'!U192</f>
        <v>0</v>
      </c>
      <c r="V192" s="212">
        <f>'[3]2017 GRC Adjustments'!V192</f>
        <v>0</v>
      </c>
      <c r="W192" s="212">
        <f>'[3]2017 GRC Adjustments'!W192</f>
        <v>0</v>
      </c>
      <c r="X192" s="212">
        <f>'[3]2017 GRC Adjustments'!X192</f>
        <v>0</v>
      </c>
      <c r="Y192" s="212">
        <f>'[3]2017 GRC Adjustments'!Y192</f>
        <v>0</v>
      </c>
      <c r="Z192" s="212">
        <f>'[3]2017 GRC Adjustments'!Z192</f>
        <v>0</v>
      </c>
      <c r="AA192" s="212">
        <f>'[3]2017 GRC Adjustments'!AA192</f>
        <v>0</v>
      </c>
      <c r="AB192" s="212">
        <f>'[3]2017 GRC Adjustments'!AB192</f>
        <v>0</v>
      </c>
      <c r="AC192" s="212">
        <f>'[3]2017 GRC Adjustments'!AC192</f>
        <v>0</v>
      </c>
      <c r="AD192" s="212">
        <f>'[3]2017 GRC Adjustments'!AD192</f>
        <v>0</v>
      </c>
      <c r="AE192" s="212">
        <f>'[3]2017 GRC Adjustments'!AE192</f>
        <v>0</v>
      </c>
      <c r="AF192" s="212">
        <f>'[3]2017 GRC Adjustments'!AF192</f>
        <v>0</v>
      </c>
      <c r="AG192" s="212">
        <f>'[3]2017 GRC Adjustments'!AG192</f>
        <v>0</v>
      </c>
      <c r="AH192" s="212">
        <f>'[3]2017 GRC Adjustments'!AH192</f>
        <v>0</v>
      </c>
      <c r="AI192" s="212">
        <f>'[3]2017 GRC Adjustments'!AI192</f>
        <v>0</v>
      </c>
      <c r="AJ192" s="212">
        <f>'[3]2017 GRC Adjustments'!AJ192</f>
        <v>0</v>
      </c>
      <c r="AK192" s="212">
        <f>'[3]2017 GRC Adjustments'!AK192</f>
        <v>0</v>
      </c>
      <c r="AL192" s="212">
        <f>'[3]2017 GRC Adjustments'!AL192</f>
        <v>0</v>
      </c>
      <c r="AM192" s="212">
        <f>'[3]2017 GRC Adjustments'!AM192</f>
        <v>0</v>
      </c>
      <c r="AN192" s="762">
        <f>'[3]2017 GRC Adjustments'!AN192</f>
        <v>0</v>
      </c>
    </row>
    <row r="193" spans="1:40">
      <c r="A193" s="751" t="str">
        <f>'[3]2017 GRC Adjustments'!A193</f>
        <v xml:space="preserve">               (19) 892 - Distribution Maint Services</v>
      </c>
      <c r="B193" s="99">
        <f>'[3]2017 GRC Adjustments'!B193</f>
        <v>0</v>
      </c>
      <c r="C193" s="212">
        <f>'[3]2017 GRC Adjustments'!C193</f>
        <v>0</v>
      </c>
      <c r="D193" s="212">
        <f>'[3]2017 GRC Adjustments'!D193</f>
        <v>0</v>
      </c>
      <c r="E193" s="212">
        <f>'[3]2017 GRC Adjustments'!E193</f>
        <v>0</v>
      </c>
      <c r="F193" s="212">
        <f>'[3]2017 GRC Adjustments'!F193</f>
        <v>0</v>
      </c>
      <c r="G193" s="212">
        <f>'[3]2017 GRC Adjustments'!G193</f>
        <v>0</v>
      </c>
      <c r="H193" s="212">
        <f>'[3]2017 GRC Adjustments'!H193</f>
        <v>0</v>
      </c>
      <c r="I193" s="212">
        <f>'[3]2017 GRC Adjustments'!I193</f>
        <v>0</v>
      </c>
      <c r="J193" s="212">
        <f>'[3]2017 GRC Adjustments'!J193</f>
        <v>0</v>
      </c>
      <c r="K193" s="99">
        <f>'[3]2017 GRC Adjustments'!K193</f>
        <v>0</v>
      </c>
      <c r="L193" s="99">
        <f>'[3]2017 GRC Adjustments'!L193</f>
        <v>0</v>
      </c>
      <c r="M193" s="212">
        <f>'[3]2017 GRC Adjustments'!M193</f>
        <v>0</v>
      </c>
      <c r="N193" s="212">
        <f>'[3]2017 GRC Adjustments'!N193</f>
        <v>0</v>
      </c>
      <c r="O193" s="212">
        <f>'[3]2017 GRC Adjustments'!O193</f>
        <v>0</v>
      </c>
      <c r="P193" s="212">
        <f>'[3]2017 GRC Adjustments'!P193</f>
        <v>0</v>
      </c>
      <c r="Q193" s="212">
        <f>'[3]2017 GRC Adjustments'!Q193</f>
        <v>0</v>
      </c>
      <c r="R193" s="212">
        <f>'[3]2017 GRC Adjustments'!R193</f>
        <v>0</v>
      </c>
      <c r="S193" s="212">
        <f>'[3]2017 GRC Adjustments'!S193</f>
        <v>0</v>
      </c>
      <c r="T193" s="212">
        <f>'[3]2017 GRC Adjustments'!T193</f>
        <v>0</v>
      </c>
      <c r="U193" s="212">
        <f>'[3]2017 GRC Adjustments'!U193</f>
        <v>0</v>
      </c>
      <c r="V193" s="212">
        <f>'[3]2017 GRC Adjustments'!V193</f>
        <v>0</v>
      </c>
      <c r="W193" s="212">
        <f>'[3]2017 GRC Adjustments'!W193</f>
        <v>0</v>
      </c>
      <c r="X193" s="212">
        <f>'[3]2017 GRC Adjustments'!X193</f>
        <v>0</v>
      </c>
      <c r="Y193" s="212">
        <f>'[3]2017 GRC Adjustments'!Y193</f>
        <v>0</v>
      </c>
      <c r="Z193" s="212">
        <f>'[3]2017 GRC Adjustments'!Z193</f>
        <v>0</v>
      </c>
      <c r="AA193" s="212">
        <f>'[3]2017 GRC Adjustments'!AA193</f>
        <v>0</v>
      </c>
      <c r="AB193" s="212">
        <f>'[3]2017 GRC Adjustments'!AB193</f>
        <v>0</v>
      </c>
      <c r="AC193" s="212">
        <f>'[3]2017 GRC Adjustments'!AC193</f>
        <v>0</v>
      </c>
      <c r="AD193" s="212">
        <f>'[3]2017 GRC Adjustments'!AD193</f>
        <v>0</v>
      </c>
      <c r="AE193" s="212">
        <f>'[3]2017 GRC Adjustments'!AE193</f>
        <v>0</v>
      </c>
      <c r="AF193" s="212">
        <f>'[3]2017 GRC Adjustments'!AF193</f>
        <v>0</v>
      </c>
      <c r="AG193" s="212">
        <f>'[3]2017 GRC Adjustments'!AG193</f>
        <v>0</v>
      </c>
      <c r="AH193" s="212">
        <f>'[3]2017 GRC Adjustments'!AH193</f>
        <v>0</v>
      </c>
      <c r="AI193" s="212">
        <f>'[3]2017 GRC Adjustments'!AI193</f>
        <v>0</v>
      </c>
      <c r="AJ193" s="212">
        <f>'[3]2017 GRC Adjustments'!AJ193</f>
        <v>0</v>
      </c>
      <c r="AK193" s="212">
        <f>'[3]2017 GRC Adjustments'!AK193</f>
        <v>0</v>
      </c>
      <c r="AL193" s="212">
        <f>'[3]2017 GRC Adjustments'!AL193</f>
        <v>0</v>
      </c>
      <c r="AM193" s="212">
        <f>'[3]2017 GRC Adjustments'!AM193</f>
        <v>0</v>
      </c>
      <c r="AN193" s="762">
        <f>'[3]2017 GRC Adjustments'!AN193</f>
        <v>0</v>
      </c>
    </row>
    <row r="194" spans="1:40">
      <c r="A194" s="751" t="str">
        <f>'[3]2017 GRC Adjustments'!A194</f>
        <v xml:space="preserve">               (19) 893 - Distribution Maint Meters &amp; House Reg</v>
      </c>
      <c r="B194" s="99">
        <f>'[3]2017 GRC Adjustments'!B194</f>
        <v>0</v>
      </c>
      <c r="C194" s="212">
        <f>'[3]2017 GRC Adjustments'!C194</f>
        <v>0</v>
      </c>
      <c r="D194" s="212">
        <f>'[3]2017 GRC Adjustments'!D194</f>
        <v>0</v>
      </c>
      <c r="E194" s="212">
        <f>'[3]2017 GRC Adjustments'!E194</f>
        <v>0</v>
      </c>
      <c r="F194" s="212">
        <f>'[3]2017 GRC Adjustments'!F194</f>
        <v>0</v>
      </c>
      <c r="G194" s="212">
        <f>'[3]2017 GRC Adjustments'!G194</f>
        <v>0</v>
      </c>
      <c r="H194" s="212">
        <f>'[3]2017 GRC Adjustments'!H194</f>
        <v>0</v>
      </c>
      <c r="I194" s="212">
        <f>'[3]2017 GRC Adjustments'!I194</f>
        <v>0</v>
      </c>
      <c r="J194" s="212">
        <f>'[3]2017 GRC Adjustments'!J194</f>
        <v>0</v>
      </c>
      <c r="K194" s="99">
        <f>'[3]2017 GRC Adjustments'!K194</f>
        <v>0</v>
      </c>
      <c r="L194" s="99">
        <f>'[3]2017 GRC Adjustments'!L194</f>
        <v>0</v>
      </c>
      <c r="M194" s="212">
        <f>'[3]2017 GRC Adjustments'!M194</f>
        <v>0</v>
      </c>
      <c r="N194" s="212">
        <f>'[3]2017 GRC Adjustments'!N194</f>
        <v>0</v>
      </c>
      <c r="O194" s="212">
        <f>'[3]2017 GRC Adjustments'!O194</f>
        <v>0</v>
      </c>
      <c r="P194" s="212">
        <f>'[3]2017 GRC Adjustments'!P194</f>
        <v>0</v>
      </c>
      <c r="Q194" s="212">
        <f>'[3]2017 GRC Adjustments'!Q194</f>
        <v>0</v>
      </c>
      <c r="R194" s="212">
        <f>'[3]2017 GRC Adjustments'!R194</f>
        <v>0</v>
      </c>
      <c r="S194" s="212">
        <f>'[3]2017 GRC Adjustments'!S194</f>
        <v>0</v>
      </c>
      <c r="T194" s="212">
        <f>'[3]2017 GRC Adjustments'!T194</f>
        <v>0</v>
      </c>
      <c r="U194" s="212">
        <f>'[3]2017 GRC Adjustments'!U194</f>
        <v>0</v>
      </c>
      <c r="V194" s="212">
        <f>'[3]2017 GRC Adjustments'!V194</f>
        <v>0</v>
      </c>
      <c r="W194" s="212">
        <f>'[3]2017 GRC Adjustments'!W194</f>
        <v>0</v>
      </c>
      <c r="X194" s="212">
        <f>'[3]2017 GRC Adjustments'!X194</f>
        <v>0</v>
      </c>
      <c r="Y194" s="212">
        <f>'[3]2017 GRC Adjustments'!Y194</f>
        <v>0</v>
      </c>
      <c r="Z194" s="212">
        <f>'[3]2017 GRC Adjustments'!Z194</f>
        <v>0</v>
      </c>
      <c r="AA194" s="212">
        <f>'[3]2017 GRC Adjustments'!AA194</f>
        <v>0</v>
      </c>
      <c r="AB194" s="212">
        <f>'[3]2017 GRC Adjustments'!AB194</f>
        <v>0</v>
      </c>
      <c r="AC194" s="212">
        <f>'[3]2017 GRC Adjustments'!AC194</f>
        <v>0</v>
      </c>
      <c r="AD194" s="212">
        <f>'[3]2017 GRC Adjustments'!AD194</f>
        <v>0</v>
      </c>
      <c r="AE194" s="212">
        <f>'[3]2017 GRC Adjustments'!AE194</f>
        <v>0</v>
      </c>
      <c r="AF194" s="212">
        <f>'[3]2017 GRC Adjustments'!AF194</f>
        <v>0</v>
      </c>
      <c r="AG194" s="212">
        <f>'[3]2017 GRC Adjustments'!AG194</f>
        <v>0</v>
      </c>
      <c r="AH194" s="212">
        <f>'[3]2017 GRC Adjustments'!AH194</f>
        <v>0</v>
      </c>
      <c r="AI194" s="212">
        <f>'[3]2017 GRC Adjustments'!AI194</f>
        <v>0</v>
      </c>
      <c r="AJ194" s="212">
        <f>'[3]2017 GRC Adjustments'!AJ194</f>
        <v>0</v>
      </c>
      <c r="AK194" s="212">
        <f>'[3]2017 GRC Adjustments'!AK194</f>
        <v>0</v>
      </c>
      <c r="AL194" s="212">
        <f>'[3]2017 GRC Adjustments'!AL194</f>
        <v>0</v>
      </c>
      <c r="AM194" s="212">
        <f>'[3]2017 GRC Adjustments'!AM194</f>
        <v>0</v>
      </c>
      <c r="AN194" s="762">
        <f>'[3]2017 GRC Adjustments'!AN194</f>
        <v>0</v>
      </c>
    </row>
    <row r="195" spans="1:40">
      <c r="A195" s="752" t="str">
        <f>'[3]2017 GRC Adjustments'!A195</f>
        <v xml:space="preserve">               (19) 894 - Distribution Maint Other Equipment</v>
      </c>
      <c r="B195" s="99">
        <f>'[3]2017 GRC Adjustments'!B195</f>
        <v>0</v>
      </c>
      <c r="C195" s="212">
        <f>'[3]2017 GRC Adjustments'!C195</f>
        <v>0</v>
      </c>
      <c r="D195" s="212">
        <f>'[3]2017 GRC Adjustments'!D195</f>
        <v>0</v>
      </c>
      <c r="E195" s="212">
        <f>'[3]2017 GRC Adjustments'!E195</f>
        <v>0</v>
      </c>
      <c r="F195" s="212">
        <f>'[3]2017 GRC Adjustments'!F195</f>
        <v>0</v>
      </c>
      <c r="G195" s="212">
        <f>'[3]2017 GRC Adjustments'!G195</f>
        <v>0</v>
      </c>
      <c r="H195" s="212">
        <f>'[3]2017 GRC Adjustments'!H195</f>
        <v>0</v>
      </c>
      <c r="I195" s="212">
        <f>'[3]2017 GRC Adjustments'!I195</f>
        <v>0</v>
      </c>
      <c r="J195" s="212">
        <f>'[3]2017 GRC Adjustments'!J195</f>
        <v>0</v>
      </c>
      <c r="K195" s="99">
        <f>'[3]2017 GRC Adjustments'!K195</f>
        <v>0</v>
      </c>
      <c r="L195" s="99">
        <f>'[3]2017 GRC Adjustments'!L195</f>
        <v>0</v>
      </c>
      <c r="M195" s="212">
        <f>'[3]2017 GRC Adjustments'!M195</f>
        <v>0</v>
      </c>
      <c r="N195" s="212">
        <f>'[3]2017 GRC Adjustments'!N195</f>
        <v>0</v>
      </c>
      <c r="O195" s="212">
        <f>'[3]2017 GRC Adjustments'!O195</f>
        <v>0</v>
      </c>
      <c r="P195" s="212">
        <f>'[3]2017 GRC Adjustments'!P195</f>
        <v>0</v>
      </c>
      <c r="Q195" s="212">
        <f>'[3]2017 GRC Adjustments'!Q195</f>
        <v>0</v>
      </c>
      <c r="R195" s="212">
        <f>'[3]2017 GRC Adjustments'!R195</f>
        <v>0</v>
      </c>
      <c r="S195" s="212">
        <f>'[3]2017 GRC Adjustments'!S195</f>
        <v>0</v>
      </c>
      <c r="T195" s="212">
        <f>'[3]2017 GRC Adjustments'!T195</f>
        <v>0</v>
      </c>
      <c r="U195" s="212">
        <f>'[3]2017 GRC Adjustments'!U195</f>
        <v>0</v>
      </c>
      <c r="V195" s="212">
        <f>'[3]2017 GRC Adjustments'!V195</f>
        <v>0</v>
      </c>
      <c r="W195" s="212">
        <f>'[3]2017 GRC Adjustments'!W195</f>
        <v>0</v>
      </c>
      <c r="X195" s="212">
        <f>'[3]2017 GRC Adjustments'!X195</f>
        <v>0</v>
      </c>
      <c r="Y195" s="212">
        <f>'[3]2017 GRC Adjustments'!Y195</f>
        <v>0</v>
      </c>
      <c r="Z195" s="212">
        <f>'[3]2017 GRC Adjustments'!Z195</f>
        <v>0</v>
      </c>
      <c r="AA195" s="212">
        <f>'[3]2017 GRC Adjustments'!AA195</f>
        <v>0</v>
      </c>
      <c r="AB195" s="212">
        <f>'[3]2017 GRC Adjustments'!AB195</f>
        <v>0</v>
      </c>
      <c r="AC195" s="212">
        <f>'[3]2017 GRC Adjustments'!AC195</f>
        <v>0</v>
      </c>
      <c r="AD195" s="212">
        <f>'[3]2017 GRC Adjustments'!AD195</f>
        <v>0</v>
      </c>
      <c r="AE195" s="212">
        <f>'[3]2017 GRC Adjustments'!AE195</f>
        <v>0</v>
      </c>
      <c r="AF195" s="212">
        <f>'[3]2017 GRC Adjustments'!AF195</f>
        <v>0</v>
      </c>
      <c r="AG195" s="212">
        <f>'[3]2017 GRC Adjustments'!AG195</f>
        <v>0</v>
      </c>
      <c r="AH195" s="212">
        <f>'[3]2017 GRC Adjustments'!AH195</f>
        <v>0</v>
      </c>
      <c r="AI195" s="212">
        <f>'[3]2017 GRC Adjustments'!AI195</f>
        <v>0</v>
      </c>
      <c r="AJ195" s="212">
        <f>'[3]2017 GRC Adjustments'!AJ195</f>
        <v>0</v>
      </c>
      <c r="AK195" s="212">
        <f>'[3]2017 GRC Adjustments'!AK195</f>
        <v>0</v>
      </c>
      <c r="AL195" s="212">
        <f>'[3]2017 GRC Adjustments'!AL195</f>
        <v>0</v>
      </c>
      <c r="AM195" s="212">
        <f>'[3]2017 GRC Adjustments'!AM195</f>
        <v>0</v>
      </c>
      <c r="AN195" s="762">
        <f>'[3]2017 GRC Adjustments'!AN195</f>
        <v>0</v>
      </c>
    </row>
    <row r="196" spans="1:40">
      <c r="A196" s="751" t="str">
        <f>'[3]2017 GRC Adjustments'!A196</f>
        <v xml:space="preserve">                    (19) SUBTOTAL</v>
      </c>
      <c r="B196" s="763">
        <f>'[3]2017 GRC Adjustments'!B196</f>
        <v>83356029.179999799</v>
      </c>
      <c r="C196" s="763">
        <f>'[3]2017 GRC Adjustments'!C196</f>
        <v>0</v>
      </c>
      <c r="D196" s="763">
        <f>'[3]2017 GRC Adjustments'!D196</f>
        <v>0</v>
      </c>
      <c r="E196" s="763">
        <f>'[3]2017 GRC Adjustments'!E196</f>
        <v>0</v>
      </c>
      <c r="F196" s="763">
        <f>'[3]2017 GRC Adjustments'!F196</f>
        <v>0</v>
      </c>
      <c r="G196" s="763">
        <f>'[3]2017 GRC Adjustments'!G196</f>
        <v>0</v>
      </c>
      <c r="H196" s="763">
        <f>'[3]2017 GRC Adjustments'!H196</f>
        <v>0</v>
      </c>
      <c r="I196" s="763">
        <f>'[3]2017 GRC Adjustments'!I196</f>
        <v>0</v>
      </c>
      <c r="J196" s="763">
        <f>'[3]2017 GRC Adjustments'!J196</f>
        <v>0</v>
      </c>
      <c r="K196" s="763">
        <f>'[3]2017 GRC Adjustments'!K196</f>
        <v>28486.544004048217</v>
      </c>
      <c r="L196" s="763">
        <f>'[3]2017 GRC Adjustments'!L196</f>
        <v>0</v>
      </c>
      <c r="M196" s="763">
        <f>'[3]2017 GRC Adjustments'!M196</f>
        <v>0</v>
      </c>
      <c r="N196" s="763">
        <f>'[3]2017 GRC Adjustments'!N196</f>
        <v>0</v>
      </c>
      <c r="O196" s="763">
        <f>'[3]2017 GRC Adjustments'!O196</f>
        <v>0</v>
      </c>
      <c r="P196" s="763">
        <f>'[3]2017 GRC Adjustments'!P196</f>
        <v>0</v>
      </c>
      <c r="Q196" s="763">
        <f>'[3]2017 GRC Adjustments'!Q196</f>
        <v>0</v>
      </c>
      <c r="R196" s="763">
        <f>'[3]2017 GRC Adjustments'!R196</f>
        <v>340008.31331336417</v>
      </c>
      <c r="S196" s="763">
        <f>'[3]2017 GRC Adjustments'!S196</f>
        <v>0</v>
      </c>
      <c r="T196" s="763">
        <f>'[3]2017 GRC Adjustments'!T196</f>
        <v>0</v>
      </c>
      <c r="U196" s="763">
        <f>'[3]2017 GRC Adjustments'!U196</f>
        <v>0</v>
      </c>
      <c r="V196" s="763">
        <f>'[3]2017 GRC Adjustments'!V196</f>
        <v>0</v>
      </c>
      <c r="W196" s="763">
        <f>'[3]2017 GRC Adjustments'!W196</f>
        <v>0</v>
      </c>
      <c r="X196" s="763">
        <f>'[3]2017 GRC Adjustments'!X196</f>
        <v>0</v>
      </c>
      <c r="Y196" s="763">
        <f>'[3]2017 GRC Adjustments'!Y196</f>
        <v>0</v>
      </c>
      <c r="Z196" s="763">
        <f>'[3]2017 GRC Adjustments'!Z196</f>
        <v>0</v>
      </c>
      <c r="AA196" s="763">
        <f>'[3]2017 GRC Adjustments'!AA196</f>
        <v>0</v>
      </c>
      <c r="AB196" s="763">
        <f>'[3]2017 GRC Adjustments'!AB196</f>
        <v>0</v>
      </c>
      <c r="AC196" s="763">
        <f>'[3]2017 GRC Adjustments'!AC196</f>
        <v>0</v>
      </c>
      <c r="AD196" s="763">
        <f>'[3]2017 GRC Adjustments'!AD196</f>
        <v>-271443.23000000231</v>
      </c>
      <c r="AE196" s="763">
        <f>'[3]2017 GRC Adjustments'!AE196</f>
        <v>0</v>
      </c>
      <c r="AF196" s="763">
        <f>'[3]2017 GRC Adjustments'!AF196</f>
        <v>0</v>
      </c>
      <c r="AG196" s="763">
        <f>'[3]2017 GRC Adjustments'!AG196</f>
        <v>0</v>
      </c>
      <c r="AH196" s="763">
        <f>'[3]2017 GRC Adjustments'!AH196</f>
        <v>0</v>
      </c>
      <c r="AI196" s="763">
        <f>'[3]2017 GRC Adjustments'!AI196</f>
        <v>0</v>
      </c>
      <c r="AJ196" s="763">
        <f>'[3]2017 GRC Adjustments'!AJ196</f>
        <v>0</v>
      </c>
      <c r="AK196" s="763">
        <f>'[3]2017 GRC Adjustments'!AK196</f>
        <v>0</v>
      </c>
      <c r="AL196" s="763">
        <f>'[3]2017 GRC Adjustments'!AL196</f>
        <v>0</v>
      </c>
      <c r="AM196" s="763">
        <f>'[3]2017 GRC Adjustments'!AM196</f>
        <v>97051.627317410152</v>
      </c>
      <c r="AN196" s="764">
        <f>'[3]2017 GRC Adjustments'!AN196</f>
        <v>83453080.807317212</v>
      </c>
    </row>
    <row r="197" spans="1:40">
      <c r="A197" s="753" t="str">
        <f>'[3]2017 GRC Adjustments'!A197</f>
        <v xml:space="preserve">          20 - CUSTOMER ACCTS EXPENSES</v>
      </c>
      <c r="B197" s="212">
        <f>'[3]2017 GRC Adjustments'!B197</f>
        <v>0</v>
      </c>
      <c r="C197" s="212">
        <f>'[3]2017 GRC Adjustments'!C197</f>
        <v>0</v>
      </c>
      <c r="D197" s="212">
        <f>'[3]2017 GRC Adjustments'!D197</f>
        <v>0</v>
      </c>
      <c r="E197" s="212">
        <f>'[3]2017 GRC Adjustments'!E197</f>
        <v>0</v>
      </c>
      <c r="F197" s="212">
        <f>'[3]2017 GRC Adjustments'!F197</f>
        <v>0</v>
      </c>
      <c r="G197" s="212">
        <f>'[3]2017 GRC Adjustments'!G197</f>
        <v>0</v>
      </c>
      <c r="H197" s="212">
        <f>'[3]2017 GRC Adjustments'!H197</f>
        <v>0</v>
      </c>
      <c r="I197" s="212">
        <f>'[3]2017 GRC Adjustments'!I197</f>
        <v>0</v>
      </c>
      <c r="J197" s="212">
        <f>'[3]2017 GRC Adjustments'!J197</f>
        <v>0</v>
      </c>
      <c r="K197" s="212">
        <f>'[3]2017 GRC Adjustments'!K197</f>
        <v>0</v>
      </c>
      <c r="L197" s="212">
        <f>'[3]2017 GRC Adjustments'!L197</f>
        <v>0</v>
      </c>
      <c r="M197" s="212">
        <f>'[3]2017 GRC Adjustments'!M197</f>
        <v>0</v>
      </c>
      <c r="N197" s="212">
        <f>'[3]2017 GRC Adjustments'!N197</f>
        <v>0</v>
      </c>
      <c r="O197" s="212">
        <f>'[3]2017 GRC Adjustments'!O197</f>
        <v>0</v>
      </c>
      <c r="P197" s="212">
        <f>'[3]2017 GRC Adjustments'!P197</f>
        <v>0</v>
      </c>
      <c r="Q197" s="212">
        <f>'[3]2017 GRC Adjustments'!Q197</f>
        <v>0</v>
      </c>
      <c r="R197" s="212">
        <f>'[3]2017 GRC Adjustments'!R197</f>
        <v>0</v>
      </c>
      <c r="S197" s="212">
        <f>'[3]2017 GRC Adjustments'!S197</f>
        <v>0</v>
      </c>
      <c r="T197" s="212">
        <f>'[3]2017 GRC Adjustments'!T197</f>
        <v>0</v>
      </c>
      <c r="U197" s="212">
        <f>'[3]2017 GRC Adjustments'!U197</f>
        <v>0</v>
      </c>
      <c r="V197" s="212">
        <f>'[3]2017 GRC Adjustments'!V197</f>
        <v>0</v>
      </c>
      <c r="W197" s="212">
        <f>'[3]2017 GRC Adjustments'!W197</f>
        <v>0</v>
      </c>
      <c r="X197" s="212">
        <f>'[3]2017 GRC Adjustments'!X197</f>
        <v>0</v>
      </c>
      <c r="Y197" s="212">
        <f>'[3]2017 GRC Adjustments'!Y197</f>
        <v>0</v>
      </c>
      <c r="Z197" s="212">
        <f>'[3]2017 GRC Adjustments'!Z197</f>
        <v>0</v>
      </c>
      <c r="AA197" s="212">
        <f>'[3]2017 GRC Adjustments'!AA197</f>
        <v>0</v>
      </c>
      <c r="AB197" s="212">
        <f>'[3]2017 GRC Adjustments'!AB197</f>
        <v>0</v>
      </c>
      <c r="AC197" s="212">
        <f>'[3]2017 GRC Adjustments'!AC197</f>
        <v>0</v>
      </c>
      <c r="AD197" s="212">
        <f>'[3]2017 GRC Adjustments'!AD197</f>
        <v>0</v>
      </c>
      <c r="AE197" s="212">
        <f>'[3]2017 GRC Adjustments'!AE197</f>
        <v>0</v>
      </c>
      <c r="AF197" s="212">
        <f>'[3]2017 GRC Adjustments'!AF197</f>
        <v>0</v>
      </c>
      <c r="AG197" s="212">
        <f>'[3]2017 GRC Adjustments'!AG197</f>
        <v>0</v>
      </c>
      <c r="AH197" s="212">
        <f>'[3]2017 GRC Adjustments'!AH197</f>
        <v>0</v>
      </c>
      <c r="AI197" s="212">
        <f>'[3]2017 GRC Adjustments'!AI197</f>
        <v>0</v>
      </c>
      <c r="AJ197" s="212">
        <f>'[3]2017 GRC Adjustments'!AJ197</f>
        <v>0</v>
      </c>
      <c r="AK197" s="212">
        <f>'[3]2017 GRC Adjustments'!AK197</f>
        <v>0</v>
      </c>
      <c r="AL197" s="212">
        <f>'[3]2017 GRC Adjustments'!AL197</f>
        <v>0</v>
      </c>
      <c r="AM197" s="212">
        <f>'[3]2017 GRC Adjustments'!AM197</f>
        <v>0</v>
      </c>
      <c r="AN197" s="762">
        <f>'[3]2017 GRC Adjustments'!AN197</f>
        <v>0</v>
      </c>
    </row>
    <row r="198" spans="1:40">
      <c r="A198" s="751" t="str">
        <f>'[3]2017 GRC Adjustments'!A198</f>
        <v xml:space="preserve">               (20) 901 - Customer Accounts Supervision</v>
      </c>
      <c r="B198" s="99">
        <f>'[3]2017 GRC Adjustments'!B198</f>
        <v>145831.37419500001</v>
      </c>
      <c r="C198" s="212">
        <f>'[3]2017 GRC Adjustments'!C198</f>
        <v>0</v>
      </c>
      <c r="D198" s="212">
        <f>'[3]2017 GRC Adjustments'!D198</f>
        <v>0</v>
      </c>
      <c r="E198" s="212">
        <f>'[3]2017 GRC Adjustments'!E198</f>
        <v>0</v>
      </c>
      <c r="F198" s="212">
        <f>'[3]2017 GRC Adjustments'!F198</f>
        <v>0</v>
      </c>
      <c r="G198" s="212">
        <f>'[3]2017 GRC Adjustments'!G198</f>
        <v>0</v>
      </c>
      <c r="H198" s="212">
        <f>'[3]2017 GRC Adjustments'!H198</f>
        <v>0</v>
      </c>
      <c r="I198" s="212">
        <f>'[3]2017 GRC Adjustments'!I198</f>
        <v>0</v>
      </c>
      <c r="J198" s="212">
        <f>'[3]2017 GRC Adjustments'!J198</f>
        <v>0</v>
      </c>
      <c r="K198" s="99">
        <f>'[3]2017 GRC Adjustments'!K198</f>
        <v>324.77874029617078</v>
      </c>
      <c r="L198" s="99">
        <f>'[3]2017 GRC Adjustments'!L198</f>
        <v>0</v>
      </c>
      <c r="M198" s="212">
        <f>'[3]2017 GRC Adjustments'!M198</f>
        <v>0</v>
      </c>
      <c r="N198" s="212">
        <f>'[3]2017 GRC Adjustments'!N198</f>
        <v>0</v>
      </c>
      <c r="O198" s="212">
        <f>'[3]2017 GRC Adjustments'!O198</f>
        <v>0</v>
      </c>
      <c r="P198" s="212">
        <f>'[3]2017 GRC Adjustments'!P198</f>
        <v>0</v>
      </c>
      <c r="Q198" s="212">
        <f>'[3]2017 GRC Adjustments'!Q198</f>
        <v>0</v>
      </c>
      <c r="R198" s="212">
        <f>'[3]2017 GRC Adjustments'!R198</f>
        <v>3782.7959723394956</v>
      </c>
      <c r="S198" s="99">
        <f>'[3]2017 GRC Adjustments'!S198</f>
        <v>0</v>
      </c>
      <c r="T198" s="212">
        <f>'[3]2017 GRC Adjustments'!T198</f>
        <v>0</v>
      </c>
      <c r="U198" s="212">
        <f>'[3]2017 GRC Adjustments'!U198</f>
        <v>0</v>
      </c>
      <c r="V198" s="212">
        <f>'[3]2017 GRC Adjustments'!V198</f>
        <v>0</v>
      </c>
      <c r="W198" s="212">
        <f>'[3]2017 GRC Adjustments'!W198</f>
        <v>0</v>
      </c>
      <c r="X198" s="212">
        <f>'[3]2017 GRC Adjustments'!X198</f>
        <v>0</v>
      </c>
      <c r="Y198" s="212">
        <f>'[3]2017 GRC Adjustments'!Y198</f>
        <v>0</v>
      </c>
      <c r="Z198" s="212">
        <f>'[3]2017 GRC Adjustments'!Z198</f>
        <v>0</v>
      </c>
      <c r="AA198" s="212">
        <f>'[3]2017 GRC Adjustments'!AA198</f>
        <v>0</v>
      </c>
      <c r="AB198" s="212">
        <f>'[3]2017 GRC Adjustments'!AB198</f>
        <v>0</v>
      </c>
      <c r="AC198" s="212">
        <f>'[3]2017 GRC Adjustments'!AC198</f>
        <v>0</v>
      </c>
      <c r="AD198" s="212">
        <f>'[3]2017 GRC Adjustments'!AD198</f>
        <v>0</v>
      </c>
      <c r="AE198" s="212">
        <f>'[3]2017 GRC Adjustments'!AE198</f>
        <v>0</v>
      </c>
      <c r="AF198" s="212">
        <f>'[3]2017 GRC Adjustments'!AF198</f>
        <v>0</v>
      </c>
      <c r="AG198" s="212">
        <f>'[3]2017 GRC Adjustments'!AG198</f>
        <v>0</v>
      </c>
      <c r="AH198" s="212">
        <f>'[3]2017 GRC Adjustments'!AH198</f>
        <v>0</v>
      </c>
      <c r="AI198" s="212">
        <f>'[3]2017 GRC Adjustments'!AI198</f>
        <v>0</v>
      </c>
      <c r="AJ198" s="212">
        <f>'[3]2017 GRC Adjustments'!AJ198</f>
        <v>0</v>
      </c>
      <c r="AK198" s="212">
        <f>'[3]2017 GRC Adjustments'!AK198</f>
        <v>0</v>
      </c>
      <c r="AL198" s="212">
        <f>'[3]2017 GRC Adjustments'!AL198</f>
        <v>0</v>
      </c>
      <c r="AM198" s="212">
        <f>'[3]2017 GRC Adjustments'!AM198</f>
        <v>4107.5747126356664</v>
      </c>
      <c r="AN198" s="762">
        <f>'[3]2017 GRC Adjustments'!AN198</f>
        <v>149938.94890763567</v>
      </c>
    </row>
    <row r="199" spans="1:40">
      <c r="A199" s="751" t="str">
        <f>'[3]2017 GRC Adjustments'!A199</f>
        <v xml:space="preserve">               (20) 902 - Meter Reading Expense</v>
      </c>
      <c r="B199" s="99">
        <f>'[3]2017 GRC Adjustments'!B199</f>
        <v>10687721.5732469</v>
      </c>
      <c r="C199" s="212">
        <f>'[3]2017 GRC Adjustments'!C199</f>
        <v>0</v>
      </c>
      <c r="D199" s="212">
        <f>'[3]2017 GRC Adjustments'!D199</f>
        <v>0</v>
      </c>
      <c r="E199" s="212">
        <f>'[3]2017 GRC Adjustments'!E199</f>
        <v>0</v>
      </c>
      <c r="F199" s="212">
        <f>'[3]2017 GRC Adjustments'!F199</f>
        <v>0</v>
      </c>
      <c r="G199" s="212">
        <f>'[3]2017 GRC Adjustments'!G199</f>
        <v>0</v>
      </c>
      <c r="H199" s="212">
        <f>'[3]2017 GRC Adjustments'!H199</f>
        <v>0</v>
      </c>
      <c r="I199" s="212">
        <f>'[3]2017 GRC Adjustments'!I199</f>
        <v>0</v>
      </c>
      <c r="J199" s="212">
        <f>'[3]2017 GRC Adjustments'!J199</f>
        <v>0</v>
      </c>
      <c r="K199" s="99">
        <f>'[3]2017 GRC Adjustments'!K199</f>
        <v>466.64583667997528</v>
      </c>
      <c r="L199" s="99">
        <f>'[3]2017 GRC Adjustments'!L199</f>
        <v>0</v>
      </c>
      <c r="M199" s="212">
        <f>'[3]2017 GRC Adjustments'!M199</f>
        <v>0</v>
      </c>
      <c r="N199" s="212">
        <f>'[3]2017 GRC Adjustments'!N199</f>
        <v>0</v>
      </c>
      <c r="O199" s="212">
        <f>'[3]2017 GRC Adjustments'!O199</f>
        <v>0</v>
      </c>
      <c r="P199" s="212">
        <f>'[3]2017 GRC Adjustments'!P199</f>
        <v>0</v>
      </c>
      <c r="Q199" s="212">
        <f>'[3]2017 GRC Adjustments'!Q199</f>
        <v>0</v>
      </c>
      <c r="R199" s="212">
        <f>'[3]2017 GRC Adjustments'!R199</f>
        <v>5435.1648445100418</v>
      </c>
      <c r="S199" s="99">
        <f>'[3]2017 GRC Adjustments'!S199</f>
        <v>0</v>
      </c>
      <c r="T199" s="212">
        <f>'[3]2017 GRC Adjustments'!T199</f>
        <v>0</v>
      </c>
      <c r="U199" s="212">
        <f>'[3]2017 GRC Adjustments'!U199</f>
        <v>0</v>
      </c>
      <c r="V199" s="212">
        <f>'[3]2017 GRC Adjustments'!V199</f>
        <v>0</v>
      </c>
      <c r="W199" s="212">
        <f>'[3]2017 GRC Adjustments'!W199</f>
        <v>0</v>
      </c>
      <c r="X199" s="212">
        <f>'[3]2017 GRC Adjustments'!X199</f>
        <v>0</v>
      </c>
      <c r="Y199" s="212">
        <f>'[3]2017 GRC Adjustments'!Y199</f>
        <v>0</v>
      </c>
      <c r="Z199" s="212">
        <f>'[3]2017 GRC Adjustments'!Z199</f>
        <v>0</v>
      </c>
      <c r="AA199" s="212">
        <f>'[3]2017 GRC Adjustments'!AA199</f>
        <v>0</v>
      </c>
      <c r="AB199" s="212">
        <f>'[3]2017 GRC Adjustments'!AB199</f>
        <v>0</v>
      </c>
      <c r="AC199" s="212">
        <f>'[3]2017 GRC Adjustments'!AC199</f>
        <v>0</v>
      </c>
      <c r="AD199" s="212">
        <f>'[3]2017 GRC Adjustments'!AD199</f>
        <v>0</v>
      </c>
      <c r="AE199" s="212">
        <f>'[3]2017 GRC Adjustments'!AE199</f>
        <v>0</v>
      </c>
      <c r="AF199" s="212">
        <f>'[3]2017 GRC Adjustments'!AF199</f>
        <v>0</v>
      </c>
      <c r="AG199" s="212">
        <f>'[3]2017 GRC Adjustments'!AG199</f>
        <v>0</v>
      </c>
      <c r="AH199" s="212">
        <f>'[3]2017 GRC Adjustments'!AH199</f>
        <v>0</v>
      </c>
      <c r="AI199" s="212">
        <f>'[3]2017 GRC Adjustments'!AI199</f>
        <v>0</v>
      </c>
      <c r="AJ199" s="212">
        <f>'[3]2017 GRC Adjustments'!AJ199</f>
        <v>0</v>
      </c>
      <c r="AK199" s="212">
        <f>'[3]2017 GRC Adjustments'!AK199</f>
        <v>0</v>
      </c>
      <c r="AL199" s="212">
        <f>'[3]2017 GRC Adjustments'!AL199</f>
        <v>0</v>
      </c>
      <c r="AM199" s="212">
        <f>'[3]2017 GRC Adjustments'!AM199</f>
        <v>5901.810681190017</v>
      </c>
      <c r="AN199" s="762">
        <f>'[3]2017 GRC Adjustments'!AN199</f>
        <v>10693623.38392809</v>
      </c>
    </row>
    <row r="200" spans="1:40">
      <c r="A200" s="751" t="str">
        <f>'[3]2017 GRC Adjustments'!A200</f>
        <v xml:space="preserve">               (20) 903 - Customer Records &amp; Collection Expense</v>
      </c>
      <c r="B200" s="99">
        <f>'[3]2017 GRC Adjustments'!B200</f>
        <v>20356397.5823</v>
      </c>
      <c r="C200" s="212">
        <f>'[3]2017 GRC Adjustments'!C200</f>
        <v>0</v>
      </c>
      <c r="D200" s="212">
        <f>'[3]2017 GRC Adjustments'!D200</f>
        <v>0</v>
      </c>
      <c r="E200" s="212">
        <f>'[3]2017 GRC Adjustments'!E200</f>
        <v>0</v>
      </c>
      <c r="F200" s="212">
        <f>'[3]2017 GRC Adjustments'!F200</f>
        <v>0</v>
      </c>
      <c r="G200" s="212">
        <f>'[3]2017 GRC Adjustments'!G200</f>
        <v>0</v>
      </c>
      <c r="H200" s="212">
        <f>'[3]2017 GRC Adjustments'!H200</f>
        <v>0</v>
      </c>
      <c r="I200" s="212">
        <f>'[3]2017 GRC Adjustments'!I200</f>
        <v>0</v>
      </c>
      <c r="J200" s="212">
        <f>'[3]2017 GRC Adjustments'!J200</f>
        <v>0</v>
      </c>
      <c r="K200" s="99">
        <f>'[3]2017 GRC Adjustments'!K200</f>
        <v>9702.8732283729641</v>
      </c>
      <c r="L200" s="99">
        <f>'[3]2017 GRC Adjustments'!L200</f>
        <v>0</v>
      </c>
      <c r="M200" s="212">
        <f>'[3]2017 GRC Adjustments'!M200</f>
        <v>176605.63064400846</v>
      </c>
      <c r="N200" s="212">
        <f>'[3]2017 GRC Adjustments'!N200</f>
        <v>0</v>
      </c>
      <c r="O200" s="212">
        <f>'[3]2017 GRC Adjustments'!O200</f>
        <v>0</v>
      </c>
      <c r="P200" s="212">
        <f>'[3]2017 GRC Adjustments'!P200</f>
        <v>0</v>
      </c>
      <c r="Q200" s="212">
        <f>'[3]2017 GRC Adjustments'!Q200</f>
        <v>0</v>
      </c>
      <c r="R200" s="212">
        <f>'[3]2017 GRC Adjustments'!R200</f>
        <v>113012.29179883827</v>
      </c>
      <c r="S200" s="99">
        <f>'[3]2017 GRC Adjustments'!S200</f>
        <v>0</v>
      </c>
      <c r="T200" s="212">
        <f>'[3]2017 GRC Adjustments'!T200</f>
        <v>0</v>
      </c>
      <c r="U200" s="212">
        <f>'[3]2017 GRC Adjustments'!U200</f>
        <v>0</v>
      </c>
      <c r="V200" s="212">
        <f>'[3]2017 GRC Adjustments'!V200</f>
        <v>3092647.9339365205</v>
      </c>
      <c r="W200" s="212">
        <f>'[3]2017 GRC Adjustments'!W200</f>
        <v>0</v>
      </c>
      <c r="X200" s="212">
        <f>'[3]2017 GRC Adjustments'!X200</f>
        <v>0</v>
      </c>
      <c r="Y200" s="212">
        <f>'[3]2017 GRC Adjustments'!Y200</f>
        <v>0</v>
      </c>
      <c r="Z200" s="212">
        <f>'[3]2017 GRC Adjustments'!Z200</f>
        <v>0</v>
      </c>
      <c r="AA200" s="212">
        <f>'[3]2017 GRC Adjustments'!AA200</f>
        <v>0</v>
      </c>
      <c r="AB200" s="212">
        <f>'[3]2017 GRC Adjustments'!AB200</f>
        <v>0</v>
      </c>
      <c r="AC200" s="212">
        <f>'[3]2017 GRC Adjustments'!AC200</f>
        <v>0</v>
      </c>
      <c r="AD200" s="212">
        <f>'[3]2017 GRC Adjustments'!AD200</f>
        <v>0</v>
      </c>
      <c r="AE200" s="212">
        <f>'[3]2017 GRC Adjustments'!AE200</f>
        <v>0</v>
      </c>
      <c r="AF200" s="212">
        <f>'[3]2017 GRC Adjustments'!AF200</f>
        <v>0</v>
      </c>
      <c r="AG200" s="212">
        <f>'[3]2017 GRC Adjustments'!AG200</f>
        <v>0</v>
      </c>
      <c r="AH200" s="212">
        <f>'[3]2017 GRC Adjustments'!AH200</f>
        <v>0</v>
      </c>
      <c r="AI200" s="212">
        <f>'[3]2017 GRC Adjustments'!AI200</f>
        <v>0</v>
      </c>
      <c r="AJ200" s="212">
        <f>'[3]2017 GRC Adjustments'!AJ200</f>
        <v>0</v>
      </c>
      <c r="AK200" s="212">
        <f>'[3]2017 GRC Adjustments'!AK200</f>
        <v>0</v>
      </c>
      <c r="AL200" s="212">
        <f>'[3]2017 GRC Adjustments'!AL200</f>
        <v>0</v>
      </c>
      <c r="AM200" s="212">
        <f>'[3]2017 GRC Adjustments'!AM200</f>
        <v>3391968.7296077404</v>
      </c>
      <c r="AN200" s="762">
        <f>'[3]2017 GRC Adjustments'!AN200</f>
        <v>23748366.311907738</v>
      </c>
    </row>
    <row r="201" spans="1:40">
      <c r="A201" s="751" t="str">
        <f>'[3]2017 GRC Adjustments'!A201</f>
        <v xml:space="preserve">               (20) 904 - Uncollectible Accounts</v>
      </c>
      <c r="B201" s="99">
        <f>'[3]2017 GRC Adjustments'!B201</f>
        <v>16407059.630000001</v>
      </c>
      <c r="C201" s="212">
        <f>'[3]2017 GRC Adjustments'!C201</f>
        <v>-206560.42365471341</v>
      </c>
      <c r="D201" s="212">
        <f>'[3]2017 GRC Adjustments'!D201</f>
        <v>202638</v>
      </c>
      <c r="E201" s="212">
        <f>'[3]2017 GRC Adjustments'!E201</f>
        <v>-1378053.9992858302</v>
      </c>
      <c r="F201" s="212">
        <f>'[3]2017 GRC Adjustments'!F201</f>
        <v>0</v>
      </c>
      <c r="G201" s="212">
        <f>'[3]2017 GRC Adjustments'!G201</f>
        <v>0</v>
      </c>
      <c r="H201" s="212">
        <f>'[3]2017 GRC Adjustments'!H201</f>
        <v>0</v>
      </c>
      <c r="I201" s="212">
        <f>'[3]2017 GRC Adjustments'!I201</f>
        <v>0</v>
      </c>
      <c r="J201" s="212">
        <f>'[3]2017 GRC Adjustments'!J201</f>
        <v>-1047792</v>
      </c>
      <c r="K201" s="99">
        <f>'[3]2017 GRC Adjustments'!K201</f>
        <v>0</v>
      </c>
      <c r="L201" s="99">
        <f>'[3]2017 GRC Adjustments'!L201</f>
        <v>0</v>
      </c>
      <c r="M201" s="212">
        <f>'[3]2017 GRC Adjustments'!M201</f>
        <v>0</v>
      </c>
      <c r="N201" s="212">
        <f>'[3]2017 GRC Adjustments'!N201</f>
        <v>0</v>
      </c>
      <c r="O201" s="212">
        <f>'[3]2017 GRC Adjustments'!O201</f>
        <v>0</v>
      </c>
      <c r="P201" s="212">
        <f>'[3]2017 GRC Adjustments'!P201</f>
        <v>0</v>
      </c>
      <c r="Q201" s="212">
        <f>'[3]2017 GRC Adjustments'!Q201</f>
        <v>0</v>
      </c>
      <c r="R201" s="212">
        <f>'[3]2017 GRC Adjustments'!R201</f>
        <v>0</v>
      </c>
      <c r="S201" s="212">
        <f>'[3]2017 GRC Adjustments'!S201</f>
        <v>0</v>
      </c>
      <c r="T201" s="212">
        <f>'[3]2017 GRC Adjustments'!T201</f>
        <v>0</v>
      </c>
      <c r="U201" s="212">
        <f>'[3]2017 GRC Adjustments'!U201</f>
        <v>0</v>
      </c>
      <c r="V201" s="212">
        <f>'[3]2017 GRC Adjustments'!V201</f>
        <v>0</v>
      </c>
      <c r="W201" s="212">
        <f>'[3]2017 GRC Adjustments'!W201</f>
        <v>0</v>
      </c>
      <c r="X201" s="212">
        <f>'[3]2017 GRC Adjustments'!X201</f>
        <v>0</v>
      </c>
      <c r="Y201" s="212">
        <f>'[3]2017 GRC Adjustments'!Y201</f>
        <v>0</v>
      </c>
      <c r="Z201" s="212">
        <f>'[3]2017 GRC Adjustments'!Z201</f>
        <v>0</v>
      </c>
      <c r="AA201" s="212">
        <f>'[3]2017 GRC Adjustments'!AA201</f>
        <v>0</v>
      </c>
      <c r="AB201" s="212">
        <f>'[3]2017 GRC Adjustments'!AB201</f>
        <v>0</v>
      </c>
      <c r="AC201" s="212">
        <f>'[3]2017 GRC Adjustments'!AC201</f>
        <v>0</v>
      </c>
      <c r="AD201" s="212">
        <f>'[3]2017 GRC Adjustments'!AD201</f>
        <v>0</v>
      </c>
      <c r="AE201" s="212">
        <f>'[3]2017 GRC Adjustments'!AE201</f>
        <v>0</v>
      </c>
      <c r="AF201" s="212">
        <f>'[3]2017 GRC Adjustments'!AF201</f>
        <v>0</v>
      </c>
      <c r="AG201" s="212">
        <f>'[3]2017 GRC Adjustments'!AG201</f>
        <v>0</v>
      </c>
      <c r="AH201" s="212">
        <f>'[3]2017 GRC Adjustments'!AH201</f>
        <v>0</v>
      </c>
      <c r="AI201" s="212">
        <f>'[3]2017 GRC Adjustments'!AI201</f>
        <v>0</v>
      </c>
      <c r="AJ201" s="212">
        <f>'[3]2017 GRC Adjustments'!AJ201</f>
        <v>0</v>
      </c>
      <c r="AK201" s="212">
        <f>'[3]2017 GRC Adjustments'!AK201</f>
        <v>0</v>
      </c>
      <c r="AL201" s="212">
        <f>'[3]2017 GRC Adjustments'!AL201</f>
        <v>0</v>
      </c>
      <c r="AM201" s="212">
        <f>'[3]2017 GRC Adjustments'!AM201</f>
        <v>-2429768.4229405439</v>
      </c>
      <c r="AN201" s="762">
        <f>'[3]2017 GRC Adjustments'!AN201</f>
        <v>13977291.207059458</v>
      </c>
    </row>
    <row r="202" spans="1:40">
      <c r="A202" s="752" t="str">
        <f>'[3]2017 GRC Adjustments'!A202</f>
        <v xml:space="preserve">               (20) 905 - Misc. Customer Accounts Expense</v>
      </c>
      <c r="B202" s="99">
        <f>'[3]2017 GRC Adjustments'!B202</f>
        <v>3156.2620830000001</v>
      </c>
      <c r="C202" s="212">
        <f>'[3]2017 GRC Adjustments'!C202</f>
        <v>0</v>
      </c>
      <c r="D202" s="212">
        <f>'[3]2017 GRC Adjustments'!D202</f>
        <v>0</v>
      </c>
      <c r="E202" s="212">
        <f>'[3]2017 GRC Adjustments'!E202</f>
        <v>0</v>
      </c>
      <c r="F202" s="212">
        <f>'[3]2017 GRC Adjustments'!F202</f>
        <v>0</v>
      </c>
      <c r="G202" s="212">
        <f>'[3]2017 GRC Adjustments'!G202</f>
        <v>0</v>
      </c>
      <c r="H202" s="212">
        <f>'[3]2017 GRC Adjustments'!H202</f>
        <v>0</v>
      </c>
      <c r="I202" s="212">
        <f>'[3]2017 GRC Adjustments'!I202</f>
        <v>0</v>
      </c>
      <c r="J202" s="212">
        <f>'[3]2017 GRC Adjustments'!J202</f>
        <v>0</v>
      </c>
      <c r="K202" s="99">
        <f>'[3]2017 GRC Adjustments'!K202</f>
        <v>0</v>
      </c>
      <c r="L202" s="212">
        <f>'[3]2017 GRC Adjustments'!L202</f>
        <v>0</v>
      </c>
      <c r="M202" s="212">
        <f>'[3]2017 GRC Adjustments'!M202</f>
        <v>0</v>
      </c>
      <c r="N202" s="212">
        <f>'[3]2017 GRC Adjustments'!N202</f>
        <v>0</v>
      </c>
      <c r="O202" s="212">
        <f>'[3]2017 GRC Adjustments'!O202</f>
        <v>0</v>
      </c>
      <c r="P202" s="212">
        <f>'[3]2017 GRC Adjustments'!P202</f>
        <v>0</v>
      </c>
      <c r="Q202" s="212">
        <f>'[3]2017 GRC Adjustments'!Q202</f>
        <v>0</v>
      </c>
      <c r="R202" s="212">
        <f>'[3]2017 GRC Adjustments'!R202</f>
        <v>0</v>
      </c>
      <c r="S202" s="212">
        <f>'[3]2017 GRC Adjustments'!S202</f>
        <v>0</v>
      </c>
      <c r="T202" s="212">
        <f>'[3]2017 GRC Adjustments'!T202</f>
        <v>0</v>
      </c>
      <c r="U202" s="212">
        <f>'[3]2017 GRC Adjustments'!U202</f>
        <v>0</v>
      </c>
      <c r="V202" s="212">
        <f>'[3]2017 GRC Adjustments'!V202</f>
        <v>0</v>
      </c>
      <c r="W202" s="212">
        <f>'[3]2017 GRC Adjustments'!W202</f>
        <v>0</v>
      </c>
      <c r="X202" s="212">
        <f>'[3]2017 GRC Adjustments'!X202</f>
        <v>0</v>
      </c>
      <c r="Y202" s="212">
        <f>'[3]2017 GRC Adjustments'!Y202</f>
        <v>0</v>
      </c>
      <c r="Z202" s="212">
        <f>'[3]2017 GRC Adjustments'!Z202</f>
        <v>0</v>
      </c>
      <c r="AA202" s="212">
        <f>'[3]2017 GRC Adjustments'!AA202</f>
        <v>0</v>
      </c>
      <c r="AB202" s="212">
        <f>'[3]2017 GRC Adjustments'!AB202</f>
        <v>0</v>
      </c>
      <c r="AC202" s="212">
        <f>'[3]2017 GRC Adjustments'!AC202</f>
        <v>0</v>
      </c>
      <c r="AD202" s="212">
        <f>'[3]2017 GRC Adjustments'!AD202</f>
        <v>0</v>
      </c>
      <c r="AE202" s="212">
        <f>'[3]2017 GRC Adjustments'!AE202</f>
        <v>0</v>
      </c>
      <c r="AF202" s="212">
        <f>'[3]2017 GRC Adjustments'!AF202</f>
        <v>0</v>
      </c>
      <c r="AG202" s="212">
        <f>'[3]2017 GRC Adjustments'!AG202</f>
        <v>0</v>
      </c>
      <c r="AH202" s="212">
        <f>'[3]2017 GRC Adjustments'!AH202</f>
        <v>0</v>
      </c>
      <c r="AI202" s="212">
        <f>'[3]2017 GRC Adjustments'!AI202</f>
        <v>0</v>
      </c>
      <c r="AJ202" s="212">
        <f>'[3]2017 GRC Adjustments'!AJ202</f>
        <v>0</v>
      </c>
      <c r="AK202" s="212">
        <f>'[3]2017 GRC Adjustments'!AK202</f>
        <v>0</v>
      </c>
      <c r="AL202" s="212">
        <f>'[3]2017 GRC Adjustments'!AL202</f>
        <v>0</v>
      </c>
      <c r="AM202" s="212">
        <f>'[3]2017 GRC Adjustments'!AM202</f>
        <v>0</v>
      </c>
      <c r="AN202" s="762">
        <f>'[3]2017 GRC Adjustments'!AN202</f>
        <v>3156.2620830000001</v>
      </c>
    </row>
    <row r="203" spans="1:40">
      <c r="A203" s="751" t="str">
        <f>'[3]2017 GRC Adjustments'!A203</f>
        <v xml:space="preserve">                    (20) SUBTOTAL</v>
      </c>
      <c r="B203" s="763">
        <f>'[3]2017 GRC Adjustments'!B203</f>
        <v>47600166.421824902</v>
      </c>
      <c r="C203" s="763">
        <f>'[3]2017 GRC Adjustments'!C203</f>
        <v>-206560.42365471341</v>
      </c>
      <c r="D203" s="763">
        <f>'[3]2017 GRC Adjustments'!D203</f>
        <v>202638</v>
      </c>
      <c r="E203" s="763">
        <f>'[3]2017 GRC Adjustments'!E203</f>
        <v>-1378053.9992858302</v>
      </c>
      <c r="F203" s="763">
        <f>'[3]2017 GRC Adjustments'!F203</f>
        <v>0</v>
      </c>
      <c r="G203" s="763">
        <f>'[3]2017 GRC Adjustments'!G203</f>
        <v>0</v>
      </c>
      <c r="H203" s="763">
        <f>'[3]2017 GRC Adjustments'!H203</f>
        <v>0</v>
      </c>
      <c r="I203" s="763">
        <f>'[3]2017 GRC Adjustments'!I203</f>
        <v>0</v>
      </c>
      <c r="J203" s="763">
        <f>'[3]2017 GRC Adjustments'!J203</f>
        <v>-1047792</v>
      </c>
      <c r="K203" s="763">
        <f>'[3]2017 GRC Adjustments'!K203</f>
        <v>10494.29780534911</v>
      </c>
      <c r="L203" s="763">
        <f>'[3]2017 GRC Adjustments'!L203</f>
        <v>0</v>
      </c>
      <c r="M203" s="763">
        <f>'[3]2017 GRC Adjustments'!M203</f>
        <v>176605.63064400846</v>
      </c>
      <c r="N203" s="763">
        <f>'[3]2017 GRC Adjustments'!N203</f>
        <v>0</v>
      </c>
      <c r="O203" s="763">
        <f>'[3]2017 GRC Adjustments'!O203</f>
        <v>0</v>
      </c>
      <c r="P203" s="763">
        <f>'[3]2017 GRC Adjustments'!P203</f>
        <v>0</v>
      </c>
      <c r="Q203" s="763">
        <f>'[3]2017 GRC Adjustments'!Q203</f>
        <v>0</v>
      </c>
      <c r="R203" s="763">
        <f>'[3]2017 GRC Adjustments'!R203</f>
        <v>122230.2526156878</v>
      </c>
      <c r="S203" s="763">
        <f>'[3]2017 GRC Adjustments'!S203</f>
        <v>0</v>
      </c>
      <c r="T203" s="763">
        <f>'[3]2017 GRC Adjustments'!T203</f>
        <v>0</v>
      </c>
      <c r="U203" s="763">
        <f>'[3]2017 GRC Adjustments'!U203</f>
        <v>0</v>
      </c>
      <c r="V203" s="763">
        <f>'[3]2017 GRC Adjustments'!V203</f>
        <v>3092647.9339365205</v>
      </c>
      <c r="W203" s="763">
        <f>'[3]2017 GRC Adjustments'!W203</f>
        <v>0</v>
      </c>
      <c r="X203" s="763">
        <f>'[3]2017 GRC Adjustments'!X203</f>
        <v>0</v>
      </c>
      <c r="Y203" s="763">
        <f>'[3]2017 GRC Adjustments'!Y203</f>
        <v>0</v>
      </c>
      <c r="Z203" s="763">
        <f>'[3]2017 GRC Adjustments'!Z203</f>
        <v>0</v>
      </c>
      <c r="AA203" s="763">
        <f>'[3]2017 GRC Adjustments'!AA203</f>
        <v>0</v>
      </c>
      <c r="AB203" s="763">
        <f>'[3]2017 GRC Adjustments'!AB203</f>
        <v>0</v>
      </c>
      <c r="AC203" s="763">
        <f>'[3]2017 GRC Adjustments'!AC203</f>
        <v>0</v>
      </c>
      <c r="AD203" s="763">
        <f>'[3]2017 GRC Adjustments'!AD203</f>
        <v>0</v>
      </c>
      <c r="AE203" s="763">
        <f>'[3]2017 GRC Adjustments'!AE203</f>
        <v>0</v>
      </c>
      <c r="AF203" s="763">
        <f>'[3]2017 GRC Adjustments'!AF203</f>
        <v>0</v>
      </c>
      <c r="AG203" s="763">
        <f>'[3]2017 GRC Adjustments'!AG203</f>
        <v>0</v>
      </c>
      <c r="AH203" s="763">
        <f>'[3]2017 GRC Adjustments'!AH203</f>
        <v>0</v>
      </c>
      <c r="AI203" s="763">
        <f>'[3]2017 GRC Adjustments'!AI203</f>
        <v>0</v>
      </c>
      <c r="AJ203" s="763">
        <f>'[3]2017 GRC Adjustments'!AJ203</f>
        <v>0</v>
      </c>
      <c r="AK203" s="763">
        <f>'[3]2017 GRC Adjustments'!AK203</f>
        <v>0</v>
      </c>
      <c r="AL203" s="763">
        <f>'[3]2017 GRC Adjustments'!AL203</f>
        <v>0</v>
      </c>
      <c r="AM203" s="763">
        <f>'[3]2017 GRC Adjustments'!AM203</f>
        <v>972209.69206102239</v>
      </c>
      <c r="AN203" s="764">
        <f>'[3]2017 GRC Adjustments'!AN203</f>
        <v>48572376.113885924</v>
      </c>
    </row>
    <row r="204" spans="1:40">
      <c r="A204" s="753" t="str">
        <f>'[3]2017 GRC Adjustments'!A204</f>
        <v xml:space="preserve">          21 - CUSTOMER SERVICE EXPENSES</v>
      </c>
      <c r="B204" s="212">
        <f>'[3]2017 GRC Adjustments'!B204</f>
        <v>0</v>
      </c>
      <c r="C204" s="212">
        <f>'[3]2017 GRC Adjustments'!C204</f>
        <v>0</v>
      </c>
      <c r="D204" s="212">
        <f>'[3]2017 GRC Adjustments'!D204</f>
        <v>0</v>
      </c>
      <c r="E204" s="212">
        <f>'[3]2017 GRC Adjustments'!E204</f>
        <v>0</v>
      </c>
      <c r="F204" s="212">
        <f>'[3]2017 GRC Adjustments'!F204</f>
        <v>0</v>
      </c>
      <c r="G204" s="212">
        <f>'[3]2017 GRC Adjustments'!G204</f>
        <v>0</v>
      </c>
      <c r="H204" s="212">
        <f>'[3]2017 GRC Adjustments'!H204</f>
        <v>0</v>
      </c>
      <c r="I204" s="212">
        <f>'[3]2017 GRC Adjustments'!I204</f>
        <v>0</v>
      </c>
      <c r="J204" s="212">
        <f>'[3]2017 GRC Adjustments'!J204</f>
        <v>0</v>
      </c>
      <c r="K204" s="212">
        <f>'[3]2017 GRC Adjustments'!K204</f>
        <v>0</v>
      </c>
      <c r="L204" s="212">
        <f>'[3]2017 GRC Adjustments'!L204</f>
        <v>0</v>
      </c>
      <c r="M204" s="212">
        <f>'[3]2017 GRC Adjustments'!M204</f>
        <v>0</v>
      </c>
      <c r="N204" s="212">
        <f>'[3]2017 GRC Adjustments'!N204</f>
        <v>0</v>
      </c>
      <c r="O204" s="212">
        <f>'[3]2017 GRC Adjustments'!O204</f>
        <v>0</v>
      </c>
      <c r="P204" s="212">
        <f>'[3]2017 GRC Adjustments'!P204</f>
        <v>0</v>
      </c>
      <c r="Q204" s="212">
        <f>'[3]2017 GRC Adjustments'!Q204</f>
        <v>0</v>
      </c>
      <c r="R204" s="212">
        <f>'[3]2017 GRC Adjustments'!R204</f>
        <v>0</v>
      </c>
      <c r="S204" s="99">
        <f>'[3]2017 GRC Adjustments'!S204</f>
        <v>0</v>
      </c>
      <c r="T204" s="212">
        <f>'[3]2017 GRC Adjustments'!T204</f>
        <v>0</v>
      </c>
      <c r="U204" s="212">
        <f>'[3]2017 GRC Adjustments'!U204</f>
        <v>0</v>
      </c>
      <c r="V204" s="212">
        <f>'[3]2017 GRC Adjustments'!V204</f>
        <v>0</v>
      </c>
      <c r="W204" s="212">
        <f>'[3]2017 GRC Adjustments'!W204</f>
        <v>0</v>
      </c>
      <c r="X204" s="212">
        <f>'[3]2017 GRC Adjustments'!X204</f>
        <v>0</v>
      </c>
      <c r="Y204" s="212">
        <f>'[3]2017 GRC Adjustments'!Y204</f>
        <v>0</v>
      </c>
      <c r="Z204" s="212">
        <f>'[3]2017 GRC Adjustments'!Z204</f>
        <v>0</v>
      </c>
      <c r="AA204" s="212">
        <f>'[3]2017 GRC Adjustments'!AA204</f>
        <v>0</v>
      </c>
      <c r="AB204" s="212">
        <f>'[3]2017 GRC Adjustments'!AB204</f>
        <v>0</v>
      </c>
      <c r="AC204" s="212">
        <f>'[3]2017 GRC Adjustments'!AC204</f>
        <v>0</v>
      </c>
      <c r="AD204" s="212">
        <f>'[3]2017 GRC Adjustments'!AD204</f>
        <v>0</v>
      </c>
      <c r="AE204" s="212">
        <f>'[3]2017 GRC Adjustments'!AE204</f>
        <v>0</v>
      </c>
      <c r="AF204" s="212">
        <f>'[3]2017 GRC Adjustments'!AF204</f>
        <v>0</v>
      </c>
      <c r="AG204" s="212">
        <f>'[3]2017 GRC Adjustments'!AG204</f>
        <v>0</v>
      </c>
      <c r="AH204" s="212">
        <f>'[3]2017 GRC Adjustments'!AH204</f>
        <v>0</v>
      </c>
      <c r="AI204" s="212">
        <f>'[3]2017 GRC Adjustments'!AI204</f>
        <v>0</v>
      </c>
      <c r="AJ204" s="212">
        <f>'[3]2017 GRC Adjustments'!AJ204</f>
        <v>0</v>
      </c>
      <c r="AK204" s="212">
        <f>'[3]2017 GRC Adjustments'!AK204</f>
        <v>0</v>
      </c>
      <c r="AL204" s="212">
        <f>'[3]2017 GRC Adjustments'!AL204</f>
        <v>0</v>
      </c>
      <c r="AM204" s="212">
        <f>'[3]2017 GRC Adjustments'!AM204</f>
        <v>0</v>
      </c>
      <c r="AN204" s="762">
        <f>'[3]2017 GRC Adjustments'!AN204</f>
        <v>0</v>
      </c>
    </row>
    <row r="205" spans="1:40">
      <c r="A205" s="751" t="str">
        <f>'[3]2017 GRC Adjustments'!A205</f>
        <v xml:space="preserve">               (21) 908 - Customer Assistance Expense</v>
      </c>
      <c r="B205" s="99">
        <f>'[3]2017 GRC Adjustments'!B205</f>
        <v>17654429.271122001</v>
      </c>
      <c r="C205" s="212">
        <f>'[3]2017 GRC Adjustments'!C205</f>
        <v>0</v>
      </c>
      <c r="D205" s="212">
        <f>'[3]2017 GRC Adjustments'!D205</f>
        <v>0</v>
      </c>
      <c r="E205" s="212">
        <f>'[3]2017 GRC Adjustments'!E205</f>
        <v>-16629392.65</v>
      </c>
      <c r="F205" s="212">
        <f>'[3]2017 GRC Adjustments'!F205</f>
        <v>0</v>
      </c>
      <c r="G205" s="212">
        <f>'[3]2017 GRC Adjustments'!G205</f>
        <v>0</v>
      </c>
      <c r="H205" s="212">
        <f>'[3]2017 GRC Adjustments'!H205</f>
        <v>0</v>
      </c>
      <c r="I205" s="212">
        <f>'[3]2017 GRC Adjustments'!I205</f>
        <v>0</v>
      </c>
      <c r="J205" s="212">
        <f>'[3]2017 GRC Adjustments'!J205</f>
        <v>0</v>
      </c>
      <c r="K205" s="99">
        <f>'[3]2017 GRC Adjustments'!K205</f>
        <v>1912.5055346018544</v>
      </c>
      <c r="L205" s="99">
        <f>'[3]2017 GRC Adjustments'!L205</f>
        <v>0</v>
      </c>
      <c r="M205" s="212">
        <f>'[3]2017 GRC Adjustments'!M205</f>
        <v>0</v>
      </c>
      <c r="N205" s="212">
        <f>'[3]2017 GRC Adjustments'!N205</f>
        <v>0</v>
      </c>
      <c r="O205" s="212">
        <f>'[3]2017 GRC Adjustments'!O205</f>
        <v>0</v>
      </c>
      <c r="P205" s="212">
        <f>'[3]2017 GRC Adjustments'!P205</f>
        <v>0</v>
      </c>
      <c r="Q205" s="212">
        <f>'[3]2017 GRC Adjustments'!Q205</f>
        <v>0</v>
      </c>
      <c r="R205" s="212">
        <f>'[3]2017 GRC Adjustments'!R205</f>
        <v>23637.221734088111</v>
      </c>
      <c r="S205" s="99">
        <f>'[3]2017 GRC Adjustments'!S205</f>
        <v>0</v>
      </c>
      <c r="T205" s="212">
        <f>'[3]2017 GRC Adjustments'!T205</f>
        <v>0</v>
      </c>
      <c r="U205" s="212">
        <f>'[3]2017 GRC Adjustments'!U205</f>
        <v>0</v>
      </c>
      <c r="V205" s="212">
        <f>'[3]2017 GRC Adjustments'!V205</f>
        <v>0</v>
      </c>
      <c r="W205" s="212">
        <f>'[3]2017 GRC Adjustments'!W205</f>
        <v>0</v>
      </c>
      <c r="X205" s="212">
        <f>'[3]2017 GRC Adjustments'!X205</f>
        <v>0</v>
      </c>
      <c r="Y205" s="212">
        <f>'[3]2017 GRC Adjustments'!Y205</f>
        <v>0</v>
      </c>
      <c r="Z205" s="212">
        <f>'[3]2017 GRC Adjustments'!Z205</f>
        <v>0</v>
      </c>
      <c r="AA205" s="212">
        <f>'[3]2017 GRC Adjustments'!AA205</f>
        <v>0</v>
      </c>
      <c r="AB205" s="212">
        <f>'[3]2017 GRC Adjustments'!AB205</f>
        <v>0</v>
      </c>
      <c r="AC205" s="212">
        <f>'[3]2017 GRC Adjustments'!AC205</f>
        <v>0</v>
      </c>
      <c r="AD205" s="212">
        <f>'[3]2017 GRC Adjustments'!AD205</f>
        <v>0</v>
      </c>
      <c r="AE205" s="212">
        <f>'[3]2017 GRC Adjustments'!AE205</f>
        <v>0</v>
      </c>
      <c r="AF205" s="212">
        <f>'[3]2017 GRC Adjustments'!AF205</f>
        <v>0</v>
      </c>
      <c r="AG205" s="212">
        <f>'[3]2017 GRC Adjustments'!AG205</f>
        <v>0</v>
      </c>
      <c r="AH205" s="212">
        <f>'[3]2017 GRC Adjustments'!AH205</f>
        <v>0</v>
      </c>
      <c r="AI205" s="212">
        <f>'[3]2017 GRC Adjustments'!AI205</f>
        <v>0</v>
      </c>
      <c r="AJ205" s="212">
        <f>'[3]2017 GRC Adjustments'!AJ205</f>
        <v>0</v>
      </c>
      <c r="AK205" s="212">
        <f>'[3]2017 GRC Adjustments'!AK205</f>
        <v>0</v>
      </c>
      <c r="AL205" s="212">
        <f>'[3]2017 GRC Adjustments'!AL205</f>
        <v>0</v>
      </c>
      <c r="AM205" s="212">
        <f>'[3]2017 GRC Adjustments'!AM205</f>
        <v>-16603842.92273131</v>
      </c>
      <c r="AN205" s="762">
        <f>'[3]2017 GRC Adjustments'!AN205</f>
        <v>1050586.348390691</v>
      </c>
    </row>
    <row r="206" spans="1:40">
      <c r="A206" s="751" t="str">
        <f>'[3]2017 GRC Adjustments'!A206</f>
        <v xml:space="preserve">               (21) 909 - Info &amp; Instructional Advertising</v>
      </c>
      <c r="B206" s="99">
        <f>'[3]2017 GRC Adjustments'!B206</f>
        <v>1763870.388581</v>
      </c>
      <c r="C206" s="212">
        <f>'[3]2017 GRC Adjustments'!C206</f>
        <v>0</v>
      </c>
      <c r="D206" s="212">
        <f>'[3]2017 GRC Adjustments'!D206</f>
        <v>0</v>
      </c>
      <c r="E206" s="212">
        <f>'[3]2017 GRC Adjustments'!E206</f>
        <v>-646175.61</v>
      </c>
      <c r="F206" s="212">
        <f>'[3]2017 GRC Adjustments'!F206</f>
        <v>0</v>
      </c>
      <c r="G206" s="212">
        <f>'[3]2017 GRC Adjustments'!G206</f>
        <v>0</v>
      </c>
      <c r="H206" s="212">
        <f>'[3]2017 GRC Adjustments'!H206</f>
        <v>0</v>
      </c>
      <c r="I206" s="212">
        <f>'[3]2017 GRC Adjustments'!I206</f>
        <v>0</v>
      </c>
      <c r="J206" s="212">
        <f>'[3]2017 GRC Adjustments'!J206</f>
        <v>0</v>
      </c>
      <c r="K206" s="99">
        <f>'[3]2017 GRC Adjustments'!K206</f>
        <v>927.91872654112478</v>
      </c>
      <c r="L206" s="99">
        <f>'[3]2017 GRC Adjustments'!L206</f>
        <v>0</v>
      </c>
      <c r="M206" s="212">
        <f>'[3]2017 GRC Adjustments'!M206</f>
        <v>0</v>
      </c>
      <c r="N206" s="212">
        <f>'[3]2017 GRC Adjustments'!N206</f>
        <v>0</v>
      </c>
      <c r="O206" s="212">
        <f>'[3]2017 GRC Adjustments'!O206</f>
        <v>0</v>
      </c>
      <c r="P206" s="212">
        <f>'[3]2017 GRC Adjustments'!P206</f>
        <v>0</v>
      </c>
      <c r="Q206" s="212">
        <f>'[3]2017 GRC Adjustments'!Q206</f>
        <v>0</v>
      </c>
      <c r="R206" s="212">
        <f>'[3]2017 GRC Adjustments'!R206</f>
        <v>11468.422074413154</v>
      </c>
      <c r="S206" s="99">
        <f>'[3]2017 GRC Adjustments'!S206</f>
        <v>0</v>
      </c>
      <c r="T206" s="212">
        <f>'[3]2017 GRC Adjustments'!T206</f>
        <v>0</v>
      </c>
      <c r="U206" s="212">
        <f>'[3]2017 GRC Adjustments'!U206</f>
        <v>0</v>
      </c>
      <c r="V206" s="212">
        <f>'[3]2017 GRC Adjustments'!V206</f>
        <v>0</v>
      </c>
      <c r="W206" s="212">
        <f>'[3]2017 GRC Adjustments'!W206</f>
        <v>0</v>
      </c>
      <c r="X206" s="212">
        <f>'[3]2017 GRC Adjustments'!X206</f>
        <v>0</v>
      </c>
      <c r="Y206" s="212">
        <f>'[3]2017 GRC Adjustments'!Y206</f>
        <v>0</v>
      </c>
      <c r="Z206" s="212">
        <f>'[3]2017 GRC Adjustments'!Z206</f>
        <v>0</v>
      </c>
      <c r="AA206" s="212">
        <f>'[3]2017 GRC Adjustments'!AA206</f>
        <v>0</v>
      </c>
      <c r="AB206" s="212">
        <f>'[3]2017 GRC Adjustments'!AB206</f>
        <v>0</v>
      </c>
      <c r="AC206" s="212">
        <f>'[3]2017 GRC Adjustments'!AC206</f>
        <v>0</v>
      </c>
      <c r="AD206" s="212">
        <f>'[3]2017 GRC Adjustments'!AD206</f>
        <v>0</v>
      </c>
      <c r="AE206" s="212">
        <f>'[3]2017 GRC Adjustments'!AE206</f>
        <v>0</v>
      </c>
      <c r="AF206" s="212">
        <f>'[3]2017 GRC Adjustments'!AF206</f>
        <v>0</v>
      </c>
      <c r="AG206" s="212">
        <f>'[3]2017 GRC Adjustments'!AG206</f>
        <v>0</v>
      </c>
      <c r="AH206" s="212">
        <f>'[3]2017 GRC Adjustments'!AH206</f>
        <v>0</v>
      </c>
      <c r="AI206" s="212">
        <f>'[3]2017 GRC Adjustments'!AI206</f>
        <v>0</v>
      </c>
      <c r="AJ206" s="212">
        <f>'[3]2017 GRC Adjustments'!AJ206</f>
        <v>0</v>
      </c>
      <c r="AK206" s="212">
        <f>'[3]2017 GRC Adjustments'!AK206</f>
        <v>0</v>
      </c>
      <c r="AL206" s="212">
        <f>'[3]2017 GRC Adjustments'!AL206</f>
        <v>0</v>
      </c>
      <c r="AM206" s="212">
        <f>'[3]2017 GRC Adjustments'!AM206</f>
        <v>-633779.26919904572</v>
      </c>
      <c r="AN206" s="762">
        <f>'[3]2017 GRC Adjustments'!AN206</f>
        <v>1130091.1193819544</v>
      </c>
    </row>
    <row r="207" spans="1:40">
      <c r="A207" s="751" t="str">
        <f>'[3]2017 GRC Adjustments'!A207</f>
        <v xml:space="preserve">               (21) 910 - Misc Cust Svc &amp; Info Expense</v>
      </c>
      <c r="B207" s="99">
        <f>'[3]2017 GRC Adjustments'!B207</f>
        <v>90543.951224999997</v>
      </c>
      <c r="C207" s="212">
        <f>'[3]2017 GRC Adjustments'!C207</f>
        <v>0</v>
      </c>
      <c r="D207" s="212">
        <f>'[3]2017 GRC Adjustments'!D207</f>
        <v>0</v>
      </c>
      <c r="E207" s="212">
        <f>'[3]2017 GRC Adjustments'!E207</f>
        <v>0</v>
      </c>
      <c r="F207" s="212">
        <f>'[3]2017 GRC Adjustments'!F207</f>
        <v>0</v>
      </c>
      <c r="G207" s="212">
        <f>'[3]2017 GRC Adjustments'!G207</f>
        <v>0</v>
      </c>
      <c r="H207" s="212">
        <f>'[3]2017 GRC Adjustments'!H207</f>
        <v>0</v>
      </c>
      <c r="I207" s="212">
        <f>'[3]2017 GRC Adjustments'!I207</f>
        <v>0</v>
      </c>
      <c r="J207" s="212">
        <f>'[3]2017 GRC Adjustments'!J207</f>
        <v>0</v>
      </c>
      <c r="K207" s="99">
        <f>'[3]2017 GRC Adjustments'!K207</f>
        <v>184.57086969958937</v>
      </c>
      <c r="L207" s="99">
        <f>'[3]2017 GRC Adjustments'!L207</f>
        <v>0</v>
      </c>
      <c r="M207" s="212">
        <f>'[3]2017 GRC Adjustments'!M207</f>
        <v>0</v>
      </c>
      <c r="N207" s="212">
        <f>'[3]2017 GRC Adjustments'!N207</f>
        <v>0</v>
      </c>
      <c r="O207" s="212">
        <f>'[3]2017 GRC Adjustments'!O207</f>
        <v>0</v>
      </c>
      <c r="P207" s="212">
        <f>'[3]2017 GRC Adjustments'!P207</f>
        <v>0</v>
      </c>
      <c r="Q207" s="212">
        <f>'[3]2017 GRC Adjustments'!Q207</f>
        <v>0</v>
      </c>
      <c r="R207" s="212">
        <f>'[3]2017 GRC Adjustments'!R207</f>
        <v>2281.1659855671555</v>
      </c>
      <c r="S207" s="99">
        <f>'[3]2017 GRC Adjustments'!S207</f>
        <v>0</v>
      </c>
      <c r="T207" s="212">
        <f>'[3]2017 GRC Adjustments'!T207</f>
        <v>0</v>
      </c>
      <c r="U207" s="212">
        <f>'[3]2017 GRC Adjustments'!U207</f>
        <v>0</v>
      </c>
      <c r="V207" s="212">
        <f>'[3]2017 GRC Adjustments'!V207</f>
        <v>0</v>
      </c>
      <c r="W207" s="212">
        <f>'[3]2017 GRC Adjustments'!W207</f>
        <v>0</v>
      </c>
      <c r="X207" s="212">
        <f>'[3]2017 GRC Adjustments'!X207</f>
        <v>0</v>
      </c>
      <c r="Y207" s="212">
        <f>'[3]2017 GRC Adjustments'!Y207</f>
        <v>0</v>
      </c>
      <c r="Z207" s="212">
        <f>'[3]2017 GRC Adjustments'!Z207</f>
        <v>0</v>
      </c>
      <c r="AA207" s="212">
        <f>'[3]2017 GRC Adjustments'!AA207</f>
        <v>0</v>
      </c>
      <c r="AB207" s="212">
        <f>'[3]2017 GRC Adjustments'!AB207</f>
        <v>0</v>
      </c>
      <c r="AC207" s="212">
        <f>'[3]2017 GRC Adjustments'!AC207</f>
        <v>0</v>
      </c>
      <c r="AD207" s="212">
        <f>'[3]2017 GRC Adjustments'!AD207</f>
        <v>0</v>
      </c>
      <c r="AE207" s="212">
        <f>'[3]2017 GRC Adjustments'!AE207</f>
        <v>0</v>
      </c>
      <c r="AF207" s="212">
        <f>'[3]2017 GRC Adjustments'!AF207</f>
        <v>0</v>
      </c>
      <c r="AG207" s="212">
        <f>'[3]2017 GRC Adjustments'!AG207</f>
        <v>0</v>
      </c>
      <c r="AH207" s="212">
        <f>'[3]2017 GRC Adjustments'!AH207</f>
        <v>0</v>
      </c>
      <c r="AI207" s="212">
        <f>'[3]2017 GRC Adjustments'!AI207</f>
        <v>0</v>
      </c>
      <c r="AJ207" s="212">
        <f>'[3]2017 GRC Adjustments'!AJ207</f>
        <v>0</v>
      </c>
      <c r="AK207" s="212">
        <f>'[3]2017 GRC Adjustments'!AK207</f>
        <v>0</v>
      </c>
      <c r="AL207" s="212">
        <f>'[3]2017 GRC Adjustments'!AL207</f>
        <v>0</v>
      </c>
      <c r="AM207" s="212">
        <f>'[3]2017 GRC Adjustments'!AM207</f>
        <v>2465.7368552667449</v>
      </c>
      <c r="AN207" s="762">
        <f>'[3]2017 GRC Adjustments'!AN207</f>
        <v>93009.688080266744</v>
      </c>
    </row>
    <row r="208" spans="1:40">
      <c r="A208" s="751" t="str">
        <f>'[3]2017 GRC Adjustments'!A208</f>
        <v xml:space="preserve">               (21) 911 - Sales Supervision Exp</v>
      </c>
      <c r="B208" s="99">
        <f>'[3]2017 GRC Adjustments'!B208</f>
        <v>0</v>
      </c>
      <c r="C208" s="212">
        <f>'[3]2017 GRC Adjustments'!C208</f>
        <v>0</v>
      </c>
      <c r="D208" s="212">
        <f>'[3]2017 GRC Adjustments'!D208</f>
        <v>0</v>
      </c>
      <c r="E208" s="212">
        <f>'[3]2017 GRC Adjustments'!E208</f>
        <v>0</v>
      </c>
      <c r="F208" s="212">
        <f>'[3]2017 GRC Adjustments'!F208</f>
        <v>0</v>
      </c>
      <c r="G208" s="212">
        <f>'[3]2017 GRC Adjustments'!G208</f>
        <v>0</v>
      </c>
      <c r="H208" s="212">
        <f>'[3]2017 GRC Adjustments'!H208</f>
        <v>0</v>
      </c>
      <c r="I208" s="212">
        <f>'[3]2017 GRC Adjustments'!I208</f>
        <v>0</v>
      </c>
      <c r="J208" s="212">
        <f>'[3]2017 GRC Adjustments'!J208</f>
        <v>0</v>
      </c>
      <c r="K208" s="99">
        <f>'[3]2017 GRC Adjustments'!K208</f>
        <v>0</v>
      </c>
      <c r="L208" s="99">
        <f>'[3]2017 GRC Adjustments'!L208</f>
        <v>0</v>
      </c>
      <c r="M208" s="212">
        <f>'[3]2017 GRC Adjustments'!M208</f>
        <v>0</v>
      </c>
      <c r="N208" s="212">
        <f>'[3]2017 GRC Adjustments'!N208</f>
        <v>0</v>
      </c>
      <c r="O208" s="212">
        <f>'[3]2017 GRC Adjustments'!O208</f>
        <v>0</v>
      </c>
      <c r="P208" s="212">
        <f>'[3]2017 GRC Adjustments'!P208</f>
        <v>0</v>
      </c>
      <c r="Q208" s="212">
        <f>'[3]2017 GRC Adjustments'!Q208</f>
        <v>0</v>
      </c>
      <c r="R208" s="212">
        <f>'[3]2017 GRC Adjustments'!R208</f>
        <v>0</v>
      </c>
      <c r="S208" s="99">
        <f>'[3]2017 GRC Adjustments'!S208</f>
        <v>0</v>
      </c>
      <c r="T208" s="212">
        <f>'[3]2017 GRC Adjustments'!T208</f>
        <v>0</v>
      </c>
      <c r="U208" s="212">
        <f>'[3]2017 GRC Adjustments'!U208</f>
        <v>0</v>
      </c>
      <c r="V208" s="212">
        <f>'[3]2017 GRC Adjustments'!V208</f>
        <v>0</v>
      </c>
      <c r="W208" s="212">
        <f>'[3]2017 GRC Adjustments'!W208</f>
        <v>0</v>
      </c>
      <c r="X208" s="212">
        <f>'[3]2017 GRC Adjustments'!X208</f>
        <v>0</v>
      </c>
      <c r="Y208" s="212">
        <f>'[3]2017 GRC Adjustments'!Y208</f>
        <v>0</v>
      </c>
      <c r="Z208" s="212">
        <f>'[3]2017 GRC Adjustments'!Z208</f>
        <v>0</v>
      </c>
      <c r="AA208" s="212">
        <f>'[3]2017 GRC Adjustments'!AA208</f>
        <v>0</v>
      </c>
      <c r="AB208" s="212">
        <f>'[3]2017 GRC Adjustments'!AB208</f>
        <v>0</v>
      </c>
      <c r="AC208" s="212">
        <f>'[3]2017 GRC Adjustments'!AC208</f>
        <v>0</v>
      </c>
      <c r="AD208" s="212">
        <f>'[3]2017 GRC Adjustments'!AD208</f>
        <v>0</v>
      </c>
      <c r="AE208" s="212">
        <f>'[3]2017 GRC Adjustments'!AE208</f>
        <v>0</v>
      </c>
      <c r="AF208" s="212">
        <f>'[3]2017 GRC Adjustments'!AF208</f>
        <v>0</v>
      </c>
      <c r="AG208" s="212">
        <f>'[3]2017 GRC Adjustments'!AG208</f>
        <v>0</v>
      </c>
      <c r="AH208" s="212">
        <f>'[3]2017 GRC Adjustments'!AH208</f>
        <v>0</v>
      </c>
      <c r="AI208" s="212">
        <f>'[3]2017 GRC Adjustments'!AI208</f>
        <v>0</v>
      </c>
      <c r="AJ208" s="212">
        <f>'[3]2017 GRC Adjustments'!AJ208</f>
        <v>0</v>
      </c>
      <c r="AK208" s="212">
        <f>'[3]2017 GRC Adjustments'!AK208</f>
        <v>0</v>
      </c>
      <c r="AL208" s="212">
        <f>'[3]2017 GRC Adjustments'!AL208</f>
        <v>0</v>
      </c>
      <c r="AM208" s="212">
        <f>'[3]2017 GRC Adjustments'!AM208</f>
        <v>0</v>
      </c>
      <c r="AN208" s="762">
        <f>'[3]2017 GRC Adjustments'!AN208</f>
        <v>0</v>
      </c>
    </row>
    <row r="209" spans="1:40">
      <c r="A209" s="751" t="str">
        <f>'[3]2017 GRC Adjustments'!A209</f>
        <v xml:space="preserve">               (21) 912 - Demonstration &amp; Selling Expense</v>
      </c>
      <c r="B209" s="99">
        <f>'[3]2017 GRC Adjustments'!B209</f>
        <v>320283.63</v>
      </c>
      <c r="C209" s="212">
        <f>'[3]2017 GRC Adjustments'!C209</f>
        <v>0</v>
      </c>
      <c r="D209" s="212">
        <f>'[3]2017 GRC Adjustments'!D209</f>
        <v>0</v>
      </c>
      <c r="E209" s="212">
        <f>'[3]2017 GRC Adjustments'!E209</f>
        <v>0</v>
      </c>
      <c r="F209" s="212">
        <f>'[3]2017 GRC Adjustments'!F209</f>
        <v>0</v>
      </c>
      <c r="G209" s="212">
        <f>'[3]2017 GRC Adjustments'!G209</f>
        <v>0</v>
      </c>
      <c r="H209" s="212">
        <f>'[3]2017 GRC Adjustments'!H209</f>
        <v>0</v>
      </c>
      <c r="I209" s="212">
        <f>'[3]2017 GRC Adjustments'!I209</f>
        <v>0</v>
      </c>
      <c r="J209" s="212">
        <f>'[3]2017 GRC Adjustments'!J209</f>
        <v>0</v>
      </c>
      <c r="K209" s="99">
        <f>'[3]2017 GRC Adjustments'!K209</f>
        <v>347.63090884414129</v>
      </c>
      <c r="L209" s="99">
        <f>'[3]2017 GRC Adjustments'!L209</f>
        <v>0</v>
      </c>
      <c r="M209" s="212">
        <f>'[3]2017 GRC Adjustments'!M209</f>
        <v>0</v>
      </c>
      <c r="N209" s="212">
        <f>'[3]2017 GRC Adjustments'!N209</f>
        <v>0</v>
      </c>
      <c r="O209" s="212">
        <f>'[3]2017 GRC Adjustments'!O209</f>
        <v>0</v>
      </c>
      <c r="P209" s="212">
        <f>'[3]2017 GRC Adjustments'!P209</f>
        <v>0</v>
      </c>
      <c r="Q209" s="212">
        <f>'[3]2017 GRC Adjustments'!Q209</f>
        <v>0</v>
      </c>
      <c r="R209" s="212">
        <f>'[3]2017 GRC Adjustments'!R209</f>
        <v>4296.4732521321366</v>
      </c>
      <c r="S209" s="99">
        <f>'[3]2017 GRC Adjustments'!S209</f>
        <v>0</v>
      </c>
      <c r="T209" s="212">
        <f>'[3]2017 GRC Adjustments'!T209</f>
        <v>0</v>
      </c>
      <c r="U209" s="212">
        <f>'[3]2017 GRC Adjustments'!U209</f>
        <v>0</v>
      </c>
      <c r="V209" s="212">
        <f>'[3]2017 GRC Adjustments'!V209</f>
        <v>0</v>
      </c>
      <c r="W209" s="212">
        <f>'[3]2017 GRC Adjustments'!W209</f>
        <v>0</v>
      </c>
      <c r="X209" s="212">
        <f>'[3]2017 GRC Adjustments'!X209</f>
        <v>0</v>
      </c>
      <c r="Y209" s="212">
        <f>'[3]2017 GRC Adjustments'!Y209</f>
        <v>0</v>
      </c>
      <c r="Z209" s="212">
        <f>'[3]2017 GRC Adjustments'!Z209</f>
        <v>0</v>
      </c>
      <c r="AA209" s="212">
        <f>'[3]2017 GRC Adjustments'!AA209</f>
        <v>0</v>
      </c>
      <c r="AB209" s="212">
        <f>'[3]2017 GRC Adjustments'!AB209</f>
        <v>0</v>
      </c>
      <c r="AC209" s="212">
        <f>'[3]2017 GRC Adjustments'!AC209</f>
        <v>0</v>
      </c>
      <c r="AD209" s="212">
        <f>'[3]2017 GRC Adjustments'!AD209</f>
        <v>0</v>
      </c>
      <c r="AE209" s="212">
        <f>'[3]2017 GRC Adjustments'!AE209</f>
        <v>0</v>
      </c>
      <c r="AF209" s="212">
        <f>'[3]2017 GRC Adjustments'!AF209</f>
        <v>0</v>
      </c>
      <c r="AG209" s="212">
        <f>'[3]2017 GRC Adjustments'!AG209</f>
        <v>0</v>
      </c>
      <c r="AH209" s="212">
        <f>'[3]2017 GRC Adjustments'!AH209</f>
        <v>0</v>
      </c>
      <c r="AI209" s="212">
        <f>'[3]2017 GRC Adjustments'!AI209</f>
        <v>0</v>
      </c>
      <c r="AJ209" s="212">
        <f>'[3]2017 GRC Adjustments'!AJ209</f>
        <v>0</v>
      </c>
      <c r="AK209" s="212">
        <f>'[3]2017 GRC Adjustments'!AK209</f>
        <v>0</v>
      </c>
      <c r="AL209" s="212">
        <f>'[3]2017 GRC Adjustments'!AL209</f>
        <v>0</v>
      </c>
      <c r="AM209" s="212">
        <f>'[3]2017 GRC Adjustments'!AM209</f>
        <v>4644.1041609762779</v>
      </c>
      <c r="AN209" s="762">
        <f>'[3]2017 GRC Adjustments'!AN209</f>
        <v>324927.73416097631</v>
      </c>
    </row>
    <row r="210" spans="1:40">
      <c r="A210" s="751" t="str">
        <f>'[3]2017 GRC Adjustments'!A210</f>
        <v xml:space="preserve">               (21) 913 - Advertising Expenses</v>
      </c>
      <c r="B210" s="99">
        <f>'[3]2017 GRC Adjustments'!B210</f>
        <v>0</v>
      </c>
      <c r="C210" s="212">
        <f>'[3]2017 GRC Adjustments'!C210</f>
        <v>0</v>
      </c>
      <c r="D210" s="212">
        <f>'[3]2017 GRC Adjustments'!D210</f>
        <v>0</v>
      </c>
      <c r="E210" s="212">
        <f>'[3]2017 GRC Adjustments'!E210</f>
        <v>0</v>
      </c>
      <c r="F210" s="212">
        <f>'[3]2017 GRC Adjustments'!F210</f>
        <v>0</v>
      </c>
      <c r="G210" s="212">
        <f>'[3]2017 GRC Adjustments'!G210</f>
        <v>0</v>
      </c>
      <c r="H210" s="212">
        <f>'[3]2017 GRC Adjustments'!H210</f>
        <v>0</v>
      </c>
      <c r="I210" s="212">
        <f>'[3]2017 GRC Adjustments'!I210</f>
        <v>0</v>
      </c>
      <c r="J210" s="212">
        <f>'[3]2017 GRC Adjustments'!J210</f>
        <v>0</v>
      </c>
      <c r="K210" s="99">
        <f>'[3]2017 GRC Adjustments'!K210</f>
        <v>0</v>
      </c>
      <c r="L210" s="99">
        <f>'[3]2017 GRC Adjustments'!L210</f>
        <v>0</v>
      </c>
      <c r="M210" s="212">
        <f>'[3]2017 GRC Adjustments'!M210</f>
        <v>0</v>
      </c>
      <c r="N210" s="212">
        <f>'[3]2017 GRC Adjustments'!N210</f>
        <v>0</v>
      </c>
      <c r="O210" s="212">
        <f>'[3]2017 GRC Adjustments'!O210</f>
        <v>0</v>
      </c>
      <c r="P210" s="212">
        <f>'[3]2017 GRC Adjustments'!P210</f>
        <v>0</v>
      </c>
      <c r="Q210" s="212">
        <f>'[3]2017 GRC Adjustments'!Q210</f>
        <v>0</v>
      </c>
      <c r="R210" s="212">
        <f>'[3]2017 GRC Adjustments'!R210</f>
        <v>0</v>
      </c>
      <c r="S210" s="99">
        <f>'[3]2017 GRC Adjustments'!S210</f>
        <v>0</v>
      </c>
      <c r="T210" s="212">
        <f>'[3]2017 GRC Adjustments'!T210</f>
        <v>0</v>
      </c>
      <c r="U210" s="212">
        <f>'[3]2017 GRC Adjustments'!U210</f>
        <v>0</v>
      </c>
      <c r="V210" s="212">
        <f>'[3]2017 GRC Adjustments'!V210</f>
        <v>0</v>
      </c>
      <c r="W210" s="212">
        <f>'[3]2017 GRC Adjustments'!W210</f>
        <v>0</v>
      </c>
      <c r="X210" s="212">
        <f>'[3]2017 GRC Adjustments'!X210</f>
        <v>0</v>
      </c>
      <c r="Y210" s="212">
        <f>'[3]2017 GRC Adjustments'!Y210</f>
        <v>0</v>
      </c>
      <c r="Z210" s="212">
        <f>'[3]2017 GRC Adjustments'!Z210</f>
        <v>0</v>
      </c>
      <c r="AA210" s="212">
        <f>'[3]2017 GRC Adjustments'!AA210</f>
        <v>0</v>
      </c>
      <c r="AB210" s="212">
        <f>'[3]2017 GRC Adjustments'!AB210</f>
        <v>0</v>
      </c>
      <c r="AC210" s="212">
        <f>'[3]2017 GRC Adjustments'!AC210</f>
        <v>0</v>
      </c>
      <c r="AD210" s="212">
        <f>'[3]2017 GRC Adjustments'!AD210</f>
        <v>0</v>
      </c>
      <c r="AE210" s="212">
        <f>'[3]2017 GRC Adjustments'!AE210</f>
        <v>0</v>
      </c>
      <c r="AF210" s="212">
        <f>'[3]2017 GRC Adjustments'!AF210</f>
        <v>0</v>
      </c>
      <c r="AG210" s="212">
        <f>'[3]2017 GRC Adjustments'!AG210</f>
        <v>0</v>
      </c>
      <c r="AH210" s="212">
        <f>'[3]2017 GRC Adjustments'!AH210</f>
        <v>0</v>
      </c>
      <c r="AI210" s="212">
        <f>'[3]2017 GRC Adjustments'!AI210</f>
        <v>0</v>
      </c>
      <c r="AJ210" s="212">
        <f>'[3]2017 GRC Adjustments'!AJ210</f>
        <v>0</v>
      </c>
      <c r="AK210" s="212">
        <f>'[3]2017 GRC Adjustments'!AK210</f>
        <v>0</v>
      </c>
      <c r="AL210" s="212">
        <f>'[3]2017 GRC Adjustments'!AL210</f>
        <v>0</v>
      </c>
      <c r="AM210" s="212">
        <f>'[3]2017 GRC Adjustments'!AM210</f>
        <v>0</v>
      </c>
      <c r="AN210" s="762">
        <f>'[3]2017 GRC Adjustments'!AN210</f>
        <v>0</v>
      </c>
    </row>
    <row r="211" spans="1:40">
      <c r="A211" s="752" t="str">
        <f>'[3]2017 GRC Adjustments'!A211</f>
        <v xml:space="preserve">               (21) 916 - Misc. Sales Expense</v>
      </c>
      <c r="B211" s="99">
        <f>'[3]2017 GRC Adjustments'!B211</f>
        <v>0</v>
      </c>
      <c r="C211" s="212">
        <f>'[3]2017 GRC Adjustments'!C211</f>
        <v>0</v>
      </c>
      <c r="D211" s="212">
        <f>'[3]2017 GRC Adjustments'!D211</f>
        <v>0</v>
      </c>
      <c r="E211" s="212">
        <f>'[3]2017 GRC Adjustments'!E211</f>
        <v>0</v>
      </c>
      <c r="F211" s="212">
        <f>'[3]2017 GRC Adjustments'!F211</f>
        <v>0</v>
      </c>
      <c r="G211" s="212">
        <f>'[3]2017 GRC Adjustments'!G211</f>
        <v>0</v>
      </c>
      <c r="H211" s="212">
        <f>'[3]2017 GRC Adjustments'!H211</f>
        <v>0</v>
      </c>
      <c r="I211" s="212">
        <f>'[3]2017 GRC Adjustments'!I211</f>
        <v>0</v>
      </c>
      <c r="J211" s="212">
        <f>'[3]2017 GRC Adjustments'!J211</f>
        <v>0</v>
      </c>
      <c r="K211" s="99">
        <f>'[3]2017 GRC Adjustments'!K211</f>
        <v>0</v>
      </c>
      <c r="L211" s="99">
        <f>'[3]2017 GRC Adjustments'!L211</f>
        <v>0</v>
      </c>
      <c r="M211" s="212">
        <f>'[3]2017 GRC Adjustments'!M211</f>
        <v>0</v>
      </c>
      <c r="N211" s="212">
        <f>'[3]2017 GRC Adjustments'!N211</f>
        <v>0</v>
      </c>
      <c r="O211" s="212">
        <f>'[3]2017 GRC Adjustments'!O211</f>
        <v>0</v>
      </c>
      <c r="P211" s="212">
        <f>'[3]2017 GRC Adjustments'!P211</f>
        <v>0</v>
      </c>
      <c r="Q211" s="212">
        <f>'[3]2017 GRC Adjustments'!Q211</f>
        <v>0</v>
      </c>
      <c r="R211" s="212">
        <f>'[3]2017 GRC Adjustments'!R211</f>
        <v>0</v>
      </c>
      <c r="S211" s="99">
        <f>'[3]2017 GRC Adjustments'!S211</f>
        <v>0</v>
      </c>
      <c r="T211" s="212">
        <f>'[3]2017 GRC Adjustments'!T211</f>
        <v>0</v>
      </c>
      <c r="U211" s="212">
        <f>'[3]2017 GRC Adjustments'!U211</f>
        <v>0</v>
      </c>
      <c r="V211" s="212">
        <f>'[3]2017 GRC Adjustments'!V211</f>
        <v>0</v>
      </c>
      <c r="W211" s="212">
        <f>'[3]2017 GRC Adjustments'!W211</f>
        <v>0</v>
      </c>
      <c r="X211" s="212">
        <f>'[3]2017 GRC Adjustments'!X211</f>
        <v>0</v>
      </c>
      <c r="Y211" s="212">
        <f>'[3]2017 GRC Adjustments'!Y211</f>
        <v>0</v>
      </c>
      <c r="Z211" s="212">
        <f>'[3]2017 GRC Adjustments'!Z211</f>
        <v>0</v>
      </c>
      <c r="AA211" s="212">
        <f>'[3]2017 GRC Adjustments'!AA211</f>
        <v>0</v>
      </c>
      <c r="AB211" s="212">
        <f>'[3]2017 GRC Adjustments'!AB211</f>
        <v>0</v>
      </c>
      <c r="AC211" s="212">
        <f>'[3]2017 GRC Adjustments'!AC211</f>
        <v>0</v>
      </c>
      <c r="AD211" s="212">
        <f>'[3]2017 GRC Adjustments'!AD211</f>
        <v>0</v>
      </c>
      <c r="AE211" s="212">
        <f>'[3]2017 GRC Adjustments'!AE211</f>
        <v>0</v>
      </c>
      <c r="AF211" s="212">
        <f>'[3]2017 GRC Adjustments'!AF211</f>
        <v>0</v>
      </c>
      <c r="AG211" s="212">
        <f>'[3]2017 GRC Adjustments'!AG211</f>
        <v>0</v>
      </c>
      <c r="AH211" s="212">
        <f>'[3]2017 GRC Adjustments'!AH211</f>
        <v>0</v>
      </c>
      <c r="AI211" s="212">
        <f>'[3]2017 GRC Adjustments'!AI211</f>
        <v>0</v>
      </c>
      <c r="AJ211" s="212">
        <f>'[3]2017 GRC Adjustments'!AJ211</f>
        <v>0</v>
      </c>
      <c r="AK211" s="212">
        <f>'[3]2017 GRC Adjustments'!AK211</f>
        <v>0</v>
      </c>
      <c r="AL211" s="212">
        <f>'[3]2017 GRC Adjustments'!AL211</f>
        <v>0</v>
      </c>
      <c r="AM211" s="212">
        <f>'[3]2017 GRC Adjustments'!AM211</f>
        <v>0</v>
      </c>
      <c r="AN211" s="762">
        <f>'[3]2017 GRC Adjustments'!AN211</f>
        <v>0</v>
      </c>
    </row>
    <row r="212" spans="1:40">
      <c r="A212" s="751" t="str">
        <f>'[3]2017 GRC Adjustments'!A212</f>
        <v xml:space="preserve">                    (21) SUBTOTAL</v>
      </c>
      <c r="B212" s="763">
        <f>'[3]2017 GRC Adjustments'!B212</f>
        <v>19829127.240928002</v>
      </c>
      <c r="C212" s="763">
        <f>'[3]2017 GRC Adjustments'!C212</f>
        <v>0</v>
      </c>
      <c r="D212" s="763">
        <f>'[3]2017 GRC Adjustments'!D212</f>
        <v>0</v>
      </c>
      <c r="E212" s="763">
        <f>'[3]2017 GRC Adjustments'!E212</f>
        <v>-17275568.260000002</v>
      </c>
      <c r="F212" s="763">
        <f>'[3]2017 GRC Adjustments'!F212</f>
        <v>0</v>
      </c>
      <c r="G212" s="763">
        <f>'[3]2017 GRC Adjustments'!G212</f>
        <v>0</v>
      </c>
      <c r="H212" s="763">
        <f>'[3]2017 GRC Adjustments'!H212</f>
        <v>0</v>
      </c>
      <c r="I212" s="763">
        <f>'[3]2017 GRC Adjustments'!I212</f>
        <v>0</v>
      </c>
      <c r="J212" s="763">
        <f>'[3]2017 GRC Adjustments'!J212</f>
        <v>0</v>
      </c>
      <c r="K212" s="763">
        <f>'[3]2017 GRC Adjustments'!K212</f>
        <v>3372.6260396867096</v>
      </c>
      <c r="L212" s="763">
        <f>'[3]2017 GRC Adjustments'!L212</f>
        <v>0</v>
      </c>
      <c r="M212" s="763">
        <f>'[3]2017 GRC Adjustments'!M212</f>
        <v>0</v>
      </c>
      <c r="N212" s="763">
        <f>'[3]2017 GRC Adjustments'!N212</f>
        <v>0</v>
      </c>
      <c r="O212" s="763">
        <f>'[3]2017 GRC Adjustments'!O212</f>
        <v>0</v>
      </c>
      <c r="P212" s="763">
        <f>'[3]2017 GRC Adjustments'!P212</f>
        <v>0</v>
      </c>
      <c r="Q212" s="763">
        <f>'[3]2017 GRC Adjustments'!Q212</f>
        <v>0</v>
      </c>
      <c r="R212" s="763">
        <f>'[3]2017 GRC Adjustments'!R212</f>
        <v>41683.283046200551</v>
      </c>
      <c r="S212" s="763">
        <f>'[3]2017 GRC Adjustments'!S212</f>
        <v>0</v>
      </c>
      <c r="T212" s="763">
        <f>'[3]2017 GRC Adjustments'!T212</f>
        <v>0</v>
      </c>
      <c r="U212" s="763">
        <f>'[3]2017 GRC Adjustments'!U212</f>
        <v>0</v>
      </c>
      <c r="V212" s="763">
        <f>'[3]2017 GRC Adjustments'!V212</f>
        <v>0</v>
      </c>
      <c r="W212" s="763">
        <f>'[3]2017 GRC Adjustments'!W212</f>
        <v>0</v>
      </c>
      <c r="X212" s="763">
        <f>'[3]2017 GRC Adjustments'!X212</f>
        <v>0</v>
      </c>
      <c r="Y212" s="763">
        <f>'[3]2017 GRC Adjustments'!Y212</f>
        <v>0</v>
      </c>
      <c r="Z212" s="763">
        <f>'[3]2017 GRC Adjustments'!Z212</f>
        <v>0</v>
      </c>
      <c r="AA212" s="763">
        <f>'[3]2017 GRC Adjustments'!AA212</f>
        <v>0</v>
      </c>
      <c r="AB212" s="763">
        <f>'[3]2017 GRC Adjustments'!AB212</f>
        <v>0</v>
      </c>
      <c r="AC212" s="763">
        <f>'[3]2017 GRC Adjustments'!AC212</f>
        <v>0</v>
      </c>
      <c r="AD212" s="763">
        <f>'[3]2017 GRC Adjustments'!AD212</f>
        <v>0</v>
      </c>
      <c r="AE212" s="763">
        <f>'[3]2017 GRC Adjustments'!AE212</f>
        <v>0</v>
      </c>
      <c r="AF212" s="763">
        <f>'[3]2017 GRC Adjustments'!AF212</f>
        <v>0</v>
      </c>
      <c r="AG212" s="763">
        <f>'[3]2017 GRC Adjustments'!AG212</f>
        <v>0</v>
      </c>
      <c r="AH212" s="763">
        <f>'[3]2017 GRC Adjustments'!AH212</f>
        <v>0</v>
      </c>
      <c r="AI212" s="763">
        <f>'[3]2017 GRC Adjustments'!AI212</f>
        <v>0</v>
      </c>
      <c r="AJ212" s="763">
        <f>'[3]2017 GRC Adjustments'!AJ212</f>
        <v>0</v>
      </c>
      <c r="AK212" s="763">
        <f>'[3]2017 GRC Adjustments'!AK212</f>
        <v>0</v>
      </c>
      <c r="AL212" s="763">
        <f>'[3]2017 GRC Adjustments'!AL212</f>
        <v>0</v>
      </c>
      <c r="AM212" s="763">
        <f>'[3]2017 GRC Adjustments'!AM212</f>
        <v>-17230512.350914113</v>
      </c>
      <c r="AN212" s="764">
        <f>'[3]2017 GRC Adjustments'!AN212</f>
        <v>2598614.8900138885</v>
      </c>
    </row>
    <row r="213" spans="1:40">
      <c r="A213" s="753" t="str">
        <f>'[3]2017 GRC Adjustments'!A213</f>
        <v xml:space="preserve">          22 - CONSERVATION AMORTIZATION</v>
      </c>
      <c r="B213" s="212">
        <f>'[3]2017 GRC Adjustments'!B213</f>
        <v>0</v>
      </c>
      <c r="C213" s="212">
        <f>'[3]2017 GRC Adjustments'!C213</f>
        <v>0</v>
      </c>
      <c r="D213" s="212">
        <f>'[3]2017 GRC Adjustments'!D213</f>
        <v>0</v>
      </c>
      <c r="E213" s="212">
        <f>'[3]2017 GRC Adjustments'!E213</f>
        <v>0</v>
      </c>
      <c r="F213" s="212">
        <f>'[3]2017 GRC Adjustments'!F213</f>
        <v>0</v>
      </c>
      <c r="G213" s="212">
        <f>'[3]2017 GRC Adjustments'!G213</f>
        <v>0</v>
      </c>
      <c r="H213" s="212">
        <f>'[3]2017 GRC Adjustments'!H213</f>
        <v>0</v>
      </c>
      <c r="I213" s="212">
        <f>'[3]2017 GRC Adjustments'!I213</f>
        <v>0</v>
      </c>
      <c r="J213" s="212">
        <f>'[3]2017 GRC Adjustments'!J213</f>
        <v>0</v>
      </c>
      <c r="K213" s="212">
        <f>'[3]2017 GRC Adjustments'!K213</f>
        <v>0</v>
      </c>
      <c r="L213" s="212">
        <f>'[3]2017 GRC Adjustments'!L213</f>
        <v>0</v>
      </c>
      <c r="M213" s="212">
        <f>'[3]2017 GRC Adjustments'!M213</f>
        <v>0</v>
      </c>
      <c r="N213" s="212">
        <f>'[3]2017 GRC Adjustments'!N213</f>
        <v>0</v>
      </c>
      <c r="O213" s="212">
        <f>'[3]2017 GRC Adjustments'!O213</f>
        <v>0</v>
      </c>
      <c r="P213" s="212">
        <f>'[3]2017 GRC Adjustments'!P213</f>
        <v>0</v>
      </c>
      <c r="Q213" s="212">
        <f>'[3]2017 GRC Adjustments'!Q213</f>
        <v>0</v>
      </c>
      <c r="R213" s="212">
        <f>'[3]2017 GRC Adjustments'!R213</f>
        <v>0</v>
      </c>
      <c r="S213" s="212">
        <f>'[3]2017 GRC Adjustments'!S213</f>
        <v>0</v>
      </c>
      <c r="T213" s="212">
        <f>'[3]2017 GRC Adjustments'!T213</f>
        <v>0</v>
      </c>
      <c r="U213" s="212">
        <f>'[3]2017 GRC Adjustments'!U213</f>
        <v>0</v>
      </c>
      <c r="V213" s="212">
        <f>'[3]2017 GRC Adjustments'!V213</f>
        <v>0</v>
      </c>
      <c r="W213" s="212">
        <f>'[3]2017 GRC Adjustments'!W213</f>
        <v>0</v>
      </c>
      <c r="X213" s="212">
        <f>'[3]2017 GRC Adjustments'!X213</f>
        <v>0</v>
      </c>
      <c r="Y213" s="212">
        <f>'[3]2017 GRC Adjustments'!Y213</f>
        <v>0</v>
      </c>
      <c r="Z213" s="212">
        <f>'[3]2017 GRC Adjustments'!Z213</f>
        <v>0</v>
      </c>
      <c r="AA213" s="212">
        <f>'[3]2017 GRC Adjustments'!AA213</f>
        <v>0</v>
      </c>
      <c r="AB213" s="212">
        <f>'[3]2017 GRC Adjustments'!AB213</f>
        <v>0</v>
      </c>
      <c r="AC213" s="212">
        <f>'[3]2017 GRC Adjustments'!AC213</f>
        <v>0</v>
      </c>
      <c r="AD213" s="212">
        <f>'[3]2017 GRC Adjustments'!AD213</f>
        <v>0</v>
      </c>
      <c r="AE213" s="212">
        <f>'[3]2017 GRC Adjustments'!AE213</f>
        <v>0</v>
      </c>
      <c r="AF213" s="212">
        <f>'[3]2017 GRC Adjustments'!AF213</f>
        <v>0</v>
      </c>
      <c r="AG213" s="212">
        <f>'[3]2017 GRC Adjustments'!AG213</f>
        <v>0</v>
      </c>
      <c r="AH213" s="212">
        <f>'[3]2017 GRC Adjustments'!AH213</f>
        <v>0</v>
      </c>
      <c r="AI213" s="212">
        <f>'[3]2017 GRC Adjustments'!AI213</f>
        <v>0</v>
      </c>
      <c r="AJ213" s="212">
        <f>'[3]2017 GRC Adjustments'!AJ213</f>
        <v>0</v>
      </c>
      <c r="AK213" s="212">
        <f>'[3]2017 GRC Adjustments'!AK213</f>
        <v>0</v>
      </c>
      <c r="AL213" s="212">
        <f>'[3]2017 GRC Adjustments'!AL213</f>
        <v>0</v>
      </c>
      <c r="AM213" s="212">
        <f>'[3]2017 GRC Adjustments'!AM213</f>
        <v>0</v>
      </c>
      <c r="AN213" s="762">
        <f>'[3]2017 GRC Adjustments'!AN213</f>
        <v>0</v>
      </c>
    </row>
    <row r="214" spans="1:40">
      <c r="A214" s="752" t="str">
        <f>'[3]2017 GRC Adjustments'!A214</f>
        <v xml:space="preserve">               (22) 908 - Customer Assistance Expense</v>
      </c>
      <c r="B214" s="99">
        <f>'[3]2017 GRC Adjustments'!B214</f>
        <v>97566974.959999993</v>
      </c>
      <c r="C214" s="212">
        <f>'[3]2017 GRC Adjustments'!C214</f>
        <v>0</v>
      </c>
      <c r="D214" s="212">
        <f>'[3]2017 GRC Adjustments'!D214</f>
        <v>0</v>
      </c>
      <c r="E214" s="212">
        <f>'[3]2017 GRC Adjustments'!E214</f>
        <v>-97540765.159999996</v>
      </c>
      <c r="F214" s="212">
        <f>'[3]2017 GRC Adjustments'!F214</f>
        <v>0</v>
      </c>
      <c r="G214" s="212">
        <f>'[3]2017 GRC Adjustments'!G214</f>
        <v>0</v>
      </c>
      <c r="H214" s="212">
        <f>'[3]2017 GRC Adjustments'!H214</f>
        <v>0</v>
      </c>
      <c r="I214" s="212">
        <f>'[3]2017 GRC Adjustments'!I214</f>
        <v>0</v>
      </c>
      <c r="J214" s="212">
        <f>'[3]2017 GRC Adjustments'!J214</f>
        <v>0</v>
      </c>
      <c r="K214" s="212">
        <f>'[3]2017 GRC Adjustments'!K214</f>
        <v>0</v>
      </c>
      <c r="L214" s="212">
        <f>'[3]2017 GRC Adjustments'!L214</f>
        <v>0</v>
      </c>
      <c r="M214" s="212">
        <f>'[3]2017 GRC Adjustments'!M214</f>
        <v>0</v>
      </c>
      <c r="N214" s="212">
        <f>'[3]2017 GRC Adjustments'!N214</f>
        <v>0</v>
      </c>
      <c r="O214" s="212">
        <f>'[3]2017 GRC Adjustments'!O214</f>
        <v>0</v>
      </c>
      <c r="P214" s="212">
        <f>'[3]2017 GRC Adjustments'!P214</f>
        <v>0</v>
      </c>
      <c r="Q214" s="212">
        <f>'[3]2017 GRC Adjustments'!Q214</f>
        <v>0</v>
      </c>
      <c r="R214" s="212">
        <f>'[3]2017 GRC Adjustments'!R214</f>
        <v>0</v>
      </c>
      <c r="S214" s="212">
        <f>'[3]2017 GRC Adjustments'!S214</f>
        <v>0</v>
      </c>
      <c r="T214" s="212">
        <f>'[3]2017 GRC Adjustments'!T214</f>
        <v>0</v>
      </c>
      <c r="U214" s="212">
        <f>'[3]2017 GRC Adjustments'!U214</f>
        <v>0</v>
      </c>
      <c r="V214" s="212">
        <f>'[3]2017 GRC Adjustments'!V214</f>
        <v>0</v>
      </c>
      <c r="W214" s="212">
        <f>'[3]2017 GRC Adjustments'!W214</f>
        <v>0</v>
      </c>
      <c r="X214" s="212">
        <f>'[3]2017 GRC Adjustments'!X214</f>
        <v>0</v>
      </c>
      <c r="Y214" s="212">
        <f>'[3]2017 GRC Adjustments'!Y214</f>
        <v>0</v>
      </c>
      <c r="Z214" s="212">
        <f>'[3]2017 GRC Adjustments'!Z214</f>
        <v>0</v>
      </c>
      <c r="AA214" s="212">
        <f>'[3]2017 GRC Adjustments'!AA214</f>
        <v>0</v>
      </c>
      <c r="AB214" s="212">
        <f>'[3]2017 GRC Adjustments'!AB214</f>
        <v>0</v>
      </c>
      <c r="AC214" s="212">
        <f>'[3]2017 GRC Adjustments'!AC214</f>
        <v>0</v>
      </c>
      <c r="AD214" s="212">
        <f>'[3]2017 GRC Adjustments'!AD214</f>
        <v>0</v>
      </c>
      <c r="AE214" s="212">
        <f>'[3]2017 GRC Adjustments'!AE214</f>
        <v>0</v>
      </c>
      <c r="AF214" s="212">
        <f>'[3]2017 GRC Adjustments'!AF214</f>
        <v>0</v>
      </c>
      <c r="AG214" s="212">
        <f>'[3]2017 GRC Adjustments'!AG214</f>
        <v>0</v>
      </c>
      <c r="AH214" s="212">
        <f>'[3]2017 GRC Adjustments'!AH214</f>
        <v>0</v>
      </c>
      <c r="AI214" s="212">
        <f>'[3]2017 GRC Adjustments'!AI214</f>
        <v>0</v>
      </c>
      <c r="AJ214" s="212">
        <f>'[3]2017 GRC Adjustments'!AJ214</f>
        <v>0</v>
      </c>
      <c r="AK214" s="212">
        <f>'[3]2017 GRC Adjustments'!AK214</f>
        <v>0</v>
      </c>
      <c r="AL214" s="212">
        <f>'[3]2017 GRC Adjustments'!AL214</f>
        <v>0</v>
      </c>
      <c r="AM214" s="212">
        <f>'[3]2017 GRC Adjustments'!AM214</f>
        <v>-97540765.159999996</v>
      </c>
      <c r="AN214" s="762">
        <f>'[3]2017 GRC Adjustments'!AN214</f>
        <v>26209.79999999702</v>
      </c>
    </row>
    <row r="215" spans="1:40">
      <c r="A215" s="751" t="str">
        <f>'[3]2017 GRC Adjustments'!A215</f>
        <v xml:space="preserve">                    (22) SUBTOTAL</v>
      </c>
      <c r="B215" s="763">
        <f>'[3]2017 GRC Adjustments'!B215</f>
        <v>97566974.959999993</v>
      </c>
      <c r="C215" s="763">
        <f>'[3]2017 GRC Adjustments'!C215</f>
        <v>0</v>
      </c>
      <c r="D215" s="763">
        <f>'[3]2017 GRC Adjustments'!D215</f>
        <v>0</v>
      </c>
      <c r="E215" s="763">
        <f>'[3]2017 GRC Adjustments'!E215</f>
        <v>-97540765.159999996</v>
      </c>
      <c r="F215" s="763">
        <f>'[3]2017 GRC Adjustments'!F215</f>
        <v>0</v>
      </c>
      <c r="G215" s="763">
        <f>'[3]2017 GRC Adjustments'!G215</f>
        <v>0</v>
      </c>
      <c r="H215" s="763">
        <f>'[3]2017 GRC Adjustments'!H215</f>
        <v>0</v>
      </c>
      <c r="I215" s="763">
        <f>'[3]2017 GRC Adjustments'!I215</f>
        <v>0</v>
      </c>
      <c r="J215" s="763">
        <f>'[3]2017 GRC Adjustments'!J215</f>
        <v>0</v>
      </c>
      <c r="K215" s="763">
        <f>'[3]2017 GRC Adjustments'!K215</f>
        <v>0</v>
      </c>
      <c r="L215" s="763">
        <f>'[3]2017 GRC Adjustments'!L215</f>
        <v>0</v>
      </c>
      <c r="M215" s="763">
        <f>'[3]2017 GRC Adjustments'!M215</f>
        <v>0</v>
      </c>
      <c r="N215" s="763">
        <f>'[3]2017 GRC Adjustments'!N215</f>
        <v>0</v>
      </c>
      <c r="O215" s="763">
        <f>'[3]2017 GRC Adjustments'!O215</f>
        <v>0</v>
      </c>
      <c r="P215" s="763">
        <f>'[3]2017 GRC Adjustments'!P215</f>
        <v>0</v>
      </c>
      <c r="Q215" s="763">
        <f>'[3]2017 GRC Adjustments'!Q215</f>
        <v>0</v>
      </c>
      <c r="R215" s="763">
        <f>'[3]2017 GRC Adjustments'!R215</f>
        <v>0</v>
      </c>
      <c r="S215" s="763">
        <f>'[3]2017 GRC Adjustments'!S215</f>
        <v>0</v>
      </c>
      <c r="T215" s="763">
        <f>'[3]2017 GRC Adjustments'!T215</f>
        <v>0</v>
      </c>
      <c r="U215" s="763">
        <f>'[3]2017 GRC Adjustments'!U215</f>
        <v>0</v>
      </c>
      <c r="V215" s="763">
        <f>'[3]2017 GRC Adjustments'!V215</f>
        <v>0</v>
      </c>
      <c r="W215" s="763">
        <f>'[3]2017 GRC Adjustments'!W215</f>
        <v>0</v>
      </c>
      <c r="X215" s="763">
        <f>'[3]2017 GRC Adjustments'!X215</f>
        <v>0</v>
      </c>
      <c r="Y215" s="763">
        <f>'[3]2017 GRC Adjustments'!Y215</f>
        <v>0</v>
      </c>
      <c r="Z215" s="763">
        <f>'[3]2017 GRC Adjustments'!Z215</f>
        <v>0</v>
      </c>
      <c r="AA215" s="763">
        <f>'[3]2017 GRC Adjustments'!AA215</f>
        <v>0</v>
      </c>
      <c r="AB215" s="763">
        <f>'[3]2017 GRC Adjustments'!AB215</f>
        <v>0</v>
      </c>
      <c r="AC215" s="763">
        <f>'[3]2017 GRC Adjustments'!AC215</f>
        <v>0</v>
      </c>
      <c r="AD215" s="763">
        <f>'[3]2017 GRC Adjustments'!AD215</f>
        <v>0</v>
      </c>
      <c r="AE215" s="763">
        <f>'[3]2017 GRC Adjustments'!AE215</f>
        <v>0</v>
      </c>
      <c r="AF215" s="763">
        <f>'[3]2017 GRC Adjustments'!AF215</f>
        <v>0</v>
      </c>
      <c r="AG215" s="763">
        <f>'[3]2017 GRC Adjustments'!AG215</f>
        <v>0</v>
      </c>
      <c r="AH215" s="763">
        <f>'[3]2017 GRC Adjustments'!AH215</f>
        <v>0</v>
      </c>
      <c r="AI215" s="763">
        <f>'[3]2017 GRC Adjustments'!AI215</f>
        <v>0</v>
      </c>
      <c r="AJ215" s="763">
        <f>'[3]2017 GRC Adjustments'!AJ215</f>
        <v>0</v>
      </c>
      <c r="AK215" s="763">
        <f>'[3]2017 GRC Adjustments'!AK215</f>
        <v>0</v>
      </c>
      <c r="AL215" s="763">
        <f>'[3]2017 GRC Adjustments'!AL215</f>
        <v>0</v>
      </c>
      <c r="AM215" s="763">
        <f>'[3]2017 GRC Adjustments'!AM215</f>
        <v>-97540765.159999996</v>
      </c>
      <c r="AN215" s="764">
        <f>'[3]2017 GRC Adjustments'!AN215</f>
        <v>26209.79999999702</v>
      </c>
    </row>
    <row r="216" spans="1:40">
      <c r="A216" s="753" t="str">
        <f>'[3]2017 GRC Adjustments'!A216</f>
        <v xml:space="preserve">          23 - ADMIN &amp; GENERAL EXPENSE</v>
      </c>
      <c r="B216" s="212">
        <f>'[3]2017 GRC Adjustments'!B216</f>
        <v>0</v>
      </c>
      <c r="C216" s="212">
        <f>'[3]2017 GRC Adjustments'!C216</f>
        <v>0</v>
      </c>
      <c r="D216" s="212">
        <f>'[3]2017 GRC Adjustments'!D216</f>
        <v>0</v>
      </c>
      <c r="E216" s="212">
        <f>'[3]2017 GRC Adjustments'!E216</f>
        <v>0</v>
      </c>
      <c r="F216" s="212">
        <f>'[3]2017 GRC Adjustments'!F216</f>
        <v>0</v>
      </c>
      <c r="G216" s="212">
        <f>'[3]2017 GRC Adjustments'!G216</f>
        <v>0</v>
      </c>
      <c r="H216" s="212">
        <f>'[3]2017 GRC Adjustments'!H216</f>
        <v>0</v>
      </c>
      <c r="I216" s="212">
        <f>'[3]2017 GRC Adjustments'!I216</f>
        <v>0</v>
      </c>
      <c r="J216" s="212">
        <f>'[3]2017 GRC Adjustments'!J216</f>
        <v>0</v>
      </c>
      <c r="K216" s="212">
        <f>'[3]2017 GRC Adjustments'!K216</f>
        <v>0</v>
      </c>
      <c r="L216" s="212">
        <f>'[3]2017 GRC Adjustments'!L216</f>
        <v>0</v>
      </c>
      <c r="M216" s="212">
        <f>'[3]2017 GRC Adjustments'!M216</f>
        <v>0</v>
      </c>
      <c r="N216" s="212">
        <f>'[3]2017 GRC Adjustments'!N216</f>
        <v>0</v>
      </c>
      <c r="O216" s="212">
        <f>'[3]2017 GRC Adjustments'!O216</f>
        <v>0</v>
      </c>
      <c r="P216" s="212">
        <f>'[3]2017 GRC Adjustments'!P216</f>
        <v>0</v>
      </c>
      <c r="Q216" s="212">
        <f>'[3]2017 GRC Adjustments'!Q216</f>
        <v>0</v>
      </c>
      <c r="R216" s="212">
        <f>'[3]2017 GRC Adjustments'!R216</f>
        <v>0</v>
      </c>
      <c r="S216" s="212">
        <f>'[3]2017 GRC Adjustments'!S216</f>
        <v>0</v>
      </c>
      <c r="T216" s="212">
        <f>'[3]2017 GRC Adjustments'!T216</f>
        <v>0</v>
      </c>
      <c r="U216" s="212">
        <f>'[3]2017 GRC Adjustments'!U216</f>
        <v>0</v>
      </c>
      <c r="V216" s="212">
        <f>'[3]2017 GRC Adjustments'!V216</f>
        <v>0</v>
      </c>
      <c r="W216" s="212">
        <f>'[3]2017 GRC Adjustments'!W216</f>
        <v>0</v>
      </c>
      <c r="X216" s="212">
        <f>'[3]2017 GRC Adjustments'!X216</f>
        <v>0</v>
      </c>
      <c r="Y216" s="212">
        <f>'[3]2017 GRC Adjustments'!Y216</f>
        <v>0</v>
      </c>
      <c r="Z216" s="212">
        <f>'[3]2017 GRC Adjustments'!Z216</f>
        <v>0</v>
      </c>
      <c r="AA216" s="212">
        <f>'[3]2017 GRC Adjustments'!AA216</f>
        <v>0</v>
      </c>
      <c r="AB216" s="212">
        <f>'[3]2017 GRC Adjustments'!AB216</f>
        <v>0</v>
      </c>
      <c r="AC216" s="212">
        <f>'[3]2017 GRC Adjustments'!AC216</f>
        <v>0</v>
      </c>
      <c r="AD216" s="212">
        <f>'[3]2017 GRC Adjustments'!AD216</f>
        <v>0</v>
      </c>
      <c r="AE216" s="212">
        <f>'[3]2017 GRC Adjustments'!AE216</f>
        <v>0</v>
      </c>
      <c r="AF216" s="212">
        <f>'[3]2017 GRC Adjustments'!AF216</f>
        <v>0</v>
      </c>
      <c r="AG216" s="212">
        <f>'[3]2017 GRC Adjustments'!AG216</f>
        <v>0</v>
      </c>
      <c r="AH216" s="212">
        <f>'[3]2017 GRC Adjustments'!AH216</f>
        <v>0</v>
      </c>
      <c r="AI216" s="212">
        <f>'[3]2017 GRC Adjustments'!AI216</f>
        <v>0</v>
      </c>
      <c r="AJ216" s="212">
        <f>'[3]2017 GRC Adjustments'!AJ216</f>
        <v>0</v>
      </c>
      <c r="AK216" s="212">
        <f>'[3]2017 GRC Adjustments'!AK216</f>
        <v>0</v>
      </c>
      <c r="AL216" s="212">
        <f>'[3]2017 GRC Adjustments'!AL216</f>
        <v>0</v>
      </c>
      <c r="AM216" s="212">
        <f>'[3]2017 GRC Adjustments'!AM216</f>
        <v>0</v>
      </c>
      <c r="AN216" s="762">
        <f>'[3]2017 GRC Adjustments'!AN216</f>
        <v>0</v>
      </c>
    </row>
    <row r="217" spans="1:40">
      <c r="A217" s="751" t="str">
        <f>'[3]2017 GRC Adjustments'!A217</f>
        <v xml:space="preserve">               (23) 920 - A &amp; G Salaries</v>
      </c>
      <c r="B217" s="99">
        <f>'[3]2017 GRC Adjustments'!B217</f>
        <v>29231271.043887898</v>
      </c>
      <c r="C217" s="212">
        <f>'[3]2017 GRC Adjustments'!C217</f>
        <v>0</v>
      </c>
      <c r="D217" s="212">
        <f>'[3]2017 GRC Adjustments'!D217</f>
        <v>0</v>
      </c>
      <c r="E217" s="212">
        <f>'[3]2017 GRC Adjustments'!E217</f>
        <v>0</v>
      </c>
      <c r="F217" s="212">
        <f>'[3]2017 GRC Adjustments'!F217</f>
        <v>0</v>
      </c>
      <c r="G217" s="212">
        <f>'[3]2017 GRC Adjustments'!G217</f>
        <v>0</v>
      </c>
      <c r="H217" s="212">
        <f>'[3]2017 GRC Adjustments'!H217</f>
        <v>0</v>
      </c>
      <c r="I217" s="212">
        <f>'[3]2017 GRC Adjustments'!I217</f>
        <v>0</v>
      </c>
      <c r="J217" s="212">
        <f>'[3]2017 GRC Adjustments'!J217</f>
        <v>0</v>
      </c>
      <c r="K217" s="99">
        <f>'[3]2017 GRC Adjustments'!K217</f>
        <v>63226.904854136286</v>
      </c>
      <c r="L217" s="99">
        <f>'[3]2017 GRC Adjustments'!L217</f>
        <v>0</v>
      </c>
      <c r="M217" s="212">
        <f>'[3]2017 GRC Adjustments'!M217</f>
        <v>0</v>
      </c>
      <c r="N217" s="212">
        <f>'[3]2017 GRC Adjustments'!N217</f>
        <v>0</v>
      </c>
      <c r="O217" s="212">
        <f>'[3]2017 GRC Adjustments'!O217</f>
        <v>0</v>
      </c>
      <c r="P217" s="212">
        <f>'[3]2017 GRC Adjustments'!P217</f>
        <v>0</v>
      </c>
      <c r="Q217" s="212">
        <f>'[3]2017 GRC Adjustments'!Q217</f>
        <v>0</v>
      </c>
      <c r="R217" s="212">
        <f>'[3]2017 GRC Adjustments'!R217</f>
        <v>795244.97081179544</v>
      </c>
      <c r="S217" s="99">
        <f>'[3]2017 GRC Adjustments'!S217</f>
        <v>0</v>
      </c>
      <c r="T217" s="212">
        <f>'[3]2017 GRC Adjustments'!T217</f>
        <v>0</v>
      </c>
      <c r="U217" s="212">
        <f>'[3]2017 GRC Adjustments'!U217</f>
        <v>0</v>
      </c>
      <c r="V217" s="212">
        <f>'[3]2017 GRC Adjustments'!V217</f>
        <v>0</v>
      </c>
      <c r="W217" s="212">
        <f>'[3]2017 GRC Adjustments'!W217</f>
        <v>0</v>
      </c>
      <c r="X217" s="212">
        <f>'[3]2017 GRC Adjustments'!X217</f>
        <v>0</v>
      </c>
      <c r="Y217" s="212">
        <f>'[3]2017 GRC Adjustments'!Y217</f>
        <v>0</v>
      </c>
      <c r="Z217" s="212">
        <f>'[3]2017 GRC Adjustments'!Z217</f>
        <v>0</v>
      </c>
      <c r="AA217" s="212">
        <f>'[3]2017 GRC Adjustments'!AA217</f>
        <v>0</v>
      </c>
      <c r="AB217" s="212">
        <f>'[3]2017 GRC Adjustments'!AB217</f>
        <v>0</v>
      </c>
      <c r="AC217" s="212">
        <f>'[3]2017 GRC Adjustments'!AC217</f>
        <v>0</v>
      </c>
      <c r="AD217" s="212">
        <f>'[3]2017 GRC Adjustments'!AD217</f>
        <v>0</v>
      </c>
      <c r="AE217" s="212">
        <f>'[3]2017 GRC Adjustments'!AE217</f>
        <v>0</v>
      </c>
      <c r="AF217" s="212">
        <f>'[3]2017 GRC Adjustments'!AF217</f>
        <v>0</v>
      </c>
      <c r="AG217" s="212">
        <f>'[3]2017 GRC Adjustments'!AG217</f>
        <v>0</v>
      </c>
      <c r="AH217" s="212">
        <f>'[3]2017 GRC Adjustments'!AH217</f>
        <v>0</v>
      </c>
      <c r="AI217" s="212">
        <f>'[3]2017 GRC Adjustments'!AI217</f>
        <v>0</v>
      </c>
      <c r="AJ217" s="212">
        <f>'[3]2017 GRC Adjustments'!AJ217</f>
        <v>0</v>
      </c>
      <c r="AK217" s="212">
        <f>'[3]2017 GRC Adjustments'!AK217</f>
        <v>0</v>
      </c>
      <c r="AL217" s="212">
        <f>'[3]2017 GRC Adjustments'!AL217</f>
        <v>0</v>
      </c>
      <c r="AM217" s="212">
        <f>'[3]2017 GRC Adjustments'!AM217</f>
        <v>858471.87566593173</v>
      </c>
      <c r="AN217" s="762">
        <f>'[3]2017 GRC Adjustments'!AN217</f>
        <v>30089742.919553831</v>
      </c>
    </row>
    <row r="218" spans="1:40">
      <c r="A218" s="751" t="str">
        <f>'[3]2017 GRC Adjustments'!A218</f>
        <v xml:space="preserve">               (23) 921 - Office Supplies and Expenses</v>
      </c>
      <c r="B218" s="99">
        <f>'[3]2017 GRC Adjustments'!B218</f>
        <v>3432585.6418920001</v>
      </c>
      <c r="C218" s="212">
        <f>'[3]2017 GRC Adjustments'!C218</f>
        <v>0</v>
      </c>
      <c r="D218" s="212">
        <f>'[3]2017 GRC Adjustments'!D218</f>
        <v>0</v>
      </c>
      <c r="E218" s="212">
        <f>'[3]2017 GRC Adjustments'!E218</f>
        <v>0</v>
      </c>
      <c r="F218" s="212">
        <f>'[3]2017 GRC Adjustments'!F218</f>
        <v>0</v>
      </c>
      <c r="G218" s="212">
        <f>'[3]2017 GRC Adjustments'!G218</f>
        <v>0</v>
      </c>
      <c r="H218" s="212">
        <f>'[3]2017 GRC Adjustments'!H218</f>
        <v>0</v>
      </c>
      <c r="I218" s="212">
        <f>'[3]2017 GRC Adjustments'!I218</f>
        <v>0</v>
      </c>
      <c r="J218" s="212">
        <f>'[3]2017 GRC Adjustments'!J218</f>
        <v>0</v>
      </c>
      <c r="K218" s="99">
        <f>'[3]2017 GRC Adjustments'!K218</f>
        <v>0</v>
      </c>
      <c r="L218" s="99">
        <f>'[3]2017 GRC Adjustments'!L218</f>
        <v>0</v>
      </c>
      <c r="M218" s="212">
        <f>'[3]2017 GRC Adjustments'!M218</f>
        <v>0</v>
      </c>
      <c r="N218" s="212">
        <f>'[3]2017 GRC Adjustments'!N218</f>
        <v>0</v>
      </c>
      <c r="O218" s="212">
        <f>'[3]2017 GRC Adjustments'!O218</f>
        <v>0</v>
      </c>
      <c r="P218" s="212">
        <f>'[3]2017 GRC Adjustments'!P218</f>
        <v>0</v>
      </c>
      <c r="Q218" s="212">
        <f>'[3]2017 GRC Adjustments'!Q218</f>
        <v>0</v>
      </c>
      <c r="R218" s="212">
        <f>'[3]2017 GRC Adjustments'!R218</f>
        <v>0</v>
      </c>
      <c r="S218" s="99">
        <f>'[3]2017 GRC Adjustments'!S218</f>
        <v>0</v>
      </c>
      <c r="T218" s="212">
        <f>'[3]2017 GRC Adjustments'!T218</f>
        <v>0</v>
      </c>
      <c r="U218" s="212">
        <f>'[3]2017 GRC Adjustments'!U218</f>
        <v>0</v>
      </c>
      <c r="V218" s="212">
        <f>'[3]2017 GRC Adjustments'!V218</f>
        <v>0</v>
      </c>
      <c r="W218" s="212">
        <f>'[3]2017 GRC Adjustments'!W218</f>
        <v>0</v>
      </c>
      <c r="X218" s="212">
        <f>'[3]2017 GRC Adjustments'!X218</f>
        <v>0</v>
      </c>
      <c r="Y218" s="212">
        <f>'[3]2017 GRC Adjustments'!Y218</f>
        <v>0</v>
      </c>
      <c r="Z218" s="212">
        <f>'[3]2017 GRC Adjustments'!Z218</f>
        <v>0</v>
      </c>
      <c r="AA218" s="212">
        <f>'[3]2017 GRC Adjustments'!AA218</f>
        <v>0</v>
      </c>
      <c r="AB218" s="212">
        <f>'[3]2017 GRC Adjustments'!AB218</f>
        <v>0</v>
      </c>
      <c r="AC218" s="212">
        <f>'[3]2017 GRC Adjustments'!AC218</f>
        <v>0</v>
      </c>
      <c r="AD218" s="212">
        <f>'[3]2017 GRC Adjustments'!AD218</f>
        <v>0</v>
      </c>
      <c r="AE218" s="212">
        <f>'[3]2017 GRC Adjustments'!AE218</f>
        <v>0</v>
      </c>
      <c r="AF218" s="212">
        <f>'[3]2017 GRC Adjustments'!AF218</f>
        <v>0</v>
      </c>
      <c r="AG218" s="212">
        <f>'[3]2017 GRC Adjustments'!AG218</f>
        <v>0</v>
      </c>
      <c r="AH218" s="212">
        <f>'[3]2017 GRC Adjustments'!AH218</f>
        <v>0</v>
      </c>
      <c r="AI218" s="212">
        <f>'[3]2017 GRC Adjustments'!AI218</f>
        <v>0</v>
      </c>
      <c r="AJ218" s="212">
        <f>'[3]2017 GRC Adjustments'!AJ218</f>
        <v>0</v>
      </c>
      <c r="AK218" s="212">
        <f>'[3]2017 GRC Adjustments'!AK218</f>
        <v>0</v>
      </c>
      <c r="AL218" s="212">
        <f>'[3]2017 GRC Adjustments'!AL218</f>
        <v>0</v>
      </c>
      <c r="AM218" s="212">
        <f>'[3]2017 GRC Adjustments'!AM218</f>
        <v>0</v>
      </c>
      <c r="AN218" s="762">
        <f>'[3]2017 GRC Adjustments'!AN218</f>
        <v>3432585.6418920001</v>
      </c>
    </row>
    <row r="219" spans="1:40">
      <c r="A219" s="751" t="str">
        <f>'[3]2017 GRC Adjustments'!A219</f>
        <v xml:space="preserve">               (23) 922 - Admin Expenses Transferred</v>
      </c>
      <c r="B219" s="99">
        <f>'[3]2017 GRC Adjustments'!B219</f>
        <v>-156178.807734</v>
      </c>
      <c r="C219" s="212">
        <f>'[3]2017 GRC Adjustments'!C219</f>
        <v>0</v>
      </c>
      <c r="D219" s="212">
        <f>'[3]2017 GRC Adjustments'!D219</f>
        <v>0</v>
      </c>
      <c r="E219" s="212">
        <f>'[3]2017 GRC Adjustments'!E219</f>
        <v>0</v>
      </c>
      <c r="F219" s="212">
        <f>'[3]2017 GRC Adjustments'!F219</f>
        <v>0</v>
      </c>
      <c r="G219" s="212">
        <f>'[3]2017 GRC Adjustments'!G219</f>
        <v>0</v>
      </c>
      <c r="H219" s="212">
        <f>'[3]2017 GRC Adjustments'!H219</f>
        <v>0</v>
      </c>
      <c r="I219" s="212">
        <f>'[3]2017 GRC Adjustments'!I219</f>
        <v>0</v>
      </c>
      <c r="J219" s="212">
        <f>'[3]2017 GRC Adjustments'!J219</f>
        <v>0</v>
      </c>
      <c r="K219" s="99">
        <f>'[3]2017 GRC Adjustments'!K219</f>
        <v>0</v>
      </c>
      <c r="L219" s="99">
        <f>'[3]2017 GRC Adjustments'!L219</f>
        <v>0</v>
      </c>
      <c r="M219" s="212">
        <f>'[3]2017 GRC Adjustments'!M219</f>
        <v>0</v>
      </c>
      <c r="N219" s="212">
        <f>'[3]2017 GRC Adjustments'!N219</f>
        <v>0</v>
      </c>
      <c r="O219" s="212">
        <f>'[3]2017 GRC Adjustments'!O219</f>
        <v>0</v>
      </c>
      <c r="P219" s="212">
        <f>'[3]2017 GRC Adjustments'!P219</f>
        <v>0</v>
      </c>
      <c r="Q219" s="212">
        <f>'[3]2017 GRC Adjustments'!Q219</f>
        <v>0</v>
      </c>
      <c r="R219" s="212">
        <f>'[3]2017 GRC Adjustments'!R219</f>
        <v>0</v>
      </c>
      <c r="S219" s="99">
        <f>'[3]2017 GRC Adjustments'!S219</f>
        <v>0</v>
      </c>
      <c r="T219" s="212">
        <f>'[3]2017 GRC Adjustments'!T219</f>
        <v>0</v>
      </c>
      <c r="U219" s="212">
        <f>'[3]2017 GRC Adjustments'!U219</f>
        <v>0</v>
      </c>
      <c r="V219" s="212">
        <f>'[3]2017 GRC Adjustments'!V219</f>
        <v>0</v>
      </c>
      <c r="W219" s="212">
        <f>'[3]2017 GRC Adjustments'!W219</f>
        <v>0</v>
      </c>
      <c r="X219" s="212">
        <f>'[3]2017 GRC Adjustments'!X219</f>
        <v>0</v>
      </c>
      <c r="Y219" s="212">
        <f>'[3]2017 GRC Adjustments'!Y219</f>
        <v>0</v>
      </c>
      <c r="Z219" s="212">
        <f>'[3]2017 GRC Adjustments'!Z219</f>
        <v>0</v>
      </c>
      <c r="AA219" s="212">
        <f>'[3]2017 GRC Adjustments'!AA219</f>
        <v>0</v>
      </c>
      <c r="AB219" s="212">
        <f>'[3]2017 GRC Adjustments'!AB219</f>
        <v>0</v>
      </c>
      <c r="AC219" s="212">
        <f>'[3]2017 GRC Adjustments'!AC219</f>
        <v>0</v>
      </c>
      <c r="AD219" s="212">
        <f>'[3]2017 GRC Adjustments'!AD219</f>
        <v>0</v>
      </c>
      <c r="AE219" s="212">
        <f>'[3]2017 GRC Adjustments'!AE219</f>
        <v>0</v>
      </c>
      <c r="AF219" s="212">
        <f>'[3]2017 GRC Adjustments'!AF219</f>
        <v>0</v>
      </c>
      <c r="AG219" s="212">
        <f>'[3]2017 GRC Adjustments'!AG219</f>
        <v>0</v>
      </c>
      <c r="AH219" s="212">
        <f>'[3]2017 GRC Adjustments'!AH219</f>
        <v>0</v>
      </c>
      <c r="AI219" s="212">
        <f>'[3]2017 GRC Adjustments'!AI219</f>
        <v>0</v>
      </c>
      <c r="AJ219" s="212">
        <f>'[3]2017 GRC Adjustments'!AJ219</f>
        <v>0</v>
      </c>
      <c r="AK219" s="212">
        <f>'[3]2017 GRC Adjustments'!AK219</f>
        <v>0</v>
      </c>
      <c r="AL219" s="212">
        <f>'[3]2017 GRC Adjustments'!AL219</f>
        <v>0</v>
      </c>
      <c r="AM219" s="212">
        <f>'[3]2017 GRC Adjustments'!AM219</f>
        <v>0</v>
      </c>
      <c r="AN219" s="762">
        <f>'[3]2017 GRC Adjustments'!AN219</f>
        <v>-156178.807734</v>
      </c>
    </row>
    <row r="220" spans="1:40">
      <c r="A220" s="751" t="str">
        <f>'[3]2017 GRC Adjustments'!A220</f>
        <v xml:space="preserve">               (23) 923 - Outside Services Employed</v>
      </c>
      <c r="B220" s="99">
        <f>'[3]2017 GRC Adjustments'!B220</f>
        <v>12344244.369874001</v>
      </c>
      <c r="C220" s="212">
        <f>'[3]2017 GRC Adjustments'!C220</f>
        <v>0</v>
      </c>
      <c r="D220" s="212">
        <f>'[3]2017 GRC Adjustments'!D220</f>
        <v>0</v>
      </c>
      <c r="E220" s="212">
        <f>'[3]2017 GRC Adjustments'!E220</f>
        <v>0</v>
      </c>
      <c r="F220" s="212">
        <f>'[3]2017 GRC Adjustments'!F220</f>
        <v>0</v>
      </c>
      <c r="G220" s="212">
        <f>'[3]2017 GRC Adjustments'!G220</f>
        <v>0</v>
      </c>
      <c r="H220" s="212">
        <f>'[3]2017 GRC Adjustments'!H220</f>
        <v>0</v>
      </c>
      <c r="I220" s="212">
        <f>'[3]2017 GRC Adjustments'!I220</f>
        <v>0</v>
      </c>
      <c r="J220" s="212">
        <f>'[3]2017 GRC Adjustments'!J220</f>
        <v>0</v>
      </c>
      <c r="K220" s="99">
        <f>'[3]2017 GRC Adjustments'!K220</f>
        <v>0</v>
      </c>
      <c r="L220" s="99">
        <f>'[3]2017 GRC Adjustments'!L220</f>
        <v>0</v>
      </c>
      <c r="M220" s="212">
        <f>'[3]2017 GRC Adjustments'!M220</f>
        <v>0</v>
      </c>
      <c r="N220" s="212">
        <f>'[3]2017 GRC Adjustments'!N220</f>
        <v>0</v>
      </c>
      <c r="O220" s="212">
        <f>'[3]2017 GRC Adjustments'!O220</f>
        <v>0</v>
      </c>
      <c r="P220" s="212">
        <f>'[3]2017 GRC Adjustments'!P220</f>
        <v>0</v>
      </c>
      <c r="Q220" s="212">
        <f>'[3]2017 GRC Adjustments'!Q220</f>
        <v>0</v>
      </c>
      <c r="R220" s="212">
        <f>'[3]2017 GRC Adjustments'!R220</f>
        <v>0</v>
      </c>
      <c r="S220" s="99">
        <f>'[3]2017 GRC Adjustments'!S220</f>
        <v>0</v>
      </c>
      <c r="T220" s="212">
        <f>'[3]2017 GRC Adjustments'!T220</f>
        <v>0</v>
      </c>
      <c r="U220" s="212">
        <f>'[3]2017 GRC Adjustments'!U220</f>
        <v>0</v>
      </c>
      <c r="V220" s="212">
        <f>'[3]2017 GRC Adjustments'!V220</f>
        <v>0</v>
      </c>
      <c r="W220" s="212">
        <f>'[3]2017 GRC Adjustments'!W220</f>
        <v>0</v>
      </c>
      <c r="X220" s="212">
        <f>'[3]2017 GRC Adjustments'!X220</f>
        <v>0</v>
      </c>
      <c r="Y220" s="212">
        <f>'[3]2017 GRC Adjustments'!Y220</f>
        <v>0</v>
      </c>
      <c r="Z220" s="212">
        <f>'[3]2017 GRC Adjustments'!Z220</f>
        <v>0</v>
      </c>
      <c r="AA220" s="212">
        <f>'[3]2017 GRC Adjustments'!AA220</f>
        <v>0</v>
      </c>
      <c r="AB220" s="212">
        <f>'[3]2017 GRC Adjustments'!AB220</f>
        <v>0</v>
      </c>
      <c r="AC220" s="212">
        <f>'[3]2017 GRC Adjustments'!AC220</f>
        <v>0</v>
      </c>
      <c r="AD220" s="212">
        <f>'[3]2017 GRC Adjustments'!AD220</f>
        <v>0</v>
      </c>
      <c r="AE220" s="212">
        <f>'[3]2017 GRC Adjustments'!AE220</f>
        <v>0</v>
      </c>
      <c r="AF220" s="212">
        <f>'[3]2017 GRC Adjustments'!AF220</f>
        <v>0</v>
      </c>
      <c r="AG220" s="212">
        <f>'[3]2017 GRC Adjustments'!AG220</f>
        <v>0</v>
      </c>
      <c r="AH220" s="212">
        <f>'[3]2017 GRC Adjustments'!AH220</f>
        <v>0</v>
      </c>
      <c r="AI220" s="212">
        <f>'[3]2017 GRC Adjustments'!AI220</f>
        <v>0</v>
      </c>
      <c r="AJ220" s="212">
        <f>'[3]2017 GRC Adjustments'!AJ220</f>
        <v>0</v>
      </c>
      <c r="AK220" s="212">
        <f>'[3]2017 GRC Adjustments'!AK220</f>
        <v>0</v>
      </c>
      <c r="AL220" s="212">
        <f>'[3]2017 GRC Adjustments'!AL220</f>
        <v>0</v>
      </c>
      <c r="AM220" s="212">
        <f>'[3]2017 GRC Adjustments'!AM220</f>
        <v>0</v>
      </c>
      <c r="AN220" s="762">
        <f>'[3]2017 GRC Adjustments'!AN220</f>
        <v>12344244.369874001</v>
      </c>
    </row>
    <row r="221" spans="1:40">
      <c r="A221" s="751" t="str">
        <f>'[3]2017 GRC Adjustments'!A221</f>
        <v xml:space="preserve">               (23) 924 - Property Insurance</v>
      </c>
      <c r="B221" s="99">
        <f>'[3]2017 GRC Adjustments'!B221</f>
        <v>5183325.864027</v>
      </c>
      <c r="C221" s="212">
        <f>'[3]2017 GRC Adjustments'!C221</f>
        <v>0</v>
      </c>
      <c r="D221" s="212">
        <f>'[3]2017 GRC Adjustments'!D221</f>
        <v>0</v>
      </c>
      <c r="E221" s="212">
        <f>'[3]2017 GRC Adjustments'!E221</f>
        <v>0</v>
      </c>
      <c r="F221" s="212">
        <f>'[3]2017 GRC Adjustments'!F221</f>
        <v>0</v>
      </c>
      <c r="G221" s="212">
        <f>'[3]2017 GRC Adjustments'!G221</f>
        <v>0</v>
      </c>
      <c r="H221" s="212">
        <f>'[3]2017 GRC Adjustments'!H221</f>
        <v>0</v>
      </c>
      <c r="I221" s="212">
        <f>'[3]2017 GRC Adjustments'!I221</f>
        <v>0</v>
      </c>
      <c r="J221" s="212">
        <f>'[3]2017 GRC Adjustments'!J221</f>
        <v>0</v>
      </c>
      <c r="K221" s="99">
        <f>'[3]2017 GRC Adjustments'!K221</f>
        <v>0</v>
      </c>
      <c r="L221" s="99">
        <f>'[3]2017 GRC Adjustments'!L221</f>
        <v>0</v>
      </c>
      <c r="M221" s="212">
        <f>'[3]2017 GRC Adjustments'!M221</f>
        <v>0</v>
      </c>
      <c r="N221" s="212">
        <f>'[3]2017 GRC Adjustments'!N221</f>
        <v>0</v>
      </c>
      <c r="O221" s="212">
        <f>'[3]2017 GRC Adjustments'!O221</f>
        <v>0</v>
      </c>
      <c r="P221" s="212">
        <f>'[3]2017 GRC Adjustments'!P221</f>
        <v>-39279.444874167792</v>
      </c>
      <c r="Q221" s="212">
        <f>'[3]2017 GRC Adjustments'!Q221</f>
        <v>0</v>
      </c>
      <c r="R221" s="212">
        <f>'[3]2017 GRC Adjustments'!R221</f>
        <v>0</v>
      </c>
      <c r="S221" s="99">
        <f>'[3]2017 GRC Adjustments'!S221</f>
        <v>0</v>
      </c>
      <c r="T221" s="212">
        <f>'[3]2017 GRC Adjustments'!T221</f>
        <v>0</v>
      </c>
      <c r="U221" s="212">
        <f>'[3]2017 GRC Adjustments'!U221</f>
        <v>0</v>
      </c>
      <c r="V221" s="212">
        <f>'[3]2017 GRC Adjustments'!V221</f>
        <v>0</v>
      </c>
      <c r="W221" s="212">
        <f>'[3]2017 GRC Adjustments'!W221</f>
        <v>0</v>
      </c>
      <c r="X221" s="212">
        <f>'[3]2017 GRC Adjustments'!X221</f>
        <v>0</v>
      </c>
      <c r="Y221" s="212">
        <f>'[3]2017 GRC Adjustments'!Y221</f>
        <v>0</v>
      </c>
      <c r="Z221" s="212">
        <f>'[3]2017 GRC Adjustments'!Z221</f>
        <v>0</v>
      </c>
      <c r="AA221" s="212">
        <f>'[3]2017 GRC Adjustments'!AA221</f>
        <v>0</v>
      </c>
      <c r="AB221" s="212">
        <f>'[3]2017 GRC Adjustments'!AB221</f>
        <v>0</v>
      </c>
      <c r="AC221" s="212">
        <f>'[3]2017 GRC Adjustments'!AC221</f>
        <v>0</v>
      </c>
      <c r="AD221" s="212">
        <f>'[3]2017 GRC Adjustments'!AD221</f>
        <v>0</v>
      </c>
      <c r="AE221" s="212">
        <f>'[3]2017 GRC Adjustments'!AE221</f>
        <v>0</v>
      </c>
      <c r="AF221" s="99">
        <f>'[3]2017 GRC Adjustments'!AF221</f>
        <v>0</v>
      </c>
      <c r="AG221" s="99">
        <f>'[3]2017 GRC Adjustments'!AG221</f>
        <v>0</v>
      </c>
      <c r="AH221" s="99">
        <f>'[3]2017 GRC Adjustments'!AH221</f>
        <v>0</v>
      </c>
      <c r="AI221" s="99">
        <f>'[3]2017 GRC Adjustments'!AI221</f>
        <v>0</v>
      </c>
      <c r="AJ221" s="212">
        <f>'[3]2017 GRC Adjustments'!AJ221</f>
        <v>0</v>
      </c>
      <c r="AK221" s="212">
        <f>'[3]2017 GRC Adjustments'!AK221</f>
        <v>0</v>
      </c>
      <c r="AL221" s="212">
        <f>'[3]2017 GRC Adjustments'!AL221</f>
        <v>0</v>
      </c>
      <c r="AM221" s="212">
        <f>'[3]2017 GRC Adjustments'!AM221</f>
        <v>-39279.444874167792</v>
      </c>
      <c r="AN221" s="762">
        <f>'[3]2017 GRC Adjustments'!AN221</f>
        <v>5144046.4191528326</v>
      </c>
    </row>
    <row r="222" spans="1:40">
      <c r="A222" s="751" t="str">
        <f>'[3]2017 GRC Adjustments'!A222</f>
        <v xml:space="preserve">               (23) 925 - Injuries &amp; Damages</v>
      </c>
      <c r="B222" s="99">
        <f>'[3]2017 GRC Adjustments'!B222</f>
        <v>3678969.2391059999</v>
      </c>
      <c r="C222" s="212">
        <f>'[3]2017 GRC Adjustments'!C222</f>
        <v>0</v>
      </c>
      <c r="D222" s="212">
        <f>'[3]2017 GRC Adjustments'!D222</f>
        <v>0</v>
      </c>
      <c r="E222" s="212">
        <f>'[3]2017 GRC Adjustments'!E222</f>
        <v>0</v>
      </c>
      <c r="F222" s="212">
        <f>'[3]2017 GRC Adjustments'!F222</f>
        <v>0</v>
      </c>
      <c r="G222" s="212">
        <f>'[3]2017 GRC Adjustments'!G222</f>
        <v>0</v>
      </c>
      <c r="H222" s="212">
        <f>'[3]2017 GRC Adjustments'!H222</f>
        <v>0</v>
      </c>
      <c r="I222" s="212">
        <f>'[3]2017 GRC Adjustments'!I222</f>
        <v>-106750.2786706667</v>
      </c>
      <c r="J222" s="212">
        <f>'[3]2017 GRC Adjustments'!J222</f>
        <v>0</v>
      </c>
      <c r="K222" s="99">
        <f>'[3]2017 GRC Adjustments'!K222</f>
        <v>0</v>
      </c>
      <c r="L222" s="212">
        <f>'[3]2017 GRC Adjustments'!L222</f>
        <v>-24832.496714436435</v>
      </c>
      <c r="M222" s="212">
        <f>'[3]2017 GRC Adjustments'!M222</f>
        <v>0</v>
      </c>
      <c r="N222" s="212">
        <f>'[3]2017 GRC Adjustments'!N222</f>
        <v>0</v>
      </c>
      <c r="O222" s="212">
        <f>'[3]2017 GRC Adjustments'!O222</f>
        <v>0</v>
      </c>
      <c r="P222" s="212">
        <f>'[3]2017 GRC Adjustments'!P222</f>
        <v>-62485.574881695677</v>
      </c>
      <c r="Q222" s="212">
        <f>'[3]2017 GRC Adjustments'!Q222</f>
        <v>0</v>
      </c>
      <c r="R222" s="212">
        <f>'[3]2017 GRC Adjustments'!R222</f>
        <v>0</v>
      </c>
      <c r="S222" s="99">
        <f>'[3]2017 GRC Adjustments'!S222</f>
        <v>0</v>
      </c>
      <c r="T222" s="212">
        <f>'[3]2017 GRC Adjustments'!T222</f>
        <v>0</v>
      </c>
      <c r="U222" s="212">
        <f>'[3]2017 GRC Adjustments'!U222</f>
        <v>0</v>
      </c>
      <c r="V222" s="212">
        <f>'[3]2017 GRC Adjustments'!V222</f>
        <v>0</v>
      </c>
      <c r="W222" s="212">
        <f>'[3]2017 GRC Adjustments'!W222</f>
        <v>0</v>
      </c>
      <c r="X222" s="212">
        <f>'[3]2017 GRC Adjustments'!X222</f>
        <v>0</v>
      </c>
      <c r="Y222" s="212">
        <f>'[3]2017 GRC Adjustments'!Y222</f>
        <v>0</v>
      </c>
      <c r="Z222" s="212">
        <f>'[3]2017 GRC Adjustments'!Z222</f>
        <v>0</v>
      </c>
      <c r="AA222" s="212">
        <f>'[3]2017 GRC Adjustments'!AA222</f>
        <v>0</v>
      </c>
      <c r="AB222" s="212">
        <f>'[3]2017 GRC Adjustments'!AB222</f>
        <v>0</v>
      </c>
      <c r="AC222" s="212">
        <f>'[3]2017 GRC Adjustments'!AC222</f>
        <v>0</v>
      </c>
      <c r="AD222" s="212">
        <f>'[3]2017 GRC Adjustments'!AD222</f>
        <v>0</v>
      </c>
      <c r="AE222" s="212">
        <f>'[3]2017 GRC Adjustments'!AE222</f>
        <v>0</v>
      </c>
      <c r="AF222" s="212">
        <f>'[3]2017 GRC Adjustments'!AF222</f>
        <v>0</v>
      </c>
      <c r="AG222" s="212">
        <f>'[3]2017 GRC Adjustments'!AG222</f>
        <v>0</v>
      </c>
      <c r="AH222" s="212">
        <f>'[3]2017 GRC Adjustments'!AH222</f>
        <v>0</v>
      </c>
      <c r="AI222" s="212">
        <f>'[3]2017 GRC Adjustments'!AI222</f>
        <v>0</v>
      </c>
      <c r="AJ222" s="212">
        <f>'[3]2017 GRC Adjustments'!AJ222</f>
        <v>0</v>
      </c>
      <c r="AK222" s="212">
        <f>'[3]2017 GRC Adjustments'!AK222</f>
        <v>0</v>
      </c>
      <c r="AL222" s="212">
        <f>'[3]2017 GRC Adjustments'!AL222</f>
        <v>0</v>
      </c>
      <c r="AM222" s="212">
        <f>'[3]2017 GRC Adjustments'!AM222</f>
        <v>-194068.35026679881</v>
      </c>
      <c r="AN222" s="762">
        <f>'[3]2017 GRC Adjustments'!AN222</f>
        <v>3484900.8888392011</v>
      </c>
    </row>
    <row r="223" spans="1:40">
      <c r="A223" s="751" t="str">
        <f>'[3]2017 GRC Adjustments'!A223</f>
        <v xml:space="preserve">               (23) 926 - Emp Pension &amp; Benefits</v>
      </c>
      <c r="B223" s="99">
        <f>'[3]2017 GRC Adjustments'!B223</f>
        <v>27946417.709543899</v>
      </c>
      <c r="C223" s="212">
        <f>'[3]2017 GRC Adjustments'!C223</f>
        <v>0</v>
      </c>
      <c r="D223" s="212">
        <f>'[3]2017 GRC Adjustments'!D223</f>
        <v>0</v>
      </c>
      <c r="E223" s="212">
        <f>'[3]2017 GRC Adjustments'!E223</f>
        <v>-41429.58</v>
      </c>
      <c r="F223" s="212">
        <f>'[3]2017 GRC Adjustments'!F223</f>
        <v>0</v>
      </c>
      <c r="G223" s="212">
        <f>'[3]2017 GRC Adjustments'!G223</f>
        <v>0</v>
      </c>
      <c r="H223" s="212">
        <f>'[3]2017 GRC Adjustments'!H223</f>
        <v>0</v>
      </c>
      <c r="I223" s="212">
        <f>'[3]2017 GRC Adjustments'!I223</f>
        <v>0</v>
      </c>
      <c r="J223" s="212">
        <f>'[3]2017 GRC Adjustments'!J223</f>
        <v>0</v>
      </c>
      <c r="K223" s="99">
        <f>'[3]2017 GRC Adjustments'!K223</f>
        <v>0</v>
      </c>
      <c r="L223" s="99">
        <f>'[3]2017 GRC Adjustments'!L223</f>
        <v>0</v>
      </c>
      <c r="M223" s="212">
        <f>'[3]2017 GRC Adjustments'!M223</f>
        <v>0</v>
      </c>
      <c r="N223" s="212">
        <f>'[3]2017 GRC Adjustments'!N223</f>
        <v>0</v>
      </c>
      <c r="O223" s="212">
        <f>'[3]2017 GRC Adjustments'!O223</f>
        <v>0</v>
      </c>
      <c r="P223" s="212">
        <f>'[3]2017 GRC Adjustments'!P223</f>
        <v>0</v>
      </c>
      <c r="Q223" s="212">
        <f>'[3]2017 GRC Adjustments'!Q223</f>
        <v>1822992.9925739774</v>
      </c>
      <c r="R223" s="212">
        <f>'[3]2017 GRC Adjustments'!R223</f>
        <v>0</v>
      </c>
      <c r="S223" s="212">
        <f>'[3]2017 GRC Adjustments'!S223</f>
        <v>148775.67639789265</v>
      </c>
      <c r="T223" s="212">
        <f>'[3]2017 GRC Adjustments'!T223</f>
        <v>187308.92923393101</v>
      </c>
      <c r="U223" s="212">
        <f>'[3]2017 GRC Adjustments'!U223</f>
        <v>0</v>
      </c>
      <c r="V223" s="212">
        <f>'[3]2017 GRC Adjustments'!V223</f>
        <v>0</v>
      </c>
      <c r="W223" s="212">
        <f>'[3]2017 GRC Adjustments'!W223</f>
        <v>0</v>
      </c>
      <c r="X223" s="212">
        <f>'[3]2017 GRC Adjustments'!X223</f>
        <v>0</v>
      </c>
      <c r="Y223" s="212">
        <f>'[3]2017 GRC Adjustments'!Y223</f>
        <v>0</v>
      </c>
      <c r="Z223" s="212">
        <f>'[3]2017 GRC Adjustments'!Z223</f>
        <v>0</v>
      </c>
      <c r="AA223" s="212">
        <f>'[3]2017 GRC Adjustments'!AA223</f>
        <v>0</v>
      </c>
      <c r="AB223" s="212">
        <f>'[3]2017 GRC Adjustments'!AB223</f>
        <v>0</v>
      </c>
      <c r="AC223" s="212">
        <f>'[3]2017 GRC Adjustments'!AC223</f>
        <v>0</v>
      </c>
      <c r="AD223" s="212">
        <f>'[3]2017 GRC Adjustments'!AD223</f>
        <v>0</v>
      </c>
      <c r="AE223" s="212">
        <f>'[3]2017 GRC Adjustments'!AE223</f>
        <v>0</v>
      </c>
      <c r="AF223" s="212">
        <f>'[3]2017 GRC Adjustments'!AF223</f>
        <v>0</v>
      </c>
      <c r="AG223" s="212">
        <f>'[3]2017 GRC Adjustments'!AG223</f>
        <v>0</v>
      </c>
      <c r="AH223" s="212">
        <f>'[3]2017 GRC Adjustments'!AH223</f>
        <v>0</v>
      </c>
      <c r="AI223" s="212">
        <f>'[3]2017 GRC Adjustments'!AI223</f>
        <v>0</v>
      </c>
      <c r="AJ223" s="212">
        <f>'[3]2017 GRC Adjustments'!AJ223</f>
        <v>0</v>
      </c>
      <c r="AK223" s="212">
        <f>'[3]2017 GRC Adjustments'!AK223</f>
        <v>0</v>
      </c>
      <c r="AL223" s="212">
        <f>'[3]2017 GRC Adjustments'!AL223</f>
        <v>0</v>
      </c>
      <c r="AM223" s="212">
        <f>'[3]2017 GRC Adjustments'!AM223</f>
        <v>2117648.018205801</v>
      </c>
      <c r="AN223" s="762">
        <f>'[3]2017 GRC Adjustments'!AN223</f>
        <v>30064065.727749698</v>
      </c>
    </row>
    <row r="224" spans="1:40">
      <c r="A224" s="751" t="str">
        <f>'[3]2017 GRC Adjustments'!A224</f>
        <v xml:space="preserve">               (23) 928 - Regulatory Commission Expense</v>
      </c>
      <c r="B224" s="99">
        <f>'[3]2017 GRC Adjustments'!B224</f>
        <v>8352940.1369040003</v>
      </c>
      <c r="C224" s="212">
        <f>'[3]2017 GRC Adjustments'!C224</f>
        <v>-57722.627820235684</v>
      </c>
      <c r="D224" s="212">
        <f>'[3]2017 GRC Adjustments'!D224</f>
        <v>56627</v>
      </c>
      <c r="E224" s="212">
        <f>'[3]2017 GRC Adjustments'!E224</f>
        <v>-385092.63638000004</v>
      </c>
      <c r="F224" s="212">
        <f>'[3]2017 GRC Adjustments'!F224</f>
        <v>0</v>
      </c>
      <c r="G224" s="212">
        <f>'[3]2017 GRC Adjustments'!G224</f>
        <v>0</v>
      </c>
      <c r="H224" s="212">
        <f>'[3]2017 GRC Adjustments'!H224</f>
        <v>0</v>
      </c>
      <c r="I224" s="212">
        <f>'[3]2017 GRC Adjustments'!I224</f>
        <v>0</v>
      </c>
      <c r="J224" s="212">
        <f>'[3]2017 GRC Adjustments'!J224</f>
        <v>0</v>
      </c>
      <c r="K224" s="99">
        <f>'[3]2017 GRC Adjustments'!K224</f>
        <v>0</v>
      </c>
      <c r="L224" s="99">
        <f>'[3]2017 GRC Adjustments'!L224</f>
        <v>0</v>
      </c>
      <c r="M224" s="212">
        <f>'[3]2017 GRC Adjustments'!M224</f>
        <v>0</v>
      </c>
      <c r="N224" s="212">
        <f>'[3]2017 GRC Adjustments'!N224</f>
        <v>407545.487356</v>
      </c>
      <c r="O224" s="212">
        <f>'[3]2017 GRC Adjustments'!O224</f>
        <v>0</v>
      </c>
      <c r="P224" s="212">
        <f>'[3]2017 GRC Adjustments'!P224</f>
        <v>0</v>
      </c>
      <c r="Q224" s="212">
        <f>'[3]2017 GRC Adjustments'!Q224</f>
        <v>0</v>
      </c>
      <c r="R224" s="212">
        <f>'[3]2017 GRC Adjustments'!R224</f>
        <v>0</v>
      </c>
      <c r="S224" s="99">
        <f>'[3]2017 GRC Adjustments'!S224</f>
        <v>0</v>
      </c>
      <c r="T224" s="212">
        <f>'[3]2017 GRC Adjustments'!T224</f>
        <v>0</v>
      </c>
      <c r="U224" s="212">
        <f>'[3]2017 GRC Adjustments'!U224</f>
        <v>0</v>
      </c>
      <c r="V224" s="212">
        <f>'[3]2017 GRC Adjustments'!V224</f>
        <v>0</v>
      </c>
      <c r="W224" s="212">
        <f>'[3]2017 GRC Adjustments'!W224</f>
        <v>0</v>
      </c>
      <c r="X224" s="212">
        <f>'[3]2017 GRC Adjustments'!X224</f>
        <v>-51913.275359999388</v>
      </c>
      <c r="Y224" s="212">
        <f>'[3]2017 GRC Adjustments'!Y224</f>
        <v>0</v>
      </c>
      <c r="Z224" s="212">
        <f>'[3]2017 GRC Adjustments'!Z224</f>
        <v>0</v>
      </c>
      <c r="AA224" s="212">
        <f>'[3]2017 GRC Adjustments'!AA224</f>
        <v>0</v>
      </c>
      <c r="AB224" s="212">
        <f>'[3]2017 GRC Adjustments'!AB224</f>
        <v>0</v>
      </c>
      <c r="AC224" s="212">
        <f>'[3]2017 GRC Adjustments'!AC224</f>
        <v>0</v>
      </c>
      <c r="AD224" s="212">
        <f>'[3]2017 GRC Adjustments'!AD224</f>
        <v>0</v>
      </c>
      <c r="AE224" s="212">
        <f>'[3]2017 GRC Adjustments'!AE224</f>
        <v>0</v>
      </c>
      <c r="AF224" s="212">
        <f>'[3]2017 GRC Adjustments'!AF224</f>
        <v>0</v>
      </c>
      <c r="AG224" s="212">
        <f>'[3]2017 GRC Adjustments'!AG224</f>
        <v>0</v>
      </c>
      <c r="AH224" s="212">
        <f>'[3]2017 GRC Adjustments'!AH224</f>
        <v>0</v>
      </c>
      <c r="AI224" s="212">
        <f>'[3]2017 GRC Adjustments'!AI224</f>
        <v>0</v>
      </c>
      <c r="AJ224" s="212">
        <f>'[3]2017 GRC Adjustments'!AJ224</f>
        <v>0</v>
      </c>
      <c r="AK224" s="212">
        <f>'[3]2017 GRC Adjustments'!AK224</f>
        <v>0</v>
      </c>
      <c r="AL224" s="212">
        <f>'[3]2017 GRC Adjustments'!AL224</f>
        <v>0</v>
      </c>
      <c r="AM224" s="212">
        <f>'[3]2017 GRC Adjustments'!AM224</f>
        <v>-30556.052204235108</v>
      </c>
      <c r="AN224" s="762">
        <f>'[3]2017 GRC Adjustments'!AN224</f>
        <v>8322384.0846997648</v>
      </c>
    </row>
    <row r="225" spans="1:40">
      <c r="A225" s="751" t="str">
        <f>'[3]2017 GRC Adjustments'!A225</f>
        <v xml:space="preserve">               (23) 9301 - Gen Advertising Exp</v>
      </c>
      <c r="B225" s="99">
        <f>'[3]2017 GRC Adjustments'!B225</f>
        <v>12940.151137999999</v>
      </c>
      <c r="C225" s="212">
        <f>'[3]2017 GRC Adjustments'!C225</f>
        <v>0</v>
      </c>
      <c r="D225" s="212">
        <f>'[3]2017 GRC Adjustments'!D225</f>
        <v>0</v>
      </c>
      <c r="E225" s="212">
        <f>'[3]2017 GRC Adjustments'!E225</f>
        <v>0</v>
      </c>
      <c r="F225" s="212">
        <f>'[3]2017 GRC Adjustments'!F225</f>
        <v>0</v>
      </c>
      <c r="G225" s="212">
        <f>'[3]2017 GRC Adjustments'!G225</f>
        <v>0</v>
      </c>
      <c r="H225" s="212">
        <f>'[3]2017 GRC Adjustments'!H225</f>
        <v>0</v>
      </c>
      <c r="I225" s="212">
        <f>'[3]2017 GRC Adjustments'!I225</f>
        <v>0</v>
      </c>
      <c r="J225" s="212">
        <f>'[3]2017 GRC Adjustments'!J225</f>
        <v>0</v>
      </c>
      <c r="K225" s="99">
        <f>'[3]2017 GRC Adjustments'!K225</f>
        <v>0</v>
      </c>
      <c r="L225" s="99">
        <f>'[3]2017 GRC Adjustments'!L225</f>
        <v>0</v>
      </c>
      <c r="M225" s="212">
        <f>'[3]2017 GRC Adjustments'!M225</f>
        <v>0</v>
      </c>
      <c r="N225" s="212">
        <f>'[3]2017 GRC Adjustments'!N225</f>
        <v>0</v>
      </c>
      <c r="O225" s="212">
        <f>'[3]2017 GRC Adjustments'!O225</f>
        <v>0</v>
      </c>
      <c r="P225" s="212">
        <f>'[3]2017 GRC Adjustments'!P225</f>
        <v>0</v>
      </c>
      <c r="Q225" s="212">
        <f>'[3]2017 GRC Adjustments'!Q225</f>
        <v>0</v>
      </c>
      <c r="R225" s="212">
        <f>'[3]2017 GRC Adjustments'!R225</f>
        <v>0</v>
      </c>
      <c r="S225" s="99">
        <f>'[3]2017 GRC Adjustments'!S225</f>
        <v>0</v>
      </c>
      <c r="T225" s="212">
        <f>'[3]2017 GRC Adjustments'!T225</f>
        <v>0</v>
      </c>
      <c r="U225" s="212">
        <f>'[3]2017 GRC Adjustments'!U225</f>
        <v>0</v>
      </c>
      <c r="V225" s="212">
        <f>'[3]2017 GRC Adjustments'!V225</f>
        <v>0</v>
      </c>
      <c r="W225" s="212">
        <f>'[3]2017 GRC Adjustments'!W225</f>
        <v>0</v>
      </c>
      <c r="X225" s="212">
        <f>'[3]2017 GRC Adjustments'!X225</f>
        <v>0</v>
      </c>
      <c r="Y225" s="212">
        <f>'[3]2017 GRC Adjustments'!Y225</f>
        <v>0</v>
      </c>
      <c r="Z225" s="212">
        <f>'[3]2017 GRC Adjustments'!Z225</f>
        <v>0</v>
      </c>
      <c r="AA225" s="212">
        <f>'[3]2017 GRC Adjustments'!AA225</f>
        <v>0</v>
      </c>
      <c r="AB225" s="212">
        <f>'[3]2017 GRC Adjustments'!AB225</f>
        <v>0</v>
      </c>
      <c r="AC225" s="212">
        <f>'[3]2017 GRC Adjustments'!AC225</f>
        <v>0</v>
      </c>
      <c r="AD225" s="212">
        <f>'[3]2017 GRC Adjustments'!AD225</f>
        <v>0</v>
      </c>
      <c r="AE225" s="212">
        <f>'[3]2017 GRC Adjustments'!AE225</f>
        <v>0</v>
      </c>
      <c r="AF225" s="212">
        <f>'[3]2017 GRC Adjustments'!AF225</f>
        <v>0</v>
      </c>
      <c r="AG225" s="212">
        <f>'[3]2017 GRC Adjustments'!AG225</f>
        <v>0</v>
      </c>
      <c r="AH225" s="212">
        <f>'[3]2017 GRC Adjustments'!AH225</f>
        <v>0</v>
      </c>
      <c r="AI225" s="212">
        <f>'[3]2017 GRC Adjustments'!AI225</f>
        <v>0</v>
      </c>
      <c r="AJ225" s="212">
        <f>'[3]2017 GRC Adjustments'!AJ225</f>
        <v>0</v>
      </c>
      <c r="AK225" s="212">
        <f>'[3]2017 GRC Adjustments'!AK225</f>
        <v>0</v>
      </c>
      <c r="AL225" s="212">
        <f>'[3]2017 GRC Adjustments'!AL225</f>
        <v>0</v>
      </c>
      <c r="AM225" s="212">
        <f>'[3]2017 GRC Adjustments'!AM225</f>
        <v>0</v>
      </c>
      <c r="AN225" s="762">
        <f>'[3]2017 GRC Adjustments'!AN225</f>
        <v>12940.151137999999</v>
      </c>
    </row>
    <row r="226" spans="1:40">
      <c r="A226" s="751" t="str">
        <f>'[3]2017 GRC Adjustments'!A226</f>
        <v xml:space="preserve">               (23) 9302 - Misc. General Expenses</v>
      </c>
      <c r="B226" s="99">
        <f>'[3]2017 GRC Adjustments'!B226</f>
        <v>4807144.185854</v>
      </c>
      <c r="C226" s="212">
        <f>'[3]2017 GRC Adjustments'!C226</f>
        <v>0</v>
      </c>
      <c r="D226" s="212">
        <f>'[3]2017 GRC Adjustments'!D226</f>
        <v>0</v>
      </c>
      <c r="E226" s="212">
        <f>'[3]2017 GRC Adjustments'!E226</f>
        <v>0</v>
      </c>
      <c r="F226" s="212">
        <f>'[3]2017 GRC Adjustments'!F226</f>
        <v>0</v>
      </c>
      <c r="G226" s="212">
        <f>'[3]2017 GRC Adjustments'!G226</f>
        <v>0</v>
      </c>
      <c r="H226" s="212">
        <f>'[3]2017 GRC Adjustments'!H226</f>
        <v>0</v>
      </c>
      <c r="I226" s="212">
        <f>'[3]2017 GRC Adjustments'!I226</f>
        <v>0</v>
      </c>
      <c r="J226" s="212">
        <f>'[3]2017 GRC Adjustments'!J226</f>
        <v>0</v>
      </c>
      <c r="K226" s="99">
        <f>'[3]2017 GRC Adjustments'!K226</f>
        <v>0</v>
      </c>
      <c r="L226" s="99">
        <f>'[3]2017 GRC Adjustments'!L226</f>
        <v>0</v>
      </c>
      <c r="M226" s="212">
        <f>'[3]2017 GRC Adjustments'!M226</f>
        <v>0</v>
      </c>
      <c r="N226" s="212">
        <f>'[3]2017 GRC Adjustments'!N226</f>
        <v>0</v>
      </c>
      <c r="O226" s="212">
        <f>'[3]2017 GRC Adjustments'!O226</f>
        <v>0</v>
      </c>
      <c r="P226" s="212">
        <f>'[3]2017 GRC Adjustments'!P226</f>
        <v>0</v>
      </c>
      <c r="Q226" s="212">
        <f>'[3]2017 GRC Adjustments'!Q226</f>
        <v>0</v>
      </c>
      <c r="R226" s="212">
        <f>'[3]2017 GRC Adjustments'!R226</f>
        <v>0</v>
      </c>
      <c r="S226" s="99">
        <f>'[3]2017 GRC Adjustments'!S226</f>
        <v>0</v>
      </c>
      <c r="T226" s="212">
        <f>'[3]2017 GRC Adjustments'!T226</f>
        <v>0</v>
      </c>
      <c r="U226" s="212">
        <f>'[3]2017 GRC Adjustments'!U226</f>
        <v>0</v>
      </c>
      <c r="V226" s="212">
        <f>'[3]2017 GRC Adjustments'!V226</f>
        <v>0</v>
      </c>
      <c r="W226" s="212">
        <f>'[3]2017 GRC Adjustments'!W226</f>
        <v>0</v>
      </c>
      <c r="X226" s="212">
        <f>'[3]2017 GRC Adjustments'!X226</f>
        <v>0</v>
      </c>
      <c r="Y226" s="212">
        <f>'[3]2017 GRC Adjustments'!Y226</f>
        <v>-952386</v>
      </c>
      <c r="Z226" s="212">
        <f>'[3]2017 GRC Adjustments'!Z226</f>
        <v>0</v>
      </c>
      <c r="AA226" s="212">
        <f>'[3]2017 GRC Adjustments'!AA226</f>
        <v>0</v>
      </c>
      <c r="AB226" s="212">
        <f>'[3]2017 GRC Adjustments'!AB226</f>
        <v>0</v>
      </c>
      <c r="AC226" s="212">
        <f>'[3]2017 GRC Adjustments'!AC226</f>
        <v>0</v>
      </c>
      <c r="AD226" s="212">
        <f>'[3]2017 GRC Adjustments'!AD226</f>
        <v>0</v>
      </c>
      <c r="AE226" s="212">
        <f>'[3]2017 GRC Adjustments'!AE226</f>
        <v>0</v>
      </c>
      <c r="AF226" s="212">
        <f>'[3]2017 GRC Adjustments'!AF226</f>
        <v>0</v>
      </c>
      <c r="AG226" s="212">
        <f>'[3]2017 GRC Adjustments'!AG226</f>
        <v>0</v>
      </c>
      <c r="AH226" s="212">
        <f>'[3]2017 GRC Adjustments'!AH226</f>
        <v>0</v>
      </c>
      <c r="AI226" s="212">
        <f>'[3]2017 GRC Adjustments'!AI226</f>
        <v>0</v>
      </c>
      <c r="AJ226" s="212">
        <f>'[3]2017 GRC Adjustments'!AJ226</f>
        <v>0</v>
      </c>
      <c r="AK226" s="212">
        <f>'[3]2017 GRC Adjustments'!AK226</f>
        <v>0</v>
      </c>
      <c r="AL226" s="212">
        <f>'[3]2017 GRC Adjustments'!AL226</f>
        <v>0</v>
      </c>
      <c r="AM226" s="212">
        <f>'[3]2017 GRC Adjustments'!AM226</f>
        <v>-952386</v>
      </c>
      <c r="AN226" s="762">
        <f>'[3]2017 GRC Adjustments'!AN226</f>
        <v>3854758.185854</v>
      </c>
    </row>
    <row r="227" spans="1:40">
      <c r="A227" s="751" t="str">
        <f>'[3]2017 GRC Adjustments'!A227</f>
        <v xml:space="preserve">               (23) 931 - Rents</v>
      </c>
      <c r="B227" s="99">
        <f>'[3]2017 GRC Adjustments'!B227</f>
        <v>7645436.9983759997</v>
      </c>
      <c r="C227" s="212">
        <f>'[3]2017 GRC Adjustments'!C227</f>
        <v>0</v>
      </c>
      <c r="D227" s="212">
        <f>'[3]2017 GRC Adjustments'!D227</f>
        <v>0</v>
      </c>
      <c r="E227" s="212">
        <f>'[3]2017 GRC Adjustments'!E227</f>
        <v>0</v>
      </c>
      <c r="F227" s="212">
        <f>'[3]2017 GRC Adjustments'!F227</f>
        <v>0</v>
      </c>
      <c r="G227" s="212">
        <f>'[3]2017 GRC Adjustments'!G227</f>
        <v>0</v>
      </c>
      <c r="H227" s="212">
        <f>'[3]2017 GRC Adjustments'!H227</f>
        <v>0</v>
      </c>
      <c r="I227" s="212">
        <f>'[3]2017 GRC Adjustments'!I227</f>
        <v>0</v>
      </c>
      <c r="J227" s="212">
        <f>'[3]2017 GRC Adjustments'!J227</f>
        <v>0</v>
      </c>
      <c r="K227" s="99">
        <f>'[3]2017 GRC Adjustments'!K227</f>
        <v>0</v>
      </c>
      <c r="L227" s="99">
        <f>'[3]2017 GRC Adjustments'!L227</f>
        <v>0</v>
      </c>
      <c r="M227" s="212">
        <f>'[3]2017 GRC Adjustments'!M227</f>
        <v>0</v>
      </c>
      <c r="N227" s="212">
        <f>'[3]2017 GRC Adjustments'!N227</f>
        <v>0</v>
      </c>
      <c r="O227" s="212">
        <f>'[3]2017 GRC Adjustments'!O227</f>
        <v>0</v>
      </c>
      <c r="P227" s="212">
        <f>'[3]2017 GRC Adjustments'!P227</f>
        <v>0</v>
      </c>
      <c r="Q227" s="212">
        <f>'[3]2017 GRC Adjustments'!Q227</f>
        <v>0</v>
      </c>
      <c r="R227" s="212">
        <f>'[3]2017 GRC Adjustments'!R227</f>
        <v>0</v>
      </c>
      <c r="S227" s="99">
        <f>'[3]2017 GRC Adjustments'!S227</f>
        <v>0</v>
      </c>
      <c r="T227" s="212">
        <f>'[3]2017 GRC Adjustments'!T227</f>
        <v>0</v>
      </c>
      <c r="U227" s="212">
        <f>'[3]2017 GRC Adjustments'!U227</f>
        <v>0</v>
      </c>
      <c r="V227" s="212">
        <f>'[3]2017 GRC Adjustments'!V227</f>
        <v>0</v>
      </c>
      <c r="W227" s="212">
        <f>'[3]2017 GRC Adjustments'!W227</f>
        <v>-363750.12810969783</v>
      </c>
      <c r="X227" s="212">
        <f>'[3]2017 GRC Adjustments'!X227</f>
        <v>0</v>
      </c>
      <c r="Y227" s="212">
        <f>'[3]2017 GRC Adjustments'!Y227</f>
        <v>0</v>
      </c>
      <c r="Z227" s="212">
        <f>'[3]2017 GRC Adjustments'!Z227</f>
        <v>0</v>
      </c>
      <c r="AA227" s="212">
        <f>'[3]2017 GRC Adjustments'!AA227</f>
        <v>0</v>
      </c>
      <c r="AB227" s="212">
        <f>'[3]2017 GRC Adjustments'!AB227</f>
        <v>0</v>
      </c>
      <c r="AC227" s="212">
        <f>'[3]2017 GRC Adjustments'!AC227</f>
        <v>0</v>
      </c>
      <c r="AD227" s="212">
        <f>'[3]2017 GRC Adjustments'!AD227</f>
        <v>0</v>
      </c>
      <c r="AE227" s="212">
        <f>'[3]2017 GRC Adjustments'!AE227</f>
        <v>0</v>
      </c>
      <c r="AF227" s="212">
        <f>'[3]2017 GRC Adjustments'!AF227</f>
        <v>0</v>
      </c>
      <c r="AG227" s="212">
        <f>'[3]2017 GRC Adjustments'!AG227</f>
        <v>0</v>
      </c>
      <c r="AH227" s="212">
        <f>'[3]2017 GRC Adjustments'!AH227</f>
        <v>0</v>
      </c>
      <c r="AI227" s="212">
        <f>'[3]2017 GRC Adjustments'!AI227</f>
        <v>0</v>
      </c>
      <c r="AJ227" s="212">
        <f>'[3]2017 GRC Adjustments'!AJ227</f>
        <v>0</v>
      </c>
      <c r="AK227" s="212">
        <f>'[3]2017 GRC Adjustments'!AK227</f>
        <v>0</v>
      </c>
      <c r="AL227" s="212">
        <f>'[3]2017 GRC Adjustments'!AL227</f>
        <v>0</v>
      </c>
      <c r="AM227" s="212">
        <f>'[3]2017 GRC Adjustments'!AM227</f>
        <v>-363750.12810969783</v>
      </c>
      <c r="AN227" s="762">
        <f>'[3]2017 GRC Adjustments'!AN227</f>
        <v>7281686.8702663016</v>
      </c>
    </row>
    <row r="228" spans="1:40">
      <c r="A228" s="751" t="str">
        <f>'[3]2017 GRC Adjustments'!A228</f>
        <v xml:space="preserve">               (23) 932 - Maint Of General Plant- Gas</v>
      </c>
      <c r="B228" s="99">
        <f>'[3]2017 GRC Adjustments'!B228</f>
        <v>0</v>
      </c>
      <c r="C228" s="212">
        <f>'[3]2017 GRC Adjustments'!C228</f>
        <v>0</v>
      </c>
      <c r="D228" s="212">
        <f>'[3]2017 GRC Adjustments'!D228</f>
        <v>0</v>
      </c>
      <c r="E228" s="212">
        <f>'[3]2017 GRC Adjustments'!E228</f>
        <v>0</v>
      </c>
      <c r="F228" s="212">
        <f>'[3]2017 GRC Adjustments'!F228</f>
        <v>0</v>
      </c>
      <c r="G228" s="212">
        <f>'[3]2017 GRC Adjustments'!G228</f>
        <v>0</v>
      </c>
      <c r="H228" s="212">
        <f>'[3]2017 GRC Adjustments'!H228</f>
        <v>0</v>
      </c>
      <c r="I228" s="212">
        <f>'[3]2017 GRC Adjustments'!I228</f>
        <v>0</v>
      </c>
      <c r="J228" s="212">
        <f>'[3]2017 GRC Adjustments'!J228</f>
        <v>0</v>
      </c>
      <c r="K228" s="99">
        <f>'[3]2017 GRC Adjustments'!K228</f>
        <v>0</v>
      </c>
      <c r="L228" s="99">
        <f>'[3]2017 GRC Adjustments'!L228</f>
        <v>0</v>
      </c>
      <c r="M228" s="212">
        <f>'[3]2017 GRC Adjustments'!M228</f>
        <v>0</v>
      </c>
      <c r="N228" s="212">
        <f>'[3]2017 GRC Adjustments'!N228</f>
        <v>0</v>
      </c>
      <c r="O228" s="212">
        <f>'[3]2017 GRC Adjustments'!O228</f>
        <v>0</v>
      </c>
      <c r="P228" s="212">
        <f>'[3]2017 GRC Adjustments'!P228</f>
        <v>0</v>
      </c>
      <c r="Q228" s="212">
        <f>'[3]2017 GRC Adjustments'!Q228</f>
        <v>0</v>
      </c>
      <c r="R228" s="212">
        <f>'[3]2017 GRC Adjustments'!R228</f>
        <v>0</v>
      </c>
      <c r="S228" s="99">
        <f>'[3]2017 GRC Adjustments'!S228</f>
        <v>0</v>
      </c>
      <c r="T228" s="212">
        <f>'[3]2017 GRC Adjustments'!T228</f>
        <v>0</v>
      </c>
      <c r="U228" s="212">
        <f>'[3]2017 GRC Adjustments'!U228</f>
        <v>0</v>
      </c>
      <c r="V228" s="212">
        <f>'[3]2017 GRC Adjustments'!V228</f>
        <v>0</v>
      </c>
      <c r="W228" s="212">
        <f>'[3]2017 GRC Adjustments'!W228</f>
        <v>0</v>
      </c>
      <c r="X228" s="212">
        <f>'[3]2017 GRC Adjustments'!X228</f>
        <v>0</v>
      </c>
      <c r="Y228" s="212">
        <f>'[3]2017 GRC Adjustments'!Y228</f>
        <v>0</v>
      </c>
      <c r="Z228" s="212">
        <f>'[3]2017 GRC Adjustments'!Z228</f>
        <v>0</v>
      </c>
      <c r="AA228" s="212">
        <f>'[3]2017 GRC Adjustments'!AA228</f>
        <v>0</v>
      </c>
      <c r="AB228" s="212">
        <f>'[3]2017 GRC Adjustments'!AB228</f>
        <v>0</v>
      </c>
      <c r="AC228" s="212">
        <f>'[3]2017 GRC Adjustments'!AC228</f>
        <v>0</v>
      </c>
      <c r="AD228" s="212">
        <f>'[3]2017 GRC Adjustments'!AD228</f>
        <v>0</v>
      </c>
      <c r="AE228" s="212">
        <f>'[3]2017 GRC Adjustments'!AE228</f>
        <v>0</v>
      </c>
      <c r="AF228" s="212">
        <f>'[3]2017 GRC Adjustments'!AF228</f>
        <v>0</v>
      </c>
      <c r="AG228" s="212">
        <f>'[3]2017 GRC Adjustments'!AG228</f>
        <v>0</v>
      </c>
      <c r="AH228" s="212">
        <f>'[3]2017 GRC Adjustments'!AH228</f>
        <v>0</v>
      </c>
      <c r="AI228" s="212">
        <f>'[3]2017 GRC Adjustments'!AI228</f>
        <v>0</v>
      </c>
      <c r="AJ228" s="212">
        <f>'[3]2017 GRC Adjustments'!AJ228</f>
        <v>0</v>
      </c>
      <c r="AK228" s="212">
        <f>'[3]2017 GRC Adjustments'!AK228</f>
        <v>0</v>
      </c>
      <c r="AL228" s="212">
        <f>'[3]2017 GRC Adjustments'!AL228</f>
        <v>0</v>
      </c>
      <c r="AM228" s="212">
        <f>'[3]2017 GRC Adjustments'!AM228</f>
        <v>0</v>
      </c>
      <c r="AN228" s="762">
        <f>'[3]2017 GRC Adjustments'!AN228</f>
        <v>0</v>
      </c>
    </row>
    <row r="229" spans="1:40">
      <c r="A229" s="752" t="str">
        <f>'[3]2017 GRC Adjustments'!A229</f>
        <v xml:space="preserve">               (23) 935 - Maint General Plant - Electric</v>
      </c>
      <c r="B229" s="99">
        <f>'[3]2017 GRC Adjustments'!B229</f>
        <v>12120662.048645999</v>
      </c>
      <c r="C229" s="212">
        <f>'[3]2017 GRC Adjustments'!C229</f>
        <v>0</v>
      </c>
      <c r="D229" s="212">
        <f>'[3]2017 GRC Adjustments'!D229</f>
        <v>0</v>
      </c>
      <c r="E229" s="212">
        <f>'[3]2017 GRC Adjustments'!E229</f>
        <v>0</v>
      </c>
      <c r="F229" s="212">
        <f>'[3]2017 GRC Adjustments'!F229</f>
        <v>0</v>
      </c>
      <c r="G229" s="212">
        <f>'[3]2017 GRC Adjustments'!G229</f>
        <v>0</v>
      </c>
      <c r="H229" s="212">
        <f>'[3]2017 GRC Adjustments'!H229</f>
        <v>0</v>
      </c>
      <c r="I229" s="212">
        <f>'[3]2017 GRC Adjustments'!I229</f>
        <v>0</v>
      </c>
      <c r="J229" s="212">
        <f>'[3]2017 GRC Adjustments'!J229</f>
        <v>0</v>
      </c>
      <c r="K229" s="99">
        <f>'[3]2017 GRC Adjustments'!K229</f>
        <v>0</v>
      </c>
      <c r="L229" s="99">
        <f>'[3]2017 GRC Adjustments'!L229</f>
        <v>0</v>
      </c>
      <c r="M229" s="212">
        <f>'[3]2017 GRC Adjustments'!M229</f>
        <v>0</v>
      </c>
      <c r="N229" s="212">
        <f>'[3]2017 GRC Adjustments'!N229</f>
        <v>0</v>
      </c>
      <c r="O229" s="212">
        <f>'[3]2017 GRC Adjustments'!O229</f>
        <v>0</v>
      </c>
      <c r="P229" s="212">
        <f>'[3]2017 GRC Adjustments'!P229</f>
        <v>0</v>
      </c>
      <c r="Q229" s="212">
        <f>'[3]2017 GRC Adjustments'!Q229</f>
        <v>0</v>
      </c>
      <c r="R229" s="212">
        <f>'[3]2017 GRC Adjustments'!R229</f>
        <v>0</v>
      </c>
      <c r="S229" s="99">
        <f>'[3]2017 GRC Adjustments'!S229</f>
        <v>0</v>
      </c>
      <c r="T229" s="212">
        <f>'[3]2017 GRC Adjustments'!T229</f>
        <v>0</v>
      </c>
      <c r="U229" s="212">
        <f>'[3]2017 GRC Adjustments'!U229</f>
        <v>0</v>
      </c>
      <c r="V229" s="212">
        <f>'[3]2017 GRC Adjustments'!V229</f>
        <v>0</v>
      </c>
      <c r="W229" s="212">
        <f>'[3]2017 GRC Adjustments'!W229</f>
        <v>0</v>
      </c>
      <c r="X229" s="212">
        <f>'[3]2017 GRC Adjustments'!X229</f>
        <v>0</v>
      </c>
      <c r="Y229" s="212">
        <f>'[3]2017 GRC Adjustments'!Y229</f>
        <v>0</v>
      </c>
      <c r="Z229" s="212">
        <f>'[3]2017 GRC Adjustments'!Z229</f>
        <v>0</v>
      </c>
      <c r="AA229" s="212">
        <f>'[3]2017 GRC Adjustments'!AA229</f>
        <v>0</v>
      </c>
      <c r="AB229" s="212">
        <f>'[3]2017 GRC Adjustments'!AB229</f>
        <v>0</v>
      </c>
      <c r="AC229" s="212">
        <f>'[3]2017 GRC Adjustments'!AC229</f>
        <v>0</v>
      </c>
      <c r="AD229" s="212">
        <f>'[3]2017 GRC Adjustments'!AD229</f>
        <v>0</v>
      </c>
      <c r="AE229" s="212">
        <f>'[3]2017 GRC Adjustments'!AE229</f>
        <v>0</v>
      </c>
      <c r="AF229" s="212">
        <f>'[3]2017 GRC Adjustments'!AF229</f>
        <v>0</v>
      </c>
      <c r="AG229" s="212">
        <f>'[3]2017 GRC Adjustments'!AG229</f>
        <v>0</v>
      </c>
      <c r="AH229" s="212">
        <f>'[3]2017 GRC Adjustments'!AH229</f>
        <v>0</v>
      </c>
      <c r="AI229" s="212">
        <f>'[3]2017 GRC Adjustments'!AI229</f>
        <v>0</v>
      </c>
      <c r="AJ229" s="212">
        <f>'[3]2017 GRC Adjustments'!AJ229</f>
        <v>0</v>
      </c>
      <c r="AK229" s="212">
        <f>'[3]2017 GRC Adjustments'!AK229</f>
        <v>0</v>
      </c>
      <c r="AL229" s="212">
        <f>'[3]2017 GRC Adjustments'!AL229</f>
        <v>0</v>
      </c>
      <c r="AM229" s="212">
        <f>'[3]2017 GRC Adjustments'!AM229</f>
        <v>0</v>
      </c>
      <c r="AN229" s="762">
        <f>'[3]2017 GRC Adjustments'!AN229</f>
        <v>12120662.048645999</v>
      </c>
    </row>
    <row r="230" spans="1:40">
      <c r="A230" s="756" t="str">
        <f>'[3]2017 GRC Adjustments'!A230</f>
        <v xml:space="preserve">                    (23) SUBTOTAL</v>
      </c>
      <c r="B230" s="763">
        <f>'[3]2017 GRC Adjustments'!B230</f>
        <v>114599758.58151479</v>
      </c>
      <c r="C230" s="763">
        <f>'[3]2017 GRC Adjustments'!C230</f>
        <v>-57722.627820235684</v>
      </c>
      <c r="D230" s="763">
        <f>'[3]2017 GRC Adjustments'!D230</f>
        <v>56627</v>
      </c>
      <c r="E230" s="763">
        <f>'[3]2017 GRC Adjustments'!E230</f>
        <v>-426522.21638000006</v>
      </c>
      <c r="F230" s="763">
        <f>'[3]2017 GRC Adjustments'!F230</f>
        <v>0</v>
      </c>
      <c r="G230" s="763">
        <f>'[3]2017 GRC Adjustments'!G230</f>
        <v>0</v>
      </c>
      <c r="H230" s="763">
        <f>'[3]2017 GRC Adjustments'!H230</f>
        <v>0</v>
      </c>
      <c r="I230" s="763">
        <f>'[3]2017 GRC Adjustments'!I230</f>
        <v>-106750.2786706667</v>
      </c>
      <c r="J230" s="763">
        <f>'[3]2017 GRC Adjustments'!J230</f>
        <v>0</v>
      </c>
      <c r="K230" s="763">
        <f>'[3]2017 GRC Adjustments'!K230</f>
        <v>63226.904854136286</v>
      </c>
      <c r="L230" s="763">
        <f>'[3]2017 GRC Adjustments'!L230</f>
        <v>-24832.496714436435</v>
      </c>
      <c r="M230" s="763">
        <f>'[3]2017 GRC Adjustments'!M230</f>
        <v>0</v>
      </c>
      <c r="N230" s="763">
        <f>'[3]2017 GRC Adjustments'!N230</f>
        <v>407545.487356</v>
      </c>
      <c r="O230" s="763">
        <f>'[3]2017 GRC Adjustments'!O230</f>
        <v>0</v>
      </c>
      <c r="P230" s="763">
        <f>'[3]2017 GRC Adjustments'!P230</f>
        <v>-101765.01975586347</v>
      </c>
      <c r="Q230" s="763">
        <f>'[3]2017 GRC Adjustments'!Q230</f>
        <v>1822992.9925739774</v>
      </c>
      <c r="R230" s="763">
        <f>'[3]2017 GRC Adjustments'!R230</f>
        <v>795244.97081179544</v>
      </c>
      <c r="S230" s="763">
        <f>'[3]2017 GRC Adjustments'!S230</f>
        <v>148775.67639789265</v>
      </c>
      <c r="T230" s="763">
        <f>'[3]2017 GRC Adjustments'!T230</f>
        <v>187308.92923393101</v>
      </c>
      <c r="U230" s="763">
        <f>'[3]2017 GRC Adjustments'!U230</f>
        <v>0</v>
      </c>
      <c r="V230" s="763">
        <f>'[3]2017 GRC Adjustments'!V230</f>
        <v>0</v>
      </c>
      <c r="W230" s="763">
        <f>'[3]2017 GRC Adjustments'!W230</f>
        <v>-363750.12810969783</v>
      </c>
      <c r="X230" s="763">
        <f>'[3]2017 GRC Adjustments'!X230</f>
        <v>-51913.275359999388</v>
      </c>
      <c r="Y230" s="763">
        <f>'[3]2017 GRC Adjustments'!Y230</f>
        <v>-952386</v>
      </c>
      <c r="Z230" s="763">
        <f>'[3]2017 GRC Adjustments'!Z230</f>
        <v>0</v>
      </c>
      <c r="AA230" s="763">
        <f>'[3]2017 GRC Adjustments'!AA230</f>
        <v>0</v>
      </c>
      <c r="AB230" s="763">
        <f>'[3]2017 GRC Adjustments'!AB230</f>
        <v>0</v>
      </c>
      <c r="AC230" s="763">
        <f>'[3]2017 GRC Adjustments'!AC230</f>
        <v>0</v>
      </c>
      <c r="AD230" s="763">
        <f>'[3]2017 GRC Adjustments'!AD230</f>
        <v>0</v>
      </c>
      <c r="AE230" s="763">
        <f>'[3]2017 GRC Adjustments'!AE230</f>
        <v>0</v>
      </c>
      <c r="AF230" s="763">
        <f>'[3]2017 GRC Adjustments'!AF230</f>
        <v>0</v>
      </c>
      <c r="AG230" s="763">
        <f>'[3]2017 GRC Adjustments'!AG230</f>
        <v>0</v>
      </c>
      <c r="AH230" s="763">
        <f>'[3]2017 GRC Adjustments'!AH230</f>
        <v>0</v>
      </c>
      <c r="AI230" s="763">
        <f>'[3]2017 GRC Adjustments'!AI230</f>
        <v>0</v>
      </c>
      <c r="AJ230" s="763">
        <f>'[3]2017 GRC Adjustments'!AJ230</f>
        <v>0</v>
      </c>
      <c r="AK230" s="763">
        <f>'[3]2017 GRC Adjustments'!AK230</f>
        <v>0</v>
      </c>
      <c r="AL230" s="763">
        <f>'[3]2017 GRC Adjustments'!AL230</f>
        <v>0</v>
      </c>
      <c r="AM230" s="763">
        <f>'[3]2017 GRC Adjustments'!AM230</f>
        <v>1396079.9184168335</v>
      </c>
      <c r="AN230" s="764">
        <f>'[3]2017 GRC Adjustments'!AN230</f>
        <v>115995838.49993162</v>
      </c>
    </row>
    <row r="231" spans="1:40" ht="13.8" thickBot="1">
      <c r="A231" s="761" t="str">
        <f>'[3]2017 GRC Adjustments'!A231</f>
        <v xml:space="preserve">     TOTAL OPERATING AND MAINTENANCE</v>
      </c>
      <c r="B231" s="644">
        <f>'[3]2017 GRC Adjustments'!B231</f>
        <v>509119543.78426731</v>
      </c>
      <c r="C231" s="644">
        <f>'[3]2017 GRC Adjustments'!C231</f>
        <v>-264283.05147494911</v>
      </c>
      <c r="D231" s="644">
        <f>'[3]2017 GRC Adjustments'!D231</f>
        <v>259265</v>
      </c>
      <c r="E231" s="644">
        <f>'[3]2017 GRC Adjustments'!E231</f>
        <v>-116620909.63566583</v>
      </c>
      <c r="F231" s="644">
        <f>'[3]2017 GRC Adjustments'!F231</f>
        <v>0</v>
      </c>
      <c r="G231" s="644">
        <f>'[3]2017 GRC Adjustments'!G231</f>
        <v>0</v>
      </c>
      <c r="H231" s="644">
        <f>'[3]2017 GRC Adjustments'!H231</f>
        <v>0</v>
      </c>
      <c r="I231" s="644">
        <f>'[3]2017 GRC Adjustments'!I231</f>
        <v>-106750.2786706667</v>
      </c>
      <c r="J231" s="644">
        <f>'[3]2017 GRC Adjustments'!J231</f>
        <v>-1047792</v>
      </c>
      <c r="K231" s="644">
        <f>'[3]2017 GRC Adjustments'!K231</f>
        <v>148711.30577742562</v>
      </c>
      <c r="L231" s="644">
        <f>'[3]2017 GRC Adjustments'!L231</f>
        <v>-24832.496714436435</v>
      </c>
      <c r="M231" s="644">
        <f>'[3]2017 GRC Adjustments'!M231</f>
        <v>176605.63064400846</v>
      </c>
      <c r="N231" s="644">
        <f>'[3]2017 GRC Adjustments'!N231</f>
        <v>407545.487356</v>
      </c>
      <c r="O231" s="644">
        <f>'[3]2017 GRC Adjustments'!O231</f>
        <v>0</v>
      </c>
      <c r="P231" s="644">
        <f>'[3]2017 GRC Adjustments'!P231</f>
        <v>-101765.01975586347</v>
      </c>
      <c r="Q231" s="644">
        <f>'[3]2017 GRC Adjustments'!Q231</f>
        <v>1822992.9925739774</v>
      </c>
      <c r="R231" s="644">
        <f>'[3]2017 GRC Adjustments'!R231</f>
        <v>1824713.394739239</v>
      </c>
      <c r="S231" s="644">
        <f>'[3]2017 GRC Adjustments'!S231</f>
        <v>148775.67639789265</v>
      </c>
      <c r="T231" s="644">
        <f>'[3]2017 GRC Adjustments'!T231</f>
        <v>187308.92923393101</v>
      </c>
      <c r="U231" s="644">
        <f>'[3]2017 GRC Adjustments'!U231</f>
        <v>0</v>
      </c>
      <c r="V231" s="644">
        <f>'[3]2017 GRC Adjustments'!V231</f>
        <v>3092647.9339365205</v>
      </c>
      <c r="W231" s="644">
        <f>'[3]2017 GRC Adjustments'!W231</f>
        <v>-363750.12810969783</v>
      </c>
      <c r="X231" s="644">
        <f>'[3]2017 GRC Adjustments'!X231</f>
        <v>-51913.275359999388</v>
      </c>
      <c r="Y231" s="644">
        <f>'[3]2017 GRC Adjustments'!Y231</f>
        <v>-952386</v>
      </c>
      <c r="Z231" s="644">
        <f>'[3]2017 GRC Adjustments'!Z231</f>
        <v>11973885.605561133</v>
      </c>
      <c r="AA231" s="644">
        <f>'[3]2017 GRC Adjustments'!AA231</f>
        <v>0</v>
      </c>
      <c r="AB231" s="644">
        <f>'[3]2017 GRC Adjustments'!AB231</f>
        <v>0</v>
      </c>
      <c r="AC231" s="644">
        <f>'[3]2017 GRC Adjustments'!AC231</f>
        <v>0</v>
      </c>
      <c r="AD231" s="644">
        <f>'[3]2017 GRC Adjustments'!AD231</f>
        <v>-403311.48166666902</v>
      </c>
      <c r="AE231" s="644">
        <f>'[3]2017 GRC Adjustments'!AE231</f>
        <v>0</v>
      </c>
      <c r="AF231" s="644">
        <f>'[3]2017 GRC Adjustments'!AF231</f>
        <v>0</v>
      </c>
      <c r="AG231" s="644">
        <f>'[3]2017 GRC Adjustments'!AG231</f>
        <v>0</v>
      </c>
      <c r="AH231" s="644">
        <f>'[3]2017 GRC Adjustments'!AH231</f>
        <v>0</v>
      </c>
      <c r="AI231" s="644">
        <f>'[3]2017 GRC Adjustments'!AI231</f>
        <v>0</v>
      </c>
      <c r="AJ231" s="644">
        <f>'[3]2017 GRC Adjustments'!AJ231</f>
        <v>0</v>
      </c>
      <c r="AK231" s="644">
        <f>'[3]2017 GRC Adjustments'!AK231</f>
        <v>0</v>
      </c>
      <c r="AL231" s="644">
        <f>'[3]2017 GRC Adjustments'!AL231</f>
        <v>0</v>
      </c>
      <c r="AM231" s="644">
        <f>'[3]2017 GRC Adjustments'!AM231</f>
        <v>-99895241.41119799</v>
      </c>
      <c r="AN231" s="766">
        <f>'[3]2017 GRC Adjustments'!AN231</f>
        <v>409224302.37306929</v>
      </c>
    </row>
    <row r="232" spans="1:40" ht="13.8" thickTop="1">
      <c r="A232" s="751">
        <f>'[3]2017 GRC Adjustments'!A232</f>
        <v>0</v>
      </c>
      <c r="B232" s="212">
        <f>'[3]2017 GRC Adjustments'!B232</f>
        <v>0</v>
      </c>
      <c r="C232" s="212">
        <f>'[3]2017 GRC Adjustments'!C232</f>
        <v>0</v>
      </c>
      <c r="D232" s="212">
        <f>'[3]2017 GRC Adjustments'!D232</f>
        <v>0</v>
      </c>
      <c r="E232" s="212">
        <f>'[3]2017 GRC Adjustments'!E232</f>
        <v>0</v>
      </c>
      <c r="F232" s="212">
        <f>'[3]2017 GRC Adjustments'!F232</f>
        <v>0</v>
      </c>
      <c r="G232" s="212">
        <f>'[3]2017 GRC Adjustments'!G232</f>
        <v>0</v>
      </c>
      <c r="H232" s="212">
        <f>'[3]2017 GRC Adjustments'!H232</f>
        <v>0</v>
      </c>
      <c r="I232" s="212">
        <f>'[3]2017 GRC Adjustments'!I232</f>
        <v>0</v>
      </c>
      <c r="J232" s="212">
        <f>'[3]2017 GRC Adjustments'!J232</f>
        <v>0</v>
      </c>
      <c r="K232" s="212">
        <f>'[3]2017 GRC Adjustments'!K232</f>
        <v>0</v>
      </c>
      <c r="L232" s="212">
        <f>'[3]2017 GRC Adjustments'!L232</f>
        <v>0</v>
      </c>
      <c r="M232" s="212">
        <f>'[3]2017 GRC Adjustments'!M232</f>
        <v>0</v>
      </c>
      <c r="N232" s="212">
        <f>'[3]2017 GRC Adjustments'!N232</f>
        <v>0</v>
      </c>
      <c r="O232" s="212">
        <f>'[3]2017 GRC Adjustments'!O232</f>
        <v>0</v>
      </c>
      <c r="P232" s="212">
        <f>'[3]2017 GRC Adjustments'!P232</f>
        <v>0</v>
      </c>
      <c r="Q232" s="212">
        <f>'[3]2017 GRC Adjustments'!Q232</f>
        <v>0</v>
      </c>
      <c r="R232" s="212">
        <f>'[3]2017 GRC Adjustments'!R232</f>
        <v>0</v>
      </c>
      <c r="S232" s="212">
        <f>'[3]2017 GRC Adjustments'!S232</f>
        <v>0</v>
      </c>
      <c r="T232" s="212">
        <f>'[3]2017 GRC Adjustments'!T232</f>
        <v>0</v>
      </c>
      <c r="U232" s="212">
        <f>'[3]2017 GRC Adjustments'!U232</f>
        <v>0</v>
      </c>
      <c r="V232" s="212">
        <f>'[3]2017 GRC Adjustments'!V232</f>
        <v>0</v>
      </c>
      <c r="W232" s="212">
        <f>'[3]2017 GRC Adjustments'!W232</f>
        <v>0</v>
      </c>
      <c r="X232" s="212">
        <f>'[3]2017 GRC Adjustments'!X232</f>
        <v>0</v>
      </c>
      <c r="Y232" s="212">
        <f>'[3]2017 GRC Adjustments'!Y232</f>
        <v>0</v>
      </c>
      <c r="Z232" s="212">
        <f>'[3]2017 GRC Adjustments'!Z232</f>
        <v>0</v>
      </c>
      <c r="AA232" s="212">
        <f>'[3]2017 GRC Adjustments'!AA232</f>
        <v>0</v>
      </c>
      <c r="AB232" s="212">
        <f>'[3]2017 GRC Adjustments'!AB232</f>
        <v>0</v>
      </c>
      <c r="AC232" s="212">
        <f>'[3]2017 GRC Adjustments'!AC232</f>
        <v>0</v>
      </c>
      <c r="AD232" s="212">
        <f>'[3]2017 GRC Adjustments'!AD232</f>
        <v>0</v>
      </c>
      <c r="AE232" s="212">
        <f>'[3]2017 GRC Adjustments'!AE232</f>
        <v>0</v>
      </c>
      <c r="AF232" s="212">
        <f>'[3]2017 GRC Adjustments'!AF232</f>
        <v>0</v>
      </c>
      <c r="AG232" s="212">
        <f>'[3]2017 GRC Adjustments'!AG232</f>
        <v>0</v>
      </c>
      <c r="AH232" s="212">
        <f>'[3]2017 GRC Adjustments'!AH232</f>
        <v>0</v>
      </c>
      <c r="AI232" s="212">
        <f>'[3]2017 GRC Adjustments'!AI232</f>
        <v>0</v>
      </c>
      <c r="AJ232" s="212">
        <f>'[3]2017 GRC Adjustments'!AJ232</f>
        <v>0</v>
      </c>
      <c r="AK232" s="212">
        <f>'[3]2017 GRC Adjustments'!AK232</f>
        <v>0</v>
      </c>
      <c r="AL232" s="212">
        <f>'[3]2017 GRC Adjustments'!AL232</f>
        <v>0</v>
      </c>
      <c r="AM232" s="212">
        <f>'[3]2017 GRC Adjustments'!AM232</f>
        <v>0</v>
      </c>
      <c r="AN232" s="762">
        <f>'[3]2017 GRC Adjustments'!AN232</f>
        <v>0</v>
      </c>
    </row>
    <row r="233" spans="1:40">
      <c r="A233" s="751" t="str">
        <f>'[3]2017 GRC Adjustments'!A233</f>
        <v xml:space="preserve">     DEPRECIATION, DEPLETION AND AMORTIZATION</v>
      </c>
      <c r="B233" s="212">
        <f>'[3]2017 GRC Adjustments'!B233</f>
        <v>0</v>
      </c>
      <c r="C233" s="212">
        <f>'[3]2017 GRC Adjustments'!C233</f>
        <v>0</v>
      </c>
      <c r="D233" s="212">
        <f>'[3]2017 GRC Adjustments'!D233</f>
        <v>0</v>
      </c>
      <c r="E233" s="212">
        <f>'[3]2017 GRC Adjustments'!E233</f>
        <v>0</v>
      </c>
      <c r="F233" s="212">
        <f>'[3]2017 GRC Adjustments'!F233</f>
        <v>0</v>
      </c>
      <c r="G233" s="212">
        <f>'[3]2017 GRC Adjustments'!G233</f>
        <v>0</v>
      </c>
      <c r="H233" s="212">
        <f>'[3]2017 GRC Adjustments'!H233</f>
        <v>0</v>
      </c>
      <c r="I233" s="212">
        <f>'[3]2017 GRC Adjustments'!I233</f>
        <v>0</v>
      </c>
      <c r="J233" s="212">
        <f>'[3]2017 GRC Adjustments'!J233</f>
        <v>0</v>
      </c>
      <c r="K233" s="212">
        <f>'[3]2017 GRC Adjustments'!K233</f>
        <v>0</v>
      </c>
      <c r="L233" s="212">
        <f>'[3]2017 GRC Adjustments'!L233</f>
        <v>0</v>
      </c>
      <c r="M233" s="212">
        <f>'[3]2017 GRC Adjustments'!M233</f>
        <v>0</v>
      </c>
      <c r="N233" s="212">
        <f>'[3]2017 GRC Adjustments'!N233</f>
        <v>0</v>
      </c>
      <c r="O233" s="212">
        <f>'[3]2017 GRC Adjustments'!O233</f>
        <v>0</v>
      </c>
      <c r="P233" s="212">
        <f>'[3]2017 GRC Adjustments'!P233</f>
        <v>0</v>
      </c>
      <c r="Q233" s="212">
        <f>'[3]2017 GRC Adjustments'!Q233</f>
        <v>0</v>
      </c>
      <c r="R233" s="212">
        <f>'[3]2017 GRC Adjustments'!R233</f>
        <v>0</v>
      </c>
      <c r="S233" s="212">
        <f>'[3]2017 GRC Adjustments'!S233</f>
        <v>0</v>
      </c>
      <c r="T233" s="212">
        <f>'[3]2017 GRC Adjustments'!T233</f>
        <v>0</v>
      </c>
      <c r="U233" s="212">
        <f>'[3]2017 GRC Adjustments'!U233</f>
        <v>0</v>
      </c>
      <c r="V233" s="212">
        <f>'[3]2017 GRC Adjustments'!V233</f>
        <v>0</v>
      </c>
      <c r="W233" s="769">
        <f>'[3]2017 GRC Adjustments'!W233</f>
        <v>89248.017462842559</v>
      </c>
      <c r="X233" s="770">
        <f>'[3]2017 GRC Adjustments'!X233</f>
        <v>390</v>
      </c>
      <c r="Y233" s="212">
        <f>'[3]2017 GRC Adjustments'!Y233</f>
        <v>0</v>
      </c>
      <c r="Z233" s="212">
        <f>'[3]2017 GRC Adjustments'!Z233</f>
        <v>0</v>
      </c>
      <c r="AA233" s="212">
        <f>'[3]2017 GRC Adjustments'!AA233</f>
        <v>0</v>
      </c>
      <c r="AB233" s="212">
        <f>'[3]2017 GRC Adjustments'!AB233</f>
        <v>0</v>
      </c>
      <c r="AC233" s="212">
        <f>'[3]2017 GRC Adjustments'!AC233</f>
        <v>0</v>
      </c>
      <c r="AD233" s="212">
        <f>'[3]2017 GRC Adjustments'!AD233</f>
        <v>0</v>
      </c>
      <c r="AE233" s="212">
        <f>'[3]2017 GRC Adjustments'!AE233</f>
        <v>0</v>
      </c>
      <c r="AF233" s="769">
        <f>'[3]2017 GRC Adjustments'!AF233</f>
        <v>142830.65362499998</v>
      </c>
      <c r="AG233" s="770">
        <f>'[3]2017 GRC Adjustments'!AG233</f>
        <v>348</v>
      </c>
      <c r="AH233" s="769">
        <f>'[3]2017 GRC Adjustments'!AH233</f>
        <v>0</v>
      </c>
      <c r="AI233" s="212">
        <f>'[3]2017 GRC Adjustments'!AI233</f>
        <v>0</v>
      </c>
      <c r="AJ233" s="212">
        <f>'[3]2017 GRC Adjustments'!AJ233</f>
        <v>0</v>
      </c>
      <c r="AK233" s="212">
        <f>'[3]2017 GRC Adjustments'!AK233</f>
        <v>0</v>
      </c>
      <c r="AL233" s="212">
        <f>'[3]2017 GRC Adjustments'!AL233</f>
        <v>0</v>
      </c>
      <c r="AM233" s="212">
        <f>'[3]2017 GRC Adjustments'!AM233</f>
        <v>0</v>
      </c>
      <c r="AN233" s="762">
        <f>'[3]2017 GRC Adjustments'!AN233</f>
        <v>0</v>
      </c>
    </row>
    <row r="234" spans="1:40">
      <c r="A234" s="753" t="str">
        <f>'[3]2017 GRC Adjustments'!A234</f>
        <v xml:space="preserve">          24 - DEPRECIATION</v>
      </c>
      <c r="B234" s="212">
        <f>'[3]2017 GRC Adjustments'!B234</f>
        <v>0</v>
      </c>
      <c r="C234" s="212">
        <f>'[3]2017 GRC Adjustments'!C234</f>
        <v>0</v>
      </c>
      <c r="D234" s="212">
        <f>'[3]2017 GRC Adjustments'!D234</f>
        <v>0</v>
      </c>
      <c r="E234" s="212">
        <f>'[3]2017 GRC Adjustments'!E234</f>
        <v>0</v>
      </c>
      <c r="F234" s="212">
        <f>'[3]2017 GRC Adjustments'!F234</f>
        <v>0</v>
      </c>
      <c r="G234" s="212">
        <f>'[3]2017 GRC Adjustments'!G234</f>
        <v>0</v>
      </c>
      <c r="H234" s="771">
        <f>'[3]2017 GRC Adjustments'!H234</f>
        <v>0</v>
      </c>
      <c r="I234" s="769" t="str">
        <f>'[3]2017 GRC Adjustments'!I234</f>
        <v>&lt;=== double click here for 300 level FERC detail</v>
      </c>
      <c r="J234" s="772">
        <f>'[3]2017 GRC Adjustments'!J234</f>
        <v>0</v>
      </c>
      <c r="K234" s="772">
        <f>'[3]2017 GRC Adjustments'!K234</f>
        <v>0</v>
      </c>
      <c r="L234" s="772">
        <f>'[3]2017 GRC Adjustments'!L234</f>
        <v>0</v>
      </c>
      <c r="M234" s="212">
        <f>'[3]2017 GRC Adjustments'!M234</f>
        <v>0</v>
      </c>
      <c r="N234" s="212">
        <f>'[3]2017 GRC Adjustments'!N234</f>
        <v>0</v>
      </c>
      <c r="O234" s="212">
        <f>'[3]2017 GRC Adjustments'!O234</f>
        <v>0</v>
      </c>
      <c r="P234" s="212">
        <f>'[3]2017 GRC Adjustments'!P234</f>
        <v>0</v>
      </c>
      <c r="Q234" s="212">
        <f>'[3]2017 GRC Adjustments'!Q234</f>
        <v>0</v>
      </c>
      <c r="R234" s="212">
        <f>'[3]2017 GRC Adjustments'!R234</f>
        <v>0</v>
      </c>
      <c r="S234" s="212">
        <f>'[3]2017 GRC Adjustments'!S234</f>
        <v>0</v>
      </c>
      <c r="T234" s="212">
        <f>'[3]2017 GRC Adjustments'!T234</f>
        <v>0</v>
      </c>
      <c r="U234" s="212">
        <f>'[3]2017 GRC Adjustments'!U234</f>
        <v>0</v>
      </c>
      <c r="V234" s="212">
        <f>'[3]2017 GRC Adjustments'!V234</f>
        <v>0</v>
      </c>
      <c r="W234" s="769">
        <f>'[3]2017 GRC Adjustments'!W234</f>
        <v>-393261.64299999998</v>
      </c>
      <c r="X234" s="770">
        <f>'[3]2017 GRC Adjustments'!X234</f>
        <v>390.1</v>
      </c>
      <c r="Y234" s="212">
        <f>'[3]2017 GRC Adjustments'!Y234</f>
        <v>0</v>
      </c>
      <c r="Z234" s="212">
        <f>'[3]2017 GRC Adjustments'!Z234</f>
        <v>0</v>
      </c>
      <c r="AA234" s="212">
        <f>'[3]2017 GRC Adjustments'!AA234</f>
        <v>0</v>
      </c>
      <c r="AB234" s="771">
        <f>'[3]2017 GRC Adjustments'!AB234</f>
        <v>0</v>
      </c>
      <c r="AC234" s="769" t="str">
        <f>'[3]2017 GRC Adjustments'!AC234</f>
        <v>&lt;=== double click here for 300 level FERC detail</v>
      </c>
      <c r="AD234" s="769">
        <f>'[3]2017 GRC Adjustments'!AD234</f>
        <v>0</v>
      </c>
      <c r="AE234" s="769">
        <f>'[3]2017 GRC Adjustments'!AE234</f>
        <v>0</v>
      </c>
      <c r="AF234" s="769">
        <f>'[3]2017 GRC Adjustments'!AF234</f>
        <v>73366.814088699466</v>
      </c>
      <c r="AG234" s="770" t="str">
        <f>'[3]2017 GRC Adjustments'!AG234</f>
        <v>Roughly 40% 353 and 60% 363</v>
      </c>
      <c r="AH234" s="769">
        <f>'[3]2017 GRC Adjustments'!AH234</f>
        <v>0</v>
      </c>
      <c r="AI234" s="770" t="str">
        <f>'[3]2017 GRC Adjustments'!AI234</f>
        <v>Goldendales is 344.2</v>
      </c>
      <c r="AJ234" s="212">
        <f>'[3]2017 GRC Adjustments'!AJ234</f>
        <v>0</v>
      </c>
      <c r="AK234" s="212">
        <f>'[3]2017 GRC Adjustments'!AK234</f>
        <v>0</v>
      </c>
      <c r="AL234" s="212">
        <f>'[3]2017 GRC Adjustments'!AL234</f>
        <v>0</v>
      </c>
      <c r="AM234" s="212">
        <f>'[3]2017 GRC Adjustments'!AM234</f>
        <v>0</v>
      </c>
      <c r="AN234" s="762">
        <f>'[3]2017 GRC Adjustments'!AN234</f>
        <v>0</v>
      </c>
    </row>
    <row r="235" spans="1:40">
      <c r="A235" s="751" t="str">
        <f>'[3]2017 GRC Adjustments'!A235</f>
        <v xml:space="preserve">               (24) 403 - Depreciation Expense</v>
      </c>
      <c r="B235" s="99">
        <f>'[3]2017 GRC Adjustments'!B235</f>
        <v>265528843.370502</v>
      </c>
      <c r="C235" s="212">
        <f>'[3]2017 GRC Adjustments'!C235</f>
        <v>0</v>
      </c>
      <c r="D235" s="212">
        <f>'[3]2017 GRC Adjustments'!D235</f>
        <v>0</v>
      </c>
      <c r="E235" s="212">
        <f>'[3]2017 GRC Adjustments'!E235</f>
        <v>0</v>
      </c>
      <c r="F235" s="212">
        <f>'[3]2017 GRC Adjustments'!F235</f>
        <v>0</v>
      </c>
      <c r="G235" s="212">
        <f>'[3]2017 GRC Adjustments'!G235</f>
        <v>0</v>
      </c>
      <c r="H235" s="212">
        <f>'[3]2017 GRC Adjustments'!H235</f>
        <v>54396376.588998578</v>
      </c>
      <c r="I235" s="212">
        <f>'[3]2017 GRC Adjustments'!I235</f>
        <v>0</v>
      </c>
      <c r="J235" s="212">
        <f>'[3]2017 GRC Adjustments'!J235</f>
        <v>0</v>
      </c>
      <c r="K235" s="212">
        <f>'[3]2017 GRC Adjustments'!K235</f>
        <v>0</v>
      </c>
      <c r="L235" s="212">
        <f>'[3]2017 GRC Adjustments'!L235</f>
        <v>0</v>
      </c>
      <c r="M235" s="212">
        <f>'[3]2017 GRC Adjustments'!M235</f>
        <v>0</v>
      </c>
      <c r="N235" s="212">
        <f>'[3]2017 GRC Adjustments'!N235</f>
        <v>0</v>
      </c>
      <c r="O235" s="212">
        <f>'[3]2017 GRC Adjustments'!O235</f>
        <v>0</v>
      </c>
      <c r="P235" s="212">
        <f>'[3]2017 GRC Adjustments'!P235</f>
        <v>0</v>
      </c>
      <c r="Q235" s="212">
        <f>'[3]2017 GRC Adjustments'!Q235</f>
        <v>0</v>
      </c>
      <c r="R235" s="212">
        <f>'[3]2017 GRC Adjustments'!R235</f>
        <v>0</v>
      </c>
      <c r="S235" s="212">
        <f>'[3]2017 GRC Adjustments'!S235</f>
        <v>0</v>
      </c>
      <c r="T235" s="212">
        <f>'[3]2017 GRC Adjustments'!T235</f>
        <v>0</v>
      </c>
      <c r="U235" s="212">
        <f>'[3]2017 GRC Adjustments'!U235</f>
        <v>0</v>
      </c>
      <c r="V235" s="212">
        <f>'[3]2017 GRC Adjustments'!V235</f>
        <v>0</v>
      </c>
      <c r="W235" s="212">
        <f>'[3]2017 GRC Adjustments'!W235</f>
        <v>-304013.62553715741</v>
      </c>
      <c r="X235" s="212">
        <f>'[3]2017 GRC Adjustments'!X235</f>
        <v>0</v>
      </c>
      <c r="Y235" s="212">
        <f>'[3]2017 GRC Adjustments'!Y235</f>
        <v>0</v>
      </c>
      <c r="Z235" s="212">
        <f>'[3]2017 GRC Adjustments'!Z235</f>
        <v>0</v>
      </c>
      <c r="AA235" s="212">
        <f>'[3]2017 GRC Adjustments'!AA235</f>
        <v>0</v>
      </c>
      <c r="AB235" s="212">
        <f>'[3]2017 GRC Adjustments'!AB235</f>
        <v>-212138.37865459672</v>
      </c>
      <c r="AC235" s="212">
        <f>'[3]2017 GRC Adjustments'!AC235</f>
        <v>0</v>
      </c>
      <c r="AD235" s="212">
        <f>'[3]2017 GRC Adjustments'!AD235</f>
        <v>0</v>
      </c>
      <c r="AE235" s="212">
        <f>'[3]2017 GRC Adjustments'!AE235</f>
        <v>0</v>
      </c>
      <c r="AF235" s="212">
        <f>'[3]2017 GRC Adjustments'!AF235</f>
        <v>223831.26558229775</v>
      </c>
      <c r="AG235" s="212">
        <f>'[3]2017 GRC Adjustments'!AG235</f>
        <v>0</v>
      </c>
      <c r="AH235" s="212">
        <f>'[3]2017 GRC Adjustments'!AH235</f>
        <v>-3317.0689883994637</v>
      </c>
      <c r="AI235" s="212">
        <f>'[3]2017 GRC Adjustments'!AI235</f>
        <v>0</v>
      </c>
      <c r="AJ235" s="212">
        <f>'[3]2017 GRC Adjustments'!AJ235</f>
        <v>0</v>
      </c>
      <c r="AK235" s="212">
        <f>'[3]2017 GRC Adjustments'!AK235</f>
        <v>0</v>
      </c>
      <c r="AL235" s="212">
        <f>'[3]2017 GRC Adjustments'!AL235</f>
        <v>0</v>
      </c>
      <c r="AM235" s="212">
        <f>'[3]2017 GRC Adjustments'!AM235</f>
        <v>54100738.781400725</v>
      </c>
      <c r="AN235" s="762">
        <f>'[3]2017 GRC Adjustments'!AN235</f>
        <v>319629582.15190274</v>
      </c>
    </row>
    <row r="236" spans="1:40">
      <c r="A236" s="752" t="str">
        <f>'[3]2017 GRC Adjustments'!A236</f>
        <v xml:space="preserve">               (24) 4031 - Depreciation Expense - FAS143</v>
      </c>
      <c r="B236" s="99">
        <f>'[3]2017 GRC Adjustments'!B236</f>
        <v>2828141.4334780001</v>
      </c>
      <c r="C236" s="212">
        <f>'[3]2017 GRC Adjustments'!C236</f>
        <v>0</v>
      </c>
      <c r="D236" s="212">
        <f>'[3]2017 GRC Adjustments'!D236</f>
        <v>0</v>
      </c>
      <c r="E236" s="212">
        <f>'[3]2017 GRC Adjustments'!E236</f>
        <v>0</v>
      </c>
      <c r="F236" s="212">
        <f>'[3]2017 GRC Adjustments'!F236</f>
        <v>0</v>
      </c>
      <c r="G236" s="212">
        <f>'[3]2017 GRC Adjustments'!G236</f>
        <v>0</v>
      </c>
      <c r="H236" s="212">
        <f>'[3]2017 GRC Adjustments'!H236</f>
        <v>-1098438.330076871</v>
      </c>
      <c r="I236" s="212">
        <f>'[3]2017 GRC Adjustments'!I236</f>
        <v>0</v>
      </c>
      <c r="J236" s="212">
        <f>'[3]2017 GRC Adjustments'!J236</f>
        <v>0</v>
      </c>
      <c r="K236" s="212">
        <f>'[3]2017 GRC Adjustments'!K236</f>
        <v>0</v>
      </c>
      <c r="L236" s="212">
        <f>'[3]2017 GRC Adjustments'!L236</f>
        <v>0</v>
      </c>
      <c r="M236" s="212">
        <f>'[3]2017 GRC Adjustments'!M236</f>
        <v>0</v>
      </c>
      <c r="N236" s="212">
        <f>'[3]2017 GRC Adjustments'!N236</f>
        <v>0</v>
      </c>
      <c r="O236" s="212">
        <f>'[3]2017 GRC Adjustments'!O236</f>
        <v>0</v>
      </c>
      <c r="P236" s="212">
        <f>'[3]2017 GRC Adjustments'!P236</f>
        <v>0</v>
      </c>
      <c r="Q236" s="212">
        <f>'[3]2017 GRC Adjustments'!Q236</f>
        <v>0</v>
      </c>
      <c r="R236" s="212">
        <f>'[3]2017 GRC Adjustments'!R236</f>
        <v>0</v>
      </c>
      <c r="S236" s="212">
        <f>'[3]2017 GRC Adjustments'!S236</f>
        <v>0</v>
      </c>
      <c r="T236" s="212">
        <f>'[3]2017 GRC Adjustments'!T236</f>
        <v>0</v>
      </c>
      <c r="U236" s="212">
        <f>'[3]2017 GRC Adjustments'!U236</f>
        <v>0</v>
      </c>
      <c r="V236" s="212">
        <f>'[3]2017 GRC Adjustments'!V236</f>
        <v>0</v>
      </c>
      <c r="W236" s="212">
        <f>'[3]2017 GRC Adjustments'!W236</f>
        <v>0</v>
      </c>
      <c r="X236" s="212">
        <f>'[3]2017 GRC Adjustments'!X236</f>
        <v>0</v>
      </c>
      <c r="Y236" s="212">
        <f>'[3]2017 GRC Adjustments'!Y236</f>
        <v>0</v>
      </c>
      <c r="Z236" s="212">
        <f>'[3]2017 GRC Adjustments'!Z236</f>
        <v>0</v>
      </c>
      <c r="AA236" s="212">
        <f>'[3]2017 GRC Adjustments'!AA236</f>
        <v>0</v>
      </c>
      <c r="AB236" s="212">
        <f>'[3]2017 GRC Adjustments'!AB236</f>
        <v>0</v>
      </c>
      <c r="AC236" s="212">
        <f>'[3]2017 GRC Adjustments'!AC236</f>
        <v>0</v>
      </c>
      <c r="AD236" s="212">
        <f>'[3]2017 GRC Adjustments'!AD236</f>
        <v>0</v>
      </c>
      <c r="AE236" s="212">
        <f>'[3]2017 GRC Adjustments'!AE236</f>
        <v>0</v>
      </c>
      <c r="AF236" s="212">
        <f>'[3]2017 GRC Adjustments'!AF236</f>
        <v>0</v>
      </c>
      <c r="AG236" s="212">
        <f>'[3]2017 GRC Adjustments'!AG236</f>
        <v>0</v>
      </c>
      <c r="AH236" s="212">
        <f>'[3]2017 GRC Adjustments'!AH236</f>
        <v>0</v>
      </c>
      <c r="AI236" s="212">
        <f>'[3]2017 GRC Adjustments'!AI236</f>
        <v>0</v>
      </c>
      <c r="AJ236" s="212">
        <f>'[3]2017 GRC Adjustments'!AJ236</f>
        <v>0</v>
      </c>
      <c r="AK236" s="212">
        <f>'[3]2017 GRC Adjustments'!AK236</f>
        <v>0</v>
      </c>
      <c r="AL236" s="212">
        <f>'[3]2017 GRC Adjustments'!AL236</f>
        <v>0</v>
      </c>
      <c r="AM236" s="212">
        <f>'[3]2017 GRC Adjustments'!AM236</f>
        <v>-1098438.330076871</v>
      </c>
      <c r="AN236" s="762">
        <f>'[3]2017 GRC Adjustments'!AN236</f>
        <v>1729703.1034011291</v>
      </c>
    </row>
    <row r="237" spans="1:40">
      <c r="A237" s="751" t="str">
        <f>'[3]2017 GRC Adjustments'!A237</f>
        <v xml:space="preserve">                    (24) SUBTOTAL</v>
      </c>
      <c r="B237" s="763">
        <f>'[3]2017 GRC Adjustments'!B237</f>
        <v>268356984.80397999</v>
      </c>
      <c r="C237" s="763">
        <f>'[3]2017 GRC Adjustments'!C237</f>
        <v>0</v>
      </c>
      <c r="D237" s="763">
        <f>'[3]2017 GRC Adjustments'!D237</f>
        <v>0</v>
      </c>
      <c r="E237" s="763">
        <f>'[3]2017 GRC Adjustments'!E237</f>
        <v>0</v>
      </c>
      <c r="F237" s="763">
        <f>'[3]2017 GRC Adjustments'!F237</f>
        <v>0</v>
      </c>
      <c r="G237" s="763">
        <f>'[3]2017 GRC Adjustments'!G237</f>
        <v>0</v>
      </c>
      <c r="H237" s="763">
        <f>'[3]2017 GRC Adjustments'!H237</f>
        <v>53297938.258921705</v>
      </c>
      <c r="I237" s="763">
        <f>'[3]2017 GRC Adjustments'!I237</f>
        <v>0</v>
      </c>
      <c r="J237" s="763">
        <f>'[3]2017 GRC Adjustments'!J237</f>
        <v>0</v>
      </c>
      <c r="K237" s="763">
        <f>'[3]2017 GRC Adjustments'!K237</f>
        <v>0</v>
      </c>
      <c r="L237" s="763">
        <f>'[3]2017 GRC Adjustments'!L237</f>
        <v>0</v>
      </c>
      <c r="M237" s="763">
        <f>'[3]2017 GRC Adjustments'!M237</f>
        <v>0</v>
      </c>
      <c r="N237" s="763">
        <f>'[3]2017 GRC Adjustments'!N237</f>
        <v>0</v>
      </c>
      <c r="O237" s="763">
        <f>'[3]2017 GRC Adjustments'!O237</f>
        <v>0</v>
      </c>
      <c r="P237" s="763">
        <f>'[3]2017 GRC Adjustments'!P237</f>
        <v>0</v>
      </c>
      <c r="Q237" s="763">
        <f>'[3]2017 GRC Adjustments'!Q237</f>
        <v>0</v>
      </c>
      <c r="R237" s="763">
        <f>'[3]2017 GRC Adjustments'!R237</f>
        <v>0</v>
      </c>
      <c r="S237" s="763">
        <f>'[3]2017 GRC Adjustments'!S237</f>
        <v>0</v>
      </c>
      <c r="T237" s="763">
        <f>'[3]2017 GRC Adjustments'!T237</f>
        <v>0</v>
      </c>
      <c r="U237" s="763">
        <f>'[3]2017 GRC Adjustments'!U237</f>
        <v>0</v>
      </c>
      <c r="V237" s="763">
        <f>'[3]2017 GRC Adjustments'!V237</f>
        <v>0</v>
      </c>
      <c r="W237" s="763">
        <f>'[3]2017 GRC Adjustments'!W237</f>
        <v>-304013.62553715741</v>
      </c>
      <c r="X237" s="763">
        <f>'[3]2017 GRC Adjustments'!X237</f>
        <v>0</v>
      </c>
      <c r="Y237" s="763">
        <f>'[3]2017 GRC Adjustments'!Y237</f>
        <v>0</v>
      </c>
      <c r="Z237" s="763">
        <f>'[3]2017 GRC Adjustments'!Z237</f>
        <v>0</v>
      </c>
      <c r="AA237" s="763">
        <f>'[3]2017 GRC Adjustments'!AA237</f>
        <v>0</v>
      </c>
      <c r="AB237" s="763">
        <f>'[3]2017 GRC Adjustments'!AB237</f>
        <v>-212138.37865459672</v>
      </c>
      <c r="AC237" s="763">
        <f>'[3]2017 GRC Adjustments'!AC237</f>
        <v>0</v>
      </c>
      <c r="AD237" s="763">
        <f>'[3]2017 GRC Adjustments'!AD237</f>
        <v>0</v>
      </c>
      <c r="AE237" s="763">
        <f>'[3]2017 GRC Adjustments'!AE237</f>
        <v>0</v>
      </c>
      <c r="AF237" s="763">
        <f>'[3]2017 GRC Adjustments'!AF237</f>
        <v>223831.26558229775</v>
      </c>
      <c r="AG237" s="763">
        <f>'[3]2017 GRC Adjustments'!AG237</f>
        <v>0</v>
      </c>
      <c r="AH237" s="763">
        <f>'[3]2017 GRC Adjustments'!AH237</f>
        <v>-3317.0689883994637</v>
      </c>
      <c r="AI237" s="763">
        <f>'[3]2017 GRC Adjustments'!AI237</f>
        <v>0</v>
      </c>
      <c r="AJ237" s="763">
        <f>'[3]2017 GRC Adjustments'!AJ237</f>
        <v>0</v>
      </c>
      <c r="AK237" s="763">
        <f>'[3]2017 GRC Adjustments'!AK237</f>
        <v>0</v>
      </c>
      <c r="AL237" s="763">
        <f>'[3]2017 GRC Adjustments'!AL237</f>
        <v>0</v>
      </c>
      <c r="AM237" s="763">
        <f>'[3]2017 GRC Adjustments'!AM237</f>
        <v>53002300.451323852</v>
      </c>
      <c r="AN237" s="764">
        <f>'[3]2017 GRC Adjustments'!AN237</f>
        <v>321359285.25530386</v>
      </c>
    </row>
    <row r="238" spans="1:40">
      <c r="A238" s="753" t="str">
        <f>'[3]2017 GRC Adjustments'!A238</f>
        <v xml:space="preserve">          25 - AMORTIZATION</v>
      </c>
      <c r="B238" s="212">
        <f>'[3]2017 GRC Adjustments'!B238</f>
        <v>0</v>
      </c>
      <c r="C238" s="212">
        <f>'[3]2017 GRC Adjustments'!C238</f>
        <v>0</v>
      </c>
      <c r="D238" s="212">
        <f>'[3]2017 GRC Adjustments'!D238</f>
        <v>0</v>
      </c>
      <c r="E238" s="212">
        <f>'[3]2017 GRC Adjustments'!E238</f>
        <v>0</v>
      </c>
      <c r="F238" s="212">
        <f>'[3]2017 GRC Adjustments'!F238</f>
        <v>0</v>
      </c>
      <c r="G238" s="212">
        <f>'[3]2017 GRC Adjustments'!G238</f>
        <v>0</v>
      </c>
      <c r="H238" s="212">
        <f>'[3]2017 GRC Adjustments'!H238</f>
        <v>0</v>
      </c>
      <c r="I238" s="212">
        <f>'[3]2017 GRC Adjustments'!I238</f>
        <v>0</v>
      </c>
      <c r="J238" s="212">
        <f>'[3]2017 GRC Adjustments'!J238</f>
        <v>0</v>
      </c>
      <c r="K238" s="212">
        <f>'[3]2017 GRC Adjustments'!K238</f>
        <v>0</v>
      </c>
      <c r="L238" s="212">
        <f>'[3]2017 GRC Adjustments'!L238</f>
        <v>0</v>
      </c>
      <c r="M238" s="212">
        <f>'[3]2017 GRC Adjustments'!M238</f>
        <v>0</v>
      </c>
      <c r="N238" s="212">
        <f>'[3]2017 GRC Adjustments'!N238</f>
        <v>0</v>
      </c>
      <c r="O238" s="212">
        <f>'[3]2017 GRC Adjustments'!O238</f>
        <v>0</v>
      </c>
      <c r="P238" s="212">
        <f>'[3]2017 GRC Adjustments'!P238</f>
        <v>0</v>
      </c>
      <c r="Q238" s="212">
        <f>'[3]2017 GRC Adjustments'!Q238</f>
        <v>0</v>
      </c>
      <c r="R238" s="212">
        <f>'[3]2017 GRC Adjustments'!R238</f>
        <v>0</v>
      </c>
      <c r="S238" s="212">
        <f>'[3]2017 GRC Adjustments'!S238</f>
        <v>0</v>
      </c>
      <c r="T238" s="212">
        <f>'[3]2017 GRC Adjustments'!T238</f>
        <v>0</v>
      </c>
      <c r="U238" s="212">
        <f>'[3]2017 GRC Adjustments'!U238</f>
        <v>0</v>
      </c>
      <c r="V238" s="212">
        <f>'[3]2017 GRC Adjustments'!V238</f>
        <v>0</v>
      </c>
      <c r="W238" s="212">
        <f>'[3]2017 GRC Adjustments'!W238</f>
        <v>0</v>
      </c>
      <c r="X238" s="212">
        <f>'[3]2017 GRC Adjustments'!X238</f>
        <v>0</v>
      </c>
      <c r="Y238" s="212">
        <f>'[3]2017 GRC Adjustments'!Y238</f>
        <v>0</v>
      </c>
      <c r="Z238" s="212">
        <f>'[3]2017 GRC Adjustments'!Z238</f>
        <v>0</v>
      </c>
      <c r="AA238" s="212">
        <f>'[3]2017 GRC Adjustments'!AA238</f>
        <v>0</v>
      </c>
      <c r="AB238" s="212">
        <f>'[3]2017 GRC Adjustments'!AB238</f>
        <v>0</v>
      </c>
      <c r="AC238" s="212">
        <f>'[3]2017 GRC Adjustments'!AC238</f>
        <v>0</v>
      </c>
      <c r="AD238" s="212">
        <f>'[3]2017 GRC Adjustments'!AD238</f>
        <v>0</v>
      </c>
      <c r="AE238" s="212">
        <f>'[3]2017 GRC Adjustments'!AE238</f>
        <v>0</v>
      </c>
      <c r="AF238" s="212">
        <f>'[3]2017 GRC Adjustments'!AF238</f>
        <v>0</v>
      </c>
      <c r="AG238" s="212">
        <f>'[3]2017 GRC Adjustments'!AG238</f>
        <v>0</v>
      </c>
      <c r="AH238" s="212">
        <f>'[3]2017 GRC Adjustments'!AH238</f>
        <v>0</v>
      </c>
      <c r="AI238" s="212">
        <f>'[3]2017 GRC Adjustments'!AI238</f>
        <v>0</v>
      </c>
      <c r="AJ238" s="212">
        <f>'[3]2017 GRC Adjustments'!AJ238</f>
        <v>0</v>
      </c>
      <c r="AK238" s="212">
        <f>'[3]2017 GRC Adjustments'!AK238</f>
        <v>0</v>
      </c>
      <c r="AL238" s="212">
        <f>'[3]2017 GRC Adjustments'!AL238</f>
        <v>0</v>
      </c>
      <c r="AM238" s="212">
        <f>'[3]2017 GRC Adjustments'!AM238</f>
        <v>0</v>
      </c>
      <c r="AN238" s="762">
        <f>'[3]2017 GRC Adjustments'!AN238</f>
        <v>0</v>
      </c>
    </row>
    <row r="239" spans="1:40">
      <c r="A239" s="751" t="str">
        <f>'[3]2017 GRC Adjustments'!A239</f>
        <v xml:space="preserve">               (25) 404 - Amort Ltd-Term Plant</v>
      </c>
      <c r="B239" s="99">
        <f>'[3]2017 GRC Adjustments'!B239</f>
        <v>29770696.879818</v>
      </c>
      <c r="C239" s="212">
        <f>'[3]2017 GRC Adjustments'!C239</f>
        <v>0</v>
      </c>
      <c r="D239" s="212">
        <f>'[3]2017 GRC Adjustments'!D239</f>
        <v>0</v>
      </c>
      <c r="E239" s="212">
        <f>'[3]2017 GRC Adjustments'!E239</f>
        <v>0</v>
      </c>
      <c r="F239" s="212">
        <f>'[3]2017 GRC Adjustments'!F239</f>
        <v>0</v>
      </c>
      <c r="G239" s="212">
        <f>'[3]2017 GRC Adjustments'!G239</f>
        <v>0</v>
      </c>
      <c r="H239" s="212">
        <f>'[3]2017 GRC Adjustments'!H239</f>
        <v>0</v>
      </c>
      <c r="I239" s="212">
        <f>'[3]2017 GRC Adjustments'!I239</f>
        <v>0</v>
      </c>
      <c r="J239" s="212">
        <f>'[3]2017 GRC Adjustments'!J239</f>
        <v>0</v>
      </c>
      <c r="K239" s="212">
        <f>'[3]2017 GRC Adjustments'!K239</f>
        <v>0</v>
      </c>
      <c r="L239" s="212">
        <f>'[3]2017 GRC Adjustments'!L239</f>
        <v>0</v>
      </c>
      <c r="M239" s="212">
        <f>'[3]2017 GRC Adjustments'!M239</f>
        <v>0</v>
      </c>
      <c r="N239" s="212">
        <f>'[3]2017 GRC Adjustments'!N239</f>
        <v>0</v>
      </c>
      <c r="O239" s="212">
        <f>'[3]2017 GRC Adjustments'!O239</f>
        <v>0</v>
      </c>
      <c r="P239" s="212">
        <f>'[3]2017 GRC Adjustments'!P239</f>
        <v>0</v>
      </c>
      <c r="Q239" s="212">
        <f>'[3]2017 GRC Adjustments'!Q239</f>
        <v>0</v>
      </c>
      <c r="R239" s="212">
        <f>'[3]2017 GRC Adjustments'!R239</f>
        <v>0</v>
      </c>
      <c r="S239" s="212">
        <f>'[3]2017 GRC Adjustments'!S239</f>
        <v>0</v>
      </c>
      <c r="T239" s="212">
        <f>'[3]2017 GRC Adjustments'!T239</f>
        <v>0</v>
      </c>
      <c r="U239" s="212">
        <f>'[3]2017 GRC Adjustments'!U239</f>
        <v>0</v>
      </c>
      <c r="V239" s="212">
        <f>'[3]2017 GRC Adjustments'!V239</f>
        <v>0</v>
      </c>
      <c r="W239" s="212">
        <f>'[3]2017 GRC Adjustments'!W239</f>
        <v>0</v>
      </c>
      <c r="X239" s="212">
        <f>'[3]2017 GRC Adjustments'!X239</f>
        <v>0</v>
      </c>
      <c r="Y239" s="212">
        <f>'[3]2017 GRC Adjustments'!Y239</f>
        <v>0</v>
      </c>
      <c r="Z239" s="212">
        <f>'[3]2017 GRC Adjustments'!Z239</f>
        <v>0</v>
      </c>
      <c r="AA239" s="212">
        <f>'[3]2017 GRC Adjustments'!AA239</f>
        <v>0</v>
      </c>
      <c r="AB239" s="212">
        <f>'[3]2017 GRC Adjustments'!AB239</f>
        <v>0</v>
      </c>
      <c r="AC239" s="212">
        <f>'[3]2017 GRC Adjustments'!AC239</f>
        <v>0</v>
      </c>
      <c r="AD239" s="212">
        <f>'[3]2017 GRC Adjustments'!AD239</f>
        <v>0</v>
      </c>
      <c r="AE239" s="212">
        <f>'[3]2017 GRC Adjustments'!AE239</f>
        <v>0</v>
      </c>
      <c r="AF239" s="212">
        <f>'[3]2017 GRC Adjustments'!AF239</f>
        <v>0</v>
      </c>
      <c r="AG239" s="212">
        <f>'[3]2017 GRC Adjustments'!AG239</f>
        <v>0</v>
      </c>
      <c r="AH239" s="212">
        <f>'[3]2017 GRC Adjustments'!AH239</f>
        <v>0</v>
      </c>
      <c r="AI239" s="212">
        <f>'[3]2017 GRC Adjustments'!AI239</f>
        <v>0</v>
      </c>
      <c r="AJ239" s="212">
        <f>'[3]2017 GRC Adjustments'!AJ239</f>
        <v>0</v>
      </c>
      <c r="AK239" s="212">
        <f>'[3]2017 GRC Adjustments'!AK239</f>
        <v>0</v>
      </c>
      <c r="AL239" s="212">
        <f>'[3]2017 GRC Adjustments'!AL239</f>
        <v>0</v>
      </c>
      <c r="AM239" s="212">
        <f>'[3]2017 GRC Adjustments'!AM239</f>
        <v>0</v>
      </c>
      <c r="AN239" s="762">
        <f>'[3]2017 GRC Adjustments'!AN239</f>
        <v>29770696.879818</v>
      </c>
    </row>
    <row r="240" spans="1:40">
      <c r="A240" s="760" t="str">
        <f>'[3]2017 GRC Adjustments'!A240</f>
        <v xml:space="preserve">               (25) 406 - Amortization Of Plant Acquisition Adj</v>
      </c>
      <c r="B240" s="99">
        <f>'[3]2017 GRC Adjustments'!B240</f>
        <v>13341613.98</v>
      </c>
      <c r="C240" s="212">
        <f>'[3]2017 GRC Adjustments'!C240</f>
        <v>0</v>
      </c>
      <c r="D240" s="212">
        <f>'[3]2017 GRC Adjustments'!D240</f>
        <v>0</v>
      </c>
      <c r="E240" s="212">
        <f>'[3]2017 GRC Adjustments'!E240</f>
        <v>0</v>
      </c>
      <c r="F240" s="212">
        <f>'[3]2017 GRC Adjustments'!F240</f>
        <v>0</v>
      </c>
      <c r="G240" s="212">
        <f>'[3]2017 GRC Adjustments'!G240</f>
        <v>0</v>
      </c>
      <c r="H240" s="212">
        <f>'[3]2017 GRC Adjustments'!H240</f>
        <v>0</v>
      </c>
      <c r="I240" s="212">
        <f>'[3]2017 GRC Adjustments'!I240</f>
        <v>0</v>
      </c>
      <c r="J240" s="212">
        <f>'[3]2017 GRC Adjustments'!J240</f>
        <v>0</v>
      </c>
      <c r="K240" s="212">
        <f>'[3]2017 GRC Adjustments'!K240</f>
        <v>0</v>
      </c>
      <c r="L240" s="212">
        <f>'[3]2017 GRC Adjustments'!L240</f>
        <v>0</v>
      </c>
      <c r="M240" s="212">
        <f>'[3]2017 GRC Adjustments'!M240</f>
        <v>0</v>
      </c>
      <c r="N240" s="212">
        <f>'[3]2017 GRC Adjustments'!N240</f>
        <v>0</v>
      </c>
      <c r="O240" s="212">
        <f>'[3]2017 GRC Adjustments'!O240</f>
        <v>0</v>
      </c>
      <c r="P240" s="212">
        <f>'[3]2017 GRC Adjustments'!P240</f>
        <v>0</v>
      </c>
      <c r="Q240" s="212">
        <f>'[3]2017 GRC Adjustments'!Q240</f>
        <v>0</v>
      </c>
      <c r="R240" s="212">
        <f>'[3]2017 GRC Adjustments'!R240</f>
        <v>0</v>
      </c>
      <c r="S240" s="212">
        <f>'[3]2017 GRC Adjustments'!S240</f>
        <v>0</v>
      </c>
      <c r="T240" s="212">
        <f>'[3]2017 GRC Adjustments'!T240</f>
        <v>0</v>
      </c>
      <c r="U240" s="212">
        <f>'[3]2017 GRC Adjustments'!U240</f>
        <v>0</v>
      </c>
      <c r="V240" s="212">
        <f>'[3]2017 GRC Adjustments'!V240</f>
        <v>0</v>
      </c>
      <c r="W240" s="212">
        <f>'[3]2017 GRC Adjustments'!W240</f>
        <v>0</v>
      </c>
      <c r="X240" s="212">
        <f>'[3]2017 GRC Adjustments'!X240</f>
        <v>0</v>
      </c>
      <c r="Y240" s="212">
        <f>'[3]2017 GRC Adjustments'!Y240</f>
        <v>0</v>
      </c>
      <c r="Z240" s="212">
        <f>'[3]2017 GRC Adjustments'!Z240</f>
        <v>0</v>
      </c>
      <c r="AA240" s="212">
        <f>'[3]2017 GRC Adjustments'!AA240</f>
        <v>0</v>
      </c>
      <c r="AB240" s="212">
        <f>'[3]2017 GRC Adjustments'!AB240</f>
        <v>0</v>
      </c>
      <c r="AC240" s="212">
        <f>'[3]2017 GRC Adjustments'!AC240</f>
        <v>0</v>
      </c>
      <c r="AD240" s="212">
        <f>'[3]2017 GRC Adjustments'!AD240</f>
        <v>0</v>
      </c>
      <c r="AE240" s="212">
        <f>'[3]2017 GRC Adjustments'!AE240</f>
        <v>0</v>
      </c>
      <c r="AF240" s="212">
        <f>'[3]2017 GRC Adjustments'!AF240</f>
        <v>0</v>
      </c>
      <c r="AG240" s="212">
        <f>'[3]2017 GRC Adjustments'!AG240</f>
        <v>0</v>
      </c>
      <c r="AH240" s="212">
        <f>'[3]2017 GRC Adjustments'!AH240</f>
        <v>0</v>
      </c>
      <c r="AI240" s="212">
        <f>'[3]2017 GRC Adjustments'!AI240</f>
        <v>0</v>
      </c>
      <c r="AJ240" s="212">
        <f>'[3]2017 GRC Adjustments'!AJ240</f>
        <v>0</v>
      </c>
      <c r="AK240" s="212">
        <f>'[3]2017 GRC Adjustments'!AK240</f>
        <v>0</v>
      </c>
      <c r="AL240" s="212">
        <f>'[3]2017 GRC Adjustments'!AL240</f>
        <v>0</v>
      </c>
      <c r="AM240" s="212">
        <f>'[3]2017 GRC Adjustments'!AM240</f>
        <v>0</v>
      </c>
      <c r="AN240" s="762">
        <f>'[3]2017 GRC Adjustments'!AN240</f>
        <v>13341613.98</v>
      </c>
    </row>
    <row r="241" spans="1:40">
      <c r="A241" s="752" t="str">
        <f>'[3]2017 GRC Adjustments'!A241</f>
        <v xml:space="preserve">               (25) 4111 - Accretion Exp - FAS143</v>
      </c>
      <c r="B241" s="99">
        <f>'[3]2017 GRC Adjustments'!B241</f>
        <v>2572664.0860799998</v>
      </c>
      <c r="C241" s="212">
        <f>'[3]2017 GRC Adjustments'!C241</f>
        <v>0</v>
      </c>
      <c r="D241" s="212">
        <f>'[3]2017 GRC Adjustments'!D241</f>
        <v>0</v>
      </c>
      <c r="E241" s="212">
        <f>'[3]2017 GRC Adjustments'!E241</f>
        <v>0</v>
      </c>
      <c r="F241" s="212">
        <f>'[3]2017 GRC Adjustments'!F241</f>
        <v>0</v>
      </c>
      <c r="G241" s="212">
        <f>'[3]2017 GRC Adjustments'!G241</f>
        <v>0</v>
      </c>
      <c r="H241" s="212">
        <f>'[3]2017 GRC Adjustments'!H241</f>
        <v>-510572.75273223594</v>
      </c>
      <c r="I241" s="212">
        <f>'[3]2017 GRC Adjustments'!I241</f>
        <v>0</v>
      </c>
      <c r="J241" s="212">
        <f>'[3]2017 GRC Adjustments'!J241</f>
        <v>0</v>
      </c>
      <c r="K241" s="212">
        <f>'[3]2017 GRC Adjustments'!K241</f>
        <v>0</v>
      </c>
      <c r="L241" s="212">
        <f>'[3]2017 GRC Adjustments'!L241</f>
        <v>0</v>
      </c>
      <c r="M241" s="212">
        <f>'[3]2017 GRC Adjustments'!M241</f>
        <v>0</v>
      </c>
      <c r="N241" s="212">
        <f>'[3]2017 GRC Adjustments'!N241</f>
        <v>0</v>
      </c>
      <c r="O241" s="212">
        <f>'[3]2017 GRC Adjustments'!O241</f>
        <v>0</v>
      </c>
      <c r="P241" s="212">
        <f>'[3]2017 GRC Adjustments'!P241</f>
        <v>0</v>
      </c>
      <c r="Q241" s="212">
        <f>'[3]2017 GRC Adjustments'!Q241</f>
        <v>0</v>
      </c>
      <c r="R241" s="212">
        <f>'[3]2017 GRC Adjustments'!R241</f>
        <v>0</v>
      </c>
      <c r="S241" s="212">
        <f>'[3]2017 GRC Adjustments'!S241</f>
        <v>0</v>
      </c>
      <c r="T241" s="212">
        <f>'[3]2017 GRC Adjustments'!T241</f>
        <v>0</v>
      </c>
      <c r="U241" s="212">
        <f>'[3]2017 GRC Adjustments'!U241</f>
        <v>0</v>
      </c>
      <c r="V241" s="212">
        <f>'[3]2017 GRC Adjustments'!V241</f>
        <v>0</v>
      </c>
      <c r="W241" s="212">
        <f>'[3]2017 GRC Adjustments'!W241</f>
        <v>0</v>
      </c>
      <c r="X241" s="212">
        <f>'[3]2017 GRC Adjustments'!X241</f>
        <v>0</v>
      </c>
      <c r="Y241" s="212">
        <f>'[3]2017 GRC Adjustments'!Y241</f>
        <v>0</v>
      </c>
      <c r="Z241" s="212">
        <f>'[3]2017 GRC Adjustments'!Z241</f>
        <v>0</v>
      </c>
      <c r="AA241" s="212">
        <f>'[3]2017 GRC Adjustments'!AA241</f>
        <v>0</v>
      </c>
      <c r="AB241" s="212">
        <f>'[3]2017 GRC Adjustments'!AB241</f>
        <v>0</v>
      </c>
      <c r="AC241" s="212">
        <f>'[3]2017 GRC Adjustments'!AC241</f>
        <v>0</v>
      </c>
      <c r="AD241" s="212">
        <f>'[3]2017 GRC Adjustments'!AD241</f>
        <v>0</v>
      </c>
      <c r="AE241" s="212">
        <f>'[3]2017 GRC Adjustments'!AE241</f>
        <v>0</v>
      </c>
      <c r="AF241" s="212">
        <f>'[3]2017 GRC Adjustments'!AF241</f>
        <v>0</v>
      </c>
      <c r="AG241" s="212">
        <f>'[3]2017 GRC Adjustments'!AG241</f>
        <v>0</v>
      </c>
      <c r="AH241" s="212">
        <f>'[3]2017 GRC Adjustments'!AH241</f>
        <v>0</v>
      </c>
      <c r="AI241" s="212">
        <f>'[3]2017 GRC Adjustments'!AI241</f>
        <v>0</v>
      </c>
      <c r="AJ241" s="212">
        <f>'[3]2017 GRC Adjustments'!AJ241</f>
        <v>0</v>
      </c>
      <c r="AK241" s="212">
        <f>'[3]2017 GRC Adjustments'!AK241</f>
        <v>0</v>
      </c>
      <c r="AL241" s="212">
        <f>'[3]2017 GRC Adjustments'!AL241</f>
        <v>0</v>
      </c>
      <c r="AM241" s="212">
        <f>'[3]2017 GRC Adjustments'!AM241</f>
        <v>-510572.75273223594</v>
      </c>
      <c r="AN241" s="762">
        <f>'[3]2017 GRC Adjustments'!AN241</f>
        <v>2062091.3333477639</v>
      </c>
    </row>
    <row r="242" spans="1:40">
      <c r="A242" s="751" t="str">
        <f>'[3]2017 GRC Adjustments'!A242</f>
        <v xml:space="preserve">                    (25) SUBTOTAL</v>
      </c>
      <c r="B242" s="763">
        <f>'[3]2017 GRC Adjustments'!B242</f>
        <v>45684974.945897996</v>
      </c>
      <c r="C242" s="763">
        <f>'[3]2017 GRC Adjustments'!C242</f>
        <v>0</v>
      </c>
      <c r="D242" s="763">
        <f>'[3]2017 GRC Adjustments'!D242</f>
        <v>0</v>
      </c>
      <c r="E242" s="763">
        <f>'[3]2017 GRC Adjustments'!E242</f>
        <v>0</v>
      </c>
      <c r="F242" s="763">
        <f>'[3]2017 GRC Adjustments'!F242</f>
        <v>0</v>
      </c>
      <c r="G242" s="763">
        <f>'[3]2017 GRC Adjustments'!G242</f>
        <v>0</v>
      </c>
      <c r="H242" s="763">
        <f>'[3]2017 GRC Adjustments'!H242</f>
        <v>-510572.75273223594</v>
      </c>
      <c r="I242" s="763">
        <f>'[3]2017 GRC Adjustments'!I242</f>
        <v>0</v>
      </c>
      <c r="J242" s="763">
        <f>'[3]2017 GRC Adjustments'!J242</f>
        <v>0</v>
      </c>
      <c r="K242" s="763">
        <f>'[3]2017 GRC Adjustments'!K242</f>
        <v>0</v>
      </c>
      <c r="L242" s="763">
        <f>'[3]2017 GRC Adjustments'!L242</f>
        <v>0</v>
      </c>
      <c r="M242" s="763">
        <f>'[3]2017 GRC Adjustments'!M242</f>
        <v>0</v>
      </c>
      <c r="N242" s="763">
        <f>'[3]2017 GRC Adjustments'!N242</f>
        <v>0</v>
      </c>
      <c r="O242" s="763">
        <f>'[3]2017 GRC Adjustments'!O242</f>
        <v>0</v>
      </c>
      <c r="P242" s="763">
        <f>'[3]2017 GRC Adjustments'!P242</f>
        <v>0</v>
      </c>
      <c r="Q242" s="763">
        <f>'[3]2017 GRC Adjustments'!Q242</f>
        <v>0</v>
      </c>
      <c r="R242" s="763">
        <f>'[3]2017 GRC Adjustments'!R242</f>
        <v>0</v>
      </c>
      <c r="S242" s="763">
        <f>'[3]2017 GRC Adjustments'!S242</f>
        <v>0</v>
      </c>
      <c r="T242" s="763">
        <f>'[3]2017 GRC Adjustments'!T242</f>
        <v>0</v>
      </c>
      <c r="U242" s="763">
        <f>'[3]2017 GRC Adjustments'!U242</f>
        <v>0</v>
      </c>
      <c r="V242" s="763">
        <f>'[3]2017 GRC Adjustments'!V242</f>
        <v>0</v>
      </c>
      <c r="W242" s="763">
        <f>'[3]2017 GRC Adjustments'!W242</f>
        <v>0</v>
      </c>
      <c r="X242" s="763">
        <f>'[3]2017 GRC Adjustments'!X242</f>
        <v>0</v>
      </c>
      <c r="Y242" s="763">
        <f>'[3]2017 GRC Adjustments'!Y242</f>
        <v>0</v>
      </c>
      <c r="Z242" s="763">
        <f>'[3]2017 GRC Adjustments'!Z242</f>
        <v>0</v>
      </c>
      <c r="AA242" s="763">
        <f>'[3]2017 GRC Adjustments'!AA242</f>
        <v>0</v>
      </c>
      <c r="AB242" s="763">
        <f>'[3]2017 GRC Adjustments'!AB242</f>
        <v>0</v>
      </c>
      <c r="AC242" s="763">
        <f>'[3]2017 GRC Adjustments'!AC242</f>
        <v>0</v>
      </c>
      <c r="AD242" s="763">
        <f>'[3]2017 GRC Adjustments'!AD242</f>
        <v>0</v>
      </c>
      <c r="AE242" s="763">
        <f>'[3]2017 GRC Adjustments'!AE242</f>
        <v>0</v>
      </c>
      <c r="AF242" s="763">
        <f>'[3]2017 GRC Adjustments'!AF242</f>
        <v>0</v>
      </c>
      <c r="AG242" s="763">
        <f>'[3]2017 GRC Adjustments'!AG242</f>
        <v>0</v>
      </c>
      <c r="AH242" s="763">
        <f>'[3]2017 GRC Adjustments'!AH242</f>
        <v>0</v>
      </c>
      <c r="AI242" s="763">
        <f>'[3]2017 GRC Adjustments'!AI242</f>
        <v>0</v>
      </c>
      <c r="AJ242" s="763">
        <f>'[3]2017 GRC Adjustments'!AJ242</f>
        <v>0</v>
      </c>
      <c r="AK242" s="763">
        <f>'[3]2017 GRC Adjustments'!AK242</f>
        <v>0</v>
      </c>
      <c r="AL242" s="763">
        <f>'[3]2017 GRC Adjustments'!AL242</f>
        <v>0</v>
      </c>
      <c r="AM242" s="763">
        <f>'[3]2017 GRC Adjustments'!AM242</f>
        <v>-510572.75273223594</v>
      </c>
      <c r="AN242" s="764">
        <f>'[3]2017 GRC Adjustments'!AN242</f>
        <v>45174402.193165764</v>
      </c>
    </row>
    <row r="243" spans="1:40">
      <c r="A243" s="753" t="str">
        <f>'[3]2017 GRC Adjustments'!A243</f>
        <v xml:space="preserve">          26 - AMORTIZ OF PROPERTY LOSS</v>
      </c>
      <c r="B243" s="212">
        <f>'[3]2017 GRC Adjustments'!B243</f>
        <v>0</v>
      </c>
      <c r="C243" s="212">
        <f>'[3]2017 GRC Adjustments'!C243</f>
        <v>0</v>
      </c>
      <c r="D243" s="212">
        <f>'[3]2017 GRC Adjustments'!D243</f>
        <v>0</v>
      </c>
      <c r="E243" s="212">
        <f>'[3]2017 GRC Adjustments'!E243</f>
        <v>0</v>
      </c>
      <c r="F243" s="212">
        <f>'[3]2017 GRC Adjustments'!F243</f>
        <v>0</v>
      </c>
      <c r="G243" s="212">
        <f>'[3]2017 GRC Adjustments'!G243</f>
        <v>0</v>
      </c>
      <c r="H243" s="212">
        <f>'[3]2017 GRC Adjustments'!H243</f>
        <v>0</v>
      </c>
      <c r="I243" s="212">
        <f>'[3]2017 GRC Adjustments'!I243</f>
        <v>0</v>
      </c>
      <c r="J243" s="212">
        <f>'[3]2017 GRC Adjustments'!J243</f>
        <v>0</v>
      </c>
      <c r="K243" s="212">
        <f>'[3]2017 GRC Adjustments'!K243</f>
        <v>0</v>
      </c>
      <c r="L243" s="212">
        <f>'[3]2017 GRC Adjustments'!L243</f>
        <v>0</v>
      </c>
      <c r="M243" s="212">
        <f>'[3]2017 GRC Adjustments'!M243</f>
        <v>0</v>
      </c>
      <c r="N243" s="212">
        <f>'[3]2017 GRC Adjustments'!N243</f>
        <v>0</v>
      </c>
      <c r="O243" s="212">
        <f>'[3]2017 GRC Adjustments'!O243</f>
        <v>0</v>
      </c>
      <c r="P243" s="212">
        <f>'[3]2017 GRC Adjustments'!P243</f>
        <v>0</v>
      </c>
      <c r="Q243" s="212">
        <f>'[3]2017 GRC Adjustments'!Q243</f>
        <v>0</v>
      </c>
      <c r="R243" s="212">
        <f>'[3]2017 GRC Adjustments'!R243</f>
        <v>0</v>
      </c>
      <c r="S243" s="212">
        <f>'[3]2017 GRC Adjustments'!S243</f>
        <v>0</v>
      </c>
      <c r="T243" s="212">
        <f>'[3]2017 GRC Adjustments'!T243</f>
        <v>0</v>
      </c>
      <c r="U243" s="212">
        <f>'[3]2017 GRC Adjustments'!U243</f>
        <v>0</v>
      </c>
      <c r="V243" s="212">
        <f>'[3]2017 GRC Adjustments'!V243</f>
        <v>0</v>
      </c>
      <c r="W243" s="212">
        <f>'[3]2017 GRC Adjustments'!W243</f>
        <v>0</v>
      </c>
      <c r="X243" s="212">
        <f>'[3]2017 GRC Adjustments'!X243</f>
        <v>0</v>
      </c>
      <c r="Y243" s="212">
        <f>'[3]2017 GRC Adjustments'!Y243</f>
        <v>0</v>
      </c>
      <c r="Z243" s="212">
        <f>'[3]2017 GRC Adjustments'!Z243</f>
        <v>0</v>
      </c>
      <c r="AA243" s="212">
        <f>'[3]2017 GRC Adjustments'!AA243</f>
        <v>0</v>
      </c>
      <c r="AB243" s="212">
        <f>'[3]2017 GRC Adjustments'!AB243</f>
        <v>0</v>
      </c>
      <c r="AC243" s="212">
        <f>'[3]2017 GRC Adjustments'!AC243</f>
        <v>0</v>
      </c>
      <c r="AD243" s="212">
        <f>'[3]2017 GRC Adjustments'!AD243</f>
        <v>0</v>
      </c>
      <c r="AE243" s="212">
        <f>'[3]2017 GRC Adjustments'!AE243</f>
        <v>0</v>
      </c>
      <c r="AF243" s="212">
        <f>'[3]2017 GRC Adjustments'!AF243</f>
        <v>0</v>
      </c>
      <c r="AG243" s="212">
        <f>'[3]2017 GRC Adjustments'!AG243</f>
        <v>0</v>
      </c>
      <c r="AH243" s="212">
        <f>'[3]2017 GRC Adjustments'!AH243</f>
        <v>0</v>
      </c>
      <c r="AI243" s="212">
        <f>'[3]2017 GRC Adjustments'!AI243</f>
        <v>0</v>
      </c>
      <c r="AJ243" s="212">
        <f>'[3]2017 GRC Adjustments'!AJ243</f>
        <v>0</v>
      </c>
      <c r="AK243" s="212">
        <f>'[3]2017 GRC Adjustments'!AK243</f>
        <v>0</v>
      </c>
      <c r="AL243" s="212">
        <f>'[3]2017 GRC Adjustments'!AL243</f>
        <v>0</v>
      </c>
      <c r="AM243" s="212">
        <f>'[3]2017 GRC Adjustments'!AM243</f>
        <v>0</v>
      </c>
      <c r="AN243" s="762">
        <f>'[3]2017 GRC Adjustments'!AN243</f>
        <v>0</v>
      </c>
    </row>
    <row r="244" spans="1:40">
      <c r="A244" s="752" t="str">
        <f>'[3]2017 GRC Adjustments'!A244</f>
        <v xml:space="preserve">               (26) 407 - Amortization Of Prop. Losses</v>
      </c>
      <c r="B244" s="99">
        <f>'[3]2017 GRC Adjustments'!B244</f>
        <v>20604866.16</v>
      </c>
      <c r="C244" s="212">
        <f>'[3]2017 GRC Adjustments'!C244</f>
        <v>0</v>
      </c>
      <c r="D244" s="212">
        <f>'[3]2017 GRC Adjustments'!D244</f>
        <v>0</v>
      </c>
      <c r="E244" s="212">
        <f>'[3]2017 GRC Adjustments'!E244</f>
        <v>0</v>
      </c>
      <c r="F244" s="212">
        <f>'[3]2017 GRC Adjustments'!F244</f>
        <v>0</v>
      </c>
      <c r="G244" s="212">
        <f>'[3]2017 GRC Adjustments'!G244</f>
        <v>0</v>
      </c>
      <c r="H244" s="212">
        <f>'[3]2017 GRC Adjustments'!H244</f>
        <v>0</v>
      </c>
      <c r="I244" s="212">
        <f>'[3]2017 GRC Adjustments'!I244</f>
        <v>0</v>
      </c>
      <c r="J244" s="212">
        <f>'[3]2017 GRC Adjustments'!J244</f>
        <v>0</v>
      </c>
      <c r="K244" s="212">
        <f>'[3]2017 GRC Adjustments'!K244</f>
        <v>0</v>
      </c>
      <c r="L244" s="212">
        <f>'[3]2017 GRC Adjustments'!L244</f>
        <v>0</v>
      </c>
      <c r="M244" s="212">
        <f>'[3]2017 GRC Adjustments'!M244</f>
        <v>0</v>
      </c>
      <c r="N244" s="212">
        <f>'[3]2017 GRC Adjustments'!N244</f>
        <v>0</v>
      </c>
      <c r="O244" s="212">
        <f>'[3]2017 GRC Adjustments'!O244</f>
        <v>0</v>
      </c>
      <c r="P244" s="212">
        <f>'[3]2017 GRC Adjustments'!P244</f>
        <v>0</v>
      </c>
      <c r="Q244" s="212">
        <f>'[3]2017 GRC Adjustments'!Q244</f>
        <v>0</v>
      </c>
      <c r="R244" s="212">
        <f>'[3]2017 GRC Adjustments'!R244</f>
        <v>0</v>
      </c>
      <c r="S244" s="212">
        <f>'[3]2017 GRC Adjustments'!S244</f>
        <v>0</v>
      </c>
      <c r="T244" s="212">
        <f>'[3]2017 GRC Adjustments'!T244</f>
        <v>0</v>
      </c>
      <c r="U244" s="212">
        <f>'[3]2017 GRC Adjustments'!U244</f>
        <v>0</v>
      </c>
      <c r="V244" s="212">
        <f>'[3]2017 GRC Adjustments'!V244</f>
        <v>0</v>
      </c>
      <c r="W244" s="212">
        <f>'[3]2017 GRC Adjustments'!W244</f>
        <v>0</v>
      </c>
      <c r="X244" s="212">
        <f>'[3]2017 GRC Adjustments'!X244</f>
        <v>0</v>
      </c>
      <c r="Y244" s="212">
        <f>'[3]2017 GRC Adjustments'!Y244</f>
        <v>0</v>
      </c>
      <c r="Z244" s="212">
        <f>'[3]2017 GRC Adjustments'!Z244</f>
        <v>0</v>
      </c>
      <c r="AA244" s="212">
        <f>'[3]2017 GRC Adjustments'!AA244</f>
        <v>0</v>
      </c>
      <c r="AB244" s="212">
        <f>'[3]2017 GRC Adjustments'!AB244</f>
        <v>0</v>
      </c>
      <c r="AC244" s="212">
        <f>'[3]2017 GRC Adjustments'!AC244</f>
        <v>0</v>
      </c>
      <c r="AD244" s="212">
        <f>'[3]2017 GRC Adjustments'!AD244</f>
        <v>9845524.0599999987</v>
      </c>
      <c r="AE244" s="212">
        <f>'[3]2017 GRC Adjustments'!AE244</f>
        <v>-241268.10200000007</v>
      </c>
      <c r="AF244" s="212">
        <f>'[3]2017 GRC Adjustments'!AF244</f>
        <v>0</v>
      </c>
      <c r="AG244" s="212">
        <f>'[3]2017 GRC Adjustments'!AG244</f>
        <v>0</v>
      </c>
      <c r="AH244" s="212">
        <f>'[3]2017 GRC Adjustments'!AH244</f>
        <v>0</v>
      </c>
      <c r="AI244" s="212">
        <f>'[3]2017 GRC Adjustments'!AI244</f>
        <v>0</v>
      </c>
      <c r="AJ244" s="212">
        <f>'[3]2017 GRC Adjustments'!AJ244</f>
        <v>5058938.8277102718</v>
      </c>
      <c r="AK244" s="212">
        <f>'[3]2017 GRC Adjustments'!AK244</f>
        <v>0</v>
      </c>
      <c r="AL244" s="212">
        <f>'[3]2017 GRC Adjustments'!AL244</f>
        <v>0</v>
      </c>
      <c r="AM244" s="212">
        <f>'[3]2017 GRC Adjustments'!AM244</f>
        <v>14663194.785710271</v>
      </c>
      <c r="AN244" s="762">
        <f>'[3]2017 GRC Adjustments'!AN244</f>
        <v>35268060.945710272</v>
      </c>
    </row>
    <row r="245" spans="1:40">
      <c r="A245" s="751" t="str">
        <f>'[3]2017 GRC Adjustments'!A245</f>
        <v xml:space="preserve">                    (26) SUBTOTAL</v>
      </c>
      <c r="B245" s="763">
        <f>'[3]2017 GRC Adjustments'!B245</f>
        <v>20604866.16</v>
      </c>
      <c r="C245" s="763">
        <f>'[3]2017 GRC Adjustments'!C245</f>
        <v>0</v>
      </c>
      <c r="D245" s="763">
        <f>'[3]2017 GRC Adjustments'!D245</f>
        <v>0</v>
      </c>
      <c r="E245" s="763">
        <f>'[3]2017 GRC Adjustments'!E245</f>
        <v>0</v>
      </c>
      <c r="F245" s="763">
        <f>'[3]2017 GRC Adjustments'!F245</f>
        <v>0</v>
      </c>
      <c r="G245" s="763">
        <f>'[3]2017 GRC Adjustments'!G245</f>
        <v>0</v>
      </c>
      <c r="H245" s="763">
        <f>'[3]2017 GRC Adjustments'!H245</f>
        <v>0</v>
      </c>
      <c r="I245" s="763">
        <f>'[3]2017 GRC Adjustments'!I245</f>
        <v>0</v>
      </c>
      <c r="J245" s="763">
        <f>'[3]2017 GRC Adjustments'!J245</f>
        <v>0</v>
      </c>
      <c r="K245" s="763">
        <f>'[3]2017 GRC Adjustments'!K245</f>
        <v>0</v>
      </c>
      <c r="L245" s="763">
        <f>'[3]2017 GRC Adjustments'!L245</f>
        <v>0</v>
      </c>
      <c r="M245" s="763">
        <f>'[3]2017 GRC Adjustments'!M245</f>
        <v>0</v>
      </c>
      <c r="N245" s="763">
        <f>'[3]2017 GRC Adjustments'!N245</f>
        <v>0</v>
      </c>
      <c r="O245" s="763">
        <f>'[3]2017 GRC Adjustments'!O245</f>
        <v>0</v>
      </c>
      <c r="P245" s="763">
        <f>'[3]2017 GRC Adjustments'!P245</f>
        <v>0</v>
      </c>
      <c r="Q245" s="763">
        <f>'[3]2017 GRC Adjustments'!Q245</f>
        <v>0</v>
      </c>
      <c r="R245" s="763">
        <f>'[3]2017 GRC Adjustments'!R245</f>
        <v>0</v>
      </c>
      <c r="S245" s="763">
        <f>'[3]2017 GRC Adjustments'!S245</f>
        <v>0</v>
      </c>
      <c r="T245" s="763">
        <f>'[3]2017 GRC Adjustments'!T245</f>
        <v>0</v>
      </c>
      <c r="U245" s="763">
        <f>'[3]2017 GRC Adjustments'!U245</f>
        <v>0</v>
      </c>
      <c r="V245" s="763">
        <f>'[3]2017 GRC Adjustments'!V245</f>
        <v>0</v>
      </c>
      <c r="W245" s="763">
        <f>'[3]2017 GRC Adjustments'!W245</f>
        <v>0</v>
      </c>
      <c r="X245" s="763">
        <f>'[3]2017 GRC Adjustments'!X245</f>
        <v>0</v>
      </c>
      <c r="Y245" s="763">
        <f>'[3]2017 GRC Adjustments'!Y245</f>
        <v>0</v>
      </c>
      <c r="Z245" s="763">
        <f>'[3]2017 GRC Adjustments'!Z245</f>
        <v>0</v>
      </c>
      <c r="AA245" s="763">
        <f>'[3]2017 GRC Adjustments'!AA245</f>
        <v>0</v>
      </c>
      <c r="AB245" s="763">
        <f>'[3]2017 GRC Adjustments'!AB245</f>
        <v>0</v>
      </c>
      <c r="AC245" s="763">
        <f>'[3]2017 GRC Adjustments'!AC245</f>
        <v>0</v>
      </c>
      <c r="AD245" s="763">
        <f>'[3]2017 GRC Adjustments'!AD245</f>
        <v>9845524.0599999987</v>
      </c>
      <c r="AE245" s="763">
        <f>'[3]2017 GRC Adjustments'!AE245</f>
        <v>-241268.10200000007</v>
      </c>
      <c r="AF245" s="763">
        <f>'[3]2017 GRC Adjustments'!AF245</f>
        <v>0</v>
      </c>
      <c r="AG245" s="763">
        <f>'[3]2017 GRC Adjustments'!AG245</f>
        <v>0</v>
      </c>
      <c r="AH245" s="763">
        <f>'[3]2017 GRC Adjustments'!AH245</f>
        <v>0</v>
      </c>
      <c r="AI245" s="763">
        <f>'[3]2017 GRC Adjustments'!AI245</f>
        <v>0</v>
      </c>
      <c r="AJ245" s="763">
        <f>'[3]2017 GRC Adjustments'!AJ245</f>
        <v>5058938.8277102718</v>
      </c>
      <c r="AK245" s="763">
        <f>'[3]2017 GRC Adjustments'!AK245</f>
        <v>0</v>
      </c>
      <c r="AL245" s="763">
        <f>'[3]2017 GRC Adjustments'!AL245</f>
        <v>0</v>
      </c>
      <c r="AM245" s="763">
        <f>'[3]2017 GRC Adjustments'!AM245</f>
        <v>14663194.785710271</v>
      </c>
      <c r="AN245" s="764">
        <f>'[3]2017 GRC Adjustments'!AN245</f>
        <v>35268060.945710272</v>
      </c>
    </row>
    <row r="246" spans="1:40">
      <c r="A246" s="753" t="str">
        <f>'[3]2017 GRC Adjustments'!A246</f>
        <v xml:space="preserve">          27 - OTHER OPERATING EXPENSES</v>
      </c>
      <c r="B246" s="212">
        <f>'[3]2017 GRC Adjustments'!B246</f>
        <v>0</v>
      </c>
      <c r="C246" s="212">
        <f>'[3]2017 GRC Adjustments'!C246</f>
        <v>0</v>
      </c>
      <c r="D246" s="212">
        <f>'[3]2017 GRC Adjustments'!D246</f>
        <v>0</v>
      </c>
      <c r="E246" s="212">
        <f>'[3]2017 GRC Adjustments'!E246</f>
        <v>0</v>
      </c>
      <c r="F246" s="212">
        <f>'[3]2017 GRC Adjustments'!F246</f>
        <v>0</v>
      </c>
      <c r="G246" s="212">
        <f>'[3]2017 GRC Adjustments'!G246</f>
        <v>0</v>
      </c>
      <c r="H246" s="212">
        <f>'[3]2017 GRC Adjustments'!H246</f>
        <v>0</v>
      </c>
      <c r="I246" s="212">
        <f>'[3]2017 GRC Adjustments'!I246</f>
        <v>0</v>
      </c>
      <c r="J246" s="212">
        <f>'[3]2017 GRC Adjustments'!J246</f>
        <v>0</v>
      </c>
      <c r="K246" s="212">
        <f>'[3]2017 GRC Adjustments'!K246</f>
        <v>0</v>
      </c>
      <c r="L246" s="212">
        <f>'[3]2017 GRC Adjustments'!L246</f>
        <v>0</v>
      </c>
      <c r="M246" s="212">
        <f>'[3]2017 GRC Adjustments'!M246</f>
        <v>0</v>
      </c>
      <c r="N246" s="212">
        <f>'[3]2017 GRC Adjustments'!N246</f>
        <v>0</v>
      </c>
      <c r="O246" s="212">
        <f>'[3]2017 GRC Adjustments'!O246</f>
        <v>0</v>
      </c>
      <c r="P246" s="212">
        <f>'[3]2017 GRC Adjustments'!P246</f>
        <v>0</v>
      </c>
      <c r="Q246" s="212">
        <f>'[3]2017 GRC Adjustments'!Q246</f>
        <v>0</v>
      </c>
      <c r="R246" s="212">
        <f>'[3]2017 GRC Adjustments'!R246</f>
        <v>0</v>
      </c>
      <c r="S246" s="212">
        <f>'[3]2017 GRC Adjustments'!S246</f>
        <v>0</v>
      </c>
      <c r="T246" s="212">
        <f>'[3]2017 GRC Adjustments'!T246</f>
        <v>0</v>
      </c>
      <c r="U246" s="212">
        <f>'[3]2017 GRC Adjustments'!U246</f>
        <v>0</v>
      </c>
      <c r="V246" s="212">
        <f>'[3]2017 GRC Adjustments'!V246</f>
        <v>0</v>
      </c>
      <c r="W246" s="212">
        <f>'[3]2017 GRC Adjustments'!W246</f>
        <v>0</v>
      </c>
      <c r="X246" s="212">
        <f>'[3]2017 GRC Adjustments'!X246</f>
        <v>0</v>
      </c>
      <c r="Y246" s="212">
        <f>'[3]2017 GRC Adjustments'!Y246</f>
        <v>0</v>
      </c>
      <c r="Z246" s="212">
        <f>'[3]2017 GRC Adjustments'!Z246</f>
        <v>0</v>
      </c>
      <c r="AA246" s="212">
        <f>'[3]2017 GRC Adjustments'!AA246</f>
        <v>0</v>
      </c>
      <c r="AB246" s="212">
        <f>'[3]2017 GRC Adjustments'!AB246</f>
        <v>0</v>
      </c>
      <c r="AC246" s="212">
        <f>'[3]2017 GRC Adjustments'!AC246</f>
        <v>0</v>
      </c>
      <c r="AD246" s="212">
        <f>'[3]2017 GRC Adjustments'!AD246</f>
        <v>0</v>
      </c>
      <c r="AE246" s="212">
        <f>'[3]2017 GRC Adjustments'!AE246</f>
        <v>0</v>
      </c>
      <c r="AF246" s="212">
        <f>'[3]2017 GRC Adjustments'!AF246</f>
        <v>0</v>
      </c>
      <c r="AG246" s="212">
        <f>'[3]2017 GRC Adjustments'!AG246</f>
        <v>0</v>
      </c>
      <c r="AH246" s="212">
        <f>'[3]2017 GRC Adjustments'!AH246</f>
        <v>0</v>
      </c>
      <c r="AI246" s="212">
        <f>'[3]2017 GRC Adjustments'!AI246</f>
        <v>0</v>
      </c>
      <c r="AJ246" s="212">
        <f>'[3]2017 GRC Adjustments'!AJ246</f>
        <v>0</v>
      </c>
      <c r="AK246" s="212">
        <f>'[3]2017 GRC Adjustments'!AK246</f>
        <v>0</v>
      </c>
      <c r="AL246" s="212">
        <f>'[3]2017 GRC Adjustments'!AL246</f>
        <v>0</v>
      </c>
      <c r="AM246" s="212">
        <f>'[3]2017 GRC Adjustments'!AM246</f>
        <v>0</v>
      </c>
      <c r="AN246" s="762">
        <f>'[3]2017 GRC Adjustments'!AN246</f>
        <v>0</v>
      </c>
    </row>
    <row r="247" spans="1:40">
      <c r="A247" s="751" t="str">
        <f>'[3]2017 GRC Adjustments'!A247</f>
        <v xml:space="preserve">               (27) 4073 - Regulatory Debits</v>
      </c>
      <c r="B247" s="99">
        <f>'[3]2017 GRC Adjustments'!B247</f>
        <v>36934796.619999997</v>
      </c>
      <c r="C247" s="212">
        <f>'[3]2017 GRC Adjustments'!C247</f>
        <v>-22899640</v>
      </c>
      <c r="D247" s="212">
        <f>'[3]2017 GRC Adjustments'!D247</f>
        <v>0</v>
      </c>
      <c r="E247" s="212">
        <f>'[3]2017 GRC Adjustments'!E247</f>
        <v>0</v>
      </c>
      <c r="F247" s="212">
        <f>'[3]2017 GRC Adjustments'!F247</f>
        <v>0</v>
      </c>
      <c r="G247" s="212">
        <f>'[3]2017 GRC Adjustments'!G247</f>
        <v>0</v>
      </c>
      <c r="H247" s="212">
        <f>'[3]2017 GRC Adjustments'!H247</f>
        <v>0</v>
      </c>
      <c r="I247" s="212">
        <f>'[3]2017 GRC Adjustments'!I247</f>
        <v>0</v>
      </c>
      <c r="J247" s="212">
        <f>'[3]2017 GRC Adjustments'!J247</f>
        <v>0</v>
      </c>
      <c r="K247" s="212">
        <f>'[3]2017 GRC Adjustments'!K247</f>
        <v>0</v>
      </c>
      <c r="L247" s="212">
        <f>'[3]2017 GRC Adjustments'!L247</f>
        <v>0</v>
      </c>
      <c r="M247" s="212">
        <f>'[3]2017 GRC Adjustments'!M247</f>
        <v>0</v>
      </c>
      <c r="N247" s="212">
        <f>'[3]2017 GRC Adjustments'!N247</f>
        <v>0</v>
      </c>
      <c r="O247" s="212">
        <f>'[3]2017 GRC Adjustments'!O247</f>
        <v>0</v>
      </c>
      <c r="P247" s="212">
        <f>'[3]2017 GRC Adjustments'!P247</f>
        <v>0</v>
      </c>
      <c r="Q247" s="212">
        <f>'[3]2017 GRC Adjustments'!Q247</f>
        <v>0</v>
      </c>
      <c r="R247" s="212">
        <f>'[3]2017 GRC Adjustments'!R247</f>
        <v>0</v>
      </c>
      <c r="S247" s="212">
        <f>'[3]2017 GRC Adjustments'!S247</f>
        <v>0</v>
      </c>
      <c r="T247" s="212">
        <f>'[3]2017 GRC Adjustments'!T247</f>
        <v>0</v>
      </c>
      <c r="U247" s="99">
        <f>'[3]2017 GRC Adjustments'!U247</f>
        <v>1937870.436</v>
      </c>
      <c r="V247" s="99">
        <f>'[3]2017 GRC Adjustments'!V247</f>
        <v>0</v>
      </c>
      <c r="W247" s="99">
        <f>'[3]2017 GRC Adjustments'!W247</f>
        <v>0</v>
      </c>
      <c r="X247" s="212">
        <f>'[3]2017 GRC Adjustments'!X247</f>
        <v>0</v>
      </c>
      <c r="Y247" s="212">
        <f>'[3]2017 GRC Adjustments'!Y247</f>
        <v>0</v>
      </c>
      <c r="Z247" s="212">
        <f>'[3]2017 GRC Adjustments'!Z247</f>
        <v>0</v>
      </c>
      <c r="AA247" s="212">
        <f>'[3]2017 GRC Adjustments'!AA247</f>
        <v>0</v>
      </c>
      <c r="AB247" s="212">
        <f>'[3]2017 GRC Adjustments'!AB247</f>
        <v>0</v>
      </c>
      <c r="AC247" s="212">
        <f>'[3]2017 GRC Adjustments'!AC247</f>
        <v>0</v>
      </c>
      <c r="AD247" s="212">
        <f>'[3]2017 GRC Adjustments'!AD247</f>
        <v>0</v>
      </c>
      <c r="AE247" s="99">
        <f>'[3]2017 GRC Adjustments'!AE247</f>
        <v>-2786201.8555921237</v>
      </c>
      <c r="AF247" s="212">
        <f>'[3]2017 GRC Adjustments'!AF247</f>
        <v>0</v>
      </c>
      <c r="AG247" s="212">
        <f>'[3]2017 GRC Adjustments'!AG247</f>
        <v>0</v>
      </c>
      <c r="AH247" s="212">
        <f>'[3]2017 GRC Adjustments'!AH247</f>
        <v>0</v>
      </c>
      <c r="AI247" s="212">
        <f>'[3]2017 GRC Adjustments'!AI247</f>
        <v>0</v>
      </c>
      <c r="AJ247" s="212">
        <f>'[3]2017 GRC Adjustments'!AJ247</f>
        <v>0</v>
      </c>
      <c r="AK247" s="212">
        <f>'[3]2017 GRC Adjustments'!AK247</f>
        <v>0</v>
      </c>
      <c r="AL247" s="212">
        <f>'[3]2017 GRC Adjustments'!AL247</f>
        <v>0</v>
      </c>
      <c r="AM247" s="212">
        <f>'[3]2017 GRC Adjustments'!AM247</f>
        <v>-23747971.419592123</v>
      </c>
      <c r="AN247" s="762">
        <f>'[3]2017 GRC Adjustments'!AN247</f>
        <v>13186825.200407874</v>
      </c>
    </row>
    <row r="248" spans="1:40">
      <c r="A248" s="751" t="str">
        <f>'[3]2017 GRC Adjustments'!A248</f>
        <v xml:space="preserve">               (27) 4074 - Regulatory Credits</v>
      </c>
      <c r="B248" s="99">
        <f>'[3]2017 GRC Adjustments'!B248</f>
        <v>-46105255.446549997</v>
      </c>
      <c r="C248" s="212">
        <f>'[3]2017 GRC Adjustments'!C248</f>
        <v>40241934.120000005</v>
      </c>
      <c r="D248" s="212">
        <f>'[3]2017 GRC Adjustments'!D248</f>
        <v>0</v>
      </c>
      <c r="E248" s="212">
        <f>'[3]2017 GRC Adjustments'!E248</f>
        <v>365334.82</v>
      </c>
      <c r="F248" s="212">
        <f>'[3]2017 GRC Adjustments'!F248</f>
        <v>0</v>
      </c>
      <c r="G248" s="212">
        <f>'[3]2017 GRC Adjustments'!G248</f>
        <v>0</v>
      </c>
      <c r="H248" s="212">
        <f>'[3]2017 GRC Adjustments'!H248</f>
        <v>0</v>
      </c>
      <c r="I248" s="212">
        <f>'[3]2017 GRC Adjustments'!I248</f>
        <v>0</v>
      </c>
      <c r="J248" s="212">
        <f>'[3]2017 GRC Adjustments'!J248</f>
        <v>0</v>
      </c>
      <c r="K248" s="212">
        <f>'[3]2017 GRC Adjustments'!K248</f>
        <v>0</v>
      </c>
      <c r="L248" s="212">
        <f>'[3]2017 GRC Adjustments'!L248</f>
        <v>0</v>
      </c>
      <c r="M248" s="212">
        <f>'[3]2017 GRC Adjustments'!M248</f>
        <v>0</v>
      </c>
      <c r="N248" s="212">
        <f>'[3]2017 GRC Adjustments'!N248</f>
        <v>0</v>
      </c>
      <c r="O248" s="212">
        <f>'[3]2017 GRC Adjustments'!O248</f>
        <v>0</v>
      </c>
      <c r="P248" s="212">
        <f>'[3]2017 GRC Adjustments'!P248</f>
        <v>0</v>
      </c>
      <c r="Q248" s="212">
        <f>'[3]2017 GRC Adjustments'!Q248</f>
        <v>0</v>
      </c>
      <c r="R248" s="212">
        <f>'[3]2017 GRC Adjustments'!R248</f>
        <v>0</v>
      </c>
      <c r="S248" s="212">
        <f>'[3]2017 GRC Adjustments'!S248</f>
        <v>0</v>
      </c>
      <c r="T248" s="212">
        <f>'[3]2017 GRC Adjustments'!T248</f>
        <v>0</v>
      </c>
      <c r="U248" s="99">
        <f>'[3]2017 GRC Adjustments'!U248</f>
        <v>-514085.44788860565</v>
      </c>
      <c r="V248" s="99">
        <f>'[3]2017 GRC Adjustments'!V248</f>
        <v>0</v>
      </c>
      <c r="W248" s="99">
        <f>'[3]2017 GRC Adjustments'!W248</f>
        <v>0</v>
      </c>
      <c r="X248" s="212">
        <f>'[3]2017 GRC Adjustments'!X248</f>
        <v>0</v>
      </c>
      <c r="Y248" s="212">
        <f>'[3]2017 GRC Adjustments'!Y248</f>
        <v>0</v>
      </c>
      <c r="Z248" s="212">
        <f>'[3]2017 GRC Adjustments'!Z248</f>
        <v>0</v>
      </c>
      <c r="AA248" s="212">
        <f>'[3]2017 GRC Adjustments'!AA248</f>
        <v>0</v>
      </c>
      <c r="AB248" s="212">
        <f>'[3]2017 GRC Adjustments'!AB248</f>
        <v>0</v>
      </c>
      <c r="AC248" s="212">
        <f>'[3]2017 GRC Adjustments'!AC248</f>
        <v>0</v>
      </c>
      <c r="AD248" s="212">
        <f>'[3]2017 GRC Adjustments'!AD248</f>
        <v>0</v>
      </c>
      <c r="AE248" s="99">
        <f>'[3]2017 GRC Adjustments'!AE248</f>
        <v>356374.6476690647</v>
      </c>
      <c r="AF248" s="212">
        <f>'[3]2017 GRC Adjustments'!AF248</f>
        <v>0</v>
      </c>
      <c r="AG248" s="212">
        <f>'[3]2017 GRC Adjustments'!AG248</f>
        <v>0</v>
      </c>
      <c r="AH248" s="212">
        <f>'[3]2017 GRC Adjustments'!AH248</f>
        <v>0</v>
      </c>
      <c r="AI248" s="212">
        <f>'[3]2017 GRC Adjustments'!AI248</f>
        <v>0</v>
      </c>
      <c r="AJ248" s="212">
        <f>'[3]2017 GRC Adjustments'!AJ248</f>
        <v>0</v>
      </c>
      <c r="AK248" s="212">
        <f>'[3]2017 GRC Adjustments'!AK248</f>
        <v>3279780</v>
      </c>
      <c r="AL248" s="212">
        <f>'[3]2017 GRC Adjustments'!AL248</f>
        <v>0</v>
      </c>
      <c r="AM248" s="212">
        <f>'[3]2017 GRC Adjustments'!AM248</f>
        <v>43729338.139780462</v>
      </c>
      <c r="AN248" s="762">
        <f>'[3]2017 GRC Adjustments'!AN248</f>
        <v>-2375917.3067695349</v>
      </c>
    </row>
    <row r="249" spans="1:40">
      <c r="A249" s="751" t="str">
        <f>'[3]2017 GRC Adjustments'!A249</f>
        <v xml:space="preserve">               (27) 4116 - Gains From Disposition Of Utility Plant</v>
      </c>
      <c r="B249" s="99">
        <f>'[3]2017 GRC Adjustments'!B249</f>
        <v>-1256208.3244</v>
      </c>
      <c r="C249" s="212">
        <f>'[3]2017 GRC Adjustments'!C249</f>
        <v>0</v>
      </c>
      <c r="D249" s="212">
        <f>'[3]2017 GRC Adjustments'!D249</f>
        <v>0</v>
      </c>
      <c r="E249" s="212">
        <f>'[3]2017 GRC Adjustments'!E249</f>
        <v>0</v>
      </c>
      <c r="F249" s="212">
        <f>'[3]2017 GRC Adjustments'!F249</f>
        <v>0</v>
      </c>
      <c r="G249" s="212">
        <f>'[3]2017 GRC Adjustments'!G249</f>
        <v>0</v>
      </c>
      <c r="H249" s="212">
        <f>'[3]2017 GRC Adjustments'!H249</f>
        <v>0</v>
      </c>
      <c r="I249" s="212">
        <f>'[3]2017 GRC Adjustments'!I249</f>
        <v>0</v>
      </c>
      <c r="J249" s="212">
        <f>'[3]2017 GRC Adjustments'!J249</f>
        <v>0</v>
      </c>
      <c r="K249" s="212">
        <f>'[3]2017 GRC Adjustments'!K249</f>
        <v>0</v>
      </c>
      <c r="L249" s="212">
        <f>'[3]2017 GRC Adjustments'!L249</f>
        <v>0</v>
      </c>
      <c r="M249" s="212">
        <f>'[3]2017 GRC Adjustments'!M249</f>
        <v>0</v>
      </c>
      <c r="N249" s="212">
        <f>'[3]2017 GRC Adjustments'!N249</f>
        <v>0</v>
      </c>
      <c r="O249" s="99">
        <f>'[3]2017 GRC Adjustments'!O249</f>
        <v>-122381.27000000095</v>
      </c>
      <c r="P249" s="99">
        <f>'[3]2017 GRC Adjustments'!P249</f>
        <v>0</v>
      </c>
      <c r="Q249" s="99">
        <f>'[3]2017 GRC Adjustments'!Q249</f>
        <v>0</v>
      </c>
      <c r="R249" s="212">
        <f>'[3]2017 GRC Adjustments'!R249</f>
        <v>0</v>
      </c>
      <c r="S249" s="212">
        <f>'[3]2017 GRC Adjustments'!S249</f>
        <v>0</v>
      </c>
      <c r="T249" s="212">
        <f>'[3]2017 GRC Adjustments'!T249</f>
        <v>0</v>
      </c>
      <c r="U249" s="212">
        <f>'[3]2017 GRC Adjustments'!U249</f>
        <v>0</v>
      </c>
      <c r="V249" s="212">
        <f>'[3]2017 GRC Adjustments'!V249</f>
        <v>0</v>
      </c>
      <c r="W249" s="212">
        <f>'[3]2017 GRC Adjustments'!W249</f>
        <v>0</v>
      </c>
      <c r="X249" s="212">
        <f>'[3]2017 GRC Adjustments'!X249</f>
        <v>0</v>
      </c>
      <c r="Y249" s="212">
        <f>'[3]2017 GRC Adjustments'!Y249</f>
        <v>0</v>
      </c>
      <c r="Z249" s="212">
        <f>'[3]2017 GRC Adjustments'!Z249</f>
        <v>0</v>
      </c>
      <c r="AA249" s="212">
        <f>'[3]2017 GRC Adjustments'!AA249</f>
        <v>0</v>
      </c>
      <c r="AB249" s="212">
        <f>'[3]2017 GRC Adjustments'!AB249</f>
        <v>0</v>
      </c>
      <c r="AC249" s="212">
        <f>'[3]2017 GRC Adjustments'!AC249</f>
        <v>0</v>
      </c>
      <c r="AD249" s="212">
        <f>'[3]2017 GRC Adjustments'!AD249</f>
        <v>0</v>
      </c>
      <c r="AE249" s="212">
        <f>'[3]2017 GRC Adjustments'!AE249</f>
        <v>0</v>
      </c>
      <c r="AF249" s="212">
        <f>'[3]2017 GRC Adjustments'!AF249</f>
        <v>0</v>
      </c>
      <c r="AG249" s="212">
        <f>'[3]2017 GRC Adjustments'!AG249</f>
        <v>0</v>
      </c>
      <c r="AH249" s="212">
        <f>'[3]2017 GRC Adjustments'!AH249</f>
        <v>0</v>
      </c>
      <c r="AI249" s="212">
        <f>'[3]2017 GRC Adjustments'!AI249</f>
        <v>0</v>
      </c>
      <c r="AJ249" s="212">
        <f>'[3]2017 GRC Adjustments'!AJ249</f>
        <v>0</v>
      </c>
      <c r="AK249" s="212">
        <f>'[3]2017 GRC Adjustments'!AK249</f>
        <v>0</v>
      </c>
      <c r="AL249" s="212">
        <f>'[3]2017 GRC Adjustments'!AL249</f>
        <v>0</v>
      </c>
      <c r="AM249" s="212">
        <f>'[3]2017 GRC Adjustments'!AM249</f>
        <v>-122381.27000000095</v>
      </c>
      <c r="AN249" s="762">
        <f>'[3]2017 GRC Adjustments'!AN249</f>
        <v>-1378589.594400001</v>
      </c>
    </row>
    <row r="250" spans="1:40">
      <c r="A250" s="751" t="str">
        <f>'[3]2017 GRC Adjustments'!A250</f>
        <v xml:space="preserve">               (27) 4117 - Losses From Disposition Of Utility Plant</v>
      </c>
      <c r="B250" s="99">
        <f>'[3]2017 GRC Adjustments'!B250</f>
        <v>455897.27583599999</v>
      </c>
      <c r="C250" s="212">
        <f>'[3]2017 GRC Adjustments'!C250</f>
        <v>0</v>
      </c>
      <c r="D250" s="212">
        <f>'[3]2017 GRC Adjustments'!D250</f>
        <v>0</v>
      </c>
      <c r="E250" s="212">
        <f>'[3]2017 GRC Adjustments'!E250</f>
        <v>0</v>
      </c>
      <c r="F250" s="212">
        <f>'[3]2017 GRC Adjustments'!F250</f>
        <v>0</v>
      </c>
      <c r="G250" s="212">
        <f>'[3]2017 GRC Adjustments'!G250</f>
        <v>0</v>
      </c>
      <c r="H250" s="212">
        <f>'[3]2017 GRC Adjustments'!H250</f>
        <v>0</v>
      </c>
      <c r="I250" s="212">
        <f>'[3]2017 GRC Adjustments'!I250</f>
        <v>0</v>
      </c>
      <c r="J250" s="212">
        <f>'[3]2017 GRC Adjustments'!J250</f>
        <v>0</v>
      </c>
      <c r="K250" s="212">
        <f>'[3]2017 GRC Adjustments'!K250</f>
        <v>0</v>
      </c>
      <c r="L250" s="212">
        <f>'[3]2017 GRC Adjustments'!L250</f>
        <v>0</v>
      </c>
      <c r="M250" s="212">
        <f>'[3]2017 GRC Adjustments'!M250</f>
        <v>0</v>
      </c>
      <c r="N250" s="212">
        <f>'[3]2017 GRC Adjustments'!N250</f>
        <v>0</v>
      </c>
      <c r="O250" s="99">
        <f>'[3]2017 GRC Adjustments'!O250</f>
        <v>-141003.00666666654</v>
      </c>
      <c r="P250" s="99">
        <f>'[3]2017 GRC Adjustments'!P250</f>
        <v>0</v>
      </c>
      <c r="Q250" s="212">
        <f>'[3]2017 GRC Adjustments'!Q250</f>
        <v>0</v>
      </c>
      <c r="R250" s="212">
        <f>'[3]2017 GRC Adjustments'!R250</f>
        <v>0</v>
      </c>
      <c r="S250" s="212">
        <f>'[3]2017 GRC Adjustments'!S250</f>
        <v>0</v>
      </c>
      <c r="T250" s="212">
        <f>'[3]2017 GRC Adjustments'!T250</f>
        <v>0</v>
      </c>
      <c r="U250" s="212">
        <f>'[3]2017 GRC Adjustments'!U250</f>
        <v>0</v>
      </c>
      <c r="V250" s="212">
        <f>'[3]2017 GRC Adjustments'!V250</f>
        <v>0</v>
      </c>
      <c r="W250" s="212">
        <f>'[3]2017 GRC Adjustments'!W250</f>
        <v>0</v>
      </c>
      <c r="X250" s="212">
        <f>'[3]2017 GRC Adjustments'!X250</f>
        <v>0</v>
      </c>
      <c r="Y250" s="212">
        <f>'[3]2017 GRC Adjustments'!Y250</f>
        <v>0</v>
      </c>
      <c r="Z250" s="212">
        <f>'[3]2017 GRC Adjustments'!Z250</f>
        <v>0</v>
      </c>
      <c r="AA250" s="212">
        <f>'[3]2017 GRC Adjustments'!AA250</f>
        <v>0</v>
      </c>
      <c r="AB250" s="212">
        <f>'[3]2017 GRC Adjustments'!AB250</f>
        <v>0</v>
      </c>
      <c r="AC250" s="212">
        <f>'[3]2017 GRC Adjustments'!AC250</f>
        <v>0</v>
      </c>
      <c r="AD250" s="212">
        <f>'[3]2017 GRC Adjustments'!AD250</f>
        <v>0</v>
      </c>
      <c r="AE250" s="212">
        <f>'[3]2017 GRC Adjustments'!AE250</f>
        <v>0</v>
      </c>
      <c r="AF250" s="212">
        <f>'[3]2017 GRC Adjustments'!AF250</f>
        <v>0</v>
      </c>
      <c r="AG250" s="212">
        <f>'[3]2017 GRC Adjustments'!AG250</f>
        <v>0</v>
      </c>
      <c r="AH250" s="212">
        <f>'[3]2017 GRC Adjustments'!AH250</f>
        <v>0</v>
      </c>
      <c r="AI250" s="212">
        <f>'[3]2017 GRC Adjustments'!AI250</f>
        <v>0</v>
      </c>
      <c r="AJ250" s="212">
        <f>'[3]2017 GRC Adjustments'!AJ250</f>
        <v>0</v>
      </c>
      <c r="AK250" s="212">
        <f>'[3]2017 GRC Adjustments'!AK250</f>
        <v>0</v>
      </c>
      <c r="AL250" s="212">
        <f>'[3]2017 GRC Adjustments'!AL250</f>
        <v>0</v>
      </c>
      <c r="AM250" s="212">
        <f>'[3]2017 GRC Adjustments'!AM250</f>
        <v>-141003.00666666654</v>
      </c>
      <c r="AN250" s="762">
        <f>'[3]2017 GRC Adjustments'!AN250</f>
        <v>314894.26916933345</v>
      </c>
    </row>
    <row r="251" spans="1:40">
      <c r="A251" s="751" t="str">
        <f>'[3]2017 GRC Adjustments'!A251</f>
        <v xml:space="preserve">               (27) 4118 - Gains From Disposition Of Allowances</v>
      </c>
      <c r="B251" s="99">
        <f>'[3]2017 GRC Adjustments'!B251</f>
        <v>-26423.68</v>
      </c>
      <c r="C251" s="212">
        <f>'[3]2017 GRC Adjustments'!C251</f>
        <v>0</v>
      </c>
      <c r="D251" s="212">
        <f>'[3]2017 GRC Adjustments'!D251</f>
        <v>0</v>
      </c>
      <c r="E251" s="212">
        <f>'[3]2017 GRC Adjustments'!E251</f>
        <v>0</v>
      </c>
      <c r="F251" s="212">
        <f>'[3]2017 GRC Adjustments'!F251</f>
        <v>0</v>
      </c>
      <c r="G251" s="212">
        <f>'[3]2017 GRC Adjustments'!G251</f>
        <v>0</v>
      </c>
      <c r="H251" s="212">
        <f>'[3]2017 GRC Adjustments'!H251</f>
        <v>0</v>
      </c>
      <c r="I251" s="212">
        <f>'[3]2017 GRC Adjustments'!I251</f>
        <v>0</v>
      </c>
      <c r="J251" s="212">
        <f>'[3]2017 GRC Adjustments'!J251</f>
        <v>0</v>
      </c>
      <c r="K251" s="212">
        <f>'[3]2017 GRC Adjustments'!K251</f>
        <v>0</v>
      </c>
      <c r="L251" s="212">
        <f>'[3]2017 GRC Adjustments'!L251</f>
        <v>0</v>
      </c>
      <c r="M251" s="212">
        <f>'[3]2017 GRC Adjustments'!M251</f>
        <v>0</v>
      </c>
      <c r="N251" s="212">
        <f>'[3]2017 GRC Adjustments'!N251</f>
        <v>0</v>
      </c>
      <c r="O251" s="212">
        <f>'[3]2017 GRC Adjustments'!O251</f>
        <v>0</v>
      </c>
      <c r="P251" s="212">
        <f>'[3]2017 GRC Adjustments'!P251</f>
        <v>0</v>
      </c>
      <c r="Q251" s="212">
        <f>'[3]2017 GRC Adjustments'!Q251</f>
        <v>0</v>
      </c>
      <c r="R251" s="212">
        <f>'[3]2017 GRC Adjustments'!R251</f>
        <v>0</v>
      </c>
      <c r="S251" s="212">
        <f>'[3]2017 GRC Adjustments'!S251</f>
        <v>0</v>
      </c>
      <c r="T251" s="212">
        <f>'[3]2017 GRC Adjustments'!T251</f>
        <v>0</v>
      </c>
      <c r="U251" s="212">
        <f>'[3]2017 GRC Adjustments'!U251</f>
        <v>0</v>
      </c>
      <c r="V251" s="212">
        <f>'[3]2017 GRC Adjustments'!V251</f>
        <v>0</v>
      </c>
      <c r="W251" s="212">
        <f>'[3]2017 GRC Adjustments'!W251</f>
        <v>0</v>
      </c>
      <c r="X251" s="212">
        <f>'[3]2017 GRC Adjustments'!X251</f>
        <v>0</v>
      </c>
      <c r="Y251" s="212">
        <f>'[3]2017 GRC Adjustments'!Y251</f>
        <v>0</v>
      </c>
      <c r="Z251" s="212">
        <f>'[3]2017 GRC Adjustments'!Z251</f>
        <v>0</v>
      </c>
      <c r="AA251" s="212">
        <f>'[3]2017 GRC Adjustments'!AA251</f>
        <v>0</v>
      </c>
      <c r="AB251" s="212">
        <f>'[3]2017 GRC Adjustments'!AB251</f>
        <v>0</v>
      </c>
      <c r="AC251" s="212">
        <f>'[3]2017 GRC Adjustments'!AC251</f>
        <v>0</v>
      </c>
      <c r="AD251" s="212">
        <f>'[3]2017 GRC Adjustments'!AD251</f>
        <v>0</v>
      </c>
      <c r="AE251" s="212">
        <f>'[3]2017 GRC Adjustments'!AE251</f>
        <v>0</v>
      </c>
      <c r="AF251" s="212">
        <f>'[3]2017 GRC Adjustments'!AF251</f>
        <v>0</v>
      </c>
      <c r="AG251" s="212">
        <f>'[3]2017 GRC Adjustments'!AG251</f>
        <v>0</v>
      </c>
      <c r="AH251" s="212">
        <f>'[3]2017 GRC Adjustments'!AH251</f>
        <v>0</v>
      </c>
      <c r="AI251" s="212">
        <f>'[3]2017 GRC Adjustments'!AI251</f>
        <v>0</v>
      </c>
      <c r="AJ251" s="212">
        <f>'[3]2017 GRC Adjustments'!AJ251</f>
        <v>0</v>
      </c>
      <c r="AK251" s="212">
        <f>'[3]2017 GRC Adjustments'!AK251</f>
        <v>0</v>
      </c>
      <c r="AL251" s="212">
        <f>'[3]2017 GRC Adjustments'!AL251</f>
        <v>0</v>
      </c>
      <c r="AM251" s="212">
        <f>'[3]2017 GRC Adjustments'!AM251</f>
        <v>0</v>
      </c>
      <c r="AN251" s="762">
        <f>'[3]2017 GRC Adjustments'!AN251</f>
        <v>-26423.68</v>
      </c>
    </row>
    <row r="252" spans="1:40">
      <c r="A252" s="752" t="str">
        <f>'[3]2017 GRC Adjustments'!A252</f>
        <v xml:space="preserve">               (27) 414 - Other Utility Operating Income</v>
      </c>
      <c r="B252" s="99">
        <f>'[3]2017 GRC Adjustments'!B252</f>
        <v>0</v>
      </c>
      <c r="C252" s="212">
        <f>'[3]2017 GRC Adjustments'!C252</f>
        <v>0</v>
      </c>
      <c r="D252" s="212">
        <f>'[3]2017 GRC Adjustments'!D252</f>
        <v>0</v>
      </c>
      <c r="E252" s="212">
        <f>'[3]2017 GRC Adjustments'!E252</f>
        <v>0</v>
      </c>
      <c r="F252" s="212">
        <f>'[3]2017 GRC Adjustments'!F252</f>
        <v>0</v>
      </c>
      <c r="G252" s="212">
        <f>'[3]2017 GRC Adjustments'!G252</f>
        <v>0</v>
      </c>
      <c r="H252" s="212">
        <f>'[3]2017 GRC Adjustments'!H252</f>
        <v>0</v>
      </c>
      <c r="I252" s="212">
        <f>'[3]2017 GRC Adjustments'!I252</f>
        <v>0</v>
      </c>
      <c r="J252" s="212">
        <f>'[3]2017 GRC Adjustments'!J252</f>
        <v>0</v>
      </c>
      <c r="K252" s="212">
        <f>'[3]2017 GRC Adjustments'!K252</f>
        <v>0</v>
      </c>
      <c r="L252" s="212">
        <f>'[3]2017 GRC Adjustments'!L252</f>
        <v>0</v>
      </c>
      <c r="M252" s="212">
        <f>'[3]2017 GRC Adjustments'!M252</f>
        <v>0</v>
      </c>
      <c r="N252" s="212">
        <f>'[3]2017 GRC Adjustments'!N252</f>
        <v>0</v>
      </c>
      <c r="O252" s="212">
        <f>'[3]2017 GRC Adjustments'!O252</f>
        <v>0</v>
      </c>
      <c r="P252" s="212">
        <f>'[3]2017 GRC Adjustments'!P252</f>
        <v>0</v>
      </c>
      <c r="Q252" s="212">
        <f>'[3]2017 GRC Adjustments'!Q252</f>
        <v>0</v>
      </c>
      <c r="R252" s="212">
        <f>'[3]2017 GRC Adjustments'!R252</f>
        <v>0</v>
      </c>
      <c r="S252" s="212">
        <f>'[3]2017 GRC Adjustments'!S252</f>
        <v>0</v>
      </c>
      <c r="T252" s="212">
        <f>'[3]2017 GRC Adjustments'!T252</f>
        <v>0</v>
      </c>
      <c r="U252" s="212">
        <f>'[3]2017 GRC Adjustments'!U252</f>
        <v>0</v>
      </c>
      <c r="V252" s="212">
        <f>'[3]2017 GRC Adjustments'!V252</f>
        <v>0</v>
      </c>
      <c r="W252" s="212">
        <f>'[3]2017 GRC Adjustments'!W252</f>
        <v>0</v>
      </c>
      <c r="X252" s="212">
        <f>'[3]2017 GRC Adjustments'!X252</f>
        <v>0</v>
      </c>
      <c r="Y252" s="212">
        <f>'[3]2017 GRC Adjustments'!Y252</f>
        <v>0</v>
      </c>
      <c r="Z252" s="212">
        <f>'[3]2017 GRC Adjustments'!Z252</f>
        <v>0</v>
      </c>
      <c r="AA252" s="212">
        <f>'[3]2017 GRC Adjustments'!AA252</f>
        <v>0</v>
      </c>
      <c r="AB252" s="212">
        <f>'[3]2017 GRC Adjustments'!AB252</f>
        <v>0</v>
      </c>
      <c r="AC252" s="212">
        <f>'[3]2017 GRC Adjustments'!AC252</f>
        <v>0</v>
      </c>
      <c r="AD252" s="212">
        <f>'[3]2017 GRC Adjustments'!AD252</f>
        <v>0</v>
      </c>
      <c r="AE252" s="212">
        <f>'[3]2017 GRC Adjustments'!AE252</f>
        <v>0</v>
      </c>
      <c r="AF252" s="212">
        <f>'[3]2017 GRC Adjustments'!AF252</f>
        <v>0</v>
      </c>
      <c r="AG252" s="212">
        <f>'[3]2017 GRC Adjustments'!AG252</f>
        <v>0</v>
      </c>
      <c r="AH252" s="212">
        <f>'[3]2017 GRC Adjustments'!AH252</f>
        <v>0</v>
      </c>
      <c r="AI252" s="212">
        <f>'[3]2017 GRC Adjustments'!AI252</f>
        <v>0</v>
      </c>
      <c r="AJ252" s="212">
        <f>'[3]2017 GRC Adjustments'!AJ252</f>
        <v>0</v>
      </c>
      <c r="AK252" s="212">
        <f>'[3]2017 GRC Adjustments'!AK252</f>
        <v>0</v>
      </c>
      <c r="AL252" s="212">
        <f>'[3]2017 GRC Adjustments'!AL252</f>
        <v>0</v>
      </c>
      <c r="AM252" s="212">
        <f>'[3]2017 GRC Adjustments'!AM252</f>
        <v>0</v>
      </c>
      <c r="AN252" s="762">
        <f>'[3]2017 GRC Adjustments'!AN252</f>
        <v>0</v>
      </c>
    </row>
    <row r="253" spans="1:40">
      <c r="A253" s="751" t="str">
        <f>'[3]2017 GRC Adjustments'!A253</f>
        <v xml:space="preserve">                    (27) SUBTOTAL</v>
      </c>
      <c r="B253" s="763">
        <f>'[3]2017 GRC Adjustments'!B253</f>
        <v>-9997193.5551139992</v>
      </c>
      <c r="C253" s="763">
        <f>'[3]2017 GRC Adjustments'!C253</f>
        <v>17342294.120000005</v>
      </c>
      <c r="D253" s="763">
        <f>'[3]2017 GRC Adjustments'!D253</f>
        <v>0</v>
      </c>
      <c r="E253" s="763">
        <f>'[3]2017 GRC Adjustments'!E253</f>
        <v>365334.82</v>
      </c>
      <c r="F253" s="763">
        <f>'[3]2017 GRC Adjustments'!F253</f>
        <v>0</v>
      </c>
      <c r="G253" s="763">
        <f>'[3]2017 GRC Adjustments'!G253</f>
        <v>0</v>
      </c>
      <c r="H253" s="763">
        <f>'[3]2017 GRC Adjustments'!H253</f>
        <v>0</v>
      </c>
      <c r="I253" s="763">
        <f>'[3]2017 GRC Adjustments'!I253</f>
        <v>0</v>
      </c>
      <c r="J253" s="763">
        <f>'[3]2017 GRC Adjustments'!J253</f>
        <v>0</v>
      </c>
      <c r="K253" s="763">
        <f>'[3]2017 GRC Adjustments'!K253</f>
        <v>0</v>
      </c>
      <c r="L253" s="763">
        <f>'[3]2017 GRC Adjustments'!L253</f>
        <v>0</v>
      </c>
      <c r="M253" s="763">
        <f>'[3]2017 GRC Adjustments'!M253</f>
        <v>0</v>
      </c>
      <c r="N253" s="763">
        <f>'[3]2017 GRC Adjustments'!N253</f>
        <v>0</v>
      </c>
      <c r="O253" s="763">
        <f>'[3]2017 GRC Adjustments'!O253</f>
        <v>-263384.27666666749</v>
      </c>
      <c r="P253" s="763">
        <f>'[3]2017 GRC Adjustments'!P253</f>
        <v>0</v>
      </c>
      <c r="Q253" s="763">
        <f>'[3]2017 GRC Adjustments'!Q253</f>
        <v>0</v>
      </c>
      <c r="R253" s="763">
        <f>'[3]2017 GRC Adjustments'!R253</f>
        <v>0</v>
      </c>
      <c r="S253" s="763">
        <f>'[3]2017 GRC Adjustments'!S253</f>
        <v>0</v>
      </c>
      <c r="T253" s="763">
        <f>'[3]2017 GRC Adjustments'!T253</f>
        <v>0</v>
      </c>
      <c r="U253" s="763">
        <f>'[3]2017 GRC Adjustments'!U253</f>
        <v>1423784.9881113945</v>
      </c>
      <c r="V253" s="763">
        <f>'[3]2017 GRC Adjustments'!V253</f>
        <v>0</v>
      </c>
      <c r="W253" s="763">
        <f>'[3]2017 GRC Adjustments'!W253</f>
        <v>0</v>
      </c>
      <c r="X253" s="763">
        <f>'[3]2017 GRC Adjustments'!X253</f>
        <v>0</v>
      </c>
      <c r="Y253" s="763">
        <f>'[3]2017 GRC Adjustments'!Y253</f>
        <v>0</v>
      </c>
      <c r="Z253" s="763">
        <f>'[3]2017 GRC Adjustments'!Z253</f>
        <v>0</v>
      </c>
      <c r="AA253" s="763">
        <f>'[3]2017 GRC Adjustments'!AA253</f>
        <v>0</v>
      </c>
      <c r="AB253" s="763">
        <f>'[3]2017 GRC Adjustments'!AB253</f>
        <v>0</v>
      </c>
      <c r="AC253" s="763">
        <f>'[3]2017 GRC Adjustments'!AC253</f>
        <v>0</v>
      </c>
      <c r="AD253" s="763">
        <f>'[3]2017 GRC Adjustments'!AD253</f>
        <v>0</v>
      </c>
      <c r="AE253" s="763">
        <f>'[3]2017 GRC Adjustments'!AE253</f>
        <v>-2429827.2079230589</v>
      </c>
      <c r="AF253" s="763">
        <f>'[3]2017 GRC Adjustments'!AF253</f>
        <v>0</v>
      </c>
      <c r="AG253" s="763">
        <f>'[3]2017 GRC Adjustments'!AG253</f>
        <v>0</v>
      </c>
      <c r="AH253" s="763">
        <f>'[3]2017 GRC Adjustments'!AH253</f>
        <v>0</v>
      </c>
      <c r="AI253" s="763">
        <f>'[3]2017 GRC Adjustments'!AI253</f>
        <v>0</v>
      </c>
      <c r="AJ253" s="763">
        <f>'[3]2017 GRC Adjustments'!AJ253</f>
        <v>0</v>
      </c>
      <c r="AK253" s="763">
        <f>'[3]2017 GRC Adjustments'!AK253</f>
        <v>3279780</v>
      </c>
      <c r="AL253" s="763">
        <f>'[3]2017 GRC Adjustments'!AL253</f>
        <v>0</v>
      </c>
      <c r="AM253" s="763">
        <f>'[3]2017 GRC Adjustments'!AM253</f>
        <v>19717982.443521671</v>
      </c>
      <c r="AN253" s="764">
        <f>'[3]2017 GRC Adjustments'!AN253</f>
        <v>9720788.8884076718</v>
      </c>
    </row>
    <row r="254" spans="1:40">
      <c r="A254" s="753" t="str">
        <f>'[3]2017 GRC Adjustments'!A254</f>
        <v xml:space="preserve">          28 - ASC 815</v>
      </c>
      <c r="B254" s="212">
        <f>'[3]2017 GRC Adjustments'!B254</f>
        <v>0</v>
      </c>
      <c r="C254" s="212">
        <f>'[3]2017 GRC Adjustments'!C254</f>
        <v>0</v>
      </c>
      <c r="D254" s="212">
        <f>'[3]2017 GRC Adjustments'!D254</f>
        <v>0</v>
      </c>
      <c r="E254" s="212">
        <f>'[3]2017 GRC Adjustments'!E254</f>
        <v>0</v>
      </c>
      <c r="F254" s="212">
        <f>'[3]2017 GRC Adjustments'!F254</f>
        <v>0</v>
      </c>
      <c r="G254" s="212">
        <f>'[3]2017 GRC Adjustments'!G254</f>
        <v>0</v>
      </c>
      <c r="H254" s="212">
        <f>'[3]2017 GRC Adjustments'!H254</f>
        <v>0</v>
      </c>
      <c r="I254" s="212">
        <f>'[3]2017 GRC Adjustments'!I254</f>
        <v>0</v>
      </c>
      <c r="J254" s="212">
        <f>'[3]2017 GRC Adjustments'!J254</f>
        <v>0</v>
      </c>
      <c r="K254" s="212">
        <f>'[3]2017 GRC Adjustments'!K254</f>
        <v>0</v>
      </c>
      <c r="L254" s="212">
        <f>'[3]2017 GRC Adjustments'!L254</f>
        <v>0</v>
      </c>
      <c r="M254" s="212">
        <f>'[3]2017 GRC Adjustments'!M254</f>
        <v>0</v>
      </c>
      <c r="N254" s="212">
        <f>'[3]2017 GRC Adjustments'!N254</f>
        <v>0</v>
      </c>
      <c r="O254" s="212">
        <f>'[3]2017 GRC Adjustments'!O254</f>
        <v>0</v>
      </c>
      <c r="P254" s="212">
        <f>'[3]2017 GRC Adjustments'!P254</f>
        <v>0</v>
      </c>
      <c r="Q254" s="212">
        <f>'[3]2017 GRC Adjustments'!Q254</f>
        <v>0</v>
      </c>
      <c r="R254" s="212">
        <f>'[3]2017 GRC Adjustments'!R254</f>
        <v>0</v>
      </c>
      <c r="S254" s="212">
        <f>'[3]2017 GRC Adjustments'!S254</f>
        <v>0</v>
      </c>
      <c r="T254" s="212">
        <f>'[3]2017 GRC Adjustments'!T254</f>
        <v>0</v>
      </c>
      <c r="U254" s="212">
        <f>'[3]2017 GRC Adjustments'!U254</f>
        <v>0</v>
      </c>
      <c r="V254" s="212">
        <f>'[3]2017 GRC Adjustments'!V254</f>
        <v>0</v>
      </c>
      <c r="W254" s="212">
        <f>'[3]2017 GRC Adjustments'!W254</f>
        <v>0</v>
      </c>
      <c r="X254" s="212">
        <f>'[3]2017 GRC Adjustments'!X254</f>
        <v>0</v>
      </c>
      <c r="Y254" s="212">
        <f>'[3]2017 GRC Adjustments'!Y254</f>
        <v>0</v>
      </c>
      <c r="Z254" s="212">
        <f>'[3]2017 GRC Adjustments'!Z254</f>
        <v>0</v>
      </c>
      <c r="AA254" s="212">
        <f>'[3]2017 GRC Adjustments'!AA254</f>
        <v>0</v>
      </c>
      <c r="AB254" s="212">
        <f>'[3]2017 GRC Adjustments'!AB254</f>
        <v>0</v>
      </c>
      <c r="AC254" s="212">
        <f>'[3]2017 GRC Adjustments'!AC254</f>
        <v>0</v>
      </c>
      <c r="AD254" s="212">
        <f>'[3]2017 GRC Adjustments'!AD254</f>
        <v>0</v>
      </c>
      <c r="AE254" s="212">
        <f>'[3]2017 GRC Adjustments'!AE254</f>
        <v>0</v>
      </c>
      <c r="AF254" s="212">
        <f>'[3]2017 GRC Adjustments'!AF254</f>
        <v>0</v>
      </c>
      <c r="AG254" s="212">
        <f>'[3]2017 GRC Adjustments'!AG254</f>
        <v>0</v>
      </c>
      <c r="AH254" s="212">
        <f>'[3]2017 GRC Adjustments'!AH254</f>
        <v>0</v>
      </c>
      <c r="AI254" s="212">
        <f>'[3]2017 GRC Adjustments'!AI254</f>
        <v>0</v>
      </c>
      <c r="AJ254" s="212">
        <f>'[3]2017 GRC Adjustments'!AJ254</f>
        <v>0</v>
      </c>
      <c r="AK254" s="212">
        <f>'[3]2017 GRC Adjustments'!AK254</f>
        <v>0</v>
      </c>
      <c r="AL254" s="212">
        <f>'[3]2017 GRC Adjustments'!AL254</f>
        <v>0</v>
      </c>
      <c r="AM254" s="212">
        <f>'[3]2017 GRC Adjustments'!AM254</f>
        <v>0</v>
      </c>
      <c r="AN254" s="762">
        <f>'[3]2017 GRC Adjustments'!AN254</f>
        <v>0</v>
      </c>
    </row>
    <row r="255" spans="1:40">
      <c r="A255" s="751" t="str">
        <f>'[3]2017 GRC Adjustments'!A255</f>
        <v xml:space="preserve">               (28) 421 - FAS 133 Gain</v>
      </c>
      <c r="B255" s="99">
        <f>'[3]2017 GRC Adjustments'!B255</f>
        <v>340563.48</v>
      </c>
      <c r="C255" s="212">
        <f>'[3]2017 GRC Adjustments'!C255</f>
        <v>0</v>
      </c>
      <c r="D255" s="212">
        <f>'[3]2017 GRC Adjustments'!D255</f>
        <v>0</v>
      </c>
      <c r="E255" s="212">
        <f>'[3]2017 GRC Adjustments'!E255</f>
        <v>0</v>
      </c>
      <c r="F255" s="212">
        <f>'[3]2017 GRC Adjustments'!F255</f>
        <v>0</v>
      </c>
      <c r="G255" s="212">
        <f>'[3]2017 GRC Adjustments'!G255</f>
        <v>0</v>
      </c>
      <c r="H255" s="212">
        <f>'[3]2017 GRC Adjustments'!H255</f>
        <v>0</v>
      </c>
      <c r="I255" s="212">
        <f>'[3]2017 GRC Adjustments'!I255</f>
        <v>0</v>
      </c>
      <c r="J255" s="212">
        <f>'[3]2017 GRC Adjustments'!J255</f>
        <v>0</v>
      </c>
      <c r="K255" s="212">
        <f>'[3]2017 GRC Adjustments'!K255</f>
        <v>0</v>
      </c>
      <c r="L255" s="212">
        <f>'[3]2017 GRC Adjustments'!L255</f>
        <v>0</v>
      </c>
      <c r="M255" s="212">
        <f>'[3]2017 GRC Adjustments'!M255</f>
        <v>0</v>
      </c>
      <c r="N255" s="212">
        <f>'[3]2017 GRC Adjustments'!N255</f>
        <v>0</v>
      </c>
      <c r="O255" s="212">
        <f>'[3]2017 GRC Adjustments'!O255</f>
        <v>0</v>
      </c>
      <c r="P255" s="212">
        <f>'[3]2017 GRC Adjustments'!P255</f>
        <v>0</v>
      </c>
      <c r="Q255" s="212">
        <f>'[3]2017 GRC Adjustments'!Q255</f>
        <v>0</v>
      </c>
      <c r="R255" s="212">
        <f>'[3]2017 GRC Adjustments'!R255</f>
        <v>0</v>
      </c>
      <c r="S255" s="212">
        <f>'[3]2017 GRC Adjustments'!S255</f>
        <v>0</v>
      </c>
      <c r="T255" s="212">
        <f>'[3]2017 GRC Adjustments'!T255</f>
        <v>0</v>
      </c>
      <c r="U255" s="212">
        <f>'[3]2017 GRC Adjustments'!U255</f>
        <v>0</v>
      </c>
      <c r="V255" s="212">
        <f>'[3]2017 GRC Adjustments'!V255</f>
        <v>0</v>
      </c>
      <c r="W255" s="212">
        <f>'[3]2017 GRC Adjustments'!W255</f>
        <v>0</v>
      </c>
      <c r="X255" s="212">
        <f>'[3]2017 GRC Adjustments'!X255</f>
        <v>0</v>
      </c>
      <c r="Y255" s="212">
        <f>'[3]2017 GRC Adjustments'!Y255</f>
        <v>0</v>
      </c>
      <c r="Z255" s="212">
        <f>'[3]2017 GRC Adjustments'!Z255</f>
        <v>0</v>
      </c>
      <c r="AA255" s="212">
        <f>'[3]2017 GRC Adjustments'!AA255</f>
        <v>0</v>
      </c>
      <c r="AB255" s="212">
        <f>'[3]2017 GRC Adjustments'!AB255</f>
        <v>0</v>
      </c>
      <c r="AC255" s="212">
        <f>'[3]2017 GRC Adjustments'!AC255</f>
        <v>-340563.48</v>
      </c>
      <c r="AD255" s="212">
        <f>'[3]2017 GRC Adjustments'!AD255</f>
        <v>0</v>
      </c>
      <c r="AE255" s="212">
        <f>'[3]2017 GRC Adjustments'!AE255</f>
        <v>0</v>
      </c>
      <c r="AF255" s="212">
        <f>'[3]2017 GRC Adjustments'!AF255</f>
        <v>0</v>
      </c>
      <c r="AG255" s="212">
        <f>'[3]2017 GRC Adjustments'!AG255</f>
        <v>0</v>
      </c>
      <c r="AH255" s="212">
        <f>'[3]2017 GRC Adjustments'!AH255</f>
        <v>0</v>
      </c>
      <c r="AI255" s="212">
        <f>'[3]2017 GRC Adjustments'!AI255</f>
        <v>0</v>
      </c>
      <c r="AJ255" s="212">
        <f>'[3]2017 GRC Adjustments'!AJ255</f>
        <v>0</v>
      </c>
      <c r="AK255" s="212">
        <f>'[3]2017 GRC Adjustments'!AK255</f>
        <v>0</v>
      </c>
      <c r="AL255" s="212">
        <f>'[3]2017 GRC Adjustments'!AL255</f>
        <v>0</v>
      </c>
      <c r="AM255" s="212">
        <f>'[3]2017 GRC Adjustments'!AM255</f>
        <v>-340563.48</v>
      </c>
      <c r="AN255" s="762">
        <f>'[3]2017 GRC Adjustments'!AN255</f>
        <v>0</v>
      </c>
    </row>
    <row r="256" spans="1:40">
      <c r="A256" s="752" t="str">
        <f>'[3]2017 GRC Adjustments'!A256</f>
        <v xml:space="preserve">               (28) 4265 - FAS 133 Loss</v>
      </c>
      <c r="B256" s="99">
        <f>'[3]2017 GRC Adjustments'!B256</f>
        <v>-64452231.109999999</v>
      </c>
      <c r="C256" s="212">
        <f>'[3]2017 GRC Adjustments'!C256</f>
        <v>0</v>
      </c>
      <c r="D256" s="212">
        <f>'[3]2017 GRC Adjustments'!D256</f>
        <v>0</v>
      </c>
      <c r="E256" s="212">
        <f>'[3]2017 GRC Adjustments'!E256</f>
        <v>0</v>
      </c>
      <c r="F256" s="212">
        <f>'[3]2017 GRC Adjustments'!F256</f>
        <v>0</v>
      </c>
      <c r="G256" s="212">
        <f>'[3]2017 GRC Adjustments'!G256</f>
        <v>0</v>
      </c>
      <c r="H256" s="212">
        <f>'[3]2017 GRC Adjustments'!H256</f>
        <v>0</v>
      </c>
      <c r="I256" s="212">
        <f>'[3]2017 GRC Adjustments'!I256</f>
        <v>0</v>
      </c>
      <c r="J256" s="212">
        <f>'[3]2017 GRC Adjustments'!J256</f>
        <v>0</v>
      </c>
      <c r="K256" s="212">
        <f>'[3]2017 GRC Adjustments'!K256</f>
        <v>0</v>
      </c>
      <c r="L256" s="212">
        <f>'[3]2017 GRC Adjustments'!L256</f>
        <v>0</v>
      </c>
      <c r="M256" s="212">
        <f>'[3]2017 GRC Adjustments'!M256</f>
        <v>0</v>
      </c>
      <c r="N256" s="212">
        <f>'[3]2017 GRC Adjustments'!N256</f>
        <v>0</v>
      </c>
      <c r="O256" s="212">
        <f>'[3]2017 GRC Adjustments'!O256</f>
        <v>0</v>
      </c>
      <c r="P256" s="212">
        <f>'[3]2017 GRC Adjustments'!P256</f>
        <v>0</v>
      </c>
      <c r="Q256" s="212">
        <f>'[3]2017 GRC Adjustments'!Q256</f>
        <v>0</v>
      </c>
      <c r="R256" s="212">
        <f>'[3]2017 GRC Adjustments'!R256</f>
        <v>0</v>
      </c>
      <c r="S256" s="212">
        <f>'[3]2017 GRC Adjustments'!S256</f>
        <v>0</v>
      </c>
      <c r="T256" s="212">
        <f>'[3]2017 GRC Adjustments'!T256</f>
        <v>0</v>
      </c>
      <c r="U256" s="212">
        <f>'[3]2017 GRC Adjustments'!U256</f>
        <v>0</v>
      </c>
      <c r="V256" s="212">
        <f>'[3]2017 GRC Adjustments'!V256</f>
        <v>0</v>
      </c>
      <c r="W256" s="212">
        <f>'[3]2017 GRC Adjustments'!W256</f>
        <v>0</v>
      </c>
      <c r="X256" s="212">
        <f>'[3]2017 GRC Adjustments'!X256</f>
        <v>0</v>
      </c>
      <c r="Y256" s="212">
        <f>'[3]2017 GRC Adjustments'!Y256</f>
        <v>0</v>
      </c>
      <c r="Z256" s="212">
        <f>'[3]2017 GRC Adjustments'!Z256</f>
        <v>0</v>
      </c>
      <c r="AA256" s="212">
        <f>'[3]2017 GRC Adjustments'!AA256</f>
        <v>0</v>
      </c>
      <c r="AB256" s="212">
        <f>'[3]2017 GRC Adjustments'!AB256</f>
        <v>0</v>
      </c>
      <c r="AC256" s="212">
        <f>'[3]2017 GRC Adjustments'!AC256</f>
        <v>64452231.109999999</v>
      </c>
      <c r="AD256" s="212">
        <f>'[3]2017 GRC Adjustments'!AD256</f>
        <v>0</v>
      </c>
      <c r="AE256" s="212">
        <f>'[3]2017 GRC Adjustments'!AE256</f>
        <v>0</v>
      </c>
      <c r="AF256" s="212">
        <f>'[3]2017 GRC Adjustments'!AF256</f>
        <v>0</v>
      </c>
      <c r="AG256" s="212">
        <f>'[3]2017 GRC Adjustments'!AG256</f>
        <v>0</v>
      </c>
      <c r="AH256" s="212">
        <f>'[3]2017 GRC Adjustments'!AH256</f>
        <v>0</v>
      </c>
      <c r="AI256" s="212">
        <f>'[3]2017 GRC Adjustments'!AI256</f>
        <v>0</v>
      </c>
      <c r="AJ256" s="212">
        <f>'[3]2017 GRC Adjustments'!AJ256</f>
        <v>0</v>
      </c>
      <c r="AK256" s="212">
        <f>'[3]2017 GRC Adjustments'!AK256</f>
        <v>0</v>
      </c>
      <c r="AL256" s="212">
        <f>'[3]2017 GRC Adjustments'!AL256</f>
        <v>0</v>
      </c>
      <c r="AM256" s="212">
        <f>'[3]2017 GRC Adjustments'!AM256</f>
        <v>64452231.109999999</v>
      </c>
      <c r="AN256" s="762">
        <f>'[3]2017 GRC Adjustments'!AN256</f>
        <v>0</v>
      </c>
    </row>
    <row r="257" spans="1:40">
      <c r="A257" s="756" t="str">
        <f>'[3]2017 GRC Adjustments'!A257</f>
        <v xml:space="preserve">                    (28) SUBTOTAL</v>
      </c>
      <c r="B257" s="763">
        <f>'[3]2017 GRC Adjustments'!B257</f>
        <v>-64111667.630000003</v>
      </c>
      <c r="C257" s="763">
        <f>'[3]2017 GRC Adjustments'!C257</f>
        <v>0</v>
      </c>
      <c r="D257" s="763">
        <f>'[3]2017 GRC Adjustments'!D257</f>
        <v>0</v>
      </c>
      <c r="E257" s="763">
        <f>'[3]2017 GRC Adjustments'!E257</f>
        <v>0</v>
      </c>
      <c r="F257" s="763">
        <f>'[3]2017 GRC Adjustments'!F257</f>
        <v>0</v>
      </c>
      <c r="G257" s="763">
        <f>'[3]2017 GRC Adjustments'!G257</f>
        <v>0</v>
      </c>
      <c r="H257" s="763">
        <f>'[3]2017 GRC Adjustments'!H257</f>
        <v>0</v>
      </c>
      <c r="I257" s="763">
        <f>'[3]2017 GRC Adjustments'!I257</f>
        <v>0</v>
      </c>
      <c r="J257" s="763">
        <f>'[3]2017 GRC Adjustments'!J257</f>
        <v>0</v>
      </c>
      <c r="K257" s="763">
        <f>'[3]2017 GRC Adjustments'!K257</f>
        <v>0</v>
      </c>
      <c r="L257" s="763">
        <f>'[3]2017 GRC Adjustments'!L257</f>
        <v>0</v>
      </c>
      <c r="M257" s="763">
        <f>'[3]2017 GRC Adjustments'!M257</f>
        <v>0</v>
      </c>
      <c r="N257" s="763">
        <f>'[3]2017 GRC Adjustments'!N257</f>
        <v>0</v>
      </c>
      <c r="O257" s="763">
        <f>'[3]2017 GRC Adjustments'!O257</f>
        <v>0</v>
      </c>
      <c r="P257" s="763">
        <f>'[3]2017 GRC Adjustments'!P257</f>
        <v>0</v>
      </c>
      <c r="Q257" s="763">
        <f>'[3]2017 GRC Adjustments'!Q257</f>
        <v>0</v>
      </c>
      <c r="R257" s="763">
        <f>'[3]2017 GRC Adjustments'!R257</f>
        <v>0</v>
      </c>
      <c r="S257" s="763">
        <f>'[3]2017 GRC Adjustments'!S257</f>
        <v>0</v>
      </c>
      <c r="T257" s="763">
        <f>'[3]2017 GRC Adjustments'!T257</f>
        <v>0</v>
      </c>
      <c r="U257" s="763">
        <f>'[3]2017 GRC Adjustments'!U257</f>
        <v>0</v>
      </c>
      <c r="V257" s="763">
        <f>'[3]2017 GRC Adjustments'!V257</f>
        <v>0</v>
      </c>
      <c r="W257" s="763">
        <f>'[3]2017 GRC Adjustments'!W257</f>
        <v>0</v>
      </c>
      <c r="X257" s="763">
        <f>'[3]2017 GRC Adjustments'!X257</f>
        <v>0</v>
      </c>
      <c r="Y257" s="763">
        <f>'[3]2017 GRC Adjustments'!Y257</f>
        <v>0</v>
      </c>
      <c r="Z257" s="763">
        <f>'[3]2017 GRC Adjustments'!Z257</f>
        <v>0</v>
      </c>
      <c r="AA257" s="763">
        <f>'[3]2017 GRC Adjustments'!AA257</f>
        <v>0</v>
      </c>
      <c r="AB257" s="763">
        <f>'[3]2017 GRC Adjustments'!AB257</f>
        <v>0</v>
      </c>
      <c r="AC257" s="763">
        <f>'[3]2017 GRC Adjustments'!AC257</f>
        <v>64111667.630000003</v>
      </c>
      <c r="AD257" s="763">
        <f>'[3]2017 GRC Adjustments'!AD257</f>
        <v>0</v>
      </c>
      <c r="AE257" s="763">
        <f>'[3]2017 GRC Adjustments'!AE257</f>
        <v>0</v>
      </c>
      <c r="AF257" s="763">
        <f>'[3]2017 GRC Adjustments'!AF257</f>
        <v>0</v>
      </c>
      <c r="AG257" s="763">
        <f>'[3]2017 GRC Adjustments'!AG257</f>
        <v>0</v>
      </c>
      <c r="AH257" s="763">
        <f>'[3]2017 GRC Adjustments'!AH257</f>
        <v>0</v>
      </c>
      <c r="AI257" s="763">
        <f>'[3]2017 GRC Adjustments'!AI257</f>
        <v>0</v>
      </c>
      <c r="AJ257" s="763">
        <f>'[3]2017 GRC Adjustments'!AJ257</f>
        <v>0</v>
      </c>
      <c r="AK257" s="763">
        <f>'[3]2017 GRC Adjustments'!AK257</f>
        <v>0</v>
      </c>
      <c r="AL257" s="763">
        <f>'[3]2017 GRC Adjustments'!AL257</f>
        <v>0</v>
      </c>
      <c r="AM257" s="763">
        <f>'[3]2017 GRC Adjustments'!AM257</f>
        <v>64111667.630000003</v>
      </c>
      <c r="AN257" s="764">
        <f>'[3]2017 GRC Adjustments'!AN257</f>
        <v>0</v>
      </c>
    </row>
    <row r="258" spans="1:40" ht="13.8" thickBot="1">
      <c r="A258" s="761" t="str">
        <f>'[3]2017 GRC Adjustments'!A258</f>
        <v xml:space="preserve">     TOTAL DEPRECIATION, DEPLETION AND AMORTIZATION</v>
      </c>
      <c r="B258" s="644">
        <f>'[3]2017 GRC Adjustments'!B258</f>
        <v>260537964.72476399</v>
      </c>
      <c r="C258" s="644">
        <f>'[3]2017 GRC Adjustments'!C258</f>
        <v>17342294.120000005</v>
      </c>
      <c r="D258" s="644">
        <f>'[3]2017 GRC Adjustments'!D258</f>
        <v>0</v>
      </c>
      <c r="E258" s="644">
        <f>'[3]2017 GRC Adjustments'!E258</f>
        <v>365334.82</v>
      </c>
      <c r="F258" s="644">
        <f>'[3]2017 GRC Adjustments'!F258</f>
        <v>0</v>
      </c>
      <c r="G258" s="644">
        <f>'[3]2017 GRC Adjustments'!G258</f>
        <v>0</v>
      </c>
      <c r="H258" s="644">
        <f>'[3]2017 GRC Adjustments'!H258</f>
        <v>52787365.506189466</v>
      </c>
      <c r="I258" s="644">
        <f>'[3]2017 GRC Adjustments'!I258</f>
        <v>0</v>
      </c>
      <c r="J258" s="644">
        <f>'[3]2017 GRC Adjustments'!J258</f>
        <v>0</v>
      </c>
      <c r="K258" s="644">
        <f>'[3]2017 GRC Adjustments'!K258</f>
        <v>0</v>
      </c>
      <c r="L258" s="644">
        <f>'[3]2017 GRC Adjustments'!L258</f>
        <v>0</v>
      </c>
      <c r="M258" s="644">
        <f>'[3]2017 GRC Adjustments'!M258</f>
        <v>0</v>
      </c>
      <c r="N258" s="644">
        <f>'[3]2017 GRC Adjustments'!N258</f>
        <v>0</v>
      </c>
      <c r="O258" s="644">
        <f>'[3]2017 GRC Adjustments'!O258</f>
        <v>-263384.27666666749</v>
      </c>
      <c r="P258" s="644">
        <f>'[3]2017 GRC Adjustments'!P258</f>
        <v>0</v>
      </c>
      <c r="Q258" s="644">
        <f>'[3]2017 GRC Adjustments'!Q258</f>
        <v>0</v>
      </c>
      <c r="R258" s="644">
        <f>'[3]2017 GRC Adjustments'!R258</f>
        <v>0</v>
      </c>
      <c r="S258" s="644">
        <f>'[3]2017 GRC Adjustments'!S258</f>
        <v>0</v>
      </c>
      <c r="T258" s="644">
        <f>'[3]2017 GRC Adjustments'!T258</f>
        <v>0</v>
      </c>
      <c r="U258" s="644">
        <f>'[3]2017 GRC Adjustments'!U258</f>
        <v>1423784.9881113945</v>
      </c>
      <c r="V258" s="644">
        <f>'[3]2017 GRC Adjustments'!V258</f>
        <v>0</v>
      </c>
      <c r="W258" s="644">
        <f>'[3]2017 GRC Adjustments'!W258</f>
        <v>-304013.62553715741</v>
      </c>
      <c r="X258" s="644">
        <f>'[3]2017 GRC Adjustments'!X258</f>
        <v>0</v>
      </c>
      <c r="Y258" s="644">
        <f>'[3]2017 GRC Adjustments'!Y258</f>
        <v>0</v>
      </c>
      <c r="Z258" s="644">
        <f>'[3]2017 GRC Adjustments'!Z258</f>
        <v>0</v>
      </c>
      <c r="AA258" s="644">
        <f>'[3]2017 GRC Adjustments'!AA258</f>
        <v>0</v>
      </c>
      <c r="AB258" s="644">
        <f>'[3]2017 GRC Adjustments'!AB258</f>
        <v>-212138.37865459672</v>
      </c>
      <c r="AC258" s="644">
        <f>'[3]2017 GRC Adjustments'!AC258</f>
        <v>64111667.630000003</v>
      </c>
      <c r="AD258" s="644">
        <f>'[3]2017 GRC Adjustments'!AD258</f>
        <v>9845524.0599999987</v>
      </c>
      <c r="AE258" s="644">
        <f>'[3]2017 GRC Adjustments'!AE258</f>
        <v>-2671095.3099230588</v>
      </c>
      <c r="AF258" s="644">
        <f>'[3]2017 GRC Adjustments'!AF258</f>
        <v>223831.26558229775</v>
      </c>
      <c r="AG258" s="644">
        <f>'[3]2017 GRC Adjustments'!AG258</f>
        <v>0</v>
      </c>
      <c r="AH258" s="644">
        <f>'[3]2017 GRC Adjustments'!AH258</f>
        <v>-3317.0689883994637</v>
      </c>
      <c r="AI258" s="644">
        <f>'[3]2017 GRC Adjustments'!AI258</f>
        <v>0</v>
      </c>
      <c r="AJ258" s="644">
        <f>'[3]2017 GRC Adjustments'!AJ258</f>
        <v>5058938.8277102718</v>
      </c>
      <c r="AK258" s="644">
        <f>'[3]2017 GRC Adjustments'!AK258</f>
        <v>3279780</v>
      </c>
      <c r="AL258" s="644">
        <f>'[3]2017 GRC Adjustments'!AL258</f>
        <v>0</v>
      </c>
      <c r="AM258" s="644">
        <f>'[3]2017 GRC Adjustments'!AM258</f>
        <v>150984572.55782357</v>
      </c>
      <c r="AN258" s="766">
        <f>'[3]2017 GRC Adjustments'!AN258</f>
        <v>411522537.28258753</v>
      </c>
    </row>
    <row r="259" spans="1:40" ht="13.8" thickTop="1">
      <c r="A259" s="751" t="str">
        <f>'[3]2017 GRC Adjustments'!A259</f>
        <v xml:space="preserve">          </v>
      </c>
      <c r="B259" s="212">
        <f>'[3]2017 GRC Adjustments'!B259</f>
        <v>0</v>
      </c>
      <c r="C259" s="212">
        <f>'[3]2017 GRC Adjustments'!C259</f>
        <v>0</v>
      </c>
      <c r="D259" s="212">
        <f>'[3]2017 GRC Adjustments'!D259</f>
        <v>0</v>
      </c>
      <c r="E259" s="212">
        <f>'[3]2017 GRC Adjustments'!E259</f>
        <v>0</v>
      </c>
      <c r="F259" s="212">
        <f>'[3]2017 GRC Adjustments'!F259</f>
        <v>0</v>
      </c>
      <c r="G259" s="212">
        <f>'[3]2017 GRC Adjustments'!G259</f>
        <v>0</v>
      </c>
      <c r="H259" s="212">
        <f>'[3]2017 GRC Adjustments'!H259</f>
        <v>0</v>
      </c>
      <c r="I259" s="212">
        <f>'[3]2017 GRC Adjustments'!I259</f>
        <v>0</v>
      </c>
      <c r="J259" s="212">
        <f>'[3]2017 GRC Adjustments'!J259</f>
        <v>0</v>
      </c>
      <c r="K259" s="212">
        <f>'[3]2017 GRC Adjustments'!K259</f>
        <v>0</v>
      </c>
      <c r="L259" s="212">
        <f>'[3]2017 GRC Adjustments'!L259</f>
        <v>0</v>
      </c>
      <c r="M259" s="212">
        <f>'[3]2017 GRC Adjustments'!M259</f>
        <v>0</v>
      </c>
      <c r="N259" s="212">
        <f>'[3]2017 GRC Adjustments'!N259</f>
        <v>0</v>
      </c>
      <c r="O259" s="212">
        <f>'[3]2017 GRC Adjustments'!O259</f>
        <v>0</v>
      </c>
      <c r="P259" s="212">
        <f>'[3]2017 GRC Adjustments'!P259</f>
        <v>0</v>
      </c>
      <c r="Q259" s="212">
        <f>'[3]2017 GRC Adjustments'!Q259</f>
        <v>0</v>
      </c>
      <c r="R259" s="212">
        <f>'[3]2017 GRC Adjustments'!R259</f>
        <v>0</v>
      </c>
      <c r="S259" s="212">
        <f>'[3]2017 GRC Adjustments'!S259</f>
        <v>0</v>
      </c>
      <c r="T259" s="212">
        <f>'[3]2017 GRC Adjustments'!T259</f>
        <v>0</v>
      </c>
      <c r="U259" s="212">
        <f>'[3]2017 GRC Adjustments'!U259</f>
        <v>0</v>
      </c>
      <c r="V259" s="212">
        <f>'[3]2017 GRC Adjustments'!V259</f>
        <v>0</v>
      </c>
      <c r="W259" s="212">
        <f>'[3]2017 GRC Adjustments'!W259</f>
        <v>0</v>
      </c>
      <c r="X259" s="212">
        <f>'[3]2017 GRC Adjustments'!X259</f>
        <v>0</v>
      </c>
      <c r="Y259" s="212">
        <f>'[3]2017 GRC Adjustments'!Y259</f>
        <v>0</v>
      </c>
      <c r="Z259" s="212">
        <f>'[3]2017 GRC Adjustments'!Z259</f>
        <v>0</v>
      </c>
      <c r="AA259" s="212">
        <f>'[3]2017 GRC Adjustments'!AA259</f>
        <v>0</v>
      </c>
      <c r="AB259" s="212">
        <f>'[3]2017 GRC Adjustments'!AB259</f>
        <v>0</v>
      </c>
      <c r="AC259" s="212">
        <f>'[3]2017 GRC Adjustments'!AC259</f>
        <v>0</v>
      </c>
      <c r="AD259" s="212">
        <f>'[3]2017 GRC Adjustments'!AD259</f>
        <v>0</v>
      </c>
      <c r="AE259" s="212">
        <f>'[3]2017 GRC Adjustments'!AE259</f>
        <v>0</v>
      </c>
      <c r="AF259" s="212">
        <f>'[3]2017 GRC Adjustments'!AF259</f>
        <v>0</v>
      </c>
      <c r="AG259" s="212">
        <f>'[3]2017 GRC Adjustments'!AG259</f>
        <v>0</v>
      </c>
      <c r="AH259" s="212">
        <f>'[3]2017 GRC Adjustments'!AH259</f>
        <v>0</v>
      </c>
      <c r="AI259" s="212">
        <f>'[3]2017 GRC Adjustments'!AI259</f>
        <v>0</v>
      </c>
      <c r="AJ259" s="212">
        <f>'[3]2017 GRC Adjustments'!AJ259</f>
        <v>0</v>
      </c>
      <c r="AK259" s="212">
        <f>'[3]2017 GRC Adjustments'!AK259</f>
        <v>0</v>
      </c>
      <c r="AL259" s="212">
        <f>'[3]2017 GRC Adjustments'!AL259</f>
        <v>0</v>
      </c>
      <c r="AM259" s="212">
        <f>'[3]2017 GRC Adjustments'!AM259</f>
        <v>0</v>
      </c>
      <c r="AN259" s="762">
        <f>'[3]2017 GRC Adjustments'!AN259</f>
        <v>0</v>
      </c>
    </row>
    <row r="260" spans="1:40">
      <c r="A260" s="753" t="str">
        <f>'[3]2017 GRC Adjustments'!A260</f>
        <v xml:space="preserve">     29 - TAXES OTHER THAN INCOME TAXES</v>
      </c>
      <c r="B260" s="212">
        <f>'[3]2017 GRC Adjustments'!B260</f>
        <v>0</v>
      </c>
      <c r="C260" s="212">
        <f>'[3]2017 GRC Adjustments'!C260</f>
        <v>0</v>
      </c>
      <c r="D260" s="212">
        <f>'[3]2017 GRC Adjustments'!D260</f>
        <v>0</v>
      </c>
      <c r="E260" s="212">
        <f>'[3]2017 GRC Adjustments'!E260</f>
        <v>0</v>
      </c>
      <c r="F260" s="212">
        <f>'[3]2017 GRC Adjustments'!F260</f>
        <v>0</v>
      </c>
      <c r="G260" s="212">
        <f>'[3]2017 GRC Adjustments'!G260</f>
        <v>0</v>
      </c>
      <c r="H260" s="212">
        <f>'[3]2017 GRC Adjustments'!H260</f>
        <v>0</v>
      </c>
      <c r="I260" s="212">
        <f>'[3]2017 GRC Adjustments'!I260</f>
        <v>0</v>
      </c>
      <c r="J260" s="212">
        <f>'[3]2017 GRC Adjustments'!J260</f>
        <v>0</v>
      </c>
      <c r="K260" s="212">
        <f>'[3]2017 GRC Adjustments'!K260</f>
        <v>0</v>
      </c>
      <c r="L260" s="212">
        <f>'[3]2017 GRC Adjustments'!L260</f>
        <v>0</v>
      </c>
      <c r="M260" s="212">
        <f>'[3]2017 GRC Adjustments'!M260</f>
        <v>0</v>
      </c>
      <c r="N260" s="212">
        <f>'[3]2017 GRC Adjustments'!N260</f>
        <v>0</v>
      </c>
      <c r="O260" s="212">
        <f>'[3]2017 GRC Adjustments'!O260</f>
        <v>0</v>
      </c>
      <c r="P260" s="212">
        <f>'[3]2017 GRC Adjustments'!P260</f>
        <v>0</v>
      </c>
      <c r="Q260" s="212">
        <f>'[3]2017 GRC Adjustments'!Q260</f>
        <v>0</v>
      </c>
      <c r="R260" s="212">
        <f>'[3]2017 GRC Adjustments'!R260</f>
        <v>0</v>
      </c>
      <c r="S260" s="212">
        <f>'[3]2017 GRC Adjustments'!S260</f>
        <v>0</v>
      </c>
      <c r="T260" s="212">
        <f>'[3]2017 GRC Adjustments'!T260</f>
        <v>0</v>
      </c>
      <c r="U260" s="212">
        <f>'[3]2017 GRC Adjustments'!U260</f>
        <v>0</v>
      </c>
      <c r="V260" s="212">
        <f>'[3]2017 GRC Adjustments'!V260</f>
        <v>0</v>
      </c>
      <c r="W260" s="212">
        <f>'[3]2017 GRC Adjustments'!W260</f>
        <v>0</v>
      </c>
      <c r="X260" s="212">
        <f>'[3]2017 GRC Adjustments'!X260</f>
        <v>0</v>
      </c>
      <c r="Y260" s="212">
        <f>'[3]2017 GRC Adjustments'!Y260</f>
        <v>0</v>
      </c>
      <c r="Z260" s="212">
        <f>'[3]2017 GRC Adjustments'!Z260</f>
        <v>0</v>
      </c>
      <c r="AA260" s="212">
        <f>'[3]2017 GRC Adjustments'!AA260</f>
        <v>0</v>
      </c>
      <c r="AB260" s="212">
        <f>'[3]2017 GRC Adjustments'!AB260</f>
        <v>0</v>
      </c>
      <c r="AC260" s="212">
        <f>'[3]2017 GRC Adjustments'!AC260</f>
        <v>0</v>
      </c>
      <c r="AD260" s="212">
        <f>'[3]2017 GRC Adjustments'!AD260</f>
        <v>0</v>
      </c>
      <c r="AE260" s="212">
        <f>'[3]2017 GRC Adjustments'!AE260</f>
        <v>0</v>
      </c>
      <c r="AF260" s="212">
        <f>'[3]2017 GRC Adjustments'!AF260</f>
        <v>0</v>
      </c>
      <c r="AG260" s="212">
        <f>'[3]2017 GRC Adjustments'!AG260</f>
        <v>0</v>
      </c>
      <c r="AH260" s="212">
        <f>'[3]2017 GRC Adjustments'!AH260</f>
        <v>0</v>
      </c>
      <c r="AI260" s="212">
        <f>'[3]2017 GRC Adjustments'!AI260</f>
        <v>0</v>
      </c>
      <c r="AJ260" s="212">
        <f>'[3]2017 GRC Adjustments'!AJ260</f>
        <v>0</v>
      </c>
      <c r="AK260" s="212">
        <f>'[3]2017 GRC Adjustments'!AK260</f>
        <v>0</v>
      </c>
      <c r="AL260" s="212">
        <f>'[3]2017 GRC Adjustments'!AL260</f>
        <v>0</v>
      </c>
      <c r="AM260" s="212">
        <f>'[3]2017 GRC Adjustments'!AM260</f>
        <v>0</v>
      </c>
      <c r="AN260" s="762">
        <f>'[3]2017 GRC Adjustments'!AN260</f>
        <v>0</v>
      </c>
    </row>
    <row r="261" spans="1:40">
      <c r="A261" s="752" t="str">
        <f>'[3]2017 GRC Adjustments'!A261</f>
        <v xml:space="preserve">          (29) 4081 - Taxes Other-Util Income</v>
      </c>
      <c r="B261" s="99">
        <f>'[3]2017 GRC Adjustments'!B261</f>
        <v>230800256.78219</v>
      </c>
      <c r="C261" s="212">
        <f>'[3]2017 GRC Adjustments'!C261</f>
        <v>-1109919.5490414018</v>
      </c>
      <c r="D261" s="212">
        <f>'[3]2017 GRC Adjustments'!D261</f>
        <v>1088843</v>
      </c>
      <c r="E261" s="212">
        <f>'[3]2017 GRC Adjustments'!E261</f>
        <v>-144297723.10863283</v>
      </c>
      <c r="F261" s="212">
        <f>'[3]2017 GRC Adjustments'!F261</f>
        <v>0</v>
      </c>
      <c r="G261" s="212">
        <f>'[3]2017 GRC Adjustments'!G261</f>
        <v>0</v>
      </c>
      <c r="H261" s="212">
        <f>'[3]2017 GRC Adjustments'!H261</f>
        <v>0</v>
      </c>
      <c r="I261" s="212">
        <f>'[3]2017 GRC Adjustments'!I261</f>
        <v>0</v>
      </c>
      <c r="J261" s="212">
        <f>'[3]2017 GRC Adjustments'!J261</f>
        <v>0</v>
      </c>
      <c r="K261" s="212">
        <f>'[3]2017 GRC Adjustments'!K261</f>
        <v>9990.7095914349775</v>
      </c>
      <c r="L261" s="212">
        <f>'[3]2017 GRC Adjustments'!L261</f>
        <v>0</v>
      </c>
      <c r="M261" s="212">
        <f>'[3]2017 GRC Adjustments'!M261</f>
        <v>0</v>
      </c>
      <c r="N261" s="212">
        <f>'[3]2017 GRC Adjustments'!N261</f>
        <v>0</v>
      </c>
      <c r="O261" s="212">
        <f>'[3]2017 GRC Adjustments'!O261</f>
        <v>0</v>
      </c>
      <c r="P261" s="212">
        <f>'[3]2017 GRC Adjustments'!P261</f>
        <v>0</v>
      </c>
      <c r="Q261" s="212">
        <f>'[3]2017 GRC Adjustments'!Q261</f>
        <v>0</v>
      </c>
      <c r="R261" s="212">
        <f>'[3]2017 GRC Adjustments'!R261</f>
        <v>133533.17603166337</v>
      </c>
      <c r="S261" s="212">
        <f>'[3]2017 GRC Adjustments'!S261</f>
        <v>0</v>
      </c>
      <c r="T261" s="212">
        <f>'[3]2017 GRC Adjustments'!T261</f>
        <v>0</v>
      </c>
      <c r="U261" s="212">
        <f>'[3]2017 GRC Adjustments'!U261</f>
        <v>0</v>
      </c>
      <c r="V261" s="212">
        <f>'[3]2017 GRC Adjustments'!V261</f>
        <v>0</v>
      </c>
      <c r="W261" s="212">
        <f>'[3]2017 GRC Adjustments'!W261</f>
        <v>0</v>
      </c>
      <c r="X261" s="212">
        <f>'[3]2017 GRC Adjustments'!X261</f>
        <v>36124.958262011409</v>
      </c>
      <c r="Y261" s="212">
        <f>'[3]2017 GRC Adjustments'!Y261</f>
        <v>0</v>
      </c>
      <c r="Z261" s="212">
        <f>'[3]2017 GRC Adjustments'!Z261</f>
        <v>132132.70451070482</v>
      </c>
      <c r="AA261" s="212">
        <f>'[3]2017 GRC Adjustments'!AA261</f>
        <v>-227715.50184247154</v>
      </c>
      <c r="AB261" s="212">
        <f>'[3]2017 GRC Adjustments'!AB261</f>
        <v>0</v>
      </c>
      <c r="AC261" s="212">
        <f>'[3]2017 GRC Adjustments'!AC261</f>
        <v>0</v>
      </c>
      <c r="AD261" s="212">
        <f>'[3]2017 GRC Adjustments'!AD261</f>
        <v>0</v>
      </c>
      <c r="AE261" s="212">
        <f>'[3]2017 GRC Adjustments'!AE261</f>
        <v>0</v>
      </c>
      <c r="AF261" s="212">
        <f>'[3]2017 GRC Adjustments'!AF261</f>
        <v>0</v>
      </c>
      <c r="AG261" s="212">
        <f>'[3]2017 GRC Adjustments'!AG261</f>
        <v>0</v>
      </c>
      <c r="AH261" s="212">
        <f>'[3]2017 GRC Adjustments'!AH261</f>
        <v>0</v>
      </c>
      <c r="AI261" s="212">
        <f>'[3]2017 GRC Adjustments'!AI261</f>
        <v>0</v>
      </c>
      <c r="AJ261" s="212">
        <f>'[3]2017 GRC Adjustments'!AJ261</f>
        <v>0</v>
      </c>
      <c r="AK261" s="212">
        <f>'[3]2017 GRC Adjustments'!AK261</f>
        <v>0</v>
      </c>
      <c r="AL261" s="212">
        <f>'[3]2017 GRC Adjustments'!AL261</f>
        <v>-50414.300151840151</v>
      </c>
      <c r="AM261" s="212">
        <f>'[3]2017 GRC Adjustments'!AM261</f>
        <v>-144285147.91127273</v>
      </c>
      <c r="AN261" s="762">
        <f>'[3]2017 GRC Adjustments'!AN261</f>
        <v>86515108.870917261</v>
      </c>
    </row>
    <row r="262" spans="1:40">
      <c r="A262" s="751" t="str">
        <f>'[3]2017 GRC Adjustments'!A262</f>
        <v xml:space="preserve">               (29) SUBTOTAL</v>
      </c>
      <c r="B262" s="763">
        <f>'[3]2017 GRC Adjustments'!B262</f>
        <v>230800256.78219</v>
      </c>
      <c r="C262" s="763">
        <f>'[3]2017 GRC Adjustments'!C262</f>
        <v>-1109919.5490414018</v>
      </c>
      <c r="D262" s="763">
        <f>'[3]2017 GRC Adjustments'!D262</f>
        <v>1088843</v>
      </c>
      <c r="E262" s="763">
        <f>'[3]2017 GRC Adjustments'!E262</f>
        <v>-144297723.10863283</v>
      </c>
      <c r="F262" s="763">
        <f>'[3]2017 GRC Adjustments'!F262</f>
        <v>0</v>
      </c>
      <c r="G262" s="763">
        <f>'[3]2017 GRC Adjustments'!G262</f>
        <v>0</v>
      </c>
      <c r="H262" s="763">
        <f>'[3]2017 GRC Adjustments'!H262</f>
        <v>0</v>
      </c>
      <c r="I262" s="763">
        <f>'[3]2017 GRC Adjustments'!I262</f>
        <v>0</v>
      </c>
      <c r="J262" s="763">
        <f>'[3]2017 GRC Adjustments'!J262</f>
        <v>0</v>
      </c>
      <c r="K262" s="763">
        <f>'[3]2017 GRC Adjustments'!K262</f>
        <v>9990.7095914349775</v>
      </c>
      <c r="L262" s="763">
        <f>'[3]2017 GRC Adjustments'!L262</f>
        <v>0</v>
      </c>
      <c r="M262" s="763">
        <f>'[3]2017 GRC Adjustments'!M262</f>
        <v>0</v>
      </c>
      <c r="N262" s="763">
        <f>'[3]2017 GRC Adjustments'!N262</f>
        <v>0</v>
      </c>
      <c r="O262" s="763">
        <f>'[3]2017 GRC Adjustments'!O262</f>
        <v>0</v>
      </c>
      <c r="P262" s="763">
        <f>'[3]2017 GRC Adjustments'!P262</f>
        <v>0</v>
      </c>
      <c r="Q262" s="763">
        <f>'[3]2017 GRC Adjustments'!Q262</f>
        <v>0</v>
      </c>
      <c r="R262" s="763">
        <f>'[3]2017 GRC Adjustments'!R262</f>
        <v>133533.17603166337</v>
      </c>
      <c r="S262" s="763">
        <f>'[3]2017 GRC Adjustments'!S262</f>
        <v>0</v>
      </c>
      <c r="T262" s="763">
        <f>'[3]2017 GRC Adjustments'!T262</f>
        <v>0</v>
      </c>
      <c r="U262" s="763">
        <f>'[3]2017 GRC Adjustments'!U262</f>
        <v>0</v>
      </c>
      <c r="V262" s="763">
        <f>'[3]2017 GRC Adjustments'!V262</f>
        <v>0</v>
      </c>
      <c r="W262" s="763">
        <f>'[3]2017 GRC Adjustments'!W262</f>
        <v>0</v>
      </c>
      <c r="X262" s="763">
        <f>'[3]2017 GRC Adjustments'!X262</f>
        <v>36124.958262011409</v>
      </c>
      <c r="Y262" s="763">
        <f>'[3]2017 GRC Adjustments'!Y262</f>
        <v>0</v>
      </c>
      <c r="Z262" s="763">
        <f>'[3]2017 GRC Adjustments'!Z262</f>
        <v>132132.70451070482</v>
      </c>
      <c r="AA262" s="763">
        <f>'[3]2017 GRC Adjustments'!AA262</f>
        <v>-227715.50184247154</v>
      </c>
      <c r="AB262" s="763">
        <f>'[3]2017 GRC Adjustments'!AB262</f>
        <v>0</v>
      </c>
      <c r="AC262" s="763">
        <f>'[3]2017 GRC Adjustments'!AC262</f>
        <v>0</v>
      </c>
      <c r="AD262" s="763">
        <f>'[3]2017 GRC Adjustments'!AD262</f>
        <v>0</v>
      </c>
      <c r="AE262" s="763">
        <f>'[3]2017 GRC Adjustments'!AE262</f>
        <v>0</v>
      </c>
      <c r="AF262" s="763">
        <f>'[3]2017 GRC Adjustments'!AF262</f>
        <v>0</v>
      </c>
      <c r="AG262" s="763">
        <f>'[3]2017 GRC Adjustments'!AG262</f>
        <v>0</v>
      </c>
      <c r="AH262" s="763">
        <f>'[3]2017 GRC Adjustments'!AH262</f>
        <v>0</v>
      </c>
      <c r="AI262" s="763">
        <f>'[3]2017 GRC Adjustments'!AI262</f>
        <v>0</v>
      </c>
      <c r="AJ262" s="763">
        <f>'[3]2017 GRC Adjustments'!AJ262</f>
        <v>0</v>
      </c>
      <c r="AK262" s="763">
        <f>'[3]2017 GRC Adjustments'!AK262</f>
        <v>0</v>
      </c>
      <c r="AL262" s="763">
        <f>'[3]2017 GRC Adjustments'!AL262</f>
        <v>-50414.300151840151</v>
      </c>
      <c r="AM262" s="763">
        <f>'[3]2017 GRC Adjustments'!AM262</f>
        <v>-144285147.91127273</v>
      </c>
      <c r="AN262" s="764">
        <f>'[3]2017 GRC Adjustments'!AN262</f>
        <v>86515108.870917261</v>
      </c>
    </row>
    <row r="263" spans="1:40">
      <c r="A263" s="753" t="str">
        <f>'[3]2017 GRC Adjustments'!A263</f>
        <v xml:space="preserve">     30 - INCOME TAXES</v>
      </c>
      <c r="B263" s="212">
        <f>'[3]2017 GRC Adjustments'!B263</f>
        <v>0</v>
      </c>
      <c r="C263" s="212">
        <f>'[3]2017 GRC Adjustments'!C263</f>
        <v>0</v>
      </c>
      <c r="D263" s="212">
        <f>'[3]2017 GRC Adjustments'!D263</f>
        <v>0</v>
      </c>
      <c r="E263" s="212">
        <f>'[3]2017 GRC Adjustments'!E263</f>
        <v>0</v>
      </c>
      <c r="F263" s="212">
        <f>'[3]2017 GRC Adjustments'!F263</f>
        <v>0</v>
      </c>
      <c r="G263" s="212">
        <f>'[3]2017 GRC Adjustments'!G263</f>
        <v>0</v>
      </c>
      <c r="H263" s="212">
        <f>'[3]2017 GRC Adjustments'!H263</f>
        <v>0</v>
      </c>
      <c r="I263" s="212">
        <f>'[3]2017 GRC Adjustments'!I263</f>
        <v>0</v>
      </c>
      <c r="J263" s="212">
        <f>'[3]2017 GRC Adjustments'!J263</f>
        <v>0</v>
      </c>
      <c r="K263" s="212">
        <f>'[3]2017 GRC Adjustments'!K263</f>
        <v>0</v>
      </c>
      <c r="L263" s="212">
        <f>'[3]2017 GRC Adjustments'!L263</f>
        <v>0</v>
      </c>
      <c r="M263" s="212">
        <f>'[3]2017 GRC Adjustments'!M263</f>
        <v>0</v>
      </c>
      <c r="N263" s="212">
        <f>'[3]2017 GRC Adjustments'!N263</f>
        <v>0</v>
      </c>
      <c r="O263" s="212">
        <f>'[3]2017 GRC Adjustments'!O263</f>
        <v>0</v>
      </c>
      <c r="P263" s="212">
        <f>'[3]2017 GRC Adjustments'!P263</f>
        <v>0</v>
      </c>
      <c r="Q263" s="212">
        <f>'[3]2017 GRC Adjustments'!Q263</f>
        <v>0</v>
      </c>
      <c r="R263" s="212">
        <f>'[3]2017 GRC Adjustments'!R263</f>
        <v>0</v>
      </c>
      <c r="S263" s="212">
        <f>'[3]2017 GRC Adjustments'!S263</f>
        <v>0</v>
      </c>
      <c r="T263" s="212">
        <f>'[3]2017 GRC Adjustments'!T263</f>
        <v>0</v>
      </c>
      <c r="U263" s="212">
        <f>'[3]2017 GRC Adjustments'!U263</f>
        <v>0</v>
      </c>
      <c r="V263" s="212">
        <f>'[3]2017 GRC Adjustments'!V263</f>
        <v>0</v>
      </c>
      <c r="W263" s="212">
        <f>'[3]2017 GRC Adjustments'!W263</f>
        <v>0</v>
      </c>
      <c r="X263" s="212">
        <f>'[3]2017 GRC Adjustments'!X263</f>
        <v>0</v>
      </c>
      <c r="Y263" s="212">
        <f>'[3]2017 GRC Adjustments'!Y263</f>
        <v>0</v>
      </c>
      <c r="Z263" s="212">
        <f>'[3]2017 GRC Adjustments'!Z263</f>
        <v>0</v>
      </c>
      <c r="AA263" s="212">
        <f>'[3]2017 GRC Adjustments'!AA263</f>
        <v>0</v>
      </c>
      <c r="AB263" s="212">
        <f>'[3]2017 GRC Adjustments'!AB263</f>
        <v>0</v>
      </c>
      <c r="AC263" s="212">
        <f>'[3]2017 GRC Adjustments'!AC263</f>
        <v>0</v>
      </c>
      <c r="AD263" s="212">
        <f>'[3]2017 GRC Adjustments'!AD263</f>
        <v>0</v>
      </c>
      <c r="AE263" s="212">
        <f>'[3]2017 GRC Adjustments'!AE263</f>
        <v>0</v>
      </c>
      <c r="AF263" s="212">
        <f>'[3]2017 GRC Adjustments'!AF263</f>
        <v>0</v>
      </c>
      <c r="AG263" s="212">
        <f>'[3]2017 GRC Adjustments'!AG263</f>
        <v>0</v>
      </c>
      <c r="AH263" s="212">
        <f>'[3]2017 GRC Adjustments'!AH263</f>
        <v>0</v>
      </c>
      <c r="AI263" s="212">
        <f>'[3]2017 GRC Adjustments'!AI263</f>
        <v>0</v>
      </c>
      <c r="AJ263" s="212">
        <f>'[3]2017 GRC Adjustments'!AJ263</f>
        <v>0</v>
      </c>
      <c r="AK263" s="212">
        <f>'[3]2017 GRC Adjustments'!AK263</f>
        <v>0</v>
      </c>
      <c r="AL263" s="212">
        <f>'[3]2017 GRC Adjustments'!AL263</f>
        <v>0</v>
      </c>
      <c r="AM263" s="212">
        <f>'[3]2017 GRC Adjustments'!AM263</f>
        <v>0</v>
      </c>
      <c r="AN263" s="762">
        <f>'[3]2017 GRC Adjustments'!AN263</f>
        <v>0</v>
      </c>
    </row>
    <row r="264" spans="1:40">
      <c r="A264" s="751" t="str">
        <f>'[3]2017 GRC Adjustments'!A264</f>
        <v xml:space="preserve">          (30) 4081 - Montana Corp. License Taxes</v>
      </c>
      <c r="B264" s="99">
        <f>'[3]2017 GRC Adjustments'!B264</f>
        <v>0</v>
      </c>
      <c r="C264" s="212">
        <f>'[3]2017 GRC Adjustments'!C264</f>
        <v>0</v>
      </c>
      <c r="D264" s="212">
        <f>'[3]2017 GRC Adjustments'!D264</f>
        <v>0</v>
      </c>
      <c r="E264" s="212">
        <f>'[3]2017 GRC Adjustments'!E264</f>
        <v>0</v>
      </c>
      <c r="F264" s="212">
        <f>'[3]2017 GRC Adjustments'!F264</f>
        <v>0</v>
      </c>
      <c r="G264" s="212">
        <f>'[3]2017 GRC Adjustments'!G264</f>
        <v>0</v>
      </c>
      <c r="H264" s="212">
        <f>'[3]2017 GRC Adjustments'!H264</f>
        <v>0</v>
      </c>
      <c r="I264" s="212">
        <f>'[3]2017 GRC Adjustments'!I264</f>
        <v>0</v>
      </c>
      <c r="J264" s="212">
        <f>'[3]2017 GRC Adjustments'!J264</f>
        <v>0</v>
      </c>
      <c r="K264" s="212">
        <f>'[3]2017 GRC Adjustments'!K264</f>
        <v>0</v>
      </c>
      <c r="L264" s="212">
        <f>'[3]2017 GRC Adjustments'!L264</f>
        <v>0</v>
      </c>
      <c r="M264" s="212">
        <f>'[3]2017 GRC Adjustments'!M264</f>
        <v>0</v>
      </c>
      <c r="N264" s="212">
        <f>'[3]2017 GRC Adjustments'!N264</f>
        <v>0</v>
      </c>
      <c r="O264" s="212">
        <f>'[3]2017 GRC Adjustments'!O264</f>
        <v>0</v>
      </c>
      <c r="P264" s="212">
        <f>'[3]2017 GRC Adjustments'!P264</f>
        <v>0</v>
      </c>
      <c r="Q264" s="212">
        <f>'[3]2017 GRC Adjustments'!Q264</f>
        <v>0</v>
      </c>
      <c r="R264" s="212">
        <f>'[3]2017 GRC Adjustments'!R264</f>
        <v>0</v>
      </c>
      <c r="S264" s="212">
        <f>'[3]2017 GRC Adjustments'!S264</f>
        <v>0</v>
      </c>
      <c r="T264" s="212">
        <f>'[3]2017 GRC Adjustments'!T264</f>
        <v>0</v>
      </c>
      <c r="U264" s="212">
        <f>'[3]2017 GRC Adjustments'!U264</f>
        <v>0</v>
      </c>
      <c r="V264" s="212">
        <f>'[3]2017 GRC Adjustments'!V264</f>
        <v>0</v>
      </c>
      <c r="W264" s="212">
        <f>'[3]2017 GRC Adjustments'!W264</f>
        <v>0</v>
      </c>
      <c r="X264" s="212">
        <f>'[3]2017 GRC Adjustments'!X264</f>
        <v>0</v>
      </c>
      <c r="Y264" s="212">
        <f>'[3]2017 GRC Adjustments'!Y264</f>
        <v>200001.06</v>
      </c>
      <c r="Z264" s="212">
        <f>'[3]2017 GRC Adjustments'!Z264</f>
        <v>0</v>
      </c>
      <c r="AA264" s="212">
        <f>'[3]2017 GRC Adjustments'!AA264</f>
        <v>0</v>
      </c>
      <c r="AB264" s="212">
        <f>'[3]2017 GRC Adjustments'!AB264</f>
        <v>0</v>
      </c>
      <c r="AC264" s="212">
        <f>'[3]2017 GRC Adjustments'!AC264</f>
        <v>0</v>
      </c>
      <c r="AD264" s="212">
        <f>'[3]2017 GRC Adjustments'!AD264</f>
        <v>0</v>
      </c>
      <c r="AE264" s="212">
        <f>'[3]2017 GRC Adjustments'!AE264</f>
        <v>0</v>
      </c>
      <c r="AF264" s="212">
        <f>'[3]2017 GRC Adjustments'!AF264</f>
        <v>0</v>
      </c>
      <c r="AG264" s="212">
        <f>'[3]2017 GRC Adjustments'!AG264</f>
        <v>0</v>
      </c>
      <c r="AH264" s="212">
        <f>'[3]2017 GRC Adjustments'!AH264</f>
        <v>0</v>
      </c>
      <c r="AI264" s="212">
        <f>'[3]2017 GRC Adjustments'!AI264</f>
        <v>0</v>
      </c>
      <c r="AJ264" s="212">
        <f>'[3]2017 GRC Adjustments'!AJ264</f>
        <v>0</v>
      </c>
      <c r="AK264" s="212">
        <f>'[3]2017 GRC Adjustments'!AK264</f>
        <v>0</v>
      </c>
      <c r="AL264" s="212">
        <f>'[3]2017 GRC Adjustments'!AL264</f>
        <v>0</v>
      </c>
      <c r="AM264" s="212">
        <f>'[3]2017 GRC Adjustments'!AM264</f>
        <v>200001.06</v>
      </c>
      <c r="AN264" s="762">
        <f>'[3]2017 GRC Adjustments'!AN264</f>
        <v>200001.06</v>
      </c>
    </row>
    <row r="265" spans="1:40">
      <c r="A265" s="751" t="str">
        <f>'[3]2017 GRC Adjustments'!A265</f>
        <v xml:space="preserve">          (30) 4091 - Montana Corp license Tax</v>
      </c>
      <c r="B265" s="99">
        <f>'[3]2017 GRC Adjustments'!B265</f>
        <v>800</v>
      </c>
      <c r="C265" s="212">
        <f>'[3]2017 GRC Adjustments'!C265</f>
        <v>0</v>
      </c>
      <c r="D265" s="212">
        <f>'[3]2017 GRC Adjustments'!D265</f>
        <v>0</v>
      </c>
      <c r="E265" s="212">
        <f>'[3]2017 GRC Adjustments'!E265</f>
        <v>0</v>
      </c>
      <c r="F265" s="212">
        <f>'[3]2017 GRC Adjustments'!F265</f>
        <v>0</v>
      </c>
      <c r="G265" s="212">
        <f>'[3]2017 GRC Adjustments'!G265</f>
        <v>0</v>
      </c>
      <c r="H265" s="212">
        <f>'[3]2017 GRC Adjustments'!H265</f>
        <v>0</v>
      </c>
      <c r="I265" s="212">
        <f>'[3]2017 GRC Adjustments'!I265</f>
        <v>0</v>
      </c>
      <c r="J265" s="212">
        <f>'[3]2017 GRC Adjustments'!J265</f>
        <v>0</v>
      </c>
      <c r="K265" s="212">
        <f>'[3]2017 GRC Adjustments'!K265</f>
        <v>0</v>
      </c>
      <c r="L265" s="212">
        <f>'[3]2017 GRC Adjustments'!L265</f>
        <v>0</v>
      </c>
      <c r="M265" s="212">
        <f>'[3]2017 GRC Adjustments'!M265</f>
        <v>0</v>
      </c>
      <c r="N265" s="212">
        <f>'[3]2017 GRC Adjustments'!N265</f>
        <v>0</v>
      </c>
      <c r="O265" s="212">
        <f>'[3]2017 GRC Adjustments'!O265</f>
        <v>0</v>
      </c>
      <c r="P265" s="212">
        <f>'[3]2017 GRC Adjustments'!P265</f>
        <v>0</v>
      </c>
      <c r="Q265" s="212">
        <f>'[3]2017 GRC Adjustments'!Q265</f>
        <v>0</v>
      </c>
      <c r="R265" s="212">
        <f>'[3]2017 GRC Adjustments'!R265</f>
        <v>0</v>
      </c>
      <c r="S265" s="212">
        <f>'[3]2017 GRC Adjustments'!S265</f>
        <v>0</v>
      </c>
      <c r="T265" s="212">
        <f>'[3]2017 GRC Adjustments'!T265</f>
        <v>0</v>
      </c>
      <c r="U265" s="212">
        <f>'[3]2017 GRC Adjustments'!U265</f>
        <v>0</v>
      </c>
      <c r="V265" s="212">
        <f>'[3]2017 GRC Adjustments'!V265</f>
        <v>0</v>
      </c>
      <c r="W265" s="212">
        <f>'[3]2017 GRC Adjustments'!W265</f>
        <v>0</v>
      </c>
      <c r="X265" s="212">
        <f>'[3]2017 GRC Adjustments'!X265</f>
        <v>0</v>
      </c>
      <c r="Y265" s="212">
        <f>'[3]2017 GRC Adjustments'!Y265</f>
        <v>0</v>
      </c>
      <c r="Z265" s="212">
        <f>'[3]2017 GRC Adjustments'!Z265</f>
        <v>0</v>
      </c>
      <c r="AA265" s="212">
        <f>'[3]2017 GRC Adjustments'!AA265</f>
        <v>0</v>
      </c>
      <c r="AB265" s="212">
        <f>'[3]2017 GRC Adjustments'!AB265</f>
        <v>0</v>
      </c>
      <c r="AC265" s="212">
        <f>'[3]2017 GRC Adjustments'!AC265</f>
        <v>0</v>
      </c>
      <c r="AD265" s="212">
        <f>'[3]2017 GRC Adjustments'!AD265</f>
        <v>0</v>
      </c>
      <c r="AE265" s="212">
        <f>'[3]2017 GRC Adjustments'!AE265</f>
        <v>0</v>
      </c>
      <c r="AF265" s="212">
        <f>'[3]2017 GRC Adjustments'!AF265</f>
        <v>0</v>
      </c>
      <c r="AG265" s="212">
        <f>'[3]2017 GRC Adjustments'!AG265</f>
        <v>0</v>
      </c>
      <c r="AH265" s="212">
        <f>'[3]2017 GRC Adjustments'!AH265</f>
        <v>0</v>
      </c>
      <c r="AI265" s="212">
        <f>'[3]2017 GRC Adjustments'!AI265</f>
        <v>0</v>
      </c>
      <c r="AJ265" s="212">
        <f>'[3]2017 GRC Adjustments'!AJ265</f>
        <v>0</v>
      </c>
      <c r="AK265" s="212">
        <f>'[3]2017 GRC Adjustments'!AK265</f>
        <v>0</v>
      </c>
      <c r="AL265" s="212">
        <f>'[3]2017 GRC Adjustments'!AL265</f>
        <v>0</v>
      </c>
      <c r="AM265" s="212">
        <f>'[3]2017 GRC Adjustments'!AM265</f>
        <v>0</v>
      </c>
      <c r="AN265" s="762">
        <f>'[3]2017 GRC Adjustments'!AN265</f>
        <v>800</v>
      </c>
    </row>
    <row r="266" spans="1:40">
      <c r="A266" s="752" t="str">
        <f>'[3]2017 GRC Adjustments'!A266</f>
        <v xml:space="preserve">          (30) 4091 - Fit-Util Oper Income</v>
      </c>
      <c r="B266" s="99">
        <f>'[3]2017 GRC Adjustments'!B266</f>
        <v>0</v>
      </c>
      <c r="C266" s="212">
        <f>'[3]2017 GRC Adjustments'!C266</f>
        <v>-9414175.1402163133</v>
      </c>
      <c r="D266" s="212">
        <f>'[3]2017 GRC Adjustments'!D266</f>
        <v>5662680</v>
      </c>
      <c r="E266" s="212">
        <f>'[3]2017 GRC Adjustments'!E266</f>
        <v>-323251.48499727395</v>
      </c>
      <c r="F266" s="212">
        <f>'[3]2017 GRC Adjustments'!F266</f>
        <v>86901729.526499987</v>
      </c>
      <c r="G266" s="212">
        <f>'[3]2017 GRC Adjustments'!G266</f>
        <v>-32440668.693488576</v>
      </c>
      <c r="H266" s="212">
        <f>'[3]2017 GRC Adjustments'!H266</f>
        <v>-11085346.756299788</v>
      </c>
      <c r="I266" s="212">
        <f>'[3]2017 GRC Adjustments'!I266</f>
        <v>22418</v>
      </c>
      <c r="J266" s="212">
        <f>'[3]2017 GRC Adjustments'!J266</f>
        <v>220036</v>
      </c>
      <c r="K266" s="212">
        <f>'[3]2017 GRC Adjustments'!K266</f>
        <v>-35507.184220434821</v>
      </c>
      <c r="L266" s="212">
        <f>'[3]2017 GRC Adjustments'!L266</f>
        <v>5214.8243100316513</v>
      </c>
      <c r="M266" s="212">
        <f>'[3]2017 GRC Adjustments'!M266</f>
        <v>0</v>
      </c>
      <c r="N266" s="212">
        <f>'[3]2017 GRC Adjustments'!N266</f>
        <v>-85584.552344759999</v>
      </c>
      <c r="O266" s="212">
        <f>'[3]2017 GRC Adjustments'!O266</f>
        <v>55310.698100000162</v>
      </c>
      <c r="P266" s="212">
        <f>'[3]2017 GRC Adjustments'!P266</f>
        <v>21370.654148731304</v>
      </c>
      <c r="Q266" s="212">
        <f>'[3]2017 GRC Adjustments'!Q266</f>
        <v>-382828.52844053524</v>
      </c>
      <c r="R266" s="212">
        <f>'[3]2017 GRC Adjustments'!R266</f>
        <v>-438646.57492639113</v>
      </c>
      <c r="S266" s="212">
        <f>'[3]2017 GRC Adjustments'!S266</f>
        <v>-31243</v>
      </c>
      <c r="T266" s="212">
        <f>'[3]2017 GRC Adjustments'!T266</f>
        <v>-39335</v>
      </c>
      <c r="U266" s="212">
        <f>'[3]2017 GRC Adjustments'!U266</f>
        <v>-298995</v>
      </c>
      <c r="V266" s="212">
        <f>'[3]2017 GRC Adjustments'!V266</f>
        <v>-649456.06612666929</v>
      </c>
      <c r="W266" s="212">
        <f>'[3]2017 GRC Adjustments'!W266</f>
        <v>140230.3882658396</v>
      </c>
      <c r="X266" s="212">
        <f>'[3]2017 GRC Adjustments'!X266</f>
        <v>3316</v>
      </c>
      <c r="Y266" s="212">
        <f>'[3]2017 GRC Adjustments'!Y266</f>
        <v>0</v>
      </c>
      <c r="Z266" s="212">
        <f>'[3]2017 GRC Adjustments'!Z266</f>
        <v>382902.78083607589</v>
      </c>
      <c r="AA266" s="212">
        <f>'[3]2017 GRC Adjustments'!AA266</f>
        <v>47820</v>
      </c>
      <c r="AB266" s="212">
        <f>'[3]2017 GRC Adjustments'!AB266</f>
        <v>44549</v>
      </c>
      <c r="AC266" s="212">
        <f>'[3]2017 GRC Adjustments'!AC266</f>
        <v>0</v>
      </c>
      <c r="AD266" s="212">
        <f>'[3]2017 GRC Adjustments'!AD266</f>
        <v>-1982864.6414499986</v>
      </c>
      <c r="AE266" s="212">
        <f>'[3]2017 GRC Adjustments'!AE266</f>
        <v>560930.01508384233</v>
      </c>
      <c r="AF266" s="212">
        <f>'[3]2017 GRC Adjustments'!AF266</f>
        <v>-47004.565772282527</v>
      </c>
      <c r="AG266" s="212">
        <f>'[3]2017 GRC Adjustments'!AG266</f>
        <v>0</v>
      </c>
      <c r="AH266" s="212">
        <f>'[3]2017 GRC Adjustments'!AH266</f>
        <v>696.58448756388736</v>
      </c>
      <c r="AI266" s="212">
        <f>'[3]2017 GRC Adjustments'!AI266</f>
        <v>0</v>
      </c>
      <c r="AJ266" s="212">
        <f>'[3]2017 GRC Adjustments'!AJ266</f>
        <v>-1062377.153819157</v>
      </c>
      <c r="AK266" s="212">
        <f>'[3]2017 GRC Adjustments'!AK266</f>
        <v>-688753.79999999993</v>
      </c>
      <c r="AL266" s="212">
        <f>'[3]2017 GRC Adjustments'!AL266</f>
        <v>10587</v>
      </c>
      <c r="AM266" s="212">
        <f>'[3]2017 GRC Adjustments'!AM266</f>
        <v>35073753.329629898</v>
      </c>
      <c r="AN266" s="762">
        <f>'[3]2017 GRC Adjustments'!AN266</f>
        <v>35073753.329629898</v>
      </c>
    </row>
    <row r="267" spans="1:40">
      <c r="A267" s="751" t="str">
        <f>'[3]2017 GRC Adjustments'!A267</f>
        <v xml:space="preserve">               (30) SUBTOTAL</v>
      </c>
      <c r="B267" s="763">
        <f>'[3]2017 GRC Adjustments'!B267</f>
        <v>800</v>
      </c>
      <c r="C267" s="763">
        <f>'[3]2017 GRC Adjustments'!C267</f>
        <v>-9414175.1402163133</v>
      </c>
      <c r="D267" s="763">
        <f>'[3]2017 GRC Adjustments'!D267</f>
        <v>5662680</v>
      </c>
      <c r="E267" s="763">
        <f>'[3]2017 GRC Adjustments'!E267</f>
        <v>-323251.48499727395</v>
      </c>
      <c r="F267" s="763">
        <f>'[3]2017 GRC Adjustments'!F267</f>
        <v>86901729.526499987</v>
      </c>
      <c r="G267" s="763">
        <f>'[3]2017 GRC Adjustments'!G267</f>
        <v>-32440668.693488576</v>
      </c>
      <c r="H267" s="763">
        <f>'[3]2017 GRC Adjustments'!H267</f>
        <v>-11085346.756299788</v>
      </c>
      <c r="I267" s="763">
        <f>'[3]2017 GRC Adjustments'!I267</f>
        <v>22418</v>
      </c>
      <c r="J267" s="763">
        <f>'[3]2017 GRC Adjustments'!J267</f>
        <v>220036</v>
      </c>
      <c r="K267" s="763">
        <f>'[3]2017 GRC Adjustments'!K267</f>
        <v>-35507.184220434821</v>
      </c>
      <c r="L267" s="763">
        <f>'[3]2017 GRC Adjustments'!L267</f>
        <v>5214.8243100316513</v>
      </c>
      <c r="M267" s="763">
        <f>'[3]2017 GRC Adjustments'!M267</f>
        <v>0</v>
      </c>
      <c r="N267" s="763">
        <f>'[3]2017 GRC Adjustments'!N267</f>
        <v>-85584.552344759999</v>
      </c>
      <c r="O267" s="763">
        <f>'[3]2017 GRC Adjustments'!O267</f>
        <v>55310.698100000162</v>
      </c>
      <c r="P267" s="763">
        <f>'[3]2017 GRC Adjustments'!P267</f>
        <v>21370.654148731304</v>
      </c>
      <c r="Q267" s="763">
        <f>'[3]2017 GRC Adjustments'!Q267</f>
        <v>-382828.52844053524</v>
      </c>
      <c r="R267" s="763">
        <f>'[3]2017 GRC Adjustments'!R267</f>
        <v>-438646.57492639113</v>
      </c>
      <c r="S267" s="763">
        <f>'[3]2017 GRC Adjustments'!S267</f>
        <v>-31243</v>
      </c>
      <c r="T267" s="763">
        <f>'[3]2017 GRC Adjustments'!T267</f>
        <v>-39335</v>
      </c>
      <c r="U267" s="763">
        <f>'[3]2017 GRC Adjustments'!U267</f>
        <v>-298995</v>
      </c>
      <c r="V267" s="763">
        <f>'[3]2017 GRC Adjustments'!V267</f>
        <v>-649456.06612666929</v>
      </c>
      <c r="W267" s="763">
        <f>'[3]2017 GRC Adjustments'!W267</f>
        <v>140230.3882658396</v>
      </c>
      <c r="X267" s="763">
        <f>'[3]2017 GRC Adjustments'!X267</f>
        <v>3316</v>
      </c>
      <c r="Y267" s="763">
        <f>'[3]2017 GRC Adjustments'!Y267</f>
        <v>200001.06</v>
      </c>
      <c r="Z267" s="763">
        <f>'[3]2017 GRC Adjustments'!Z267</f>
        <v>382902.78083607589</v>
      </c>
      <c r="AA267" s="763">
        <f>'[3]2017 GRC Adjustments'!AA267</f>
        <v>47820</v>
      </c>
      <c r="AB267" s="763">
        <f>'[3]2017 GRC Adjustments'!AB267</f>
        <v>44549</v>
      </c>
      <c r="AC267" s="763">
        <f>'[3]2017 GRC Adjustments'!AC267</f>
        <v>0</v>
      </c>
      <c r="AD267" s="763">
        <f>'[3]2017 GRC Adjustments'!AD267</f>
        <v>-1982864.6414499986</v>
      </c>
      <c r="AE267" s="763">
        <f>'[3]2017 GRC Adjustments'!AE267</f>
        <v>560930.01508384233</v>
      </c>
      <c r="AF267" s="763">
        <f>'[3]2017 GRC Adjustments'!AF267</f>
        <v>-47004.565772282527</v>
      </c>
      <c r="AG267" s="763">
        <f>'[3]2017 GRC Adjustments'!AG267</f>
        <v>0</v>
      </c>
      <c r="AH267" s="763">
        <f>'[3]2017 GRC Adjustments'!AH267</f>
        <v>696.58448756388736</v>
      </c>
      <c r="AI267" s="763">
        <f>'[3]2017 GRC Adjustments'!AI267</f>
        <v>0</v>
      </c>
      <c r="AJ267" s="763">
        <f>'[3]2017 GRC Adjustments'!AJ267</f>
        <v>-1062377.153819157</v>
      </c>
      <c r="AK267" s="763">
        <f>'[3]2017 GRC Adjustments'!AK267</f>
        <v>-688753.79999999993</v>
      </c>
      <c r="AL267" s="763">
        <f>'[3]2017 GRC Adjustments'!AL267</f>
        <v>10587</v>
      </c>
      <c r="AM267" s="763">
        <f>'[3]2017 GRC Adjustments'!AM267</f>
        <v>35273754.3896299</v>
      </c>
      <c r="AN267" s="764">
        <f>'[3]2017 GRC Adjustments'!AN267</f>
        <v>35274554.3896299</v>
      </c>
    </row>
    <row r="268" spans="1:40">
      <c r="A268" s="753" t="str">
        <f>'[3]2017 GRC Adjustments'!A268</f>
        <v xml:space="preserve">     31 - DEFERRED INCOME TAXES</v>
      </c>
      <c r="B268" s="212">
        <f>'[3]2017 GRC Adjustments'!B268</f>
        <v>0</v>
      </c>
      <c r="C268" s="212">
        <f>'[3]2017 GRC Adjustments'!C268</f>
        <v>0</v>
      </c>
      <c r="D268" s="212">
        <f>'[3]2017 GRC Adjustments'!D268</f>
        <v>0</v>
      </c>
      <c r="E268" s="212">
        <f>'[3]2017 GRC Adjustments'!E268</f>
        <v>0</v>
      </c>
      <c r="F268" s="212">
        <f>'[3]2017 GRC Adjustments'!F268</f>
        <v>0</v>
      </c>
      <c r="G268" s="212">
        <f>'[3]2017 GRC Adjustments'!G268</f>
        <v>0</v>
      </c>
      <c r="H268" s="212">
        <f>'[3]2017 GRC Adjustments'!H268</f>
        <v>0</v>
      </c>
      <c r="I268" s="212">
        <f>'[3]2017 GRC Adjustments'!I268</f>
        <v>0</v>
      </c>
      <c r="J268" s="212">
        <f>'[3]2017 GRC Adjustments'!J268</f>
        <v>0</v>
      </c>
      <c r="K268" s="212">
        <f>'[3]2017 GRC Adjustments'!K268</f>
        <v>0</v>
      </c>
      <c r="L268" s="212">
        <f>'[3]2017 GRC Adjustments'!L268</f>
        <v>0</v>
      </c>
      <c r="M268" s="212">
        <f>'[3]2017 GRC Adjustments'!M268</f>
        <v>0</v>
      </c>
      <c r="N268" s="212">
        <f>'[3]2017 GRC Adjustments'!N268</f>
        <v>0</v>
      </c>
      <c r="O268" s="212">
        <f>'[3]2017 GRC Adjustments'!O268</f>
        <v>0</v>
      </c>
      <c r="P268" s="212">
        <f>'[3]2017 GRC Adjustments'!P268</f>
        <v>0</v>
      </c>
      <c r="Q268" s="212">
        <f>'[3]2017 GRC Adjustments'!Q268</f>
        <v>0</v>
      </c>
      <c r="R268" s="212">
        <f>'[3]2017 GRC Adjustments'!R268</f>
        <v>0</v>
      </c>
      <c r="S268" s="212">
        <f>'[3]2017 GRC Adjustments'!S268</f>
        <v>0</v>
      </c>
      <c r="T268" s="212">
        <f>'[3]2017 GRC Adjustments'!T268</f>
        <v>0</v>
      </c>
      <c r="U268" s="212">
        <f>'[3]2017 GRC Adjustments'!U268</f>
        <v>0</v>
      </c>
      <c r="V268" s="212">
        <f>'[3]2017 GRC Adjustments'!V268</f>
        <v>0</v>
      </c>
      <c r="W268" s="212">
        <f>'[3]2017 GRC Adjustments'!W268</f>
        <v>0</v>
      </c>
      <c r="X268" s="212">
        <f>'[3]2017 GRC Adjustments'!X268</f>
        <v>0</v>
      </c>
      <c r="Y268" s="212">
        <f>'[3]2017 GRC Adjustments'!Y268</f>
        <v>0</v>
      </c>
      <c r="Z268" s="212">
        <f>'[3]2017 GRC Adjustments'!Z268</f>
        <v>0</v>
      </c>
      <c r="AA268" s="212">
        <f>'[3]2017 GRC Adjustments'!AA268</f>
        <v>0</v>
      </c>
      <c r="AB268" s="212">
        <f>'[3]2017 GRC Adjustments'!AB268</f>
        <v>0</v>
      </c>
      <c r="AC268" s="212">
        <f>'[3]2017 GRC Adjustments'!AC268</f>
        <v>0</v>
      </c>
      <c r="AD268" s="212">
        <f>'[3]2017 GRC Adjustments'!AD268</f>
        <v>0</v>
      </c>
      <c r="AE268" s="212">
        <f>'[3]2017 GRC Adjustments'!AE268</f>
        <v>0</v>
      </c>
      <c r="AF268" s="212">
        <f>'[3]2017 GRC Adjustments'!AF268</f>
        <v>0</v>
      </c>
      <c r="AG268" s="212">
        <f>'[3]2017 GRC Adjustments'!AG268</f>
        <v>0</v>
      </c>
      <c r="AH268" s="212">
        <f>'[3]2017 GRC Adjustments'!AH268</f>
        <v>0</v>
      </c>
      <c r="AI268" s="212">
        <f>'[3]2017 GRC Adjustments'!AI268</f>
        <v>0</v>
      </c>
      <c r="AJ268" s="212">
        <f>'[3]2017 GRC Adjustments'!AJ268</f>
        <v>0</v>
      </c>
      <c r="AK268" s="212">
        <f>'[3]2017 GRC Adjustments'!AK268</f>
        <v>0</v>
      </c>
      <c r="AL268" s="212">
        <f>'[3]2017 GRC Adjustments'!AL268</f>
        <v>0</v>
      </c>
      <c r="AM268" s="212">
        <f>'[3]2017 GRC Adjustments'!AM268</f>
        <v>0</v>
      </c>
      <c r="AN268" s="762">
        <f>'[3]2017 GRC Adjustments'!AN268</f>
        <v>0</v>
      </c>
    </row>
    <row r="269" spans="1:40">
      <c r="A269" s="751" t="str">
        <f>'[3]2017 GRC Adjustments'!A269</f>
        <v xml:space="preserve">          (31) 4101 - Def Fit-Util Oper Income</v>
      </c>
      <c r="B269" s="99">
        <f>'[3]2017 GRC Adjustments'!B269</f>
        <v>581832300.85000002</v>
      </c>
      <c r="C269" s="212">
        <f>'[3]2017 GRC Adjustments'!C269</f>
        <v>0</v>
      </c>
      <c r="D269" s="212">
        <f>'[3]2017 GRC Adjustments'!D269</f>
        <v>0</v>
      </c>
      <c r="E269" s="212">
        <f>'[3]2017 GRC Adjustments'!E269</f>
        <v>0</v>
      </c>
      <c r="F269" s="212">
        <f>'[3]2017 GRC Adjustments'!F269</f>
        <v>-143937039.17709988</v>
      </c>
      <c r="G269" s="212">
        <f>'[3]2017 GRC Adjustments'!G269</f>
        <v>0</v>
      </c>
      <c r="H269" s="212">
        <f>'[3]2017 GRC Adjustments'!H269</f>
        <v>0</v>
      </c>
      <c r="I269" s="212">
        <f>'[3]2017 GRC Adjustments'!I269</f>
        <v>0</v>
      </c>
      <c r="J269" s="212">
        <f>'[3]2017 GRC Adjustments'!J269</f>
        <v>0</v>
      </c>
      <c r="K269" s="212">
        <f>'[3]2017 GRC Adjustments'!K269</f>
        <v>0</v>
      </c>
      <c r="L269" s="212">
        <f>'[3]2017 GRC Adjustments'!L269</f>
        <v>0</v>
      </c>
      <c r="M269" s="212">
        <f>'[3]2017 GRC Adjustments'!M269</f>
        <v>0</v>
      </c>
      <c r="N269" s="212">
        <f>'[3]2017 GRC Adjustments'!N269</f>
        <v>0</v>
      </c>
      <c r="O269" s="212">
        <f>'[3]2017 GRC Adjustments'!O269</f>
        <v>0</v>
      </c>
      <c r="P269" s="212">
        <f>'[3]2017 GRC Adjustments'!P269</f>
        <v>0</v>
      </c>
      <c r="Q269" s="212">
        <f>'[3]2017 GRC Adjustments'!Q269</f>
        <v>0</v>
      </c>
      <c r="R269" s="212">
        <f>'[3]2017 GRC Adjustments'!R269</f>
        <v>0</v>
      </c>
      <c r="S269" s="212">
        <f>'[3]2017 GRC Adjustments'!S269</f>
        <v>0</v>
      </c>
      <c r="T269" s="212">
        <f>'[3]2017 GRC Adjustments'!T269</f>
        <v>0</v>
      </c>
      <c r="U269" s="212">
        <f>'[3]2017 GRC Adjustments'!U269</f>
        <v>0</v>
      </c>
      <c r="V269" s="212">
        <f>'[3]2017 GRC Adjustments'!V269</f>
        <v>0</v>
      </c>
      <c r="W269" s="212">
        <f>'[3]2017 GRC Adjustments'!W269</f>
        <v>0</v>
      </c>
      <c r="X269" s="212">
        <f>'[3]2017 GRC Adjustments'!X269</f>
        <v>0</v>
      </c>
      <c r="Y269" s="212">
        <f>'[3]2017 GRC Adjustments'!Y269</f>
        <v>0</v>
      </c>
      <c r="Z269" s="212">
        <f>'[3]2017 GRC Adjustments'!Z269</f>
        <v>0</v>
      </c>
      <c r="AA269" s="212">
        <f>'[3]2017 GRC Adjustments'!AA269</f>
        <v>0</v>
      </c>
      <c r="AB269" s="212">
        <f>'[3]2017 GRC Adjustments'!AB269</f>
        <v>0</v>
      </c>
      <c r="AC269" s="212">
        <f>'[3]2017 GRC Adjustments'!AC269</f>
        <v>-13463450.202299979</v>
      </c>
      <c r="AD269" s="212">
        <f>'[3]2017 GRC Adjustments'!AD269</f>
        <v>0</v>
      </c>
      <c r="AE269" s="212">
        <f>'[3]2017 GRC Adjustments'!AE269</f>
        <v>0</v>
      </c>
      <c r="AF269" s="212">
        <f>'[3]2017 GRC Adjustments'!AF269</f>
        <v>0</v>
      </c>
      <c r="AG269" s="212">
        <f>'[3]2017 GRC Adjustments'!AG269</f>
        <v>0</v>
      </c>
      <c r="AH269" s="212">
        <f>'[3]2017 GRC Adjustments'!AH269</f>
        <v>0</v>
      </c>
      <c r="AI269" s="212">
        <f>'[3]2017 GRC Adjustments'!AI269</f>
        <v>0</v>
      </c>
      <c r="AJ269" s="212">
        <f>'[3]2017 GRC Adjustments'!AJ269</f>
        <v>0</v>
      </c>
      <c r="AK269" s="212">
        <f>'[3]2017 GRC Adjustments'!AK269</f>
        <v>0</v>
      </c>
      <c r="AL269" s="212">
        <f>'[3]2017 GRC Adjustments'!AL269</f>
        <v>0</v>
      </c>
      <c r="AM269" s="212">
        <f>'[3]2017 GRC Adjustments'!AM269</f>
        <v>-157400489.37939987</v>
      </c>
      <c r="AN269" s="762">
        <f>'[3]2017 GRC Adjustments'!AN269</f>
        <v>424431811.47060013</v>
      </c>
    </row>
    <row r="270" spans="1:40">
      <c r="A270" s="751" t="str">
        <f>'[3]2017 GRC Adjustments'!A270</f>
        <v xml:space="preserve">          (31) 4111 - Def Fit-Cr - Util Oper Income</v>
      </c>
      <c r="B270" s="99">
        <f>'[3]2017 GRC Adjustments'!B270</f>
        <v>-399835386.17999899</v>
      </c>
      <c r="C270" s="212">
        <f>'[3]2017 GRC Adjustments'!C270</f>
        <v>0</v>
      </c>
      <c r="D270" s="212">
        <f>'[3]2017 GRC Adjustments'!D270</f>
        <v>0</v>
      </c>
      <c r="E270" s="212">
        <f>'[3]2017 GRC Adjustments'!E270</f>
        <v>0</v>
      </c>
      <c r="F270" s="212">
        <f>'[3]2017 GRC Adjustments'!F270</f>
        <v>0</v>
      </c>
      <c r="G270" s="212">
        <f>'[3]2017 GRC Adjustments'!G270</f>
        <v>0</v>
      </c>
      <c r="H270" s="212">
        <f>'[3]2017 GRC Adjustments'!H270</f>
        <v>0</v>
      </c>
      <c r="I270" s="212">
        <f>'[3]2017 GRC Adjustments'!I270</f>
        <v>0</v>
      </c>
      <c r="J270" s="212">
        <f>'[3]2017 GRC Adjustments'!J270</f>
        <v>0</v>
      </c>
      <c r="K270" s="212">
        <f>'[3]2017 GRC Adjustments'!K270</f>
        <v>0</v>
      </c>
      <c r="L270" s="212">
        <f>'[3]2017 GRC Adjustments'!L270</f>
        <v>0</v>
      </c>
      <c r="M270" s="212">
        <f>'[3]2017 GRC Adjustments'!M270</f>
        <v>0</v>
      </c>
      <c r="N270" s="212">
        <f>'[3]2017 GRC Adjustments'!N270</f>
        <v>0</v>
      </c>
      <c r="O270" s="212">
        <f>'[3]2017 GRC Adjustments'!O270</f>
        <v>0</v>
      </c>
      <c r="P270" s="212">
        <f>'[3]2017 GRC Adjustments'!P270</f>
        <v>0</v>
      </c>
      <c r="Q270" s="212">
        <f>'[3]2017 GRC Adjustments'!Q270</f>
        <v>0</v>
      </c>
      <c r="R270" s="212">
        <f>'[3]2017 GRC Adjustments'!R270</f>
        <v>0</v>
      </c>
      <c r="S270" s="212">
        <f>'[3]2017 GRC Adjustments'!S270</f>
        <v>0</v>
      </c>
      <c r="T270" s="212">
        <f>'[3]2017 GRC Adjustments'!T270</f>
        <v>0</v>
      </c>
      <c r="U270" s="212">
        <f>'[3]2017 GRC Adjustments'!U270</f>
        <v>0</v>
      </c>
      <c r="V270" s="212">
        <f>'[3]2017 GRC Adjustments'!V270</f>
        <v>0</v>
      </c>
      <c r="W270" s="212">
        <f>'[3]2017 GRC Adjustments'!W270</f>
        <v>0</v>
      </c>
      <c r="X270" s="212">
        <f>'[3]2017 GRC Adjustments'!X270</f>
        <v>0</v>
      </c>
      <c r="Y270" s="212">
        <f>'[3]2017 GRC Adjustments'!Y270</f>
        <v>0</v>
      </c>
      <c r="Z270" s="212">
        <f>'[3]2017 GRC Adjustments'!Z270</f>
        <v>0</v>
      </c>
      <c r="AA270" s="212">
        <f>'[3]2017 GRC Adjustments'!AA270</f>
        <v>0</v>
      </c>
      <c r="AB270" s="212">
        <f>'[3]2017 GRC Adjustments'!AB270</f>
        <v>0</v>
      </c>
      <c r="AC270" s="212">
        <f>'[3]2017 GRC Adjustments'!AC270</f>
        <v>0</v>
      </c>
      <c r="AD270" s="212">
        <f>'[3]2017 GRC Adjustments'!AD270</f>
        <v>0</v>
      </c>
      <c r="AE270" s="212">
        <f>'[3]2017 GRC Adjustments'!AE270</f>
        <v>0</v>
      </c>
      <c r="AF270" s="212">
        <f>'[3]2017 GRC Adjustments'!AF270</f>
        <v>0</v>
      </c>
      <c r="AG270" s="212">
        <f>'[3]2017 GRC Adjustments'!AG270</f>
        <v>0</v>
      </c>
      <c r="AH270" s="212">
        <f>'[3]2017 GRC Adjustments'!AH270</f>
        <v>0</v>
      </c>
      <c r="AI270" s="212">
        <f>'[3]2017 GRC Adjustments'!AI270</f>
        <v>0</v>
      </c>
      <c r="AJ270" s="212">
        <f>'[3]2017 GRC Adjustments'!AJ270</f>
        <v>0</v>
      </c>
      <c r="AK270" s="212">
        <f>'[3]2017 GRC Adjustments'!AK270</f>
        <v>0</v>
      </c>
      <c r="AL270" s="212">
        <f>'[3]2017 GRC Adjustments'!AL270</f>
        <v>0</v>
      </c>
      <c r="AM270" s="212">
        <f>'[3]2017 GRC Adjustments'!AM270</f>
        <v>0</v>
      </c>
      <c r="AN270" s="762">
        <f>'[3]2017 GRC Adjustments'!AN270</f>
        <v>-399835386.17999899</v>
      </c>
    </row>
    <row r="271" spans="1:40">
      <c r="A271" s="752" t="str">
        <f>'[3]2017 GRC Adjustments'!A271</f>
        <v xml:space="preserve">          (31) 4114 - Inv Tax Cr Adj-Util Operations</v>
      </c>
      <c r="B271" s="99">
        <f>'[3]2017 GRC Adjustments'!B271</f>
        <v>0</v>
      </c>
      <c r="C271" s="212">
        <f>'[3]2017 GRC Adjustments'!C271</f>
        <v>0</v>
      </c>
      <c r="D271" s="212">
        <f>'[3]2017 GRC Adjustments'!D271</f>
        <v>0</v>
      </c>
      <c r="E271" s="212">
        <f>'[3]2017 GRC Adjustments'!E271</f>
        <v>0</v>
      </c>
      <c r="F271" s="212">
        <f>'[3]2017 GRC Adjustments'!F271</f>
        <v>0</v>
      </c>
      <c r="G271" s="212">
        <f>'[3]2017 GRC Adjustments'!G271</f>
        <v>0</v>
      </c>
      <c r="H271" s="212">
        <f>'[3]2017 GRC Adjustments'!H271</f>
        <v>0</v>
      </c>
      <c r="I271" s="212">
        <f>'[3]2017 GRC Adjustments'!I271</f>
        <v>0</v>
      </c>
      <c r="J271" s="212">
        <f>'[3]2017 GRC Adjustments'!J271</f>
        <v>0</v>
      </c>
      <c r="K271" s="212">
        <f>'[3]2017 GRC Adjustments'!K271</f>
        <v>0</v>
      </c>
      <c r="L271" s="212">
        <f>'[3]2017 GRC Adjustments'!L271</f>
        <v>0</v>
      </c>
      <c r="M271" s="212">
        <f>'[3]2017 GRC Adjustments'!M271</f>
        <v>0</v>
      </c>
      <c r="N271" s="212">
        <f>'[3]2017 GRC Adjustments'!N271</f>
        <v>0</v>
      </c>
      <c r="O271" s="212">
        <f>'[3]2017 GRC Adjustments'!O271</f>
        <v>0</v>
      </c>
      <c r="P271" s="212">
        <f>'[3]2017 GRC Adjustments'!P271</f>
        <v>0</v>
      </c>
      <c r="Q271" s="212">
        <f>'[3]2017 GRC Adjustments'!Q271</f>
        <v>0</v>
      </c>
      <c r="R271" s="212">
        <f>'[3]2017 GRC Adjustments'!R271</f>
        <v>0</v>
      </c>
      <c r="S271" s="212">
        <f>'[3]2017 GRC Adjustments'!S271</f>
        <v>0</v>
      </c>
      <c r="T271" s="212">
        <f>'[3]2017 GRC Adjustments'!T271</f>
        <v>0</v>
      </c>
      <c r="U271" s="212">
        <f>'[3]2017 GRC Adjustments'!U271</f>
        <v>0</v>
      </c>
      <c r="V271" s="212">
        <f>'[3]2017 GRC Adjustments'!V271</f>
        <v>0</v>
      </c>
      <c r="W271" s="212">
        <f>'[3]2017 GRC Adjustments'!W271</f>
        <v>0</v>
      </c>
      <c r="X271" s="212">
        <f>'[3]2017 GRC Adjustments'!X271</f>
        <v>0</v>
      </c>
      <c r="Y271" s="212">
        <f>'[3]2017 GRC Adjustments'!Y271</f>
        <v>0</v>
      </c>
      <c r="Z271" s="212">
        <f>'[3]2017 GRC Adjustments'!Z271</f>
        <v>0</v>
      </c>
      <c r="AA271" s="212">
        <f>'[3]2017 GRC Adjustments'!AA271</f>
        <v>0</v>
      </c>
      <c r="AB271" s="212">
        <f>'[3]2017 GRC Adjustments'!AB271</f>
        <v>0</v>
      </c>
      <c r="AC271" s="212">
        <f>'[3]2017 GRC Adjustments'!AC271</f>
        <v>0</v>
      </c>
      <c r="AD271" s="212">
        <f>'[3]2017 GRC Adjustments'!AD271</f>
        <v>0</v>
      </c>
      <c r="AE271" s="212">
        <f>'[3]2017 GRC Adjustments'!AE271</f>
        <v>0</v>
      </c>
      <c r="AF271" s="212">
        <f>'[3]2017 GRC Adjustments'!AF271</f>
        <v>0</v>
      </c>
      <c r="AG271" s="212">
        <f>'[3]2017 GRC Adjustments'!AG271</f>
        <v>0</v>
      </c>
      <c r="AH271" s="212">
        <f>'[3]2017 GRC Adjustments'!AH271</f>
        <v>0</v>
      </c>
      <c r="AI271" s="212">
        <f>'[3]2017 GRC Adjustments'!AI271</f>
        <v>0</v>
      </c>
      <c r="AJ271" s="212">
        <f>'[3]2017 GRC Adjustments'!AJ271</f>
        <v>0</v>
      </c>
      <c r="AK271" s="212">
        <f>'[3]2017 GRC Adjustments'!AK271</f>
        <v>0</v>
      </c>
      <c r="AL271" s="212">
        <f>'[3]2017 GRC Adjustments'!AL271</f>
        <v>0</v>
      </c>
      <c r="AM271" s="212">
        <f>'[3]2017 GRC Adjustments'!AM271</f>
        <v>0</v>
      </c>
      <c r="AN271" s="762">
        <f>'[3]2017 GRC Adjustments'!AN271</f>
        <v>0</v>
      </c>
    </row>
    <row r="272" spans="1:40">
      <c r="A272" s="751" t="str">
        <f>'[3]2017 GRC Adjustments'!A272</f>
        <v xml:space="preserve">               (31) SUBTOTAL</v>
      </c>
      <c r="B272" s="763">
        <f>'[3]2017 GRC Adjustments'!B272</f>
        <v>181996914.67000103</v>
      </c>
      <c r="C272" s="763">
        <f>'[3]2017 GRC Adjustments'!C272</f>
        <v>0</v>
      </c>
      <c r="D272" s="763">
        <f>'[3]2017 GRC Adjustments'!D272</f>
        <v>0</v>
      </c>
      <c r="E272" s="763">
        <f>'[3]2017 GRC Adjustments'!E272</f>
        <v>0</v>
      </c>
      <c r="F272" s="763">
        <f>'[3]2017 GRC Adjustments'!F272</f>
        <v>-143937039.17709988</v>
      </c>
      <c r="G272" s="763">
        <f>'[3]2017 GRC Adjustments'!G272</f>
        <v>0</v>
      </c>
      <c r="H272" s="763">
        <f>'[3]2017 GRC Adjustments'!H272</f>
        <v>0</v>
      </c>
      <c r="I272" s="763">
        <f>'[3]2017 GRC Adjustments'!I272</f>
        <v>0</v>
      </c>
      <c r="J272" s="763">
        <f>'[3]2017 GRC Adjustments'!J272</f>
        <v>0</v>
      </c>
      <c r="K272" s="763">
        <f>'[3]2017 GRC Adjustments'!K272</f>
        <v>0</v>
      </c>
      <c r="L272" s="763">
        <f>'[3]2017 GRC Adjustments'!L272</f>
        <v>0</v>
      </c>
      <c r="M272" s="763">
        <f>'[3]2017 GRC Adjustments'!M272</f>
        <v>0</v>
      </c>
      <c r="N272" s="763">
        <f>'[3]2017 GRC Adjustments'!N272</f>
        <v>0</v>
      </c>
      <c r="O272" s="763">
        <f>'[3]2017 GRC Adjustments'!O272</f>
        <v>0</v>
      </c>
      <c r="P272" s="763">
        <f>'[3]2017 GRC Adjustments'!P272</f>
        <v>0</v>
      </c>
      <c r="Q272" s="763">
        <f>'[3]2017 GRC Adjustments'!Q272</f>
        <v>0</v>
      </c>
      <c r="R272" s="763">
        <f>'[3]2017 GRC Adjustments'!R272</f>
        <v>0</v>
      </c>
      <c r="S272" s="763">
        <f>'[3]2017 GRC Adjustments'!S272</f>
        <v>0</v>
      </c>
      <c r="T272" s="763">
        <f>'[3]2017 GRC Adjustments'!T272</f>
        <v>0</v>
      </c>
      <c r="U272" s="763">
        <f>'[3]2017 GRC Adjustments'!U272</f>
        <v>0</v>
      </c>
      <c r="V272" s="763">
        <f>'[3]2017 GRC Adjustments'!V272</f>
        <v>0</v>
      </c>
      <c r="W272" s="763">
        <f>'[3]2017 GRC Adjustments'!W272</f>
        <v>0</v>
      </c>
      <c r="X272" s="763">
        <f>'[3]2017 GRC Adjustments'!X272</f>
        <v>0</v>
      </c>
      <c r="Y272" s="763">
        <f>'[3]2017 GRC Adjustments'!Y272</f>
        <v>0</v>
      </c>
      <c r="Z272" s="763">
        <f>'[3]2017 GRC Adjustments'!Z272</f>
        <v>0</v>
      </c>
      <c r="AA272" s="763">
        <f>'[3]2017 GRC Adjustments'!AA272</f>
        <v>0</v>
      </c>
      <c r="AB272" s="763">
        <f>'[3]2017 GRC Adjustments'!AB272</f>
        <v>0</v>
      </c>
      <c r="AC272" s="763">
        <f>'[3]2017 GRC Adjustments'!AC272</f>
        <v>-13463450.202299979</v>
      </c>
      <c r="AD272" s="763">
        <f>'[3]2017 GRC Adjustments'!AD272</f>
        <v>0</v>
      </c>
      <c r="AE272" s="763">
        <f>'[3]2017 GRC Adjustments'!AE272</f>
        <v>0</v>
      </c>
      <c r="AF272" s="763">
        <f>'[3]2017 GRC Adjustments'!AF272</f>
        <v>0</v>
      </c>
      <c r="AG272" s="763">
        <f>'[3]2017 GRC Adjustments'!AG272</f>
        <v>0</v>
      </c>
      <c r="AH272" s="763">
        <f>'[3]2017 GRC Adjustments'!AH272</f>
        <v>0</v>
      </c>
      <c r="AI272" s="763">
        <f>'[3]2017 GRC Adjustments'!AI272</f>
        <v>0</v>
      </c>
      <c r="AJ272" s="763">
        <f>'[3]2017 GRC Adjustments'!AJ272</f>
        <v>0</v>
      </c>
      <c r="AK272" s="763">
        <f>'[3]2017 GRC Adjustments'!AK272</f>
        <v>0</v>
      </c>
      <c r="AL272" s="763">
        <f>'[3]2017 GRC Adjustments'!AL272</f>
        <v>0</v>
      </c>
      <c r="AM272" s="763">
        <f>'[3]2017 GRC Adjustments'!AM272</f>
        <v>-157400489.37939987</v>
      </c>
      <c r="AN272" s="764">
        <f>'[3]2017 GRC Adjustments'!AN272</f>
        <v>24596425.290601164</v>
      </c>
    </row>
    <row r="273" spans="1:40">
      <c r="A273" s="752">
        <f>'[3]2017 GRC Adjustments'!A273</f>
        <v>0</v>
      </c>
      <c r="B273" s="762">
        <f>'[3]2017 GRC Adjustments'!B273</f>
        <v>0</v>
      </c>
      <c r="C273" s="762">
        <f>'[3]2017 GRC Adjustments'!C273</f>
        <v>0</v>
      </c>
      <c r="D273" s="762">
        <f>'[3]2017 GRC Adjustments'!D273</f>
        <v>0</v>
      </c>
      <c r="E273" s="762">
        <f>'[3]2017 GRC Adjustments'!E273</f>
        <v>0</v>
      </c>
      <c r="F273" s="762">
        <f>'[3]2017 GRC Adjustments'!F273</f>
        <v>0</v>
      </c>
      <c r="G273" s="212">
        <f>'[3]2017 GRC Adjustments'!G273</f>
        <v>0</v>
      </c>
      <c r="H273" s="212">
        <f>'[3]2017 GRC Adjustments'!H273</f>
        <v>0</v>
      </c>
      <c r="I273" s="762">
        <f>'[3]2017 GRC Adjustments'!I273</f>
        <v>0</v>
      </c>
      <c r="J273" s="762">
        <f>'[3]2017 GRC Adjustments'!J273</f>
        <v>0</v>
      </c>
      <c r="K273" s="762">
        <f>'[3]2017 GRC Adjustments'!K273</f>
        <v>0</v>
      </c>
      <c r="L273" s="762">
        <f>'[3]2017 GRC Adjustments'!L273</f>
        <v>0</v>
      </c>
      <c r="M273" s="762">
        <f>'[3]2017 GRC Adjustments'!M273</f>
        <v>0</v>
      </c>
      <c r="N273" s="762">
        <f>'[3]2017 GRC Adjustments'!N273</f>
        <v>0</v>
      </c>
      <c r="O273" s="762">
        <f>'[3]2017 GRC Adjustments'!O273</f>
        <v>0</v>
      </c>
      <c r="P273" s="762">
        <f>'[3]2017 GRC Adjustments'!P273</f>
        <v>0</v>
      </c>
      <c r="Q273" s="762">
        <f>'[3]2017 GRC Adjustments'!Q273</f>
        <v>0</v>
      </c>
      <c r="R273" s="762">
        <f>'[3]2017 GRC Adjustments'!R273</f>
        <v>0</v>
      </c>
      <c r="S273" s="762">
        <f>'[3]2017 GRC Adjustments'!S273</f>
        <v>0</v>
      </c>
      <c r="T273" s="762">
        <f>'[3]2017 GRC Adjustments'!T273</f>
        <v>0</v>
      </c>
      <c r="U273" s="762">
        <f>'[3]2017 GRC Adjustments'!U273</f>
        <v>0</v>
      </c>
      <c r="V273" s="762">
        <f>'[3]2017 GRC Adjustments'!V273</f>
        <v>0</v>
      </c>
      <c r="W273" s="762">
        <f>'[3]2017 GRC Adjustments'!W273</f>
        <v>0</v>
      </c>
      <c r="X273" s="762">
        <f>'[3]2017 GRC Adjustments'!X273</f>
        <v>0</v>
      </c>
      <c r="Y273" s="762">
        <f>'[3]2017 GRC Adjustments'!Y273</f>
        <v>0</v>
      </c>
      <c r="Z273" s="212">
        <f>'[3]2017 GRC Adjustments'!Z273</f>
        <v>0</v>
      </c>
      <c r="AA273" s="762">
        <f>'[3]2017 GRC Adjustments'!AA273</f>
        <v>0</v>
      </c>
      <c r="AB273" s="762">
        <f>'[3]2017 GRC Adjustments'!AB273</f>
        <v>0</v>
      </c>
      <c r="AC273" s="762">
        <f>'[3]2017 GRC Adjustments'!AC273</f>
        <v>0</v>
      </c>
      <c r="AD273" s="762">
        <f>'[3]2017 GRC Adjustments'!AD273</f>
        <v>0</v>
      </c>
      <c r="AE273" s="762">
        <f>'[3]2017 GRC Adjustments'!AE273</f>
        <v>0</v>
      </c>
      <c r="AF273" s="762">
        <f>'[3]2017 GRC Adjustments'!AF273</f>
        <v>0</v>
      </c>
      <c r="AG273" s="762">
        <f>'[3]2017 GRC Adjustments'!AG273</f>
        <v>0</v>
      </c>
      <c r="AH273" s="762">
        <f>'[3]2017 GRC Adjustments'!AH273</f>
        <v>0</v>
      </c>
      <c r="AI273" s="762">
        <f>'[3]2017 GRC Adjustments'!AI273</f>
        <v>0</v>
      </c>
      <c r="AJ273" s="762">
        <f>'[3]2017 GRC Adjustments'!AJ273</f>
        <v>0</v>
      </c>
      <c r="AK273" s="762">
        <f>'[3]2017 GRC Adjustments'!AK273</f>
        <v>0</v>
      </c>
      <c r="AL273" s="762">
        <f>'[3]2017 GRC Adjustments'!AL273</f>
        <v>0</v>
      </c>
      <c r="AM273" s="762">
        <f>'[3]2017 GRC Adjustments'!AM273</f>
        <v>0</v>
      </c>
      <c r="AN273" s="762">
        <f>'[3]2017 GRC Adjustments'!AN273</f>
        <v>0</v>
      </c>
    </row>
    <row r="274" spans="1:40" ht="13.8" thickBot="1">
      <c r="A274" s="757" t="str">
        <f>'[3]2017 GRC Adjustments'!A274</f>
        <v>NET OPERATING INCOME</v>
      </c>
      <c r="B274" s="773">
        <f>'[3]2017 GRC Adjustments'!B274</f>
        <v>401002971.69877934</v>
      </c>
      <c r="C274" s="773">
        <f>'[3]2017 GRC Adjustments'!C274</f>
        <v>-35415230.289385177</v>
      </c>
      <c r="D274" s="773">
        <f>'[3]2017 GRC Adjustments'!D274</f>
        <v>21302465</v>
      </c>
      <c r="E274" s="773">
        <f>'[3]2017 GRC Adjustments'!E274</f>
        <v>-1216041.3007040904</v>
      </c>
      <c r="F274" s="773">
        <f>'[3]2017 GRC Adjustments'!F274</f>
        <v>57035309.650599897</v>
      </c>
      <c r="G274" s="773">
        <f>'[3]2017 GRC Adjustments'!G274</f>
        <v>32440668.693488576</v>
      </c>
      <c r="H274" s="773">
        <f>'[3]2017 GRC Adjustments'!H274</f>
        <v>-41702018.749889679</v>
      </c>
      <c r="I274" s="773">
        <f>'[3]2017 GRC Adjustments'!I274</f>
        <v>84332.278670666696</v>
      </c>
      <c r="J274" s="773">
        <f>'[3]2017 GRC Adjustments'!J274</f>
        <v>827756</v>
      </c>
      <c r="K274" s="773">
        <f>'[3]2017 GRC Adjustments'!K274</f>
        <v>-133574.64540068299</v>
      </c>
      <c r="L274" s="773">
        <f>'[3]2017 GRC Adjustments'!L274</f>
        <v>19617.672404404784</v>
      </c>
      <c r="M274" s="773">
        <f>'[3]2017 GRC Adjustments'!M274</f>
        <v>-176605.63064400846</v>
      </c>
      <c r="N274" s="773">
        <f>'[3]2017 GRC Adjustments'!N274</f>
        <v>-321960.93501124001</v>
      </c>
      <c r="O274" s="773">
        <f>'[3]2017 GRC Adjustments'!O274</f>
        <v>208073.57856666733</v>
      </c>
      <c r="P274" s="773">
        <f>'[3]2017 GRC Adjustments'!P274</f>
        <v>80394.36560713216</v>
      </c>
      <c r="Q274" s="773">
        <f>'[3]2017 GRC Adjustments'!Q274</f>
        <v>-1440164.4641334421</v>
      </c>
      <c r="R274" s="773">
        <f>'[3]2017 GRC Adjustments'!R274</f>
        <v>-1650146.6390088005</v>
      </c>
      <c r="S274" s="773">
        <f>'[3]2017 GRC Adjustments'!S274</f>
        <v>-117532.67639789265</v>
      </c>
      <c r="T274" s="773">
        <f>'[3]2017 GRC Adjustments'!T274</f>
        <v>-147973.92923393101</v>
      </c>
      <c r="U274" s="773">
        <f>'[3]2017 GRC Adjustments'!U274</f>
        <v>-1124789.9881113945</v>
      </c>
      <c r="V274" s="773">
        <f>'[3]2017 GRC Adjustments'!V274</f>
        <v>-2443191.8678098512</v>
      </c>
      <c r="W274" s="773">
        <f>'[3]2017 GRC Adjustments'!W274</f>
        <v>527533.3653810157</v>
      </c>
      <c r="X274" s="773">
        <f>'[3]2017 GRC Adjustments'!X274</f>
        <v>12472.31709798798</v>
      </c>
      <c r="Y274" s="773">
        <f>'[3]2017 GRC Adjustments'!Y274</f>
        <v>752384.94</v>
      </c>
      <c r="Z274" s="773">
        <f>'[3]2017 GRC Adjustments'!Z274</f>
        <v>1440443.794573816</v>
      </c>
      <c r="AA274" s="773">
        <f>'[3]2017 GRC Adjustments'!AA274</f>
        <v>179895.50184247154</v>
      </c>
      <c r="AB274" s="773">
        <f>'[3]2017 GRC Adjustments'!AB274</f>
        <v>167589.37865459672</v>
      </c>
      <c r="AC274" s="773">
        <f>'[3]2017 GRC Adjustments'!AC274</f>
        <v>-50648217.427700028</v>
      </c>
      <c r="AD274" s="773">
        <f>'[3]2017 GRC Adjustments'!AD274</f>
        <v>-7459347.9368833303</v>
      </c>
      <c r="AE274" s="773">
        <f>'[3]2017 GRC Adjustments'!AE274</f>
        <v>2110165.2948392164</v>
      </c>
      <c r="AF274" s="773">
        <f>'[3]2017 GRC Adjustments'!AF274</f>
        <v>-176826.69981001521</v>
      </c>
      <c r="AG274" s="773">
        <f>'[3]2017 GRC Adjustments'!AG274</f>
        <v>0</v>
      </c>
      <c r="AH274" s="773">
        <f>'[3]2017 GRC Adjustments'!AH274</f>
        <v>2620.4845008355765</v>
      </c>
      <c r="AI274" s="773">
        <f>'[3]2017 GRC Adjustments'!AI274</f>
        <v>0</v>
      </c>
      <c r="AJ274" s="773">
        <f>'[3]2017 GRC Adjustments'!AJ274</f>
        <v>-3996561.673891115</v>
      </c>
      <c r="AK274" s="773">
        <f>'[3]2017 GRC Adjustments'!AK274</f>
        <v>-2591026.2000000002</v>
      </c>
      <c r="AL274" s="773">
        <f>'[3]2017 GRC Adjustments'!AL274</f>
        <v>39827.300151840151</v>
      </c>
      <c r="AM274" s="773">
        <f>'[3]2017 GRC Adjustments'!AM274</f>
        <v>-33529661.437635541</v>
      </c>
      <c r="AN274" s="773">
        <f>'[3]2017 GRC Adjustments'!AN274</f>
        <v>367473310.2611438</v>
      </c>
    </row>
    <row r="275" spans="1:40" ht="13.8" thickTop="1">
      <c r="E275" s="367"/>
      <c r="X275" s="212"/>
      <c r="Y275" s="212"/>
      <c r="Z275" s="212"/>
      <c r="AM275" s="415"/>
    </row>
    <row r="276" spans="1:40">
      <c r="X276" s="212"/>
      <c r="Y276" s="212"/>
      <c r="Z276" s="212">
        <v>0</v>
      </c>
    </row>
    <row r="277" spans="1:40">
      <c r="X277" s="212"/>
      <c r="Y277" s="212"/>
      <c r="Z277" s="212"/>
    </row>
    <row r="278" spans="1:40">
      <c r="X278" s="212"/>
      <c r="Y278" s="212"/>
      <c r="Z278" s="212"/>
    </row>
    <row r="279" spans="1:40">
      <c r="X279" s="212"/>
      <c r="Y279" s="212"/>
      <c r="Z279" s="212"/>
    </row>
    <row r="280" spans="1:40">
      <c r="X280" s="212"/>
      <c r="Y280" s="212"/>
      <c r="Z280" s="212"/>
    </row>
    <row r="281" spans="1:40">
      <c r="X281" s="212"/>
      <c r="Y281" s="212"/>
      <c r="Z281" s="212"/>
    </row>
    <row r="282" spans="1:40">
      <c r="X282" s="212"/>
      <c r="Y282" s="212"/>
      <c r="Z282" s="212"/>
    </row>
    <row r="283" spans="1:40">
      <c r="X283" s="212"/>
      <c r="Y283" s="212"/>
      <c r="Z283" s="212"/>
    </row>
    <row r="284" spans="1:40">
      <c r="X284" s="212"/>
      <c r="Y284" s="212"/>
      <c r="Z284" s="212"/>
    </row>
    <row r="285" spans="1:40">
      <c r="X285" s="212"/>
      <c r="Y285" s="212"/>
      <c r="Z285" s="212"/>
    </row>
    <row r="286" spans="1:40">
      <c r="X286" s="212"/>
      <c r="Y286" s="212"/>
      <c r="Z286" s="212"/>
    </row>
    <row r="287" spans="1:40">
      <c r="X287" s="212"/>
      <c r="Y287" s="212"/>
      <c r="Z287" s="212"/>
    </row>
    <row r="288" spans="1:40">
      <c r="X288" s="212"/>
      <c r="Y288" s="212"/>
      <c r="Z288" s="212"/>
    </row>
    <row r="289" spans="24:26">
      <c r="X289" s="212"/>
      <c r="Y289" s="212"/>
      <c r="Z289" s="212"/>
    </row>
    <row r="290" spans="24:26">
      <c r="X290" s="212"/>
      <c r="Y290" s="212"/>
      <c r="Z290" s="212"/>
    </row>
    <row r="291" spans="24:26">
      <c r="X291" s="212"/>
      <c r="Y291" s="212"/>
      <c r="Z291" s="212"/>
    </row>
    <row r="292" spans="24:26">
      <c r="X292" s="212"/>
      <c r="Y292" s="212"/>
      <c r="Z292" s="212"/>
    </row>
    <row r="293" spans="24:26">
      <c r="X293" s="212"/>
      <c r="Y293" s="212"/>
      <c r="Z293" s="212"/>
    </row>
    <row r="294" spans="24:26">
      <c r="X294" s="212"/>
      <c r="Y294" s="212"/>
      <c r="Z294" s="212"/>
    </row>
    <row r="295" spans="24:26">
      <c r="X295" s="212"/>
      <c r="Y295" s="212"/>
      <c r="Z295" s="212"/>
    </row>
    <row r="296" spans="24:26">
      <c r="X296" s="212"/>
      <c r="Y296" s="212"/>
      <c r="Z296" s="212"/>
    </row>
    <row r="297" spans="24:26">
      <c r="X297" s="212"/>
      <c r="Y297" s="212"/>
      <c r="Z297" s="212"/>
    </row>
    <row r="298" spans="24:26">
      <c r="X298" s="212"/>
      <c r="Y298" s="212"/>
      <c r="Z298" s="212"/>
    </row>
    <row r="299" spans="24:26">
      <c r="X299" s="212"/>
      <c r="Y299" s="212"/>
      <c r="Z299" s="212"/>
    </row>
    <row r="300" spans="24:26">
      <c r="X300" s="212"/>
      <c r="Y300" s="212"/>
      <c r="Z300" s="212"/>
    </row>
    <row r="301" spans="24:26">
      <c r="X301" s="212"/>
      <c r="Y301" s="212"/>
      <c r="Z301" s="212"/>
    </row>
    <row r="302" spans="24:26">
      <c r="X302" s="212"/>
      <c r="Y302" s="212"/>
      <c r="Z302" s="212"/>
    </row>
    <row r="303" spans="24:26">
      <c r="X303" s="212"/>
      <c r="Y303" s="212"/>
      <c r="Z303" s="212"/>
    </row>
    <row r="304" spans="24:26">
      <c r="X304" s="212"/>
      <c r="Y304" s="212"/>
      <c r="Z304" s="212"/>
    </row>
    <row r="305" spans="24:26">
      <c r="X305" s="212"/>
      <c r="Y305" s="212"/>
      <c r="Z305" s="212"/>
    </row>
    <row r="306" spans="24:26">
      <c r="X306" s="212"/>
      <c r="Y306" s="212"/>
      <c r="Z306" s="212"/>
    </row>
    <row r="307" spans="24:26">
      <c r="X307" s="212"/>
      <c r="Y307" s="212"/>
      <c r="Z307" s="212"/>
    </row>
    <row r="308" spans="24:26">
      <c r="X308" s="212"/>
      <c r="Y308" s="212"/>
      <c r="Z308" s="212"/>
    </row>
    <row r="309" spans="24:26">
      <c r="X309" s="212"/>
      <c r="Y309" s="212"/>
      <c r="Z309" s="212"/>
    </row>
    <row r="310" spans="24:26">
      <c r="X310" s="212"/>
      <c r="Y310" s="212"/>
      <c r="Z310" s="212"/>
    </row>
    <row r="311" spans="24:26">
      <c r="X311" s="212"/>
      <c r="Y311" s="212"/>
      <c r="Z311" s="212"/>
    </row>
  </sheetData>
  <conditionalFormatting sqref="B1:AN1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B2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0.25" right="0.25" top="0.75" bottom="0.75" header="0.3" footer="0.3"/>
  <pageSetup scale="34" fitToWidth="2" fitToHeight="9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79998168889431442"/>
    <pageSetUpPr fitToPage="1"/>
  </sheetPr>
  <dimension ref="A1"/>
  <sheetViews>
    <sheetView workbookViewId="0">
      <selection activeCell="C4" sqref="C4"/>
    </sheetView>
  </sheetViews>
  <sheetFormatPr defaultRowHeight="13.2"/>
  <cols>
    <col min="1" max="16384" width="8.88671875" style="282"/>
  </cols>
  <sheetData/>
  <printOptions horizontalCentered="1"/>
  <pageMargins left="0.25" right="0.25" top="0.75" bottom="0.75" header="0.3" footer="0.3"/>
  <pageSetup fitToHeight="9" orientation="landscape" r:id="rId1"/>
  <headerFooter>
    <oddHeader>&amp;CPuget Sound Energy
Docket No. UE-17xxxx
Electric Cost of Service Accounting Inputs
&amp;A</oddHeader>
    <oddFooter>&amp;L&amp;F&amp;RPage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  <pageSetUpPr fitToPage="1"/>
  </sheetPr>
  <dimension ref="A1:AD106"/>
  <sheetViews>
    <sheetView topLeftCell="A4" zoomScale="90" zoomScaleNormal="90" workbookViewId="0">
      <selection activeCell="H10" sqref="H10"/>
    </sheetView>
  </sheetViews>
  <sheetFormatPr defaultRowHeight="13.2"/>
  <cols>
    <col min="1" max="1" width="7.109375" style="282" bestFit="1" customWidth="1"/>
    <col min="2" max="2" width="25.88671875" style="282" bestFit="1" customWidth="1"/>
    <col min="3" max="3" width="45.21875" style="282" bestFit="1" customWidth="1"/>
    <col min="4" max="4" width="15.21875" style="282" bestFit="1" customWidth="1"/>
    <col min="5" max="5" width="9.33203125" style="282" bestFit="1" customWidth="1"/>
    <col min="6" max="6" width="14.77734375" style="282" bestFit="1" customWidth="1"/>
    <col min="7" max="7" width="21.6640625" style="282" bestFit="1" customWidth="1"/>
    <col min="8" max="8" width="45.21875" style="282" bestFit="1" customWidth="1"/>
    <col min="9" max="9" width="16.109375" style="282" bestFit="1" customWidth="1"/>
    <col min="10" max="10" width="13.21875" style="282" bestFit="1" customWidth="1"/>
    <col min="11" max="11" width="31.6640625" style="282" bestFit="1" customWidth="1"/>
    <col min="12" max="12" width="43.44140625" style="282" bestFit="1" customWidth="1"/>
    <col min="13" max="13" width="14.21875" style="282" bestFit="1" customWidth="1"/>
    <col min="14" max="16384" width="8.88671875" style="282"/>
  </cols>
  <sheetData>
    <row r="1" spans="1:30">
      <c r="A1" s="171" t="s">
        <v>165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>
      <c r="A2" s="171" t="s">
        <v>104</v>
      </c>
      <c r="B2" s="7"/>
      <c r="C2" s="12"/>
      <c r="D2" s="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>
      <c r="A3" s="207"/>
      <c r="B3" s="319" t="s">
        <v>1255</v>
      </c>
      <c r="C3" s="17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>
      <c r="A4" s="207"/>
      <c r="B4" s="7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>
      <c r="A5" s="320" t="s">
        <v>497</v>
      </c>
      <c r="B5" s="7"/>
      <c r="C5" s="7"/>
      <c r="D5" s="12"/>
      <c r="E5" s="4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>
      <c r="A6" s="321" t="s">
        <v>498</v>
      </c>
      <c r="B6" s="7"/>
      <c r="C6" s="7"/>
      <c r="D6" s="13" t="s">
        <v>897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>
      <c r="A7" s="207"/>
      <c r="B7" s="11"/>
      <c r="C7" s="12"/>
      <c r="D7" s="14" t="s">
        <v>898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>
      <c r="A8" s="322">
        <v>1</v>
      </c>
      <c r="B8" s="323" t="s">
        <v>105</v>
      </c>
      <c r="C8" s="324" t="s">
        <v>168</v>
      </c>
      <c r="D8" s="15">
        <v>42643</v>
      </c>
      <c r="F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>
      <c r="A9" s="1">
        <v>3</v>
      </c>
      <c r="B9" s="11"/>
      <c r="C9" s="139" t="s">
        <v>789</v>
      </c>
      <c r="D9" s="16"/>
      <c r="F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ht="14.4">
      <c r="A10" s="1">
        <v>4</v>
      </c>
      <c r="B10" s="11" t="s">
        <v>790</v>
      </c>
      <c r="C10" s="12" t="s">
        <v>791</v>
      </c>
      <c r="D10" s="17">
        <v>9071553709.5904179</v>
      </c>
      <c r="F10" s="282">
        <v>114</v>
      </c>
      <c r="G10" s="417">
        <v>11400001</v>
      </c>
      <c r="H10" s="417" t="s">
        <v>1276</v>
      </c>
      <c r="I10" s="418">
        <v>946172.25</v>
      </c>
      <c r="J10" s="282" t="s">
        <v>899</v>
      </c>
      <c r="K10" s="417"/>
      <c r="L10" s="418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ht="14.4">
      <c r="A11" s="1">
        <v>5</v>
      </c>
      <c r="B11" s="11" t="s">
        <v>792</v>
      </c>
      <c r="C11" s="12" t="s">
        <v>793</v>
      </c>
      <c r="D11" s="17">
        <v>319205548.26429236</v>
      </c>
      <c r="G11" s="417">
        <v>11400011</v>
      </c>
      <c r="H11" s="417" t="s">
        <v>1273</v>
      </c>
      <c r="I11" s="418">
        <v>302358.00999999995</v>
      </c>
      <c r="J11" s="282" t="s">
        <v>900</v>
      </c>
      <c r="K11" s="417"/>
      <c r="L11" s="418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ht="14.4">
      <c r="A12" s="1">
        <v>6</v>
      </c>
      <c r="B12" s="11" t="s">
        <v>794</v>
      </c>
      <c r="C12" s="12" t="s">
        <v>795</v>
      </c>
      <c r="D12" s="17">
        <v>282791674.87</v>
      </c>
      <c r="G12" s="417">
        <v>11400031</v>
      </c>
      <c r="H12" s="417" t="s">
        <v>464</v>
      </c>
      <c r="I12" s="418">
        <v>76622596.840000018</v>
      </c>
      <c r="J12" s="282" t="s">
        <v>901</v>
      </c>
      <c r="K12" s="417"/>
      <c r="L12" s="418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4.4">
      <c r="A13" s="119" t="s">
        <v>106</v>
      </c>
      <c r="B13" s="117" t="s">
        <v>796</v>
      </c>
      <c r="C13" s="139" t="s">
        <v>797</v>
      </c>
      <c r="D13" s="325">
        <v>6830645.7199999997</v>
      </c>
      <c r="G13" s="417">
        <v>11400061</v>
      </c>
      <c r="H13" s="417" t="s">
        <v>1274</v>
      </c>
      <c r="I13" s="418">
        <v>156960790.83999997</v>
      </c>
      <c r="J13" s="282" t="s">
        <v>901</v>
      </c>
      <c r="K13" s="417"/>
      <c r="L13" s="41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4.4">
      <c r="A14" s="119" t="s">
        <v>798</v>
      </c>
      <c r="B14" s="117" t="s">
        <v>799</v>
      </c>
      <c r="C14" s="139" t="s">
        <v>800</v>
      </c>
      <c r="D14" s="325">
        <v>1739485.8999999997</v>
      </c>
      <c r="G14" s="417">
        <v>11400071</v>
      </c>
      <c r="H14" s="417" t="s">
        <v>465</v>
      </c>
      <c r="I14" s="418">
        <v>16950332.900000002</v>
      </c>
      <c r="J14" s="282" t="s">
        <v>901</v>
      </c>
      <c r="K14" s="417"/>
      <c r="L14" s="41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4.4">
      <c r="A15" s="1" t="s">
        <v>107</v>
      </c>
      <c r="B15" s="11" t="s">
        <v>801</v>
      </c>
      <c r="C15" s="12" t="s">
        <v>802</v>
      </c>
      <c r="D15" s="17">
        <v>29385564.530000024</v>
      </c>
      <c r="G15" s="282">
        <v>11400091</v>
      </c>
      <c r="H15" s="282" t="s">
        <v>1275</v>
      </c>
      <c r="I15" s="212">
        <v>31009424.02999999</v>
      </c>
      <c r="J15" s="282" t="s">
        <v>901</v>
      </c>
      <c r="K15" s="417"/>
      <c r="L15" s="418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>
      <c r="A16" s="1" t="s">
        <v>108</v>
      </c>
      <c r="B16" s="11" t="s">
        <v>803</v>
      </c>
      <c r="C16" s="12" t="s">
        <v>804</v>
      </c>
      <c r="D16" s="17">
        <v>-6610453.9520833502</v>
      </c>
      <c r="I16" s="367">
        <f>SUM(I10:I15)</f>
        <v>282791674.87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>
      <c r="A17" s="1" t="s">
        <v>805</v>
      </c>
      <c r="B17" s="11" t="s">
        <v>806</v>
      </c>
      <c r="C17" s="12" t="s">
        <v>807</v>
      </c>
      <c r="D17" s="17">
        <v>1874999.78</v>
      </c>
      <c r="I17" s="2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4.4">
      <c r="A18" s="119" t="s">
        <v>109</v>
      </c>
      <c r="B18" s="117" t="s">
        <v>808</v>
      </c>
      <c r="C18" s="139" t="s">
        <v>809</v>
      </c>
      <c r="D18" s="325">
        <v>16198179.76</v>
      </c>
      <c r="F18" s="282">
        <v>115</v>
      </c>
      <c r="G18" s="417">
        <v>11500001</v>
      </c>
      <c r="H18" s="417" t="s">
        <v>984</v>
      </c>
      <c r="I18" s="418">
        <v>-880239</v>
      </c>
      <c r="J18" s="282" t="s">
        <v>899</v>
      </c>
      <c r="K18" s="417"/>
      <c r="L18" s="417"/>
      <c r="M18" s="418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4.4">
      <c r="A19" s="1" t="s">
        <v>110</v>
      </c>
      <c r="B19" s="11">
        <v>25300831</v>
      </c>
      <c r="C19" s="12" t="s">
        <v>810</v>
      </c>
      <c r="D19" s="17">
        <v>0</v>
      </c>
      <c r="G19" s="417">
        <v>11500011</v>
      </c>
      <c r="H19" s="417" t="s">
        <v>985</v>
      </c>
      <c r="I19" s="418">
        <v>-302358.00999999995</v>
      </c>
      <c r="J19" s="282" t="s">
        <v>900</v>
      </c>
      <c r="K19" s="417"/>
      <c r="L19" s="417"/>
      <c r="M19" s="418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4.4">
      <c r="A20" s="1" t="s">
        <v>111</v>
      </c>
      <c r="B20" s="11" t="s">
        <v>811</v>
      </c>
      <c r="C20" s="12" t="s">
        <v>812</v>
      </c>
      <c r="D20" s="17">
        <v>0</v>
      </c>
      <c r="G20" s="417">
        <v>11500031</v>
      </c>
      <c r="H20" s="417" t="s">
        <v>986</v>
      </c>
      <c r="I20" s="418">
        <v>-59157663.659999974</v>
      </c>
      <c r="J20" s="282" t="s">
        <v>901</v>
      </c>
      <c r="K20" s="417"/>
      <c r="L20" s="417"/>
      <c r="M20" s="418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4.4">
      <c r="A21" s="1" t="s">
        <v>130</v>
      </c>
      <c r="B21" s="11">
        <v>18235521</v>
      </c>
      <c r="C21" s="12" t="s">
        <v>813</v>
      </c>
      <c r="D21" s="17">
        <v>25799227.879999999</v>
      </c>
      <c r="G21" s="417">
        <v>11500041</v>
      </c>
      <c r="H21" s="417" t="s">
        <v>466</v>
      </c>
      <c r="I21" s="418">
        <v>-33721264.640000001</v>
      </c>
      <c r="J21" s="282" t="s">
        <v>901</v>
      </c>
      <c r="K21" s="417"/>
      <c r="L21" s="417"/>
      <c r="M21" s="418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4.4">
      <c r="A22" s="1" t="s">
        <v>467</v>
      </c>
      <c r="B22" s="11" t="s">
        <v>1257</v>
      </c>
      <c r="C22" s="12" t="s">
        <v>814</v>
      </c>
      <c r="D22" s="17">
        <v>776259.08333333337</v>
      </c>
      <c r="G22" s="417">
        <v>11500051</v>
      </c>
      <c r="H22" s="417" t="s">
        <v>1277</v>
      </c>
      <c r="I22" s="418">
        <v>-16294654.681250004</v>
      </c>
      <c r="J22" s="282" t="s">
        <v>901</v>
      </c>
      <c r="K22" s="417"/>
      <c r="L22" s="417"/>
      <c r="M22" s="418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4.4">
      <c r="A23" s="1" t="s">
        <v>468</v>
      </c>
      <c r="B23" s="11" t="s">
        <v>1258</v>
      </c>
      <c r="C23" s="12" t="s">
        <v>815</v>
      </c>
      <c r="D23" s="17">
        <v>0</v>
      </c>
      <c r="G23" s="417">
        <v>11500061</v>
      </c>
      <c r="H23" s="282" t="s">
        <v>1278</v>
      </c>
      <c r="I23" s="418">
        <v>-3863529.02</v>
      </c>
      <c r="J23" s="282" t="s">
        <v>901</v>
      </c>
      <c r="K23" s="417"/>
      <c r="L23" s="417"/>
      <c r="M23" s="41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4.4">
      <c r="A24" s="1" t="s">
        <v>469</v>
      </c>
      <c r="B24" s="11">
        <v>18231041</v>
      </c>
      <c r="C24" s="12" t="s">
        <v>816</v>
      </c>
      <c r="D24" s="17">
        <v>0</v>
      </c>
      <c r="I24" s="212">
        <f>SUM(I18:I23)</f>
        <v>-114219709.01124997</v>
      </c>
      <c r="K24" s="417"/>
      <c r="M24" s="41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>
      <c r="A25" s="1" t="s">
        <v>817</v>
      </c>
      <c r="B25" s="11">
        <v>18230351</v>
      </c>
      <c r="C25" s="12" t="s">
        <v>1259</v>
      </c>
      <c r="D25" s="17">
        <v>128955689.46000002</v>
      </c>
      <c r="M25" s="2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>
      <c r="A26" s="1" t="s">
        <v>818</v>
      </c>
      <c r="B26" s="11">
        <v>18220091</v>
      </c>
      <c r="C26" s="12" t="s">
        <v>819</v>
      </c>
      <c r="D26" s="17">
        <v>180950.83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>
      <c r="A27" s="1" t="s">
        <v>820</v>
      </c>
      <c r="B27" s="11" t="s">
        <v>1260</v>
      </c>
      <c r="C27" s="12" t="s">
        <v>1261</v>
      </c>
      <c r="D27" s="17">
        <v>84292983.455833331</v>
      </c>
      <c r="F27" s="282">
        <v>186</v>
      </c>
      <c r="G27" s="3" t="s">
        <v>796</v>
      </c>
      <c r="H27" s="12" t="s">
        <v>797</v>
      </c>
      <c r="I27" s="325">
        <v>6830645.7199999997</v>
      </c>
      <c r="J27" s="282" t="s">
        <v>901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>
      <c r="A28" s="1" t="s">
        <v>821</v>
      </c>
      <c r="B28" s="171">
        <v>18220101</v>
      </c>
      <c r="C28" s="139" t="s">
        <v>822</v>
      </c>
      <c r="D28" s="17">
        <v>9721847.8937500026</v>
      </c>
      <c r="G28" s="3" t="s">
        <v>799</v>
      </c>
      <c r="H28" s="12" t="s">
        <v>800</v>
      </c>
      <c r="I28" s="325">
        <v>1739485.8999999997</v>
      </c>
      <c r="J28" s="282" t="s">
        <v>901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>
      <c r="A29" s="1">
        <v>7</v>
      </c>
      <c r="B29" s="11">
        <v>18230041</v>
      </c>
      <c r="C29" s="12" t="s">
        <v>823</v>
      </c>
      <c r="D29" s="17">
        <v>21589277</v>
      </c>
      <c r="G29" s="3" t="s">
        <v>801</v>
      </c>
      <c r="H29" s="12" t="s">
        <v>802</v>
      </c>
      <c r="I29" s="325">
        <v>29385564.530000024</v>
      </c>
      <c r="J29" s="282" t="s">
        <v>901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>
      <c r="A30" s="1">
        <v>8</v>
      </c>
      <c r="B30" s="11">
        <v>18230051</v>
      </c>
      <c r="C30" s="12" t="s">
        <v>824</v>
      </c>
      <c r="D30" s="17">
        <v>-16862150.699999999</v>
      </c>
      <c r="G30" s="3" t="s">
        <v>803</v>
      </c>
      <c r="H30" s="12" t="s">
        <v>804</v>
      </c>
      <c r="I30" s="325">
        <v>-6610453.9520833502</v>
      </c>
      <c r="J30" s="282" t="s">
        <v>901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>
      <c r="A31" s="1">
        <v>9</v>
      </c>
      <c r="B31" s="11">
        <v>18230061</v>
      </c>
      <c r="C31" s="12" t="s">
        <v>825</v>
      </c>
      <c r="D31" s="17">
        <v>1142944</v>
      </c>
      <c r="G31" s="3" t="s">
        <v>806</v>
      </c>
      <c r="H31" s="12" t="s">
        <v>807</v>
      </c>
      <c r="I31" s="325">
        <v>1874999.78</v>
      </c>
      <c r="J31" s="282" t="s">
        <v>901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>
      <c r="A32" s="1">
        <v>10</v>
      </c>
      <c r="B32" s="11">
        <v>18230071</v>
      </c>
      <c r="C32" s="12" t="s">
        <v>826</v>
      </c>
      <c r="D32" s="17">
        <v>113632921</v>
      </c>
      <c r="G32" s="3" t="s">
        <v>808</v>
      </c>
      <c r="H32" s="12" t="s">
        <v>809</v>
      </c>
      <c r="I32" s="325">
        <v>16198179.76</v>
      </c>
      <c r="J32" s="282" t="s">
        <v>901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>
      <c r="A33" s="1">
        <v>11</v>
      </c>
      <c r="B33" s="11">
        <v>18230081</v>
      </c>
      <c r="C33" s="12" t="s">
        <v>827</v>
      </c>
      <c r="D33" s="17">
        <v>-109224737.98999999</v>
      </c>
      <c r="G33" s="3">
        <v>25300831</v>
      </c>
      <c r="H33" s="12" t="s">
        <v>810</v>
      </c>
      <c r="I33" s="325">
        <v>0</v>
      </c>
      <c r="J33" s="282" t="s">
        <v>901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>
      <c r="A34" s="1">
        <v>12</v>
      </c>
      <c r="B34" s="11">
        <v>18230031</v>
      </c>
      <c r="C34" s="12" t="s">
        <v>112</v>
      </c>
      <c r="D34" s="17">
        <v>51386936.710416667</v>
      </c>
      <c r="G34" s="3" t="s">
        <v>811</v>
      </c>
      <c r="H34" s="12" t="s">
        <v>812</v>
      </c>
      <c r="I34" s="325">
        <v>0</v>
      </c>
      <c r="J34" s="282" t="s">
        <v>901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>
      <c r="A35" s="1">
        <v>13</v>
      </c>
      <c r="B35" s="11">
        <v>1861051</v>
      </c>
      <c r="C35" s="12" t="s">
        <v>828</v>
      </c>
      <c r="D35" s="17">
        <v>0</v>
      </c>
      <c r="G35" s="3">
        <v>18235521</v>
      </c>
      <c r="H35" s="12" t="s">
        <v>813</v>
      </c>
      <c r="I35" s="325">
        <v>25799227.879999999</v>
      </c>
      <c r="J35" s="282" t="s">
        <v>901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>
      <c r="A36" s="1">
        <v>14</v>
      </c>
      <c r="B36" s="11">
        <v>10500001</v>
      </c>
      <c r="C36" s="12" t="s">
        <v>829</v>
      </c>
      <c r="D36" s="17">
        <v>49313213.286249995</v>
      </c>
      <c r="G36" s="3" t="s">
        <v>1257</v>
      </c>
      <c r="H36" s="12" t="s">
        <v>814</v>
      </c>
      <c r="I36" s="325">
        <v>776259.08333333337</v>
      </c>
      <c r="J36" s="282" t="s">
        <v>901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>
      <c r="A37" s="1">
        <v>15</v>
      </c>
      <c r="B37" s="11">
        <v>10500003</v>
      </c>
      <c r="C37" s="12" t="s">
        <v>830</v>
      </c>
      <c r="D37" s="17">
        <v>0</v>
      </c>
      <c r="G37" s="3" t="s">
        <v>1258</v>
      </c>
      <c r="H37" s="12" t="s">
        <v>815</v>
      </c>
      <c r="I37" s="325">
        <v>0</v>
      </c>
      <c r="J37" s="282" t="s">
        <v>901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>
      <c r="A38" s="1">
        <v>16</v>
      </c>
      <c r="B38" s="11">
        <v>10600501</v>
      </c>
      <c r="C38" s="12" t="s">
        <v>831</v>
      </c>
      <c r="D38" s="17">
        <v>37116885.302500002</v>
      </c>
      <c r="G38" s="3">
        <v>18231041</v>
      </c>
      <c r="H38" s="12" t="s">
        <v>816</v>
      </c>
      <c r="I38" s="325">
        <v>0</v>
      </c>
      <c r="J38" s="282" t="s">
        <v>901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>
      <c r="A39" s="1" t="s">
        <v>113</v>
      </c>
      <c r="B39" s="11">
        <v>10600503</v>
      </c>
      <c r="C39" s="12" t="s">
        <v>832</v>
      </c>
      <c r="D39" s="17">
        <v>420475.23062674992</v>
      </c>
      <c r="G39" s="3">
        <v>18230351</v>
      </c>
      <c r="H39" s="12" t="s">
        <v>1259</v>
      </c>
      <c r="I39" s="325">
        <v>128955689.46000002</v>
      </c>
      <c r="J39" s="282" t="s">
        <v>901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>
      <c r="A40" s="1">
        <v>17</v>
      </c>
      <c r="B40" s="11" t="s">
        <v>833</v>
      </c>
      <c r="C40" s="12" t="s">
        <v>834</v>
      </c>
      <c r="D40" s="17">
        <v>-3465902891.7308335</v>
      </c>
      <c r="G40" s="3">
        <v>18220091</v>
      </c>
      <c r="H40" s="12" t="s">
        <v>819</v>
      </c>
      <c r="I40" s="325">
        <v>180950.83</v>
      </c>
      <c r="J40" s="282" t="s">
        <v>901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>
      <c r="A41" s="1">
        <v>18</v>
      </c>
      <c r="B41" s="11" t="s">
        <v>835</v>
      </c>
      <c r="C41" s="12" t="s">
        <v>836</v>
      </c>
      <c r="D41" s="17">
        <v>-71850053.747948229</v>
      </c>
      <c r="G41" s="3" t="s">
        <v>1260</v>
      </c>
      <c r="H41" s="12" t="s">
        <v>1261</v>
      </c>
      <c r="I41" s="325">
        <v>84292983.455833331</v>
      </c>
      <c r="J41" s="282" t="s">
        <v>901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>
      <c r="A42" s="1">
        <v>19</v>
      </c>
      <c r="B42" s="11" t="s">
        <v>837</v>
      </c>
      <c r="C42" s="12" t="s">
        <v>838</v>
      </c>
      <c r="D42" s="17">
        <v>-31072844.14458333</v>
      </c>
      <c r="G42" s="3">
        <v>18220101</v>
      </c>
      <c r="H42" s="12" t="s">
        <v>822</v>
      </c>
      <c r="I42" s="325">
        <v>9721847.8937500026</v>
      </c>
      <c r="J42" s="282" t="s">
        <v>901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>
      <c r="A43" s="1">
        <v>20</v>
      </c>
      <c r="B43" s="170">
        <v>11100003</v>
      </c>
      <c r="C43" s="12" t="s">
        <v>839</v>
      </c>
      <c r="D43" s="17">
        <v>-60759307.844100073</v>
      </c>
      <c r="G43" s="3">
        <v>18230041</v>
      </c>
      <c r="H43" s="12" t="s">
        <v>823</v>
      </c>
      <c r="I43" s="325">
        <v>21589277</v>
      </c>
      <c r="J43" s="282" t="s">
        <v>901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>
      <c r="A44" s="1">
        <v>21</v>
      </c>
      <c r="B44" s="11" t="s">
        <v>840</v>
      </c>
      <c r="C44" s="12" t="s">
        <v>841</v>
      </c>
      <c r="D44" s="17">
        <v>-114219709.01124997</v>
      </c>
      <c r="G44" s="3">
        <v>18230051</v>
      </c>
      <c r="H44" s="12" t="s">
        <v>824</v>
      </c>
      <c r="I44" s="325">
        <v>-16862150.699999999</v>
      </c>
      <c r="J44" s="282" t="s">
        <v>901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>
      <c r="A45" s="1">
        <v>22</v>
      </c>
      <c r="B45" s="171" t="s">
        <v>1262</v>
      </c>
      <c r="C45" s="139" t="s">
        <v>842</v>
      </c>
      <c r="D45" s="325">
        <v>-105149976.8</v>
      </c>
      <c r="G45" s="3">
        <v>18230061</v>
      </c>
      <c r="H45" s="12" t="s">
        <v>825</v>
      </c>
      <c r="I45" s="325">
        <v>1142944</v>
      </c>
      <c r="J45" s="282" t="s">
        <v>901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>
      <c r="A46" s="1">
        <v>23</v>
      </c>
      <c r="B46" s="11">
        <v>19000041</v>
      </c>
      <c r="C46" s="12" t="s">
        <v>843</v>
      </c>
      <c r="D46" s="17">
        <v>0</v>
      </c>
      <c r="G46" s="3">
        <v>18230071</v>
      </c>
      <c r="H46" s="12" t="s">
        <v>826</v>
      </c>
      <c r="I46" s="325">
        <v>113632921</v>
      </c>
      <c r="J46" s="282" t="s">
        <v>901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>
      <c r="A47" s="1">
        <v>24</v>
      </c>
      <c r="B47" s="11">
        <v>19000051</v>
      </c>
      <c r="C47" s="12" t="s">
        <v>844</v>
      </c>
      <c r="D47" s="17">
        <v>0</v>
      </c>
      <c r="G47" s="3">
        <v>18230081</v>
      </c>
      <c r="H47" s="12" t="s">
        <v>827</v>
      </c>
      <c r="I47" s="325">
        <v>-109224737.98999999</v>
      </c>
      <c r="J47" s="282" t="s">
        <v>901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>
      <c r="A48" s="1">
        <v>25</v>
      </c>
      <c r="B48" s="11">
        <v>19000061</v>
      </c>
      <c r="C48" s="12" t="s">
        <v>114</v>
      </c>
      <c r="D48" s="17">
        <v>0</v>
      </c>
      <c r="G48" s="3">
        <v>18230031</v>
      </c>
      <c r="H48" s="12" t="s">
        <v>112</v>
      </c>
      <c r="I48" s="325">
        <v>51386936.710416667</v>
      </c>
      <c r="J48" s="282" t="s">
        <v>987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>
      <c r="A49" s="1">
        <v>26</v>
      </c>
      <c r="B49" s="11">
        <v>19000093</v>
      </c>
      <c r="C49" s="12" t="s">
        <v>845</v>
      </c>
      <c r="D49" s="17">
        <v>0</v>
      </c>
      <c r="G49" s="3" t="s">
        <v>1262</v>
      </c>
      <c r="H49" s="12" t="s">
        <v>842</v>
      </c>
      <c r="I49" s="325">
        <v>-105149976.8</v>
      </c>
      <c r="J49" s="282" t="s">
        <v>901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>
      <c r="A50" s="1" t="s">
        <v>846</v>
      </c>
      <c r="B50" s="11">
        <v>19000121</v>
      </c>
      <c r="C50" s="12" t="s">
        <v>847</v>
      </c>
      <c r="D50" s="17">
        <v>0</v>
      </c>
      <c r="G50" s="3" t="s">
        <v>855</v>
      </c>
      <c r="H50" s="12" t="s">
        <v>856</v>
      </c>
      <c r="I50" s="325">
        <v>-2401973.35</v>
      </c>
      <c r="J50" s="282" t="s">
        <v>901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>
      <c r="A51" s="1" t="s">
        <v>115</v>
      </c>
      <c r="B51" s="11">
        <v>19000151</v>
      </c>
      <c r="C51" s="12" t="s">
        <v>116</v>
      </c>
      <c r="D51" s="17">
        <v>354586.76916666672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>
      <c r="A52" s="1" t="s">
        <v>471</v>
      </c>
      <c r="B52" s="11">
        <v>19000711</v>
      </c>
      <c r="C52" s="12" t="s">
        <v>1263</v>
      </c>
      <c r="D52" s="17">
        <v>486103.72166666668</v>
      </c>
      <c r="I52" s="366">
        <f>SUM(I27:I50)</f>
        <v>253258620.21125004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>
      <c r="A53" s="1">
        <v>27</v>
      </c>
      <c r="B53" s="11">
        <v>19000191</v>
      </c>
      <c r="C53" s="12" t="s">
        <v>848</v>
      </c>
      <c r="D53" s="17">
        <v>0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>
      <c r="A54" s="1">
        <v>27.1</v>
      </c>
      <c r="B54" s="11">
        <v>19000701</v>
      </c>
      <c r="C54" s="12" t="s">
        <v>849</v>
      </c>
      <c r="D54" s="17">
        <v>0</v>
      </c>
      <c r="G54" s="11">
        <v>19000151</v>
      </c>
      <c r="H54" s="12" t="s">
        <v>116</v>
      </c>
      <c r="I54" s="17">
        <v>354586.76916666672</v>
      </c>
      <c r="J54" s="282" t="s">
        <v>901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>
      <c r="A55" s="1">
        <v>28</v>
      </c>
      <c r="B55" s="11" t="s">
        <v>850</v>
      </c>
      <c r="C55" s="12" t="s">
        <v>851</v>
      </c>
      <c r="D55" s="17">
        <v>-5962277.1433333335</v>
      </c>
      <c r="G55" s="11">
        <v>19000711</v>
      </c>
      <c r="H55" s="12" t="s">
        <v>1263</v>
      </c>
      <c r="I55" s="17">
        <v>486103.72166666668</v>
      </c>
      <c r="J55" s="282" t="s">
        <v>901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>
      <c r="A56" s="1" t="s">
        <v>852</v>
      </c>
      <c r="B56" s="11">
        <v>23500003</v>
      </c>
      <c r="C56" s="12" t="s">
        <v>853</v>
      </c>
      <c r="D56" s="17">
        <v>-19040677.756270085</v>
      </c>
      <c r="G56" s="11" t="s">
        <v>861</v>
      </c>
      <c r="H56" s="12" t="s">
        <v>117</v>
      </c>
      <c r="I56" s="17">
        <v>-1266343705.2720833</v>
      </c>
      <c r="J56" s="282" t="s">
        <v>902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>
      <c r="A57" s="1">
        <v>29</v>
      </c>
      <c r="B57" s="11">
        <v>25400081</v>
      </c>
      <c r="C57" s="12" t="s">
        <v>854</v>
      </c>
      <c r="D57" s="17">
        <v>0</v>
      </c>
      <c r="G57" s="11" t="s">
        <v>867</v>
      </c>
      <c r="H57" s="12" t="s">
        <v>868</v>
      </c>
      <c r="I57" s="17">
        <v>-28331556.355865661</v>
      </c>
      <c r="J57" s="282" t="s">
        <v>902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>
      <c r="A58" s="1">
        <v>29.1</v>
      </c>
      <c r="B58" s="11" t="s">
        <v>855</v>
      </c>
      <c r="C58" s="12" t="s">
        <v>856</v>
      </c>
      <c r="D58" s="17">
        <v>-2401973.35</v>
      </c>
      <c r="G58" s="11" t="s">
        <v>472</v>
      </c>
      <c r="H58" s="12" t="s">
        <v>1256</v>
      </c>
      <c r="I58" s="17">
        <v>73969464.23932533</v>
      </c>
      <c r="J58" s="282" t="s">
        <v>902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>
      <c r="A59" s="119">
        <v>30</v>
      </c>
      <c r="B59" s="171" t="s">
        <v>857</v>
      </c>
      <c r="C59" s="139" t="s">
        <v>858</v>
      </c>
      <c r="D59" s="325">
        <v>-54720677.887500003</v>
      </c>
      <c r="G59" s="11">
        <v>28300091</v>
      </c>
      <c r="H59" s="12" t="s">
        <v>872</v>
      </c>
      <c r="I59" s="17">
        <v>-2390726</v>
      </c>
      <c r="J59" s="282" t="s">
        <v>901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>
      <c r="A60" s="1">
        <v>31</v>
      </c>
      <c r="B60" s="11">
        <v>28200101</v>
      </c>
      <c r="C60" s="12" t="s">
        <v>859</v>
      </c>
      <c r="D60" s="17">
        <v>0</v>
      </c>
      <c r="G60" s="11">
        <v>28300741</v>
      </c>
      <c r="H60" s="12" t="s">
        <v>874</v>
      </c>
      <c r="I60" s="17">
        <v>-608820.06999999995</v>
      </c>
      <c r="J60" s="282" t="s">
        <v>901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>
      <c r="A61" s="1">
        <v>32</v>
      </c>
      <c r="B61" s="11">
        <v>28200111</v>
      </c>
      <c r="C61" s="12" t="s">
        <v>860</v>
      </c>
      <c r="D61" s="17">
        <v>0</v>
      </c>
      <c r="G61" s="11">
        <v>28300011</v>
      </c>
      <c r="H61" s="12" t="s">
        <v>121</v>
      </c>
      <c r="I61" s="17">
        <v>-7971288.697916667</v>
      </c>
      <c r="J61" s="282" t="s">
        <v>901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>
      <c r="A62" s="1">
        <v>33</v>
      </c>
      <c r="B62" s="11" t="s">
        <v>861</v>
      </c>
      <c r="C62" s="12" t="s">
        <v>117</v>
      </c>
      <c r="D62" s="17">
        <v>-1266343705.2720833</v>
      </c>
      <c r="G62" s="11">
        <v>28300731</v>
      </c>
      <c r="H62" s="12" t="s">
        <v>876</v>
      </c>
      <c r="I62" s="17">
        <v>-5669362.9200000009</v>
      </c>
      <c r="J62" s="282" t="s">
        <v>901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>
      <c r="A63" s="1">
        <v>34</v>
      </c>
      <c r="B63" s="11">
        <v>28200131</v>
      </c>
      <c r="C63" s="12" t="s">
        <v>862</v>
      </c>
      <c r="D63" s="17">
        <v>0</v>
      </c>
      <c r="G63" s="11">
        <v>28300431</v>
      </c>
      <c r="H63" s="12" t="s">
        <v>123</v>
      </c>
      <c r="I63" s="17">
        <v>-1477918.4749999999</v>
      </c>
      <c r="J63" s="282" t="s">
        <v>901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>
      <c r="A64" s="1">
        <v>35</v>
      </c>
      <c r="B64" s="170">
        <v>28200141</v>
      </c>
      <c r="C64" s="12" t="s">
        <v>863</v>
      </c>
      <c r="D64" s="17">
        <v>0</v>
      </c>
      <c r="G64" s="11">
        <v>19000441</v>
      </c>
      <c r="H64" s="12" t="s">
        <v>877</v>
      </c>
      <c r="I64" s="17">
        <v>6106257.92875</v>
      </c>
      <c r="J64" s="282" t="s">
        <v>901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>
      <c r="A65" s="1" t="s">
        <v>864</v>
      </c>
      <c r="B65" s="170" t="s">
        <v>865</v>
      </c>
      <c r="C65" s="12" t="s">
        <v>866</v>
      </c>
      <c r="D65" s="17">
        <v>0</v>
      </c>
      <c r="G65" s="11">
        <v>19000553</v>
      </c>
      <c r="H65" s="12" t="s">
        <v>878</v>
      </c>
      <c r="I65" s="17">
        <v>133411.56311691663</v>
      </c>
      <c r="J65" s="282" t="s">
        <v>69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>
      <c r="A66" s="1" t="s">
        <v>118</v>
      </c>
      <c r="B66" s="170" t="s">
        <v>867</v>
      </c>
      <c r="C66" s="12" t="s">
        <v>868</v>
      </c>
      <c r="D66" s="17">
        <v>-28331556.355865661</v>
      </c>
      <c r="G66" s="11">
        <v>28302061</v>
      </c>
      <c r="H66" s="12" t="s">
        <v>879</v>
      </c>
      <c r="I66" s="17">
        <v>-3402646.758750001</v>
      </c>
      <c r="J66" s="282" t="s">
        <v>901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>
      <c r="A67" s="1" t="s">
        <v>869</v>
      </c>
      <c r="B67" s="170" t="s">
        <v>472</v>
      </c>
      <c r="C67" s="12" t="s">
        <v>1256</v>
      </c>
      <c r="D67" s="17">
        <v>73969464.23932533</v>
      </c>
      <c r="G67" s="11" t="s">
        <v>1264</v>
      </c>
      <c r="H67" s="12" t="s">
        <v>880</v>
      </c>
      <c r="I67" s="17">
        <v>-9029729.7999999989</v>
      </c>
      <c r="J67" s="282" t="s">
        <v>901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>
      <c r="A68" s="1">
        <v>36</v>
      </c>
      <c r="B68" s="11">
        <v>28300161</v>
      </c>
      <c r="C68" s="12" t="s">
        <v>870</v>
      </c>
      <c r="D68" s="17">
        <v>0</v>
      </c>
      <c r="G68" s="11">
        <v>28300561</v>
      </c>
      <c r="H68" s="12" t="s">
        <v>883</v>
      </c>
      <c r="I68" s="17">
        <v>-14388256.550833331</v>
      </c>
      <c r="J68" s="282" t="s">
        <v>901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>
      <c r="A69" s="1">
        <v>37</v>
      </c>
      <c r="B69" s="11">
        <v>28300261</v>
      </c>
      <c r="C69" s="12" t="s">
        <v>871</v>
      </c>
      <c r="D69" s="17">
        <v>0</v>
      </c>
      <c r="G69" s="11" t="s">
        <v>885</v>
      </c>
      <c r="H69" s="12" t="s">
        <v>886</v>
      </c>
      <c r="I69" s="17">
        <v>-5368280.9274999993</v>
      </c>
      <c r="J69" s="282" t="s">
        <v>901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>
      <c r="A70" s="119" t="s">
        <v>119</v>
      </c>
      <c r="B70" s="171">
        <v>28300091</v>
      </c>
      <c r="C70" s="139" t="s">
        <v>872</v>
      </c>
      <c r="D70" s="325">
        <v>-2390726</v>
      </c>
      <c r="I70" s="17">
        <f>SUM(I54:I69)</f>
        <v>-1263932467.6059232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>
      <c r="A71" s="119" t="s">
        <v>873</v>
      </c>
      <c r="B71" s="171">
        <v>28300741</v>
      </c>
      <c r="C71" s="139" t="s">
        <v>874</v>
      </c>
      <c r="D71" s="325">
        <v>-608820.06999999995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>
      <c r="A72" s="1" t="s">
        <v>120</v>
      </c>
      <c r="B72" s="11">
        <v>28300011</v>
      </c>
      <c r="C72" s="12" t="s">
        <v>121</v>
      </c>
      <c r="D72" s="17">
        <v>-7971288.697916667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>
      <c r="A73" s="119" t="s">
        <v>875</v>
      </c>
      <c r="B73" s="171">
        <v>28300731</v>
      </c>
      <c r="C73" s="139" t="s">
        <v>876</v>
      </c>
      <c r="D73" s="325">
        <v>-5669362.9200000009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>
      <c r="A74" s="1" t="s">
        <v>122</v>
      </c>
      <c r="B74" s="11">
        <v>28300431</v>
      </c>
      <c r="C74" s="12" t="s">
        <v>123</v>
      </c>
      <c r="D74" s="17">
        <v>-1477918.4749999999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>
      <c r="A75" s="1" t="s">
        <v>124</v>
      </c>
      <c r="B75" s="11">
        <v>19000441</v>
      </c>
      <c r="C75" s="12" t="s">
        <v>877</v>
      </c>
      <c r="D75" s="17">
        <v>6106257.92875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>
      <c r="A76" s="1" t="s">
        <v>125</v>
      </c>
      <c r="B76" s="11">
        <v>19000553</v>
      </c>
      <c r="C76" s="172" t="s">
        <v>878</v>
      </c>
      <c r="D76" s="17">
        <v>133411.56311691663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>
      <c r="A77" s="1" t="s">
        <v>126</v>
      </c>
      <c r="B77" s="11">
        <v>19000561</v>
      </c>
      <c r="C77" s="12" t="s">
        <v>127</v>
      </c>
      <c r="D77" s="17">
        <v>0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>
      <c r="A78" s="1" t="s">
        <v>128</v>
      </c>
      <c r="B78" s="11">
        <v>28302061</v>
      </c>
      <c r="C78" s="12" t="s">
        <v>879</v>
      </c>
      <c r="D78" s="17">
        <v>-3402646.758750001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>
      <c r="A79" s="1" t="s">
        <v>473</v>
      </c>
      <c r="B79" s="11" t="s">
        <v>1264</v>
      </c>
      <c r="C79" s="12" t="s">
        <v>880</v>
      </c>
      <c r="D79" s="17">
        <v>-9029729.7999999989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>
      <c r="A80" s="1" t="s">
        <v>474</v>
      </c>
      <c r="B80" s="11" t="s">
        <v>1265</v>
      </c>
      <c r="C80" s="12" t="s">
        <v>881</v>
      </c>
      <c r="D80" s="17">
        <v>0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>
      <c r="A81" s="1" t="s">
        <v>882</v>
      </c>
      <c r="B81" s="11">
        <v>28300561</v>
      </c>
      <c r="C81" s="12" t="s">
        <v>883</v>
      </c>
      <c r="D81" s="17">
        <v>-14388256.550833331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>
      <c r="A82" s="1" t="s">
        <v>884</v>
      </c>
      <c r="B82" s="11" t="s">
        <v>885</v>
      </c>
      <c r="C82" s="12" t="s">
        <v>886</v>
      </c>
      <c r="D82" s="17">
        <v>-5368280.9274999993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0">
      <c r="A83" s="1">
        <v>38</v>
      </c>
      <c r="B83" s="11" t="s">
        <v>887</v>
      </c>
      <c r="C83" s="12" t="s">
        <v>888</v>
      </c>
      <c r="D83" s="17">
        <v>0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>
      <c r="A84" s="1" t="s">
        <v>889</v>
      </c>
      <c r="B84" s="419">
        <v>18230181</v>
      </c>
      <c r="C84" s="12" t="s">
        <v>890</v>
      </c>
      <c r="D84" s="17">
        <v>0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>
      <c r="A85" s="1">
        <v>40</v>
      </c>
      <c r="B85" s="11"/>
      <c r="C85" s="12"/>
      <c r="D85" s="17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>
      <c r="A86" s="119">
        <v>41</v>
      </c>
      <c r="B86" s="171" t="s">
        <v>891</v>
      </c>
      <c r="C86" s="139"/>
      <c r="D86" s="326">
        <v>227005241.70228952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>
      <c r="A87" s="1">
        <v>42</v>
      </c>
      <c r="B87" s="11" t="s">
        <v>789</v>
      </c>
      <c r="C87" s="12"/>
      <c r="D87" s="17">
        <v>5153204461.5858812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>
      <c r="A88" s="1">
        <v>43</v>
      </c>
      <c r="B88" s="12"/>
      <c r="C88" s="12"/>
      <c r="D88" s="18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">
      <c r="A89" s="1">
        <v>44</v>
      </c>
      <c r="B89" s="12" t="s">
        <v>1266</v>
      </c>
      <c r="C89" s="12"/>
      <c r="D89" s="19">
        <v>5153204461.5858812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>
      <c r="A90" s="1">
        <v>45</v>
      </c>
      <c r="B90" s="12"/>
      <c r="C90" s="12"/>
      <c r="D90" s="18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>
      <c r="A91" s="1">
        <v>46</v>
      </c>
      <c r="B91" s="12" t="s">
        <v>892</v>
      </c>
      <c r="C91" s="327" t="s">
        <v>1267</v>
      </c>
      <c r="D91" s="366">
        <f>SUM(D10:D12,D36:D39)</f>
        <v>9760401506.5440865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>
      <c r="A92" s="1">
        <v>47</v>
      </c>
      <c r="B92" s="12" t="s">
        <v>893</v>
      </c>
      <c r="C92" s="327" t="s">
        <v>1268</v>
      </c>
      <c r="D92" s="366">
        <f>SUM(D40:D44)</f>
        <v>-3743804806.4787149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spans="1:30">
      <c r="A93" s="1">
        <v>48</v>
      </c>
      <c r="B93" s="12" t="s">
        <v>470</v>
      </c>
      <c r="C93" s="327" t="s">
        <v>1269</v>
      </c>
      <c r="D93" s="366">
        <f>SUM(D13:D34,D45)+D58</f>
        <v>253258620.21125004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>
      <c r="A94" s="1">
        <v>49</v>
      </c>
      <c r="B94" s="12" t="s">
        <v>129</v>
      </c>
      <c r="C94" s="327" t="s">
        <v>1270</v>
      </c>
      <c r="D94" s="366">
        <f>SUM(D46:D54,D60:D82)</f>
        <v>-1263932467.6059232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>
      <c r="A95" s="1">
        <v>50</v>
      </c>
      <c r="B95" s="12" t="s">
        <v>894</v>
      </c>
      <c r="C95" s="327" t="s">
        <v>1271</v>
      </c>
      <c r="D95" s="328">
        <f>+D86</f>
        <v>227005241.70228952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>
      <c r="A96" s="1">
        <v>51</v>
      </c>
      <c r="B96" s="12" t="s">
        <v>895</v>
      </c>
      <c r="C96" s="327" t="s">
        <v>1272</v>
      </c>
      <c r="D96" s="366">
        <f>SUM(D55:D57,D59)</f>
        <v>-79723632.787103415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>
      <c r="A97" s="1">
        <v>52</v>
      </c>
      <c r="B97" s="12" t="s">
        <v>896</v>
      </c>
      <c r="C97" s="12"/>
      <c r="D97" s="366">
        <f>SUM(D91:D96)</f>
        <v>5153204461.5858841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>
      <c r="A98" s="1"/>
      <c r="B98" s="12"/>
      <c r="C98" s="12"/>
      <c r="D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</sheetData>
  <printOptions horizontalCentered="1"/>
  <pageMargins left="0.25" right="0.25" top="0.75" bottom="0.75" header="0.3" footer="0.3"/>
  <pageSetup scale="41" orientation="landscape" r:id="rId1"/>
  <headerFooter>
    <oddHeader>&amp;CPuget Sound Energy
Docket No. UE-170033
Electric Cost of Service Accounting Inputs
&amp;A</oddHeader>
    <oddFooter>&amp;L&amp;F&amp;RPage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79998168889431442"/>
    <pageSetUpPr fitToPage="1"/>
  </sheetPr>
  <dimension ref="A1:K323"/>
  <sheetViews>
    <sheetView workbookViewId="0">
      <pane xSplit="1" ySplit="4" topLeftCell="B27" activePane="bottomRight" state="frozen"/>
      <selection activeCell="C4" sqref="C4"/>
      <selection pane="topRight" activeCell="C4" sqref="C4"/>
      <selection pane="bottomLeft" activeCell="C4" sqref="C4"/>
      <selection pane="bottomRight" activeCell="A43" sqref="A43"/>
    </sheetView>
  </sheetViews>
  <sheetFormatPr defaultRowHeight="13.2"/>
  <cols>
    <col min="1" max="1" width="53.5546875" style="282" bestFit="1" customWidth="1"/>
    <col min="2" max="2" width="13.109375" style="282" customWidth="1"/>
    <col min="3" max="4" width="10.77734375" style="282" bestFit="1" customWidth="1"/>
    <col min="5" max="6" width="12" style="282" bestFit="1" customWidth="1"/>
    <col min="7" max="7" width="12.88671875" style="282" bestFit="1" customWidth="1"/>
    <col min="8" max="8" width="12" style="282" bestFit="1" customWidth="1"/>
    <col min="9" max="9" width="13.21875" style="282" customWidth="1"/>
    <col min="10" max="10" width="12.109375" style="282" customWidth="1"/>
    <col min="11" max="16384" width="8.88671875" style="282"/>
  </cols>
  <sheetData>
    <row r="1" spans="1:11">
      <c r="A1" s="139" t="s">
        <v>494</v>
      </c>
      <c r="B1" s="139"/>
      <c r="C1" s="139"/>
      <c r="D1" s="139"/>
      <c r="E1" s="139"/>
      <c r="F1" s="139"/>
      <c r="G1" s="139"/>
      <c r="H1" s="139"/>
      <c r="I1" s="139"/>
      <c r="J1" s="139"/>
      <c r="K1" s="141"/>
    </row>
    <row r="2" spans="1:11">
      <c r="A2" s="139" t="s">
        <v>495</v>
      </c>
      <c r="B2" s="139"/>
      <c r="C2" s="139"/>
      <c r="D2" s="139"/>
      <c r="E2" s="139"/>
      <c r="F2" s="139"/>
      <c r="G2" s="139"/>
      <c r="H2" s="139"/>
      <c r="I2" s="139"/>
      <c r="J2" s="139"/>
      <c r="K2" s="141"/>
    </row>
    <row r="3" spans="1:11">
      <c r="A3" s="139" t="s">
        <v>1169</v>
      </c>
      <c r="B3" s="139"/>
      <c r="C3" s="139"/>
      <c r="D3" s="139"/>
      <c r="E3" s="139"/>
      <c r="F3" s="139"/>
      <c r="G3" s="139"/>
      <c r="H3" s="139"/>
      <c r="I3" s="139"/>
      <c r="J3" s="139"/>
      <c r="K3" s="141"/>
    </row>
    <row r="4" spans="1:11">
      <c r="A4" s="8" t="s">
        <v>496</v>
      </c>
      <c r="B4" s="9" t="s">
        <v>497</v>
      </c>
      <c r="C4" s="9" t="s">
        <v>498</v>
      </c>
      <c r="D4" s="9" t="s">
        <v>499</v>
      </c>
      <c r="E4" s="265" t="s">
        <v>500</v>
      </c>
      <c r="F4" s="265" t="s">
        <v>501</v>
      </c>
      <c r="G4" s="10" t="s">
        <v>502</v>
      </c>
      <c r="H4" s="10" t="s">
        <v>503</v>
      </c>
      <c r="I4" s="9" t="s">
        <v>73</v>
      </c>
      <c r="J4" s="9"/>
      <c r="K4" s="141"/>
    </row>
    <row r="5" spans="1:11">
      <c r="A5" s="266" t="s">
        <v>504</v>
      </c>
      <c r="B5" s="267"/>
      <c r="C5" s="267"/>
      <c r="D5" s="267"/>
      <c r="E5" s="267"/>
      <c r="F5" s="267"/>
      <c r="G5" s="267"/>
      <c r="H5" s="267"/>
      <c r="I5" s="267"/>
      <c r="J5" s="267"/>
      <c r="K5" s="141"/>
    </row>
    <row r="6" spans="1:11">
      <c r="A6" s="268" t="s">
        <v>505</v>
      </c>
      <c r="B6" s="269"/>
      <c r="C6" s="269"/>
      <c r="D6" s="269"/>
      <c r="E6" s="269"/>
      <c r="F6" s="269"/>
      <c r="G6" s="269"/>
      <c r="H6" s="269"/>
      <c r="I6" s="269"/>
      <c r="J6" s="269"/>
      <c r="K6" s="141"/>
    </row>
    <row r="7" spans="1:11" ht="13.8">
      <c r="A7" s="270" t="s">
        <v>506</v>
      </c>
      <c r="B7" s="283">
        <v>1133291978.5999999</v>
      </c>
      <c r="C7" s="283">
        <v>0</v>
      </c>
      <c r="D7" s="283">
        <v>0</v>
      </c>
      <c r="E7" s="284">
        <v>0</v>
      </c>
      <c r="F7" s="284">
        <v>0</v>
      </c>
      <c r="G7" s="284">
        <v>1133291978.5999999</v>
      </c>
      <c r="H7" s="284">
        <v>0</v>
      </c>
      <c r="I7" s="283">
        <v>1133291978.5999999</v>
      </c>
      <c r="J7" s="283"/>
      <c r="K7" s="141"/>
    </row>
    <row r="8" spans="1:11" ht="13.8">
      <c r="A8" s="270" t="s">
        <v>507</v>
      </c>
      <c r="B8" s="283">
        <v>992834955.05999994</v>
      </c>
      <c r="C8" s="283">
        <v>0</v>
      </c>
      <c r="D8" s="283">
        <v>0</v>
      </c>
      <c r="E8" s="284">
        <v>0</v>
      </c>
      <c r="F8" s="284">
        <v>0</v>
      </c>
      <c r="G8" s="284">
        <v>992834955.05999994</v>
      </c>
      <c r="H8" s="284">
        <v>0</v>
      </c>
      <c r="I8" s="283">
        <v>992834955.05999994</v>
      </c>
      <c r="J8" s="283"/>
      <c r="K8" s="141"/>
    </row>
    <row r="9" spans="1:11" ht="13.8">
      <c r="A9" s="270" t="s">
        <v>508</v>
      </c>
      <c r="B9" s="283">
        <v>19921374.529999901</v>
      </c>
      <c r="C9" s="283">
        <v>0</v>
      </c>
      <c r="D9" s="283">
        <v>0</v>
      </c>
      <c r="E9" s="284">
        <v>0</v>
      </c>
      <c r="F9" s="284">
        <v>0</v>
      </c>
      <c r="G9" s="284">
        <v>19921374.529999901</v>
      </c>
      <c r="H9" s="284">
        <v>0</v>
      </c>
      <c r="I9" s="283">
        <v>19921374.529999901</v>
      </c>
      <c r="J9" s="283"/>
      <c r="K9" s="141"/>
    </row>
    <row r="10" spans="1:11" ht="13.8">
      <c r="A10" s="270" t="s">
        <v>509</v>
      </c>
      <c r="B10" s="283">
        <v>0</v>
      </c>
      <c r="C10" s="283">
        <v>575792986.83999896</v>
      </c>
      <c r="D10" s="283">
        <v>0</v>
      </c>
      <c r="E10" s="284">
        <v>0</v>
      </c>
      <c r="F10" s="284">
        <v>0</v>
      </c>
      <c r="G10" s="284">
        <v>0</v>
      </c>
      <c r="H10" s="284">
        <v>575792986.83999896</v>
      </c>
      <c r="I10" s="283">
        <v>575792986.83999896</v>
      </c>
      <c r="J10" s="283"/>
      <c r="K10" s="141"/>
    </row>
    <row r="11" spans="1:11" ht="13.8">
      <c r="A11" s="270" t="s">
        <v>510</v>
      </c>
      <c r="B11" s="283">
        <v>0</v>
      </c>
      <c r="C11" s="283">
        <v>261755024.53999901</v>
      </c>
      <c r="D11" s="283">
        <v>0</v>
      </c>
      <c r="E11" s="284">
        <v>0</v>
      </c>
      <c r="F11" s="284">
        <v>0</v>
      </c>
      <c r="G11" s="284">
        <v>0</v>
      </c>
      <c r="H11" s="284">
        <v>261755024.53999901</v>
      </c>
      <c r="I11" s="283">
        <v>261755024.53999901</v>
      </c>
      <c r="J11" s="283"/>
      <c r="K11" s="141"/>
    </row>
    <row r="12" spans="1:11" ht="13.8">
      <c r="A12" s="271" t="s">
        <v>511</v>
      </c>
      <c r="B12" s="283">
        <v>0</v>
      </c>
      <c r="C12" s="283">
        <v>19944444.719999999</v>
      </c>
      <c r="D12" s="283">
        <v>0</v>
      </c>
      <c r="E12" s="284">
        <v>0</v>
      </c>
      <c r="F12" s="284">
        <v>0</v>
      </c>
      <c r="G12" s="284">
        <v>0</v>
      </c>
      <c r="H12" s="284">
        <v>19944444.719999999</v>
      </c>
      <c r="I12" s="283">
        <v>19944444.719999999</v>
      </c>
      <c r="J12" s="283"/>
      <c r="K12" s="141"/>
    </row>
    <row r="13" spans="1:11" ht="13.8">
      <c r="A13" s="272" t="s">
        <v>512</v>
      </c>
      <c r="B13" s="151">
        <v>2146048308.1900001</v>
      </c>
      <c r="C13" s="151">
        <v>857492456.10000002</v>
      </c>
      <c r="D13" s="151">
        <v>0</v>
      </c>
      <c r="E13" s="142">
        <v>0</v>
      </c>
      <c r="F13" s="142">
        <v>0</v>
      </c>
      <c r="G13" s="142">
        <v>2146048308.1900001</v>
      </c>
      <c r="H13" s="142">
        <v>857492456.10000002</v>
      </c>
      <c r="I13" s="151">
        <v>3003540764.2899976</v>
      </c>
      <c r="J13" s="166"/>
      <c r="K13" s="141"/>
    </row>
    <row r="14" spans="1:11" ht="14.4">
      <c r="A14" s="273" t="s">
        <v>513</v>
      </c>
      <c r="B14" s="283"/>
      <c r="C14" s="283"/>
      <c r="D14" s="283"/>
      <c r="E14" s="285"/>
      <c r="F14" s="285"/>
      <c r="G14" s="285"/>
      <c r="H14" s="285"/>
      <c r="I14" s="283"/>
      <c r="J14" s="283"/>
      <c r="K14" s="141"/>
    </row>
    <row r="15" spans="1:11" ht="13.8">
      <c r="A15" s="271" t="s">
        <v>514</v>
      </c>
      <c r="B15" s="283">
        <v>324382.2</v>
      </c>
      <c r="C15" s="283">
        <v>0</v>
      </c>
      <c r="D15" s="283">
        <v>0</v>
      </c>
      <c r="E15" s="284">
        <v>0</v>
      </c>
      <c r="F15" s="284">
        <v>0</v>
      </c>
      <c r="G15" s="284">
        <v>324382.2</v>
      </c>
      <c r="H15" s="284">
        <v>0</v>
      </c>
      <c r="I15" s="283">
        <v>324382.2</v>
      </c>
      <c r="J15" s="283"/>
      <c r="K15" s="141"/>
    </row>
    <row r="16" spans="1:11" ht="13.8">
      <c r="A16" s="272" t="s">
        <v>515</v>
      </c>
      <c r="B16" s="151">
        <v>324382.2</v>
      </c>
      <c r="C16" s="151">
        <v>0</v>
      </c>
      <c r="D16" s="151">
        <v>0</v>
      </c>
      <c r="E16" s="142">
        <v>0</v>
      </c>
      <c r="F16" s="142">
        <v>0</v>
      </c>
      <c r="G16" s="142">
        <v>324382.2</v>
      </c>
      <c r="H16" s="142">
        <v>0</v>
      </c>
      <c r="I16" s="151">
        <v>324382.2</v>
      </c>
      <c r="J16" s="166"/>
      <c r="K16" s="141"/>
    </row>
    <row r="17" spans="1:11" ht="14.4">
      <c r="A17" s="273" t="s">
        <v>516</v>
      </c>
      <c r="B17" s="283"/>
      <c r="C17" s="283"/>
      <c r="D17" s="283"/>
      <c r="E17" s="285"/>
      <c r="F17" s="285"/>
      <c r="G17" s="285"/>
      <c r="H17" s="285"/>
      <c r="I17" s="283"/>
      <c r="J17" s="283"/>
      <c r="K17" s="141"/>
    </row>
    <row r="18" spans="1:11" ht="13.8">
      <c r="A18" s="272" t="s">
        <v>517</v>
      </c>
      <c r="B18" s="283">
        <v>53788170.889999896</v>
      </c>
      <c r="C18" s="283">
        <v>0</v>
      </c>
      <c r="D18" s="283">
        <v>0</v>
      </c>
      <c r="E18" s="284">
        <v>0</v>
      </c>
      <c r="F18" s="284">
        <v>0</v>
      </c>
      <c r="G18" s="284">
        <v>53788170.889999896</v>
      </c>
      <c r="H18" s="284">
        <v>0</v>
      </c>
      <c r="I18" s="283">
        <v>53788170.889999896</v>
      </c>
      <c r="J18" s="283"/>
      <c r="K18" s="141"/>
    </row>
    <row r="19" spans="1:11" ht="13.8">
      <c r="A19" s="271" t="s">
        <v>518</v>
      </c>
      <c r="B19" s="283">
        <v>147337570.84999999</v>
      </c>
      <c r="C19" s="283">
        <v>0</v>
      </c>
      <c r="D19" s="283">
        <v>0</v>
      </c>
      <c r="E19" s="284">
        <v>0</v>
      </c>
      <c r="F19" s="284">
        <v>0</v>
      </c>
      <c r="G19" s="284">
        <v>147337570.84999999</v>
      </c>
      <c r="H19" s="284">
        <v>0</v>
      </c>
      <c r="I19" s="283">
        <v>147337570.84999999</v>
      </c>
      <c r="J19" s="283"/>
      <c r="K19" s="141"/>
    </row>
    <row r="20" spans="1:11" ht="13.8">
      <c r="A20" s="272" t="s">
        <v>519</v>
      </c>
      <c r="B20" s="151">
        <v>201125741.739999</v>
      </c>
      <c r="C20" s="151">
        <v>0</v>
      </c>
      <c r="D20" s="151">
        <v>0</v>
      </c>
      <c r="E20" s="142">
        <v>0</v>
      </c>
      <c r="F20" s="142">
        <v>0</v>
      </c>
      <c r="G20" s="142">
        <v>201125741.739999</v>
      </c>
      <c r="H20" s="142">
        <v>0</v>
      </c>
      <c r="I20" s="151">
        <v>201125741.73999989</v>
      </c>
      <c r="J20" s="166"/>
      <c r="K20" s="141"/>
    </row>
    <row r="21" spans="1:11" ht="14.4">
      <c r="A21" s="273" t="s">
        <v>520</v>
      </c>
      <c r="B21" s="283"/>
      <c r="C21" s="283"/>
      <c r="D21" s="283"/>
      <c r="E21" s="285"/>
      <c r="F21" s="285"/>
      <c r="G21" s="285"/>
      <c r="H21" s="285"/>
      <c r="I21" s="283"/>
      <c r="J21" s="283"/>
      <c r="K21" s="141"/>
    </row>
    <row r="22" spans="1:11" ht="13.8">
      <c r="A22" s="272" t="s">
        <v>521</v>
      </c>
      <c r="B22" s="283">
        <v>0</v>
      </c>
      <c r="C22" s="283">
        <v>0</v>
      </c>
      <c r="D22" s="283">
        <v>0</v>
      </c>
      <c r="E22" s="284">
        <v>0</v>
      </c>
      <c r="F22" s="284">
        <v>0</v>
      </c>
      <c r="G22" s="284">
        <v>0</v>
      </c>
      <c r="H22" s="284">
        <v>0</v>
      </c>
      <c r="I22" s="283">
        <v>0</v>
      </c>
      <c r="J22" s="283"/>
      <c r="K22" s="141"/>
    </row>
    <row r="23" spans="1:11" ht="13.8">
      <c r="A23" s="272" t="s">
        <v>522</v>
      </c>
      <c r="B23" s="283">
        <v>2894874.52</v>
      </c>
      <c r="C23" s="283">
        <v>0</v>
      </c>
      <c r="D23" s="283">
        <v>0</v>
      </c>
      <c r="E23" s="284">
        <v>0</v>
      </c>
      <c r="F23" s="284">
        <v>0</v>
      </c>
      <c r="G23" s="284">
        <v>2894874.52</v>
      </c>
      <c r="H23" s="284">
        <v>0</v>
      </c>
      <c r="I23" s="283">
        <v>2894874.52</v>
      </c>
      <c r="J23" s="283"/>
      <c r="K23" s="141"/>
    </row>
    <row r="24" spans="1:11" ht="13.8">
      <c r="A24" s="272" t="s">
        <v>523</v>
      </c>
      <c r="B24" s="283">
        <v>12976964.199999999</v>
      </c>
      <c r="C24" s="283">
        <v>0</v>
      </c>
      <c r="D24" s="283">
        <v>0</v>
      </c>
      <c r="E24" s="284">
        <v>0</v>
      </c>
      <c r="F24" s="284">
        <v>0</v>
      </c>
      <c r="G24" s="284">
        <v>12976964.199999999</v>
      </c>
      <c r="H24" s="284">
        <v>0</v>
      </c>
      <c r="I24" s="283">
        <v>12976964.199999999</v>
      </c>
      <c r="J24" s="283"/>
      <c r="K24" s="141"/>
    </row>
    <row r="25" spans="1:11" ht="13.8">
      <c r="A25" s="272" t="s">
        <v>524</v>
      </c>
      <c r="B25" s="283">
        <v>18118500.879999999</v>
      </c>
      <c r="C25" s="283">
        <v>0</v>
      </c>
      <c r="D25" s="283">
        <v>0</v>
      </c>
      <c r="E25" s="284">
        <v>0</v>
      </c>
      <c r="F25" s="284">
        <v>0</v>
      </c>
      <c r="G25" s="284">
        <v>18118500.879999999</v>
      </c>
      <c r="H25" s="284">
        <v>0</v>
      </c>
      <c r="I25" s="283">
        <v>18118500.879999999</v>
      </c>
      <c r="J25" s="283"/>
      <c r="K25" s="141"/>
    </row>
    <row r="26" spans="1:11" ht="13.8">
      <c r="A26" s="272" t="s">
        <v>525</v>
      </c>
      <c r="B26" s="283">
        <v>7446504.8799999999</v>
      </c>
      <c r="C26" s="283">
        <v>0</v>
      </c>
      <c r="D26" s="283">
        <v>0</v>
      </c>
      <c r="E26" s="284">
        <v>0</v>
      </c>
      <c r="F26" s="284">
        <v>0</v>
      </c>
      <c r="G26" s="284">
        <v>7446504.8799999999</v>
      </c>
      <c r="H26" s="284">
        <v>0</v>
      </c>
      <c r="I26" s="283">
        <v>7446504.8799999999</v>
      </c>
      <c r="J26" s="283"/>
      <c r="K26" s="141"/>
    </row>
    <row r="27" spans="1:11" ht="13.8">
      <c r="A27" s="272" t="s">
        <v>526</v>
      </c>
      <c r="B27" s="283">
        <v>6404494.4699999904</v>
      </c>
      <c r="C27" s="283">
        <v>0</v>
      </c>
      <c r="D27" s="283">
        <v>0</v>
      </c>
      <c r="E27" s="284">
        <v>0</v>
      </c>
      <c r="F27" s="284">
        <v>0</v>
      </c>
      <c r="G27" s="284">
        <v>6404494.4699999904</v>
      </c>
      <c r="H27" s="284">
        <v>0</v>
      </c>
      <c r="I27" s="283">
        <v>6404494.4699999904</v>
      </c>
      <c r="J27" s="283"/>
      <c r="K27" s="141"/>
    </row>
    <row r="28" spans="1:11" ht="13.8">
      <c r="A28" s="272" t="s">
        <v>527</v>
      </c>
      <c r="B28" s="283">
        <v>0</v>
      </c>
      <c r="C28" s="283">
        <v>1014020.99</v>
      </c>
      <c r="D28" s="283">
        <v>0</v>
      </c>
      <c r="E28" s="284">
        <v>0</v>
      </c>
      <c r="F28" s="284">
        <v>0</v>
      </c>
      <c r="G28" s="284">
        <v>0</v>
      </c>
      <c r="H28" s="284">
        <v>1014020.99</v>
      </c>
      <c r="I28" s="283">
        <v>1014020.99</v>
      </c>
      <c r="J28" s="283"/>
      <c r="K28" s="141"/>
    </row>
    <row r="29" spans="1:11" ht="13.8">
      <c r="A29" s="272" t="s">
        <v>528</v>
      </c>
      <c r="B29" s="283">
        <v>0</v>
      </c>
      <c r="C29" s="283">
        <v>4455471.17</v>
      </c>
      <c r="D29" s="283">
        <v>0</v>
      </c>
      <c r="E29" s="284">
        <v>0</v>
      </c>
      <c r="F29" s="284">
        <v>0</v>
      </c>
      <c r="G29" s="284">
        <v>0</v>
      </c>
      <c r="H29" s="284">
        <v>4455471.17</v>
      </c>
      <c r="I29" s="283">
        <v>4455471.17</v>
      </c>
      <c r="J29" s="283"/>
      <c r="K29" s="141"/>
    </row>
    <row r="30" spans="1:11" ht="13.8">
      <c r="A30" s="272" t="s">
        <v>529</v>
      </c>
      <c r="B30" s="283">
        <v>0</v>
      </c>
      <c r="C30" s="283">
        <v>980101.5</v>
      </c>
      <c r="D30" s="283">
        <v>0</v>
      </c>
      <c r="E30" s="284">
        <v>0</v>
      </c>
      <c r="F30" s="284">
        <v>0</v>
      </c>
      <c r="G30" s="284">
        <v>0</v>
      </c>
      <c r="H30" s="284">
        <v>980101.5</v>
      </c>
      <c r="I30" s="283">
        <v>980101.5</v>
      </c>
      <c r="J30" s="283"/>
      <c r="K30" s="141"/>
    </row>
    <row r="31" spans="1:11" ht="13.8">
      <c r="A31" s="272" t="s">
        <v>530</v>
      </c>
      <c r="B31" s="283">
        <v>0</v>
      </c>
      <c r="C31" s="283">
        <v>6972952.5899999999</v>
      </c>
      <c r="D31" s="283">
        <v>0</v>
      </c>
      <c r="E31" s="284">
        <v>0</v>
      </c>
      <c r="F31" s="284">
        <v>0</v>
      </c>
      <c r="G31" s="284">
        <v>0</v>
      </c>
      <c r="H31" s="284">
        <v>6972952.5899999999</v>
      </c>
      <c r="I31" s="283">
        <v>6972952.5899999999</v>
      </c>
      <c r="J31" s="283"/>
      <c r="K31" s="141"/>
    </row>
    <row r="32" spans="1:11" ht="13.8">
      <c r="A32" s="271" t="s">
        <v>531</v>
      </c>
      <c r="B32" s="283">
        <v>0</v>
      </c>
      <c r="C32" s="283">
        <v>24557596.2299999</v>
      </c>
      <c r="D32" s="283">
        <v>0</v>
      </c>
      <c r="E32" s="284">
        <v>0</v>
      </c>
      <c r="F32" s="284">
        <v>0</v>
      </c>
      <c r="G32" s="284">
        <v>0</v>
      </c>
      <c r="H32" s="284">
        <v>24557596.2299999</v>
      </c>
      <c r="I32" s="283">
        <v>24557596.2299999</v>
      </c>
      <c r="J32" s="283"/>
      <c r="K32" s="141"/>
    </row>
    <row r="33" spans="1:11" ht="13.8">
      <c r="A33" s="274" t="s">
        <v>532</v>
      </c>
      <c r="B33" s="151">
        <v>47841338.950000003</v>
      </c>
      <c r="C33" s="151">
        <v>37980142.479999997</v>
      </c>
      <c r="D33" s="151">
        <v>0</v>
      </c>
      <c r="E33" s="142">
        <v>0</v>
      </c>
      <c r="F33" s="142">
        <v>0</v>
      </c>
      <c r="G33" s="142">
        <v>47841338.950000003</v>
      </c>
      <c r="H33" s="142">
        <v>37980142.479999997</v>
      </c>
      <c r="I33" s="151">
        <v>85821481.429999888</v>
      </c>
      <c r="J33" s="166"/>
      <c r="K33" s="141"/>
    </row>
    <row r="34" spans="1:11" ht="14.4" thickBot="1">
      <c r="A34" s="275" t="s">
        <v>533</v>
      </c>
      <c r="B34" s="143">
        <v>2395339771.0799999</v>
      </c>
      <c r="C34" s="143">
        <v>895472598.57999897</v>
      </c>
      <c r="D34" s="143">
        <v>0</v>
      </c>
      <c r="E34" s="144">
        <v>0</v>
      </c>
      <c r="F34" s="144">
        <v>0</v>
      </c>
      <c r="G34" s="144">
        <v>2395339771.0799999</v>
      </c>
      <c r="H34" s="144">
        <v>895472598.57999897</v>
      </c>
      <c r="I34" s="143">
        <v>3290812369.6599975</v>
      </c>
      <c r="J34" s="165"/>
      <c r="K34" s="141"/>
    </row>
    <row r="35" spans="1:11" ht="14.4" thickTop="1">
      <c r="A35" s="276"/>
      <c r="B35" s="283"/>
      <c r="C35" s="283"/>
      <c r="D35" s="283"/>
      <c r="E35" s="145"/>
      <c r="F35" s="145"/>
      <c r="G35" s="145"/>
      <c r="H35" s="145"/>
      <c r="I35" s="283"/>
      <c r="J35" s="283"/>
      <c r="K35" s="141"/>
    </row>
    <row r="36" spans="1:11" ht="14.4">
      <c r="A36" s="157" t="s">
        <v>534</v>
      </c>
      <c r="B36" s="283"/>
      <c r="C36" s="283"/>
      <c r="D36" s="283"/>
      <c r="E36" s="285"/>
      <c r="F36" s="285"/>
      <c r="G36" s="285"/>
      <c r="H36" s="285"/>
      <c r="I36" s="283"/>
      <c r="J36" s="283"/>
      <c r="K36" s="141"/>
    </row>
    <row r="37" spans="1:11" ht="14.4">
      <c r="A37" s="273" t="s">
        <v>535</v>
      </c>
      <c r="B37" s="283"/>
      <c r="C37" s="283"/>
      <c r="D37" s="283"/>
      <c r="E37" s="285"/>
      <c r="F37" s="285"/>
      <c r="G37" s="285"/>
      <c r="H37" s="285"/>
      <c r="I37" s="283"/>
      <c r="J37" s="283"/>
      <c r="K37" s="141"/>
    </row>
    <row r="38" spans="1:11" ht="13.8">
      <c r="A38" s="272" t="s">
        <v>536</v>
      </c>
      <c r="B38" s="283">
        <v>85246014.709999993</v>
      </c>
      <c r="C38" s="283">
        <v>0</v>
      </c>
      <c r="D38" s="283">
        <v>0</v>
      </c>
      <c r="E38" s="284">
        <v>0</v>
      </c>
      <c r="F38" s="284">
        <v>0</v>
      </c>
      <c r="G38" s="284">
        <v>85246014.709999993</v>
      </c>
      <c r="H38" s="284">
        <v>0</v>
      </c>
      <c r="I38" s="283">
        <v>85246014.709999993</v>
      </c>
      <c r="J38" s="283"/>
      <c r="K38" s="141"/>
    </row>
    <row r="39" spans="1:11" ht="13.8">
      <c r="A39" s="271" t="s">
        <v>537</v>
      </c>
      <c r="B39" s="286">
        <v>149756871.78999999</v>
      </c>
      <c r="C39" s="286">
        <v>0</v>
      </c>
      <c r="D39" s="286">
        <v>0</v>
      </c>
      <c r="E39" s="284">
        <v>0</v>
      </c>
      <c r="F39" s="284">
        <v>0</v>
      </c>
      <c r="G39" s="284">
        <v>149756871.78999999</v>
      </c>
      <c r="H39" s="284">
        <v>0</v>
      </c>
      <c r="I39" s="286">
        <v>149756871.78999999</v>
      </c>
      <c r="J39" s="166"/>
      <c r="K39" s="141"/>
    </row>
    <row r="40" spans="1:11" ht="13.8">
      <c r="A40" s="272" t="s">
        <v>538</v>
      </c>
      <c r="B40" s="283">
        <v>235002886.5</v>
      </c>
      <c r="C40" s="283">
        <v>0</v>
      </c>
      <c r="D40" s="283">
        <v>0</v>
      </c>
      <c r="E40" s="142">
        <v>0</v>
      </c>
      <c r="F40" s="142">
        <v>0</v>
      </c>
      <c r="G40" s="142">
        <v>235002886.5</v>
      </c>
      <c r="H40" s="142">
        <v>0</v>
      </c>
      <c r="I40" s="283">
        <v>235002886.5</v>
      </c>
      <c r="J40" s="283"/>
      <c r="K40" s="141"/>
    </row>
    <row r="41" spans="1:11" ht="14.4">
      <c r="A41" s="273" t="s">
        <v>539</v>
      </c>
      <c r="B41" s="283"/>
      <c r="C41" s="283"/>
      <c r="D41" s="283"/>
      <c r="E41" s="285"/>
      <c r="F41" s="285"/>
      <c r="G41" s="285"/>
      <c r="H41" s="285"/>
      <c r="I41" s="283"/>
      <c r="J41" s="283"/>
      <c r="K41" s="141"/>
    </row>
    <row r="42" spans="1:11" ht="13.8">
      <c r="A42" s="272" t="s">
        <v>540</v>
      </c>
      <c r="B42" s="283">
        <v>523037995.80999899</v>
      </c>
      <c r="C42" s="283">
        <v>0</v>
      </c>
      <c r="D42" s="283">
        <v>0</v>
      </c>
      <c r="E42" s="284">
        <v>0</v>
      </c>
      <c r="F42" s="284">
        <v>0</v>
      </c>
      <c r="G42" s="284">
        <v>523037995.80999899</v>
      </c>
      <c r="H42" s="284">
        <v>0</v>
      </c>
      <c r="I42" s="283">
        <v>523037995.80999899</v>
      </c>
      <c r="J42" s="283"/>
      <c r="K42" s="141"/>
    </row>
    <row r="43" spans="1:11" ht="13.8">
      <c r="A43" s="272" t="s">
        <v>541</v>
      </c>
      <c r="B43" s="283">
        <v>9308463.5599999893</v>
      </c>
      <c r="C43" s="283">
        <v>0</v>
      </c>
      <c r="D43" s="283">
        <v>0</v>
      </c>
      <c r="E43" s="284">
        <v>0</v>
      </c>
      <c r="F43" s="284">
        <v>0</v>
      </c>
      <c r="G43" s="284">
        <v>9308463.5599999893</v>
      </c>
      <c r="H43" s="284">
        <v>0</v>
      </c>
      <c r="I43" s="283">
        <v>9308463.5599999893</v>
      </c>
      <c r="J43" s="283"/>
      <c r="K43" s="141"/>
    </row>
    <row r="44" spans="1:11" ht="13.8">
      <c r="A44" s="272" t="s">
        <v>542</v>
      </c>
      <c r="B44" s="283">
        <v>0</v>
      </c>
      <c r="C44" s="283">
        <v>326895870.80000001</v>
      </c>
      <c r="D44" s="283">
        <v>0</v>
      </c>
      <c r="E44" s="284">
        <v>0</v>
      </c>
      <c r="F44" s="284">
        <v>0</v>
      </c>
      <c r="G44" s="284">
        <v>0</v>
      </c>
      <c r="H44" s="284">
        <v>326895870.80000001</v>
      </c>
      <c r="I44" s="283">
        <v>326895870.80000001</v>
      </c>
      <c r="J44" s="283"/>
      <c r="K44" s="141"/>
    </row>
    <row r="45" spans="1:11" ht="13.8">
      <c r="A45" s="272" t="s">
        <v>543</v>
      </c>
      <c r="B45" s="283">
        <v>0</v>
      </c>
      <c r="C45" s="283">
        <v>45541.67</v>
      </c>
      <c r="D45" s="283">
        <v>0</v>
      </c>
      <c r="E45" s="284">
        <v>0</v>
      </c>
      <c r="F45" s="284">
        <v>0</v>
      </c>
      <c r="G45" s="284">
        <v>0</v>
      </c>
      <c r="H45" s="284">
        <v>45541.67</v>
      </c>
      <c r="I45" s="283">
        <v>45541.67</v>
      </c>
      <c r="J45" s="283"/>
      <c r="K45" s="141"/>
    </row>
    <row r="46" spans="1:11" ht="13.8">
      <c r="A46" s="272" t="s">
        <v>544</v>
      </c>
      <c r="B46" s="283">
        <v>0</v>
      </c>
      <c r="C46" s="283">
        <v>-6778798.3299999898</v>
      </c>
      <c r="D46" s="283">
        <v>0</v>
      </c>
      <c r="E46" s="284">
        <v>0</v>
      </c>
      <c r="F46" s="284">
        <v>0</v>
      </c>
      <c r="G46" s="284">
        <v>0</v>
      </c>
      <c r="H46" s="284">
        <v>-6778798.3299999898</v>
      </c>
      <c r="I46" s="283">
        <v>-6778798.3299999898</v>
      </c>
      <c r="J46" s="283"/>
      <c r="K46" s="141"/>
    </row>
    <row r="47" spans="1:11" ht="13.8">
      <c r="A47" s="272" t="s">
        <v>545</v>
      </c>
      <c r="B47" s="283">
        <v>0</v>
      </c>
      <c r="C47" s="283">
        <v>34704562.609999999</v>
      </c>
      <c r="D47" s="283">
        <v>0</v>
      </c>
      <c r="E47" s="284">
        <v>0</v>
      </c>
      <c r="F47" s="284">
        <v>0</v>
      </c>
      <c r="G47" s="284">
        <v>0</v>
      </c>
      <c r="H47" s="284">
        <v>34704562.609999999</v>
      </c>
      <c r="I47" s="283">
        <v>34704562.609999999</v>
      </c>
      <c r="J47" s="283"/>
      <c r="K47" s="141"/>
    </row>
    <row r="48" spans="1:11" ht="13.8">
      <c r="A48" s="271" t="s">
        <v>546</v>
      </c>
      <c r="B48" s="286">
        <v>0</v>
      </c>
      <c r="C48" s="286">
        <v>-28473807.599999901</v>
      </c>
      <c r="D48" s="286">
        <v>0</v>
      </c>
      <c r="E48" s="284">
        <v>0</v>
      </c>
      <c r="F48" s="284">
        <v>0</v>
      </c>
      <c r="G48" s="284">
        <v>0</v>
      </c>
      <c r="H48" s="284">
        <v>-28473807.599999901</v>
      </c>
      <c r="I48" s="286">
        <v>-28473807.599999901</v>
      </c>
      <c r="J48" s="166"/>
      <c r="K48" s="141"/>
    </row>
    <row r="49" spans="1:11" ht="13.8">
      <c r="A49" s="272" t="s">
        <v>547</v>
      </c>
      <c r="B49" s="283">
        <v>532346459.37</v>
      </c>
      <c r="C49" s="283">
        <v>326393369.14999998</v>
      </c>
      <c r="D49" s="283">
        <v>0</v>
      </c>
      <c r="E49" s="142">
        <v>0</v>
      </c>
      <c r="F49" s="142">
        <v>0</v>
      </c>
      <c r="G49" s="142">
        <v>532346459.37</v>
      </c>
      <c r="H49" s="142">
        <v>326393369.14999998</v>
      </c>
      <c r="I49" s="283">
        <v>858739828.51999998</v>
      </c>
      <c r="J49" s="283"/>
      <c r="K49" s="141"/>
    </row>
    <row r="50" spans="1:11" ht="14.4">
      <c r="A50" s="273" t="s">
        <v>548</v>
      </c>
      <c r="B50" s="283"/>
      <c r="C50" s="283"/>
      <c r="D50" s="283"/>
      <c r="E50" s="285"/>
      <c r="F50" s="285"/>
      <c r="G50" s="285"/>
      <c r="H50" s="285"/>
      <c r="I50" s="283"/>
      <c r="J50" s="283"/>
      <c r="K50" s="141"/>
    </row>
    <row r="51" spans="1:11" ht="13.8">
      <c r="A51" s="271" t="s">
        <v>549</v>
      </c>
      <c r="B51" s="286">
        <v>113800193.219999</v>
      </c>
      <c r="C51" s="286">
        <v>0</v>
      </c>
      <c r="D51" s="286">
        <v>0</v>
      </c>
      <c r="E51" s="284">
        <v>0</v>
      </c>
      <c r="F51" s="284">
        <v>0</v>
      </c>
      <c r="G51" s="284">
        <v>113800193.219999</v>
      </c>
      <c r="H51" s="284">
        <v>0</v>
      </c>
      <c r="I51" s="286">
        <v>113800193.219999</v>
      </c>
      <c r="J51" s="166"/>
      <c r="K51" s="141"/>
    </row>
    <row r="52" spans="1:11" ht="13.8">
      <c r="A52" s="272" t="s">
        <v>550</v>
      </c>
      <c r="B52" s="283">
        <v>113800193.219999</v>
      </c>
      <c r="C52" s="283">
        <v>0</v>
      </c>
      <c r="D52" s="283">
        <v>0</v>
      </c>
      <c r="E52" s="142">
        <v>0</v>
      </c>
      <c r="F52" s="142">
        <v>0</v>
      </c>
      <c r="G52" s="142">
        <v>113800193.219999</v>
      </c>
      <c r="H52" s="142">
        <v>0</v>
      </c>
      <c r="I52" s="283">
        <v>113800193.219999</v>
      </c>
      <c r="J52" s="283"/>
      <c r="K52" s="141"/>
    </row>
    <row r="53" spans="1:11" ht="14.4">
      <c r="A53" s="273" t="s">
        <v>551</v>
      </c>
      <c r="B53" s="283"/>
      <c r="C53" s="283"/>
      <c r="D53" s="283"/>
      <c r="E53" s="285"/>
      <c r="F53" s="285"/>
      <c r="G53" s="285"/>
      <c r="H53" s="285"/>
      <c r="I53" s="283"/>
      <c r="J53" s="283"/>
      <c r="K53" s="141"/>
    </row>
    <row r="54" spans="1:11" ht="13.8">
      <c r="A54" s="271" t="s">
        <v>552</v>
      </c>
      <c r="B54" s="286">
        <v>-69268219.669999897</v>
      </c>
      <c r="C54" s="286">
        <v>0</v>
      </c>
      <c r="D54" s="286">
        <v>0</v>
      </c>
      <c r="E54" s="284">
        <v>0</v>
      </c>
      <c r="F54" s="284">
        <v>0</v>
      </c>
      <c r="G54" s="284">
        <v>-69268219.669999897</v>
      </c>
      <c r="H54" s="284">
        <v>0</v>
      </c>
      <c r="I54" s="286">
        <v>-69268219.669999897</v>
      </c>
      <c r="J54" s="166"/>
      <c r="K54" s="141"/>
    </row>
    <row r="55" spans="1:11" ht="13.8">
      <c r="A55" s="271" t="s">
        <v>553</v>
      </c>
      <c r="B55" s="283">
        <v>-69268219.669999897</v>
      </c>
      <c r="C55" s="283">
        <v>0</v>
      </c>
      <c r="D55" s="283">
        <v>0</v>
      </c>
      <c r="E55" s="284">
        <v>0</v>
      </c>
      <c r="F55" s="284">
        <v>0</v>
      </c>
      <c r="G55" s="284">
        <v>-69268219.669999897</v>
      </c>
      <c r="H55" s="284">
        <v>0</v>
      </c>
      <c r="I55" s="283">
        <v>-69268219.669999897</v>
      </c>
      <c r="J55" s="283"/>
      <c r="K55" s="141"/>
    </row>
    <row r="56" spans="1:11" ht="13.8">
      <c r="A56" s="157" t="s">
        <v>554</v>
      </c>
      <c r="B56" s="146">
        <v>811881319.41999996</v>
      </c>
      <c r="C56" s="146">
        <v>326393369.14999998</v>
      </c>
      <c r="D56" s="146">
        <v>0</v>
      </c>
      <c r="E56" s="144">
        <v>0</v>
      </c>
      <c r="F56" s="144">
        <v>0</v>
      </c>
      <c r="G56" s="144">
        <v>811881319.41999996</v>
      </c>
      <c r="H56" s="144">
        <v>326393369.14999998</v>
      </c>
      <c r="I56" s="146">
        <v>1138274688.5699999</v>
      </c>
      <c r="J56" s="165"/>
      <c r="K56" s="141"/>
    </row>
    <row r="57" spans="1:11" ht="13.8">
      <c r="A57" s="271"/>
      <c r="B57" s="286"/>
      <c r="C57" s="286"/>
      <c r="D57" s="286"/>
      <c r="E57" s="287"/>
      <c r="F57" s="287"/>
      <c r="G57" s="287"/>
      <c r="H57" s="287"/>
      <c r="I57" s="286"/>
      <c r="J57" s="166"/>
      <c r="K57" s="141"/>
    </row>
    <row r="58" spans="1:11" ht="14.4" thickBot="1">
      <c r="A58" s="275" t="s">
        <v>555</v>
      </c>
      <c r="B58" s="147">
        <v>1583458451.6600001</v>
      </c>
      <c r="C58" s="147">
        <v>569079229.42999995</v>
      </c>
      <c r="D58" s="147">
        <v>0</v>
      </c>
      <c r="E58" s="148">
        <v>0</v>
      </c>
      <c r="F58" s="148">
        <v>0</v>
      </c>
      <c r="G58" s="148">
        <v>1583458451.6600001</v>
      </c>
      <c r="H58" s="148">
        <v>569079229.42999995</v>
      </c>
      <c r="I58" s="147">
        <v>2152537681.0900002</v>
      </c>
      <c r="J58" s="165"/>
      <c r="K58" s="141"/>
    </row>
    <row r="59" spans="1:11" ht="15" thickTop="1">
      <c r="A59" s="272"/>
      <c r="B59" s="283"/>
      <c r="C59" s="283"/>
      <c r="D59" s="283"/>
      <c r="E59" s="285"/>
      <c r="F59" s="285"/>
      <c r="G59" s="285"/>
      <c r="H59" s="285"/>
      <c r="I59" s="283"/>
      <c r="J59" s="283"/>
      <c r="K59" s="141"/>
    </row>
    <row r="60" spans="1:11" ht="14.4">
      <c r="A60" s="157" t="s">
        <v>556</v>
      </c>
      <c r="B60" s="283"/>
      <c r="C60" s="283"/>
      <c r="D60" s="283"/>
      <c r="E60" s="285"/>
      <c r="F60" s="285"/>
      <c r="G60" s="285"/>
      <c r="H60" s="285"/>
      <c r="I60" s="283"/>
      <c r="J60" s="283"/>
      <c r="K60" s="141"/>
    </row>
    <row r="61" spans="1:11" ht="14.4">
      <c r="A61" s="272" t="s">
        <v>557</v>
      </c>
      <c r="B61" s="283"/>
      <c r="C61" s="283"/>
      <c r="D61" s="283"/>
      <c r="E61" s="285"/>
      <c r="F61" s="285"/>
      <c r="G61" s="285"/>
      <c r="H61" s="285"/>
      <c r="I61" s="283"/>
      <c r="J61" s="283"/>
      <c r="K61" s="141"/>
    </row>
    <row r="62" spans="1:11" ht="14.4">
      <c r="A62" s="273" t="s">
        <v>558</v>
      </c>
      <c r="B62" s="283"/>
      <c r="C62" s="283"/>
      <c r="D62" s="283"/>
      <c r="E62" s="285"/>
      <c r="F62" s="285"/>
      <c r="G62" s="285"/>
      <c r="H62" s="285"/>
      <c r="I62" s="283"/>
      <c r="J62" s="283"/>
      <c r="K62" s="141"/>
    </row>
    <row r="63" spans="1:11" ht="13.8">
      <c r="A63" s="272" t="s">
        <v>559</v>
      </c>
      <c r="B63" s="166">
        <v>2003664.46999999</v>
      </c>
      <c r="C63" s="166">
        <v>0</v>
      </c>
      <c r="D63" s="166">
        <v>0</v>
      </c>
      <c r="E63" s="284">
        <v>0</v>
      </c>
      <c r="F63" s="284">
        <v>0</v>
      </c>
      <c r="G63" s="284">
        <v>2003664.46999999</v>
      </c>
      <c r="H63" s="284">
        <v>0</v>
      </c>
      <c r="I63" s="166">
        <v>2003664.46999999</v>
      </c>
      <c r="J63" s="166"/>
      <c r="K63" s="141"/>
    </row>
    <row r="64" spans="1:11" ht="13.8">
      <c r="A64" s="272" t="s">
        <v>560</v>
      </c>
      <c r="B64" s="166">
        <v>9129143.5299999993</v>
      </c>
      <c r="C64" s="166">
        <v>0</v>
      </c>
      <c r="D64" s="166">
        <v>0</v>
      </c>
      <c r="E64" s="284">
        <v>0</v>
      </c>
      <c r="F64" s="284">
        <v>0</v>
      </c>
      <c r="G64" s="284">
        <v>9129143.5299999993</v>
      </c>
      <c r="H64" s="284">
        <v>0</v>
      </c>
      <c r="I64" s="166">
        <v>9129143.5299999993</v>
      </c>
      <c r="J64" s="166"/>
      <c r="K64" s="141"/>
    </row>
    <row r="65" spans="1:11" ht="13.8">
      <c r="A65" s="272" t="s">
        <v>561</v>
      </c>
      <c r="B65" s="166">
        <v>2655439.9</v>
      </c>
      <c r="C65" s="166">
        <v>0</v>
      </c>
      <c r="D65" s="166">
        <v>0</v>
      </c>
      <c r="E65" s="284">
        <v>0</v>
      </c>
      <c r="F65" s="284">
        <v>0</v>
      </c>
      <c r="G65" s="284">
        <v>2655439.9</v>
      </c>
      <c r="H65" s="284">
        <v>0</v>
      </c>
      <c r="I65" s="166">
        <v>2655439.9</v>
      </c>
      <c r="J65" s="166"/>
      <c r="K65" s="141"/>
    </row>
    <row r="66" spans="1:11" ht="13.8">
      <c r="A66" s="272" t="s">
        <v>562</v>
      </c>
      <c r="B66" s="166">
        <v>8504370.3999999892</v>
      </c>
      <c r="C66" s="166">
        <v>0</v>
      </c>
      <c r="D66" s="166">
        <v>0</v>
      </c>
      <c r="E66" s="284">
        <v>0</v>
      </c>
      <c r="F66" s="284">
        <v>0</v>
      </c>
      <c r="G66" s="284">
        <v>8504370.3999999892</v>
      </c>
      <c r="H66" s="284">
        <v>0</v>
      </c>
      <c r="I66" s="166">
        <v>8504370.3999999892</v>
      </c>
      <c r="J66" s="166"/>
      <c r="K66" s="141"/>
    </row>
    <row r="67" spans="1:11" ht="13.8">
      <c r="A67" s="272" t="s">
        <v>563</v>
      </c>
      <c r="B67" s="166">
        <v>52218.75</v>
      </c>
      <c r="C67" s="166">
        <v>0</v>
      </c>
      <c r="D67" s="166">
        <v>0</v>
      </c>
      <c r="E67" s="284">
        <v>0</v>
      </c>
      <c r="F67" s="284">
        <v>0</v>
      </c>
      <c r="G67" s="284">
        <v>52218.75</v>
      </c>
      <c r="H67" s="284">
        <v>0</v>
      </c>
      <c r="I67" s="166">
        <v>52218.75</v>
      </c>
      <c r="J67" s="166"/>
      <c r="K67" s="141"/>
    </row>
    <row r="68" spans="1:11" ht="13.8">
      <c r="A68" s="272" t="s">
        <v>564</v>
      </c>
      <c r="B68" s="166">
        <v>1819459.9199999899</v>
      </c>
      <c r="C68" s="166">
        <v>0</v>
      </c>
      <c r="D68" s="166">
        <v>0</v>
      </c>
      <c r="E68" s="284">
        <v>0</v>
      </c>
      <c r="F68" s="284">
        <v>0</v>
      </c>
      <c r="G68" s="284">
        <v>1819459.9199999899</v>
      </c>
      <c r="H68" s="284">
        <v>0</v>
      </c>
      <c r="I68" s="166">
        <v>1819459.9199999899</v>
      </c>
      <c r="J68" s="166"/>
      <c r="K68" s="141"/>
    </row>
    <row r="69" spans="1:11" ht="13.8">
      <c r="A69" s="272" t="s">
        <v>565</v>
      </c>
      <c r="B69" s="166">
        <v>2479336.69</v>
      </c>
      <c r="C69" s="166">
        <v>0</v>
      </c>
      <c r="D69" s="166">
        <v>0</v>
      </c>
      <c r="E69" s="284">
        <v>0</v>
      </c>
      <c r="F69" s="284">
        <v>0</v>
      </c>
      <c r="G69" s="284">
        <v>2479336.69</v>
      </c>
      <c r="H69" s="284">
        <v>0</v>
      </c>
      <c r="I69" s="166">
        <v>2479336.69</v>
      </c>
      <c r="J69" s="166"/>
      <c r="K69" s="141"/>
    </row>
    <row r="70" spans="1:11" ht="13.8">
      <c r="A70" s="272" t="s">
        <v>566</v>
      </c>
      <c r="B70" s="166">
        <v>14856380.029999999</v>
      </c>
      <c r="C70" s="166">
        <v>0</v>
      </c>
      <c r="D70" s="166">
        <v>0</v>
      </c>
      <c r="E70" s="284">
        <v>0</v>
      </c>
      <c r="F70" s="284">
        <v>0</v>
      </c>
      <c r="G70" s="284">
        <v>14856380.029999999</v>
      </c>
      <c r="H70" s="284">
        <v>0</v>
      </c>
      <c r="I70" s="166">
        <v>14856380.029999999</v>
      </c>
      <c r="J70" s="166"/>
      <c r="K70" s="141"/>
    </row>
    <row r="71" spans="1:11" ht="13.8">
      <c r="A71" s="272" t="s">
        <v>567</v>
      </c>
      <c r="B71" s="166">
        <v>7914205.1900000004</v>
      </c>
      <c r="C71" s="166">
        <v>0</v>
      </c>
      <c r="D71" s="166">
        <v>0</v>
      </c>
      <c r="E71" s="284">
        <v>0</v>
      </c>
      <c r="F71" s="284">
        <v>0</v>
      </c>
      <c r="G71" s="284">
        <v>7914205.1900000004</v>
      </c>
      <c r="H71" s="284">
        <v>0</v>
      </c>
      <c r="I71" s="166">
        <v>7914205.1900000004</v>
      </c>
      <c r="J71" s="166"/>
      <c r="K71" s="141"/>
    </row>
    <row r="72" spans="1:11" ht="13.8">
      <c r="A72" s="272" t="s">
        <v>568</v>
      </c>
      <c r="B72" s="166">
        <v>2389632.0999999898</v>
      </c>
      <c r="C72" s="166">
        <v>0</v>
      </c>
      <c r="D72" s="166">
        <v>0</v>
      </c>
      <c r="E72" s="284">
        <v>0</v>
      </c>
      <c r="F72" s="284">
        <v>0</v>
      </c>
      <c r="G72" s="284">
        <v>2389632.0999999898</v>
      </c>
      <c r="H72" s="284">
        <v>0</v>
      </c>
      <c r="I72" s="166">
        <v>2389632.0999999898</v>
      </c>
      <c r="J72" s="166"/>
      <c r="K72" s="141"/>
    </row>
    <row r="73" spans="1:11" ht="13.8">
      <c r="A73" s="272" t="s">
        <v>569</v>
      </c>
      <c r="B73" s="166">
        <v>1770455.01999999</v>
      </c>
      <c r="C73" s="166">
        <v>0</v>
      </c>
      <c r="D73" s="166">
        <v>0</v>
      </c>
      <c r="E73" s="284">
        <v>0</v>
      </c>
      <c r="F73" s="284">
        <v>0</v>
      </c>
      <c r="G73" s="284">
        <v>1770455.01999999</v>
      </c>
      <c r="H73" s="284">
        <v>0</v>
      </c>
      <c r="I73" s="166">
        <v>1770455.01999999</v>
      </c>
      <c r="J73" s="166"/>
      <c r="K73" s="141"/>
    </row>
    <row r="74" spans="1:11" ht="13.8">
      <c r="A74" s="272" t="s">
        <v>570</v>
      </c>
      <c r="B74" s="166">
        <v>0</v>
      </c>
      <c r="C74" s="166">
        <v>0</v>
      </c>
      <c r="D74" s="166">
        <v>0</v>
      </c>
      <c r="E74" s="284">
        <v>0</v>
      </c>
      <c r="F74" s="284">
        <v>0</v>
      </c>
      <c r="G74" s="284">
        <v>0</v>
      </c>
      <c r="H74" s="284">
        <v>0</v>
      </c>
      <c r="I74" s="166">
        <v>0</v>
      </c>
      <c r="J74" s="166"/>
      <c r="K74" s="141"/>
    </row>
    <row r="75" spans="1:11" ht="13.8">
      <c r="A75" s="272" t="s">
        <v>571</v>
      </c>
      <c r="B75" s="166">
        <v>3274133.03</v>
      </c>
      <c r="C75" s="166">
        <v>0</v>
      </c>
      <c r="D75" s="166">
        <v>0</v>
      </c>
      <c r="E75" s="284">
        <v>0</v>
      </c>
      <c r="F75" s="284">
        <v>0</v>
      </c>
      <c r="G75" s="284">
        <v>3274133.03</v>
      </c>
      <c r="H75" s="284">
        <v>0</v>
      </c>
      <c r="I75" s="166">
        <v>3274133.03</v>
      </c>
      <c r="J75" s="166"/>
      <c r="K75" s="141"/>
    </row>
    <row r="76" spans="1:11" ht="13.8">
      <c r="A76" s="272" t="s">
        <v>572</v>
      </c>
      <c r="B76" s="166">
        <v>310211.48</v>
      </c>
      <c r="C76" s="166">
        <v>0</v>
      </c>
      <c r="D76" s="166">
        <v>0</v>
      </c>
      <c r="E76" s="284">
        <v>0</v>
      </c>
      <c r="F76" s="284">
        <v>0</v>
      </c>
      <c r="G76" s="284">
        <v>310211.48</v>
      </c>
      <c r="H76" s="284">
        <v>0</v>
      </c>
      <c r="I76" s="166">
        <v>310211.48</v>
      </c>
      <c r="J76" s="166"/>
      <c r="K76" s="141"/>
    </row>
    <row r="77" spans="1:11" ht="13.8">
      <c r="A77" s="272" t="s">
        <v>573</v>
      </c>
      <c r="B77" s="166">
        <v>2773342.9</v>
      </c>
      <c r="C77" s="166">
        <v>0</v>
      </c>
      <c r="D77" s="166">
        <v>0</v>
      </c>
      <c r="E77" s="284">
        <v>0</v>
      </c>
      <c r="F77" s="284">
        <v>0</v>
      </c>
      <c r="G77" s="284">
        <v>2773342.9</v>
      </c>
      <c r="H77" s="284">
        <v>0</v>
      </c>
      <c r="I77" s="166">
        <v>2773342.9</v>
      </c>
      <c r="J77" s="166"/>
      <c r="K77" s="141"/>
    </row>
    <row r="78" spans="1:11" ht="13.8">
      <c r="A78" s="272" t="s">
        <v>574</v>
      </c>
      <c r="B78" s="166">
        <v>0</v>
      </c>
      <c r="C78" s="166">
        <v>0</v>
      </c>
      <c r="D78" s="166">
        <v>0</v>
      </c>
      <c r="E78" s="284">
        <v>0</v>
      </c>
      <c r="F78" s="284">
        <v>0</v>
      </c>
      <c r="G78" s="284">
        <v>0</v>
      </c>
      <c r="H78" s="284">
        <v>0</v>
      </c>
      <c r="I78" s="166">
        <v>0</v>
      </c>
      <c r="J78" s="166"/>
      <c r="K78" s="141"/>
    </row>
    <row r="79" spans="1:11" ht="13.8">
      <c r="A79" s="272" t="s">
        <v>575</v>
      </c>
      <c r="B79" s="166">
        <v>1768.89</v>
      </c>
      <c r="C79" s="166">
        <v>0</v>
      </c>
      <c r="D79" s="166">
        <v>0</v>
      </c>
      <c r="E79" s="284">
        <v>0</v>
      </c>
      <c r="F79" s="284">
        <v>0</v>
      </c>
      <c r="G79" s="284">
        <v>1768.89</v>
      </c>
      <c r="H79" s="284">
        <v>0</v>
      </c>
      <c r="I79" s="166">
        <v>1768.89</v>
      </c>
      <c r="J79" s="166"/>
      <c r="K79" s="141"/>
    </row>
    <row r="80" spans="1:11" ht="13.8">
      <c r="A80" s="272" t="s">
        <v>576</v>
      </c>
      <c r="B80" s="166">
        <v>431226.14999999898</v>
      </c>
      <c r="C80" s="166">
        <v>0</v>
      </c>
      <c r="D80" s="166">
        <v>0</v>
      </c>
      <c r="E80" s="284">
        <v>0</v>
      </c>
      <c r="F80" s="284">
        <v>0</v>
      </c>
      <c r="G80" s="284">
        <v>431226.14999999898</v>
      </c>
      <c r="H80" s="284">
        <v>0</v>
      </c>
      <c r="I80" s="166">
        <v>431226.14999999898</v>
      </c>
      <c r="J80" s="166"/>
      <c r="K80" s="141"/>
    </row>
    <row r="81" spans="1:11" ht="13.8">
      <c r="A81" s="272" t="s">
        <v>577</v>
      </c>
      <c r="B81" s="166">
        <v>698047.34999999905</v>
      </c>
      <c r="C81" s="166">
        <v>0</v>
      </c>
      <c r="D81" s="166">
        <v>0</v>
      </c>
      <c r="E81" s="284">
        <v>0</v>
      </c>
      <c r="F81" s="284">
        <v>0</v>
      </c>
      <c r="G81" s="284">
        <v>698047.34999999905</v>
      </c>
      <c r="H81" s="284">
        <v>0</v>
      </c>
      <c r="I81" s="166">
        <v>698047.34999999905</v>
      </c>
      <c r="J81" s="166"/>
      <c r="K81" s="141"/>
    </row>
    <row r="82" spans="1:11" ht="13.8">
      <c r="A82" s="272" t="s">
        <v>578</v>
      </c>
      <c r="B82" s="166">
        <v>2415212.8899999899</v>
      </c>
      <c r="C82" s="166">
        <v>0</v>
      </c>
      <c r="D82" s="166">
        <v>0</v>
      </c>
      <c r="E82" s="284">
        <v>0</v>
      </c>
      <c r="F82" s="284">
        <v>0</v>
      </c>
      <c r="G82" s="284">
        <v>2415212.8899999899</v>
      </c>
      <c r="H82" s="284">
        <v>0</v>
      </c>
      <c r="I82" s="166">
        <v>2415212.8899999899</v>
      </c>
      <c r="J82" s="166"/>
      <c r="K82" s="141"/>
    </row>
    <row r="83" spans="1:11" ht="13.8">
      <c r="A83" s="272" t="s">
        <v>579</v>
      </c>
      <c r="B83" s="166">
        <v>3638568.92</v>
      </c>
      <c r="C83" s="166">
        <v>0</v>
      </c>
      <c r="D83" s="166">
        <v>0</v>
      </c>
      <c r="E83" s="284">
        <v>0</v>
      </c>
      <c r="F83" s="284">
        <v>0</v>
      </c>
      <c r="G83" s="284">
        <v>3638568.92</v>
      </c>
      <c r="H83" s="284">
        <v>0</v>
      </c>
      <c r="I83" s="166">
        <v>3638568.92</v>
      </c>
      <c r="J83" s="166"/>
      <c r="K83" s="141"/>
    </row>
    <row r="84" spans="1:11" ht="13.8">
      <c r="A84" s="272" t="s">
        <v>580</v>
      </c>
      <c r="B84" s="166">
        <v>3457441.47</v>
      </c>
      <c r="C84" s="166">
        <v>0</v>
      </c>
      <c r="D84" s="166">
        <v>0</v>
      </c>
      <c r="E84" s="284">
        <v>0</v>
      </c>
      <c r="F84" s="284">
        <v>0</v>
      </c>
      <c r="G84" s="284">
        <v>3457441.47</v>
      </c>
      <c r="H84" s="284">
        <v>0</v>
      </c>
      <c r="I84" s="166">
        <v>3457441.47</v>
      </c>
      <c r="J84" s="166"/>
      <c r="K84" s="141"/>
    </row>
    <row r="85" spans="1:11" ht="13.8">
      <c r="A85" s="272" t="s">
        <v>581</v>
      </c>
      <c r="B85" s="166">
        <v>11109586.810000001</v>
      </c>
      <c r="C85" s="166">
        <v>0</v>
      </c>
      <c r="D85" s="166">
        <v>0</v>
      </c>
      <c r="E85" s="284">
        <v>0</v>
      </c>
      <c r="F85" s="284">
        <v>0</v>
      </c>
      <c r="G85" s="284">
        <v>11109586.810000001</v>
      </c>
      <c r="H85" s="284">
        <v>0</v>
      </c>
      <c r="I85" s="166">
        <v>11109586.810000001</v>
      </c>
      <c r="J85" s="166"/>
      <c r="K85" s="141"/>
    </row>
    <row r="86" spans="1:11" ht="13.8">
      <c r="A86" s="272" t="s">
        <v>582</v>
      </c>
      <c r="B86" s="166">
        <v>4378618.2299999902</v>
      </c>
      <c r="C86" s="166">
        <v>0</v>
      </c>
      <c r="D86" s="166">
        <v>0</v>
      </c>
      <c r="E86" s="284">
        <v>0</v>
      </c>
      <c r="F86" s="284">
        <v>0</v>
      </c>
      <c r="G86" s="284">
        <v>4378618.2299999902</v>
      </c>
      <c r="H86" s="284">
        <v>0</v>
      </c>
      <c r="I86" s="166">
        <v>4378618.2299999902</v>
      </c>
      <c r="J86" s="166"/>
      <c r="K86" s="141"/>
    </row>
    <row r="87" spans="1:11" ht="13.8">
      <c r="A87" s="272" t="s">
        <v>583</v>
      </c>
      <c r="B87" s="166">
        <v>7454263.1499999901</v>
      </c>
      <c r="C87" s="166">
        <v>0</v>
      </c>
      <c r="D87" s="166">
        <v>0</v>
      </c>
      <c r="E87" s="284">
        <v>0</v>
      </c>
      <c r="F87" s="284">
        <v>0</v>
      </c>
      <c r="G87" s="284">
        <v>7454263.1499999901</v>
      </c>
      <c r="H87" s="284">
        <v>0</v>
      </c>
      <c r="I87" s="166">
        <v>7454263.1499999901</v>
      </c>
      <c r="J87" s="166"/>
      <c r="K87" s="141"/>
    </row>
    <row r="88" spans="1:11" ht="13.8">
      <c r="A88" s="272" t="s">
        <v>584</v>
      </c>
      <c r="B88" s="166">
        <v>566023.06999999995</v>
      </c>
      <c r="C88" s="166">
        <v>0</v>
      </c>
      <c r="D88" s="166">
        <v>0</v>
      </c>
      <c r="E88" s="284">
        <v>0</v>
      </c>
      <c r="F88" s="284">
        <v>0</v>
      </c>
      <c r="G88" s="284">
        <v>566023.06999999995</v>
      </c>
      <c r="H88" s="284">
        <v>0</v>
      </c>
      <c r="I88" s="166">
        <v>566023.06999999995</v>
      </c>
      <c r="J88" s="166"/>
      <c r="K88" s="141"/>
    </row>
    <row r="89" spans="1:11" ht="13.8">
      <c r="A89" s="272" t="s">
        <v>585</v>
      </c>
      <c r="B89" s="166">
        <v>647730.06000000006</v>
      </c>
      <c r="C89" s="166">
        <v>0</v>
      </c>
      <c r="D89" s="166">
        <v>0</v>
      </c>
      <c r="E89" s="284">
        <v>0</v>
      </c>
      <c r="F89" s="284">
        <v>0</v>
      </c>
      <c r="G89" s="284">
        <v>647730.06000000006</v>
      </c>
      <c r="H89" s="284">
        <v>0</v>
      </c>
      <c r="I89" s="166">
        <v>647730.06000000006</v>
      </c>
      <c r="J89" s="166"/>
      <c r="K89" s="141"/>
    </row>
    <row r="90" spans="1:11" ht="13.8">
      <c r="A90" s="272" t="s">
        <v>586</v>
      </c>
      <c r="B90" s="166">
        <v>29755017.739999998</v>
      </c>
      <c r="C90" s="166">
        <v>0</v>
      </c>
      <c r="D90" s="166">
        <v>0</v>
      </c>
      <c r="E90" s="284">
        <v>0</v>
      </c>
      <c r="F90" s="284">
        <v>0</v>
      </c>
      <c r="G90" s="284">
        <v>29755017.739999998</v>
      </c>
      <c r="H90" s="284">
        <v>0</v>
      </c>
      <c r="I90" s="166">
        <v>29755017.739999998</v>
      </c>
      <c r="J90" s="166"/>
      <c r="K90" s="141"/>
    </row>
    <row r="91" spans="1:11" ht="13.8">
      <c r="A91" s="272" t="s">
        <v>587</v>
      </c>
      <c r="B91" s="166">
        <v>1354806.76999999</v>
      </c>
      <c r="C91" s="166">
        <v>0</v>
      </c>
      <c r="D91" s="166">
        <v>0</v>
      </c>
      <c r="E91" s="284">
        <v>0</v>
      </c>
      <c r="F91" s="284">
        <v>0</v>
      </c>
      <c r="G91" s="284">
        <v>1354806.76999999</v>
      </c>
      <c r="H91" s="284">
        <v>0</v>
      </c>
      <c r="I91" s="166">
        <v>1354806.76999999</v>
      </c>
      <c r="J91" s="166"/>
      <c r="K91" s="141"/>
    </row>
    <row r="92" spans="1:11" ht="13.8">
      <c r="A92" s="272" t="s">
        <v>588</v>
      </c>
      <c r="B92" s="166">
        <v>57132.109999999899</v>
      </c>
      <c r="C92" s="166">
        <v>0</v>
      </c>
      <c r="D92" s="166">
        <v>0</v>
      </c>
      <c r="E92" s="284">
        <v>0</v>
      </c>
      <c r="F92" s="284">
        <v>0</v>
      </c>
      <c r="G92" s="284">
        <v>57132.109999999899</v>
      </c>
      <c r="H92" s="284">
        <v>0</v>
      </c>
      <c r="I92" s="166">
        <v>57132.109999999899</v>
      </c>
      <c r="J92" s="166"/>
      <c r="K92" s="141"/>
    </row>
    <row r="93" spans="1:11" ht="13.8">
      <c r="A93" s="272" t="s">
        <v>589</v>
      </c>
      <c r="B93" s="166">
        <v>0</v>
      </c>
      <c r="C93" s="166">
        <v>0</v>
      </c>
      <c r="D93" s="166">
        <v>0</v>
      </c>
      <c r="E93" s="284">
        <v>0</v>
      </c>
      <c r="F93" s="284">
        <v>0</v>
      </c>
      <c r="G93" s="284">
        <v>0</v>
      </c>
      <c r="H93" s="284">
        <v>0</v>
      </c>
      <c r="I93" s="166">
        <v>0</v>
      </c>
      <c r="J93" s="166"/>
      <c r="K93" s="141"/>
    </row>
    <row r="94" spans="1:11" ht="13.8">
      <c r="A94" s="272" t="s">
        <v>590</v>
      </c>
      <c r="B94" s="166">
        <v>0</v>
      </c>
      <c r="C94" s="166">
        <v>161094.99</v>
      </c>
      <c r="D94" s="166">
        <v>0</v>
      </c>
      <c r="E94" s="284">
        <v>0</v>
      </c>
      <c r="F94" s="284">
        <v>0</v>
      </c>
      <c r="G94" s="284">
        <v>0</v>
      </c>
      <c r="H94" s="284">
        <v>161094.99</v>
      </c>
      <c r="I94" s="166">
        <v>161094.99</v>
      </c>
      <c r="J94" s="166"/>
      <c r="K94" s="141"/>
    </row>
    <row r="95" spans="1:11" ht="13.8">
      <c r="A95" s="272" t="s">
        <v>591</v>
      </c>
      <c r="B95" s="166">
        <v>0</v>
      </c>
      <c r="C95" s="166">
        <v>0</v>
      </c>
      <c r="D95" s="166">
        <v>0</v>
      </c>
      <c r="E95" s="284">
        <v>0</v>
      </c>
      <c r="F95" s="284">
        <v>0</v>
      </c>
      <c r="G95" s="284">
        <v>0</v>
      </c>
      <c r="H95" s="284">
        <v>0</v>
      </c>
      <c r="I95" s="166">
        <v>0</v>
      </c>
      <c r="J95" s="166"/>
      <c r="K95" s="141"/>
    </row>
    <row r="96" spans="1:11" ht="13.8">
      <c r="A96" s="272" t="s">
        <v>592</v>
      </c>
      <c r="B96" s="166">
        <v>0</v>
      </c>
      <c r="C96" s="166">
        <v>0</v>
      </c>
      <c r="D96" s="166">
        <v>0</v>
      </c>
      <c r="E96" s="284">
        <v>0</v>
      </c>
      <c r="F96" s="284">
        <v>0</v>
      </c>
      <c r="G96" s="284">
        <v>0</v>
      </c>
      <c r="H96" s="284">
        <v>0</v>
      </c>
      <c r="I96" s="166">
        <v>0</v>
      </c>
      <c r="J96" s="166"/>
      <c r="K96" s="141"/>
    </row>
    <row r="97" spans="1:11" ht="13.8">
      <c r="A97" s="272" t="s">
        <v>593</v>
      </c>
      <c r="B97" s="166">
        <v>0</v>
      </c>
      <c r="C97" s="166">
        <v>0</v>
      </c>
      <c r="D97" s="166">
        <v>0</v>
      </c>
      <c r="E97" s="284">
        <v>0</v>
      </c>
      <c r="F97" s="284">
        <v>0</v>
      </c>
      <c r="G97" s="284">
        <v>0</v>
      </c>
      <c r="H97" s="284">
        <v>0</v>
      </c>
      <c r="I97" s="166">
        <v>0</v>
      </c>
      <c r="J97" s="166"/>
      <c r="K97" s="141"/>
    </row>
    <row r="98" spans="1:11" ht="13.8">
      <c r="A98" s="272" t="s">
        <v>594</v>
      </c>
      <c r="B98" s="166">
        <v>0</v>
      </c>
      <c r="C98" s="166">
        <v>403105.68999999901</v>
      </c>
      <c r="D98" s="166">
        <v>0</v>
      </c>
      <c r="E98" s="284">
        <v>0</v>
      </c>
      <c r="F98" s="284">
        <v>0</v>
      </c>
      <c r="G98" s="284">
        <v>0</v>
      </c>
      <c r="H98" s="284">
        <v>403105.68999999901</v>
      </c>
      <c r="I98" s="166">
        <v>403105.68999999901</v>
      </c>
      <c r="J98" s="166"/>
      <c r="K98" s="141"/>
    </row>
    <row r="99" spans="1:11" ht="13.8">
      <c r="A99" s="272" t="s">
        <v>595</v>
      </c>
      <c r="B99" s="166">
        <v>0</v>
      </c>
      <c r="C99" s="166">
        <v>167880.02</v>
      </c>
      <c r="D99" s="166">
        <v>0</v>
      </c>
      <c r="E99" s="284">
        <v>0</v>
      </c>
      <c r="F99" s="284">
        <v>0</v>
      </c>
      <c r="G99" s="284">
        <v>0</v>
      </c>
      <c r="H99" s="284">
        <v>167880.02</v>
      </c>
      <c r="I99" s="166">
        <v>167880.02</v>
      </c>
      <c r="J99" s="166"/>
      <c r="K99" s="141"/>
    </row>
    <row r="100" spans="1:11" ht="13.8">
      <c r="A100" s="272" t="s">
        <v>596</v>
      </c>
      <c r="B100" s="166">
        <v>0</v>
      </c>
      <c r="C100" s="166">
        <v>-63807.0099999999</v>
      </c>
      <c r="D100" s="166">
        <v>0</v>
      </c>
      <c r="E100" s="284">
        <v>0</v>
      </c>
      <c r="F100" s="284">
        <v>0</v>
      </c>
      <c r="G100" s="284">
        <v>0</v>
      </c>
      <c r="H100" s="284">
        <v>-63807.0099999999</v>
      </c>
      <c r="I100" s="166">
        <v>-63807.0099999999</v>
      </c>
      <c r="J100" s="166"/>
      <c r="K100" s="141"/>
    </row>
    <row r="101" spans="1:11" ht="13.8">
      <c r="A101" s="272" t="s">
        <v>597</v>
      </c>
      <c r="B101" s="166">
        <v>0</v>
      </c>
      <c r="C101" s="166">
        <v>0</v>
      </c>
      <c r="D101" s="166">
        <v>0</v>
      </c>
      <c r="E101" s="284">
        <v>0</v>
      </c>
      <c r="F101" s="284">
        <v>0</v>
      </c>
      <c r="G101" s="284">
        <v>0</v>
      </c>
      <c r="H101" s="284">
        <v>0</v>
      </c>
      <c r="I101" s="166">
        <v>0</v>
      </c>
      <c r="J101" s="166"/>
      <c r="K101" s="141"/>
    </row>
    <row r="102" spans="1:11" ht="13.8">
      <c r="A102" s="272" t="s">
        <v>598</v>
      </c>
      <c r="B102" s="166">
        <v>0</v>
      </c>
      <c r="C102" s="166">
        <v>154351.76999999999</v>
      </c>
      <c r="D102" s="166">
        <v>0</v>
      </c>
      <c r="E102" s="284">
        <v>0</v>
      </c>
      <c r="F102" s="284">
        <v>0</v>
      </c>
      <c r="G102" s="284">
        <v>0</v>
      </c>
      <c r="H102" s="284">
        <v>154351.76999999999</v>
      </c>
      <c r="I102" s="166">
        <v>154351.76999999999</v>
      </c>
      <c r="J102" s="166"/>
      <c r="K102" s="141"/>
    </row>
    <row r="103" spans="1:11" ht="13.8">
      <c r="A103" s="272" t="s">
        <v>599</v>
      </c>
      <c r="B103" s="166">
        <v>0</v>
      </c>
      <c r="C103" s="166">
        <v>0</v>
      </c>
      <c r="D103" s="166">
        <v>0</v>
      </c>
      <c r="E103" s="284">
        <v>0</v>
      </c>
      <c r="F103" s="284">
        <v>0</v>
      </c>
      <c r="G103" s="284">
        <v>0</v>
      </c>
      <c r="H103" s="284">
        <v>0</v>
      </c>
      <c r="I103" s="166">
        <v>0</v>
      </c>
      <c r="J103" s="166"/>
      <c r="K103" s="141"/>
    </row>
    <row r="104" spans="1:11" ht="13.8">
      <c r="A104" s="272" t="s">
        <v>600</v>
      </c>
      <c r="B104" s="166">
        <v>0</v>
      </c>
      <c r="C104" s="166">
        <v>8996.86</v>
      </c>
      <c r="D104" s="166">
        <v>0</v>
      </c>
      <c r="E104" s="284">
        <v>0</v>
      </c>
      <c r="F104" s="284">
        <v>0</v>
      </c>
      <c r="G104" s="284">
        <v>0</v>
      </c>
      <c r="H104" s="284">
        <v>8996.86</v>
      </c>
      <c r="I104" s="166">
        <v>8996.86</v>
      </c>
      <c r="J104" s="166"/>
      <c r="K104" s="141"/>
    </row>
    <row r="105" spans="1:11" ht="13.8">
      <c r="A105" s="272" t="s">
        <v>601</v>
      </c>
      <c r="B105" s="166">
        <v>0</v>
      </c>
      <c r="C105" s="166">
        <v>29192.35</v>
      </c>
      <c r="D105" s="166">
        <v>0</v>
      </c>
      <c r="E105" s="284">
        <v>0</v>
      </c>
      <c r="F105" s="284">
        <v>0</v>
      </c>
      <c r="G105" s="284">
        <v>0</v>
      </c>
      <c r="H105" s="284">
        <v>29192.35</v>
      </c>
      <c r="I105" s="166">
        <v>29192.35</v>
      </c>
      <c r="J105" s="166"/>
      <c r="K105" s="141"/>
    </row>
    <row r="106" spans="1:11" ht="13.8">
      <c r="A106" s="272" t="s">
        <v>602</v>
      </c>
      <c r="B106" s="166">
        <v>0</v>
      </c>
      <c r="C106" s="166">
        <v>240228.49</v>
      </c>
      <c r="D106" s="166">
        <v>0</v>
      </c>
      <c r="E106" s="284">
        <v>0</v>
      </c>
      <c r="F106" s="284">
        <v>0</v>
      </c>
      <c r="G106" s="284">
        <v>0</v>
      </c>
      <c r="H106" s="284">
        <v>240228.49</v>
      </c>
      <c r="I106" s="166">
        <v>240228.49</v>
      </c>
      <c r="J106" s="166"/>
      <c r="K106" s="141"/>
    </row>
    <row r="107" spans="1:11" ht="13.8">
      <c r="A107" s="272" t="s">
        <v>603</v>
      </c>
      <c r="B107" s="166">
        <v>0</v>
      </c>
      <c r="C107" s="166">
        <v>29071.61</v>
      </c>
      <c r="D107" s="166">
        <v>0</v>
      </c>
      <c r="E107" s="284">
        <v>0</v>
      </c>
      <c r="F107" s="284">
        <v>0</v>
      </c>
      <c r="G107" s="284">
        <v>0</v>
      </c>
      <c r="H107" s="284">
        <v>29071.61</v>
      </c>
      <c r="I107" s="166">
        <v>29071.61</v>
      </c>
      <c r="J107" s="166"/>
      <c r="K107" s="141"/>
    </row>
    <row r="108" spans="1:11" ht="13.8">
      <c r="A108" s="272" t="s">
        <v>604</v>
      </c>
      <c r="B108" s="166">
        <v>0</v>
      </c>
      <c r="C108" s="166">
        <v>5235.87</v>
      </c>
      <c r="D108" s="166">
        <v>0</v>
      </c>
      <c r="E108" s="284">
        <v>0</v>
      </c>
      <c r="F108" s="284">
        <v>0</v>
      </c>
      <c r="G108" s="284">
        <v>0</v>
      </c>
      <c r="H108" s="284">
        <v>5235.87</v>
      </c>
      <c r="I108" s="166">
        <v>5235.87</v>
      </c>
      <c r="J108" s="166"/>
      <c r="K108" s="141"/>
    </row>
    <row r="109" spans="1:11" ht="13.8">
      <c r="A109" s="272" t="s">
        <v>605</v>
      </c>
      <c r="B109" s="166">
        <v>0</v>
      </c>
      <c r="C109" s="166">
        <v>29466.86</v>
      </c>
      <c r="D109" s="166">
        <v>0</v>
      </c>
      <c r="E109" s="284">
        <v>0</v>
      </c>
      <c r="F109" s="284">
        <v>0</v>
      </c>
      <c r="G109" s="284">
        <v>0</v>
      </c>
      <c r="H109" s="284">
        <v>29466.86</v>
      </c>
      <c r="I109" s="166">
        <v>29466.86</v>
      </c>
      <c r="J109" s="166"/>
      <c r="K109" s="141"/>
    </row>
    <row r="110" spans="1:11" ht="13.8">
      <c r="A110" s="272" t="s">
        <v>606</v>
      </c>
      <c r="B110" s="166">
        <v>0</v>
      </c>
      <c r="C110" s="166">
        <v>0</v>
      </c>
      <c r="D110" s="166">
        <v>0</v>
      </c>
      <c r="E110" s="284">
        <v>0</v>
      </c>
      <c r="F110" s="284">
        <v>0</v>
      </c>
      <c r="G110" s="284">
        <v>0</v>
      </c>
      <c r="H110" s="284">
        <v>0</v>
      </c>
      <c r="I110" s="166">
        <v>0</v>
      </c>
      <c r="J110" s="166"/>
      <c r="K110" s="141"/>
    </row>
    <row r="111" spans="1:11" ht="13.8">
      <c r="A111" s="272" t="s">
        <v>607</v>
      </c>
      <c r="B111" s="166">
        <v>0</v>
      </c>
      <c r="C111" s="166">
        <v>84595.520000000004</v>
      </c>
      <c r="D111" s="166">
        <v>0</v>
      </c>
      <c r="E111" s="284">
        <v>0</v>
      </c>
      <c r="F111" s="284">
        <v>0</v>
      </c>
      <c r="G111" s="284">
        <v>0</v>
      </c>
      <c r="H111" s="284">
        <v>84595.520000000004</v>
      </c>
      <c r="I111" s="166">
        <v>84595.520000000004</v>
      </c>
      <c r="J111" s="166"/>
      <c r="K111" s="141"/>
    </row>
    <row r="112" spans="1:11" ht="13.8">
      <c r="A112" s="272" t="s">
        <v>608</v>
      </c>
      <c r="B112" s="166">
        <v>0</v>
      </c>
      <c r="C112" s="166">
        <v>32524.71</v>
      </c>
      <c r="D112" s="166">
        <v>0</v>
      </c>
      <c r="E112" s="284">
        <v>0</v>
      </c>
      <c r="F112" s="284">
        <v>0</v>
      </c>
      <c r="G112" s="284">
        <v>0</v>
      </c>
      <c r="H112" s="284">
        <v>32524.71</v>
      </c>
      <c r="I112" s="166">
        <v>32524.71</v>
      </c>
      <c r="J112" s="166"/>
      <c r="K112" s="141"/>
    </row>
    <row r="113" spans="1:11" ht="13.8">
      <c r="A113" s="272" t="s">
        <v>609</v>
      </c>
      <c r="B113" s="166">
        <v>0</v>
      </c>
      <c r="C113" s="166">
        <v>0</v>
      </c>
      <c r="D113" s="166">
        <v>0</v>
      </c>
      <c r="E113" s="284">
        <v>0</v>
      </c>
      <c r="F113" s="284">
        <v>0</v>
      </c>
      <c r="G113" s="284">
        <v>0</v>
      </c>
      <c r="H113" s="284">
        <v>0</v>
      </c>
      <c r="I113" s="166">
        <v>0</v>
      </c>
      <c r="J113" s="166"/>
      <c r="K113" s="141"/>
    </row>
    <row r="114" spans="1:11" ht="13.8">
      <c r="A114" s="272" t="s">
        <v>610</v>
      </c>
      <c r="B114" s="166">
        <v>0</v>
      </c>
      <c r="C114" s="166">
        <v>135262.47</v>
      </c>
      <c r="D114" s="166">
        <v>0</v>
      </c>
      <c r="E114" s="284">
        <v>0</v>
      </c>
      <c r="F114" s="284">
        <v>0</v>
      </c>
      <c r="G114" s="284">
        <v>0</v>
      </c>
      <c r="H114" s="284">
        <v>135262.47</v>
      </c>
      <c r="I114" s="166">
        <v>135262.47</v>
      </c>
      <c r="J114" s="166"/>
      <c r="K114" s="141"/>
    </row>
    <row r="115" spans="1:11" ht="13.8">
      <c r="A115" s="272" t="s">
        <v>611</v>
      </c>
      <c r="B115" s="166">
        <v>0</v>
      </c>
      <c r="C115" s="166">
        <v>42246.09</v>
      </c>
      <c r="D115" s="166">
        <v>0</v>
      </c>
      <c r="E115" s="284">
        <v>0</v>
      </c>
      <c r="F115" s="284">
        <v>0</v>
      </c>
      <c r="G115" s="284">
        <v>0</v>
      </c>
      <c r="H115" s="284">
        <v>42246.09</v>
      </c>
      <c r="I115" s="166">
        <v>42246.09</v>
      </c>
      <c r="J115" s="166"/>
      <c r="K115" s="141"/>
    </row>
    <row r="116" spans="1:11" ht="13.8">
      <c r="A116" s="272" t="s">
        <v>612</v>
      </c>
      <c r="B116" s="166">
        <v>0</v>
      </c>
      <c r="C116" s="166">
        <v>166996.78</v>
      </c>
      <c r="D116" s="166">
        <v>0</v>
      </c>
      <c r="E116" s="284">
        <v>0</v>
      </c>
      <c r="F116" s="284">
        <v>0</v>
      </c>
      <c r="G116" s="284">
        <v>0</v>
      </c>
      <c r="H116" s="284">
        <v>166996.78</v>
      </c>
      <c r="I116" s="166">
        <v>166996.78</v>
      </c>
      <c r="J116" s="166"/>
      <c r="K116" s="141"/>
    </row>
    <row r="117" spans="1:11" ht="13.8">
      <c r="A117" s="272" t="s">
        <v>613</v>
      </c>
      <c r="B117" s="166">
        <v>0</v>
      </c>
      <c r="C117" s="166">
        <v>19562.159999999902</v>
      </c>
      <c r="D117" s="166">
        <v>0</v>
      </c>
      <c r="E117" s="284">
        <v>0</v>
      </c>
      <c r="F117" s="284">
        <v>0</v>
      </c>
      <c r="G117" s="284">
        <v>0</v>
      </c>
      <c r="H117" s="284">
        <v>19562.159999999902</v>
      </c>
      <c r="I117" s="166">
        <v>19562.159999999902</v>
      </c>
      <c r="J117" s="166"/>
      <c r="K117" s="141"/>
    </row>
    <row r="118" spans="1:11" ht="13.8">
      <c r="A118" s="272" t="s">
        <v>614</v>
      </c>
      <c r="B118" s="166">
        <v>0</v>
      </c>
      <c r="C118" s="166">
        <v>288315.62999999902</v>
      </c>
      <c r="D118" s="166">
        <v>0</v>
      </c>
      <c r="E118" s="284">
        <v>0</v>
      </c>
      <c r="F118" s="284">
        <v>0</v>
      </c>
      <c r="G118" s="284">
        <v>0</v>
      </c>
      <c r="H118" s="284">
        <v>288315.62999999902</v>
      </c>
      <c r="I118" s="166">
        <v>288315.62999999902</v>
      </c>
      <c r="J118" s="166"/>
      <c r="K118" s="141"/>
    </row>
    <row r="119" spans="1:11" ht="13.8">
      <c r="A119" s="272" t="s">
        <v>615</v>
      </c>
      <c r="B119" s="166">
        <v>0</v>
      </c>
      <c r="C119" s="166">
        <v>89.03</v>
      </c>
      <c r="D119" s="166">
        <v>0</v>
      </c>
      <c r="E119" s="284">
        <v>0</v>
      </c>
      <c r="F119" s="284">
        <v>0</v>
      </c>
      <c r="G119" s="284">
        <v>0</v>
      </c>
      <c r="H119" s="284">
        <v>89.03</v>
      </c>
      <c r="I119" s="166">
        <v>89.03</v>
      </c>
      <c r="J119" s="166"/>
      <c r="K119" s="141"/>
    </row>
    <row r="120" spans="1:11" ht="13.8">
      <c r="A120" s="272" t="s">
        <v>616</v>
      </c>
      <c r="B120" s="166">
        <v>0</v>
      </c>
      <c r="C120" s="166">
        <v>22308.639999999999</v>
      </c>
      <c r="D120" s="166">
        <v>0</v>
      </c>
      <c r="E120" s="284">
        <v>0</v>
      </c>
      <c r="F120" s="284">
        <v>0</v>
      </c>
      <c r="G120" s="284">
        <v>0</v>
      </c>
      <c r="H120" s="284">
        <v>22308.639999999999</v>
      </c>
      <c r="I120" s="166">
        <v>22308.639999999999</v>
      </c>
      <c r="J120" s="166"/>
      <c r="K120" s="141"/>
    </row>
    <row r="121" spans="1:11" ht="13.8">
      <c r="A121" s="272" t="s">
        <v>617</v>
      </c>
      <c r="B121" s="166">
        <v>0</v>
      </c>
      <c r="C121" s="166">
        <v>23579.39</v>
      </c>
      <c r="D121" s="166">
        <v>0</v>
      </c>
      <c r="E121" s="284">
        <v>0</v>
      </c>
      <c r="F121" s="284">
        <v>0</v>
      </c>
      <c r="G121" s="284">
        <v>0</v>
      </c>
      <c r="H121" s="284">
        <v>23579.39</v>
      </c>
      <c r="I121" s="166">
        <v>23579.39</v>
      </c>
      <c r="J121" s="166"/>
      <c r="K121" s="141"/>
    </row>
    <row r="122" spans="1:11" ht="13.8">
      <c r="A122" s="272" t="s">
        <v>618</v>
      </c>
      <c r="B122" s="166">
        <v>0</v>
      </c>
      <c r="C122" s="166">
        <v>440585.93</v>
      </c>
      <c r="D122" s="166">
        <v>0</v>
      </c>
      <c r="E122" s="284">
        <v>0</v>
      </c>
      <c r="F122" s="284">
        <v>0</v>
      </c>
      <c r="G122" s="284">
        <v>0</v>
      </c>
      <c r="H122" s="284">
        <v>440585.93</v>
      </c>
      <c r="I122" s="166">
        <v>440585.93</v>
      </c>
      <c r="J122" s="166"/>
      <c r="K122" s="141"/>
    </row>
    <row r="123" spans="1:11" ht="13.8">
      <c r="A123" s="272" t="s">
        <v>619</v>
      </c>
      <c r="B123" s="166">
        <v>0</v>
      </c>
      <c r="C123" s="166">
        <v>0</v>
      </c>
      <c r="D123" s="166">
        <v>0</v>
      </c>
      <c r="E123" s="284">
        <v>0</v>
      </c>
      <c r="F123" s="284">
        <v>0</v>
      </c>
      <c r="G123" s="284">
        <v>0</v>
      </c>
      <c r="H123" s="284">
        <v>0</v>
      </c>
      <c r="I123" s="166">
        <v>0</v>
      </c>
      <c r="J123" s="166"/>
      <c r="K123" s="141"/>
    </row>
    <row r="124" spans="1:11" ht="13.8">
      <c r="A124" s="272" t="s">
        <v>620</v>
      </c>
      <c r="B124" s="166">
        <v>0</v>
      </c>
      <c r="C124" s="166">
        <v>0</v>
      </c>
      <c r="D124" s="166">
        <v>0</v>
      </c>
      <c r="E124" s="284">
        <v>0</v>
      </c>
      <c r="F124" s="284">
        <v>0</v>
      </c>
      <c r="G124" s="284">
        <v>0</v>
      </c>
      <c r="H124" s="284">
        <v>0</v>
      </c>
      <c r="I124" s="166">
        <v>0</v>
      </c>
      <c r="J124" s="166"/>
      <c r="K124" s="141"/>
    </row>
    <row r="125" spans="1:11" ht="13.8">
      <c r="A125" s="272" t="s">
        <v>621</v>
      </c>
      <c r="B125" s="166">
        <v>0</v>
      </c>
      <c r="C125" s="166">
        <v>0</v>
      </c>
      <c r="D125" s="166">
        <v>0</v>
      </c>
      <c r="E125" s="284">
        <v>0</v>
      </c>
      <c r="F125" s="284">
        <v>0</v>
      </c>
      <c r="G125" s="284">
        <v>0</v>
      </c>
      <c r="H125" s="284">
        <v>0</v>
      </c>
      <c r="I125" s="166">
        <v>0</v>
      </c>
      <c r="J125" s="166"/>
      <c r="K125" s="141"/>
    </row>
    <row r="126" spans="1:11" ht="13.8">
      <c r="A126" s="272" t="s">
        <v>622</v>
      </c>
      <c r="B126" s="166">
        <v>0</v>
      </c>
      <c r="C126" s="166">
        <v>0</v>
      </c>
      <c r="D126" s="166">
        <v>0</v>
      </c>
      <c r="E126" s="284">
        <v>0</v>
      </c>
      <c r="F126" s="284">
        <v>0</v>
      </c>
      <c r="G126" s="284">
        <v>0</v>
      </c>
      <c r="H126" s="284">
        <v>0</v>
      </c>
      <c r="I126" s="166">
        <v>0</v>
      </c>
      <c r="J126" s="166"/>
      <c r="K126" s="141"/>
    </row>
    <row r="127" spans="1:11" ht="13.8">
      <c r="A127" s="270" t="s">
        <v>623</v>
      </c>
      <c r="B127" s="166">
        <v>0</v>
      </c>
      <c r="C127" s="166">
        <v>21.5</v>
      </c>
      <c r="D127" s="166">
        <v>0</v>
      </c>
      <c r="E127" s="284">
        <v>0</v>
      </c>
      <c r="F127" s="284">
        <v>0</v>
      </c>
      <c r="G127" s="284">
        <v>0</v>
      </c>
      <c r="H127" s="284">
        <v>21.5</v>
      </c>
      <c r="I127" s="166">
        <v>21.5</v>
      </c>
      <c r="J127" s="166"/>
      <c r="K127" s="141"/>
    </row>
    <row r="128" spans="1:11" ht="13.8">
      <c r="A128" s="271" t="s">
        <v>624</v>
      </c>
      <c r="B128" s="286">
        <v>0</v>
      </c>
      <c r="C128" s="286">
        <v>0</v>
      </c>
      <c r="D128" s="286">
        <v>0</v>
      </c>
      <c r="E128" s="284">
        <v>0</v>
      </c>
      <c r="F128" s="284">
        <v>0</v>
      </c>
      <c r="G128" s="284">
        <v>0</v>
      </c>
      <c r="H128" s="284">
        <v>0</v>
      </c>
      <c r="I128" s="286">
        <v>0</v>
      </c>
      <c r="J128" s="166"/>
      <c r="K128" s="141"/>
    </row>
    <row r="129" spans="1:11" ht="13.8">
      <c r="A129" s="272" t="s">
        <v>625</v>
      </c>
      <c r="B129" s="166">
        <v>125897437.02</v>
      </c>
      <c r="C129" s="166">
        <v>2420905.35</v>
      </c>
      <c r="D129" s="166">
        <v>0</v>
      </c>
      <c r="E129" s="142">
        <v>0</v>
      </c>
      <c r="F129" s="142">
        <v>0</v>
      </c>
      <c r="G129" s="142">
        <v>125897437.02</v>
      </c>
      <c r="H129" s="142">
        <v>2420905.35</v>
      </c>
      <c r="I129" s="166">
        <v>128318342.36999999</v>
      </c>
      <c r="J129" s="166"/>
      <c r="K129" s="141"/>
    </row>
    <row r="130" spans="1:11" ht="14.4">
      <c r="A130" s="273" t="s">
        <v>626</v>
      </c>
      <c r="B130" s="283"/>
      <c r="C130" s="283"/>
      <c r="D130" s="283"/>
      <c r="E130" s="285"/>
      <c r="F130" s="285"/>
      <c r="G130" s="285"/>
      <c r="H130" s="285"/>
      <c r="I130" s="283"/>
      <c r="J130" s="283"/>
      <c r="K130" s="141"/>
    </row>
    <row r="131" spans="1:11" ht="13.8">
      <c r="A131" s="272" t="s">
        <v>627</v>
      </c>
      <c r="B131" s="166">
        <v>2591407.39</v>
      </c>
      <c r="C131" s="166">
        <v>0</v>
      </c>
      <c r="D131" s="166">
        <v>0</v>
      </c>
      <c r="E131" s="284">
        <v>0</v>
      </c>
      <c r="F131" s="284">
        <v>0</v>
      </c>
      <c r="G131" s="284">
        <v>2591407.39</v>
      </c>
      <c r="H131" s="284">
        <v>0</v>
      </c>
      <c r="I131" s="166">
        <v>2591407.39</v>
      </c>
      <c r="J131" s="166"/>
      <c r="K131" s="141"/>
    </row>
    <row r="132" spans="1:11" ht="13.8">
      <c r="A132" s="272" t="s">
        <v>628</v>
      </c>
      <c r="B132" s="166">
        <v>0</v>
      </c>
      <c r="C132" s="166">
        <v>0</v>
      </c>
      <c r="D132" s="166">
        <v>0</v>
      </c>
      <c r="E132" s="284">
        <v>0</v>
      </c>
      <c r="F132" s="284">
        <v>0</v>
      </c>
      <c r="G132" s="284">
        <v>0</v>
      </c>
      <c r="H132" s="284">
        <v>0</v>
      </c>
      <c r="I132" s="166">
        <v>0</v>
      </c>
      <c r="J132" s="166"/>
      <c r="K132" s="141"/>
    </row>
    <row r="133" spans="1:11" ht="13.8">
      <c r="A133" s="272" t="s">
        <v>629</v>
      </c>
      <c r="B133" s="166">
        <v>34376.6</v>
      </c>
      <c r="C133" s="166">
        <v>0</v>
      </c>
      <c r="D133" s="166">
        <v>0</v>
      </c>
      <c r="E133" s="284">
        <v>0</v>
      </c>
      <c r="F133" s="284">
        <v>0</v>
      </c>
      <c r="G133" s="284">
        <v>34376.6</v>
      </c>
      <c r="H133" s="284">
        <v>0</v>
      </c>
      <c r="I133" s="166">
        <v>34376.6</v>
      </c>
      <c r="J133" s="166"/>
      <c r="K133" s="141"/>
    </row>
    <row r="134" spans="1:11" ht="13.8">
      <c r="A134" s="272" t="s">
        <v>630</v>
      </c>
      <c r="B134" s="166">
        <v>3082256.8899999899</v>
      </c>
      <c r="C134" s="166">
        <v>0</v>
      </c>
      <c r="D134" s="166">
        <v>0</v>
      </c>
      <c r="E134" s="284">
        <v>0</v>
      </c>
      <c r="F134" s="284">
        <v>0</v>
      </c>
      <c r="G134" s="284">
        <v>3082256.8899999899</v>
      </c>
      <c r="H134" s="284">
        <v>0</v>
      </c>
      <c r="I134" s="166">
        <v>3082256.8899999899</v>
      </c>
      <c r="J134" s="166"/>
      <c r="K134" s="141"/>
    </row>
    <row r="135" spans="1:11" ht="13.8">
      <c r="A135" s="272" t="s">
        <v>631</v>
      </c>
      <c r="B135" s="166">
        <v>1103672.3899999999</v>
      </c>
      <c r="C135" s="166">
        <v>0</v>
      </c>
      <c r="D135" s="166">
        <v>0</v>
      </c>
      <c r="E135" s="284">
        <v>0</v>
      </c>
      <c r="F135" s="284">
        <v>0</v>
      </c>
      <c r="G135" s="284">
        <v>1103672.3899999999</v>
      </c>
      <c r="H135" s="284">
        <v>0</v>
      </c>
      <c r="I135" s="166">
        <v>1103672.3899999999</v>
      </c>
      <c r="J135" s="166"/>
      <c r="K135" s="141"/>
    </row>
    <row r="136" spans="1:11" ht="13.8">
      <c r="A136" s="272" t="s">
        <v>632</v>
      </c>
      <c r="B136" s="166">
        <v>104569.63</v>
      </c>
      <c r="C136" s="166">
        <v>0</v>
      </c>
      <c r="D136" s="166">
        <v>0</v>
      </c>
      <c r="E136" s="284">
        <v>0</v>
      </c>
      <c r="F136" s="284">
        <v>0</v>
      </c>
      <c r="G136" s="284">
        <v>104569.63</v>
      </c>
      <c r="H136" s="284">
        <v>0</v>
      </c>
      <c r="I136" s="166">
        <v>104569.63</v>
      </c>
      <c r="J136" s="166"/>
      <c r="K136" s="141"/>
    </row>
    <row r="137" spans="1:11" ht="13.8">
      <c r="A137" s="272" t="s">
        <v>633</v>
      </c>
      <c r="B137" s="166">
        <v>115097.03</v>
      </c>
      <c r="C137" s="166">
        <v>0</v>
      </c>
      <c r="D137" s="166">
        <v>0</v>
      </c>
      <c r="E137" s="284">
        <v>0</v>
      </c>
      <c r="F137" s="284">
        <v>0</v>
      </c>
      <c r="G137" s="284">
        <v>115097.03</v>
      </c>
      <c r="H137" s="284">
        <v>0</v>
      </c>
      <c r="I137" s="166">
        <v>115097.03</v>
      </c>
      <c r="J137" s="166"/>
      <c r="K137" s="141"/>
    </row>
    <row r="138" spans="1:11" ht="13.8">
      <c r="A138" s="272" t="s">
        <v>634</v>
      </c>
      <c r="B138" s="166">
        <v>59779.92</v>
      </c>
      <c r="C138" s="166">
        <v>0</v>
      </c>
      <c r="D138" s="166">
        <v>0</v>
      </c>
      <c r="E138" s="284">
        <v>0</v>
      </c>
      <c r="F138" s="284">
        <v>0</v>
      </c>
      <c r="G138" s="284">
        <v>59779.92</v>
      </c>
      <c r="H138" s="284">
        <v>0</v>
      </c>
      <c r="I138" s="166">
        <v>59779.92</v>
      </c>
      <c r="J138" s="166"/>
      <c r="K138" s="141"/>
    </row>
    <row r="139" spans="1:11" ht="13.8">
      <c r="A139" s="272" t="s">
        <v>635</v>
      </c>
      <c r="B139" s="166">
        <v>0</v>
      </c>
      <c r="C139" s="166">
        <v>0</v>
      </c>
      <c r="D139" s="166">
        <v>0</v>
      </c>
      <c r="E139" s="284">
        <v>0</v>
      </c>
      <c r="F139" s="284">
        <v>0</v>
      </c>
      <c r="G139" s="284">
        <v>0</v>
      </c>
      <c r="H139" s="284">
        <v>0</v>
      </c>
      <c r="I139" s="166">
        <v>0</v>
      </c>
      <c r="J139" s="166"/>
      <c r="K139" s="141"/>
    </row>
    <row r="140" spans="1:11" ht="13.8">
      <c r="A140" s="272" t="s">
        <v>636</v>
      </c>
      <c r="B140" s="166">
        <v>1353612.94</v>
      </c>
      <c r="C140" s="166">
        <v>0</v>
      </c>
      <c r="D140" s="166">
        <v>0</v>
      </c>
      <c r="E140" s="284">
        <v>0</v>
      </c>
      <c r="F140" s="284">
        <v>0</v>
      </c>
      <c r="G140" s="284">
        <v>1353612.94</v>
      </c>
      <c r="H140" s="284">
        <v>0</v>
      </c>
      <c r="I140" s="166">
        <v>1353612.94</v>
      </c>
      <c r="J140" s="166"/>
      <c r="K140" s="141"/>
    </row>
    <row r="141" spans="1:11" ht="13.8">
      <c r="A141" s="272" t="s">
        <v>637</v>
      </c>
      <c r="B141" s="166">
        <v>277393.73</v>
      </c>
      <c r="C141" s="166">
        <v>0</v>
      </c>
      <c r="D141" s="166">
        <v>0</v>
      </c>
      <c r="E141" s="284">
        <v>0</v>
      </c>
      <c r="F141" s="284">
        <v>0</v>
      </c>
      <c r="G141" s="284">
        <v>277393.73</v>
      </c>
      <c r="H141" s="284">
        <v>0</v>
      </c>
      <c r="I141" s="166">
        <v>277393.73</v>
      </c>
      <c r="J141" s="166"/>
      <c r="K141" s="141"/>
    </row>
    <row r="142" spans="1:11" ht="13.8">
      <c r="A142" s="272" t="s">
        <v>638</v>
      </c>
      <c r="B142" s="166">
        <v>957747.75</v>
      </c>
      <c r="C142" s="166">
        <v>0</v>
      </c>
      <c r="D142" s="166">
        <v>0</v>
      </c>
      <c r="E142" s="284">
        <v>0</v>
      </c>
      <c r="F142" s="284">
        <v>0</v>
      </c>
      <c r="G142" s="284">
        <v>957747.75</v>
      </c>
      <c r="H142" s="284">
        <v>0</v>
      </c>
      <c r="I142" s="166">
        <v>957747.75</v>
      </c>
      <c r="J142" s="166"/>
      <c r="K142" s="141"/>
    </row>
    <row r="143" spans="1:11" ht="13.8">
      <c r="A143" s="272" t="s">
        <v>639</v>
      </c>
      <c r="B143" s="166">
        <v>431336.97999999899</v>
      </c>
      <c r="C143" s="166">
        <v>0</v>
      </c>
      <c r="D143" s="166">
        <v>0</v>
      </c>
      <c r="E143" s="284">
        <v>0</v>
      </c>
      <c r="F143" s="284">
        <v>0</v>
      </c>
      <c r="G143" s="284">
        <v>431336.97999999899</v>
      </c>
      <c r="H143" s="284">
        <v>0</v>
      </c>
      <c r="I143" s="166">
        <v>431336.97999999899</v>
      </c>
      <c r="J143" s="166"/>
      <c r="K143" s="141"/>
    </row>
    <row r="144" spans="1:11" ht="13.8">
      <c r="A144" s="272" t="s">
        <v>640</v>
      </c>
      <c r="B144" s="166">
        <v>113325.84</v>
      </c>
      <c r="C144" s="166">
        <v>0</v>
      </c>
      <c r="D144" s="166">
        <v>0</v>
      </c>
      <c r="E144" s="284">
        <v>0</v>
      </c>
      <c r="F144" s="284">
        <v>0</v>
      </c>
      <c r="G144" s="284">
        <v>113325.84</v>
      </c>
      <c r="H144" s="284">
        <v>0</v>
      </c>
      <c r="I144" s="166">
        <v>113325.84</v>
      </c>
      <c r="J144" s="166"/>
      <c r="K144" s="141"/>
    </row>
    <row r="145" spans="1:11" ht="13.8">
      <c r="A145" s="272" t="s">
        <v>641</v>
      </c>
      <c r="B145" s="166">
        <v>785.32</v>
      </c>
      <c r="C145" s="166">
        <v>0</v>
      </c>
      <c r="D145" s="166">
        <v>0</v>
      </c>
      <c r="E145" s="284">
        <v>0</v>
      </c>
      <c r="F145" s="284">
        <v>0</v>
      </c>
      <c r="G145" s="284">
        <v>785.32</v>
      </c>
      <c r="H145" s="284">
        <v>0</v>
      </c>
      <c r="I145" s="166">
        <v>785.32</v>
      </c>
      <c r="J145" s="166"/>
      <c r="K145" s="141"/>
    </row>
    <row r="146" spans="1:11" ht="13.8">
      <c r="A146" s="272" t="s">
        <v>642</v>
      </c>
      <c r="B146" s="166">
        <v>0</v>
      </c>
      <c r="C146" s="166">
        <v>0</v>
      </c>
      <c r="D146" s="166">
        <v>0</v>
      </c>
      <c r="E146" s="284">
        <v>0</v>
      </c>
      <c r="F146" s="284">
        <v>0</v>
      </c>
      <c r="G146" s="284">
        <v>0</v>
      </c>
      <c r="H146" s="284">
        <v>0</v>
      </c>
      <c r="I146" s="166">
        <v>0</v>
      </c>
      <c r="J146" s="166"/>
      <c r="K146" s="141"/>
    </row>
    <row r="147" spans="1:11" ht="13.8">
      <c r="A147" s="272" t="s">
        <v>1170</v>
      </c>
      <c r="B147" s="166">
        <v>131404.91999999899</v>
      </c>
      <c r="C147" s="166">
        <v>0</v>
      </c>
      <c r="D147" s="166">
        <v>0</v>
      </c>
      <c r="E147" s="284">
        <v>0</v>
      </c>
      <c r="F147" s="284">
        <v>0</v>
      </c>
      <c r="G147" s="284">
        <v>131404.91999999899</v>
      </c>
      <c r="H147" s="284">
        <v>0</v>
      </c>
      <c r="I147" s="166">
        <v>131404.91999999899</v>
      </c>
      <c r="J147" s="166"/>
      <c r="K147" s="141"/>
    </row>
    <row r="148" spans="1:11" ht="13.8">
      <c r="A148" s="272" t="s">
        <v>643</v>
      </c>
      <c r="B148" s="166">
        <v>2680230.52</v>
      </c>
      <c r="C148" s="166">
        <v>0</v>
      </c>
      <c r="D148" s="166">
        <v>0</v>
      </c>
      <c r="E148" s="284">
        <v>0</v>
      </c>
      <c r="F148" s="284">
        <v>0</v>
      </c>
      <c r="G148" s="284">
        <v>2680230.52</v>
      </c>
      <c r="H148" s="284">
        <v>0</v>
      </c>
      <c r="I148" s="166">
        <v>2680230.52</v>
      </c>
      <c r="J148" s="166"/>
      <c r="K148" s="141"/>
    </row>
    <row r="149" spans="1:11" ht="13.8">
      <c r="A149" s="272" t="s">
        <v>644</v>
      </c>
      <c r="B149" s="166">
        <v>7233052.52999999</v>
      </c>
      <c r="C149" s="166">
        <v>0</v>
      </c>
      <c r="D149" s="166">
        <v>0</v>
      </c>
      <c r="E149" s="284">
        <v>0</v>
      </c>
      <c r="F149" s="284">
        <v>0</v>
      </c>
      <c r="G149" s="284">
        <v>7233052.52999999</v>
      </c>
      <c r="H149" s="284">
        <v>0</v>
      </c>
      <c r="I149" s="166">
        <v>7233052.52999999</v>
      </c>
      <c r="J149" s="166"/>
      <c r="K149" s="141"/>
    </row>
    <row r="150" spans="1:11" ht="13.8">
      <c r="A150" s="272" t="s">
        <v>645</v>
      </c>
      <c r="B150" s="166">
        <v>0</v>
      </c>
      <c r="C150" s="166">
        <v>0</v>
      </c>
      <c r="D150" s="166">
        <v>0</v>
      </c>
      <c r="E150" s="284">
        <v>0</v>
      </c>
      <c r="F150" s="284">
        <v>0</v>
      </c>
      <c r="G150" s="284">
        <v>0</v>
      </c>
      <c r="H150" s="284">
        <v>0</v>
      </c>
      <c r="I150" s="166">
        <v>0</v>
      </c>
      <c r="J150" s="166"/>
      <c r="K150" s="141"/>
    </row>
    <row r="151" spans="1:11" ht="13.8">
      <c r="A151" s="272" t="s">
        <v>646</v>
      </c>
      <c r="B151" s="166">
        <v>0</v>
      </c>
      <c r="C151" s="166">
        <v>0</v>
      </c>
      <c r="D151" s="166">
        <v>0</v>
      </c>
      <c r="E151" s="284">
        <v>0</v>
      </c>
      <c r="F151" s="284">
        <v>0</v>
      </c>
      <c r="G151" s="284">
        <v>0</v>
      </c>
      <c r="H151" s="284">
        <v>0</v>
      </c>
      <c r="I151" s="166">
        <v>0</v>
      </c>
      <c r="J151" s="166"/>
      <c r="K151" s="141"/>
    </row>
    <row r="152" spans="1:11" ht="13.8">
      <c r="A152" s="272" t="s">
        <v>647</v>
      </c>
      <c r="B152" s="166">
        <v>0</v>
      </c>
      <c r="C152" s="166">
        <v>0</v>
      </c>
      <c r="D152" s="166">
        <v>0</v>
      </c>
      <c r="E152" s="284">
        <v>0</v>
      </c>
      <c r="F152" s="284">
        <v>0</v>
      </c>
      <c r="G152" s="284">
        <v>0</v>
      </c>
      <c r="H152" s="284">
        <v>0</v>
      </c>
      <c r="I152" s="166">
        <v>0</v>
      </c>
      <c r="J152" s="166"/>
      <c r="K152" s="141"/>
    </row>
    <row r="153" spans="1:11" ht="13.8">
      <c r="A153" s="272" t="s">
        <v>648</v>
      </c>
      <c r="B153" s="166">
        <v>0</v>
      </c>
      <c r="C153" s="166">
        <v>0</v>
      </c>
      <c r="D153" s="166">
        <v>0</v>
      </c>
      <c r="E153" s="284">
        <v>0</v>
      </c>
      <c r="F153" s="284">
        <v>0</v>
      </c>
      <c r="G153" s="284">
        <v>0</v>
      </c>
      <c r="H153" s="284">
        <v>0</v>
      </c>
      <c r="I153" s="166">
        <v>0</v>
      </c>
      <c r="J153" s="166"/>
      <c r="K153" s="141"/>
    </row>
    <row r="154" spans="1:11" ht="13.8">
      <c r="A154" s="272" t="s">
        <v>649</v>
      </c>
      <c r="B154" s="166">
        <v>0</v>
      </c>
      <c r="C154" s="166">
        <v>0</v>
      </c>
      <c r="D154" s="166">
        <v>0</v>
      </c>
      <c r="E154" s="284">
        <v>0</v>
      </c>
      <c r="F154" s="284">
        <v>0</v>
      </c>
      <c r="G154" s="284">
        <v>0</v>
      </c>
      <c r="H154" s="284">
        <v>0</v>
      </c>
      <c r="I154" s="166">
        <v>0</v>
      </c>
      <c r="J154" s="166"/>
      <c r="K154" s="141"/>
    </row>
    <row r="155" spans="1:11" ht="13.8">
      <c r="A155" s="272" t="s">
        <v>650</v>
      </c>
      <c r="B155" s="166">
        <v>0</v>
      </c>
      <c r="C155" s="166">
        <v>0</v>
      </c>
      <c r="D155" s="166">
        <v>0</v>
      </c>
      <c r="E155" s="284">
        <v>0</v>
      </c>
      <c r="F155" s="284">
        <v>0</v>
      </c>
      <c r="G155" s="284">
        <v>0</v>
      </c>
      <c r="H155" s="284">
        <v>0</v>
      </c>
      <c r="I155" s="166">
        <v>0</v>
      </c>
      <c r="J155" s="166"/>
      <c r="K155" s="141"/>
    </row>
    <row r="156" spans="1:11" ht="13.8">
      <c r="A156" s="272" t="s">
        <v>651</v>
      </c>
      <c r="B156" s="166">
        <v>0</v>
      </c>
      <c r="C156" s="166">
        <v>0</v>
      </c>
      <c r="D156" s="166">
        <v>0</v>
      </c>
      <c r="E156" s="284">
        <v>0</v>
      </c>
      <c r="F156" s="284">
        <v>0</v>
      </c>
      <c r="G156" s="284">
        <v>0</v>
      </c>
      <c r="H156" s="284">
        <v>0</v>
      </c>
      <c r="I156" s="166">
        <v>0</v>
      </c>
      <c r="J156" s="166"/>
      <c r="K156" s="141"/>
    </row>
    <row r="157" spans="1:11" ht="13.8">
      <c r="A157" s="271" t="s">
        <v>652</v>
      </c>
      <c r="B157" s="286">
        <v>0</v>
      </c>
      <c r="C157" s="286">
        <v>0</v>
      </c>
      <c r="D157" s="286">
        <v>0</v>
      </c>
      <c r="E157" s="284">
        <v>0</v>
      </c>
      <c r="F157" s="284">
        <v>0</v>
      </c>
      <c r="G157" s="284">
        <v>0</v>
      </c>
      <c r="H157" s="284">
        <v>0</v>
      </c>
      <c r="I157" s="286">
        <v>0</v>
      </c>
      <c r="J157" s="166"/>
      <c r="K157" s="141"/>
    </row>
    <row r="158" spans="1:11" ht="13.8">
      <c r="A158" s="272" t="s">
        <v>653</v>
      </c>
      <c r="B158" s="166">
        <v>20270050.379999898</v>
      </c>
      <c r="C158" s="166">
        <v>0</v>
      </c>
      <c r="D158" s="166">
        <v>0</v>
      </c>
      <c r="E158" s="142">
        <v>0</v>
      </c>
      <c r="F158" s="142">
        <v>0</v>
      </c>
      <c r="G158" s="142">
        <v>20270050.379999898</v>
      </c>
      <c r="H158" s="142">
        <v>0</v>
      </c>
      <c r="I158" s="166">
        <v>20270050.379999898</v>
      </c>
      <c r="J158" s="166"/>
      <c r="K158" s="141"/>
    </row>
    <row r="159" spans="1:11" ht="14.4">
      <c r="A159" s="273" t="s">
        <v>654</v>
      </c>
      <c r="B159" s="283"/>
      <c r="C159" s="283"/>
      <c r="D159" s="283"/>
      <c r="E159" s="285"/>
      <c r="F159" s="285"/>
      <c r="G159" s="285"/>
      <c r="H159" s="285"/>
      <c r="I159" s="283"/>
      <c r="J159" s="283"/>
      <c r="K159" s="141"/>
    </row>
    <row r="160" spans="1:11" ht="13.8">
      <c r="A160" s="272" t="s">
        <v>655</v>
      </c>
      <c r="B160" s="166">
        <v>1029105.95</v>
      </c>
      <c r="C160" s="166">
        <v>0</v>
      </c>
      <c r="D160" s="166">
        <v>0</v>
      </c>
      <c r="E160" s="284">
        <v>0</v>
      </c>
      <c r="F160" s="284">
        <v>0</v>
      </c>
      <c r="G160" s="284">
        <v>1029105.95</v>
      </c>
      <c r="H160" s="284">
        <v>0</v>
      </c>
      <c r="I160" s="166">
        <v>1029105.95</v>
      </c>
      <c r="J160" s="166"/>
      <c r="K160" s="141"/>
    </row>
    <row r="161" spans="1:11" ht="13.8">
      <c r="A161" s="272" t="s">
        <v>656</v>
      </c>
      <c r="B161" s="166">
        <v>3002392.26</v>
      </c>
      <c r="C161" s="166">
        <v>0</v>
      </c>
      <c r="D161" s="166">
        <v>0</v>
      </c>
      <c r="E161" s="284">
        <v>0</v>
      </c>
      <c r="F161" s="284">
        <v>0</v>
      </c>
      <c r="G161" s="284">
        <v>3002392.26</v>
      </c>
      <c r="H161" s="284">
        <v>0</v>
      </c>
      <c r="I161" s="166">
        <v>3002392.26</v>
      </c>
      <c r="J161" s="166"/>
      <c r="K161" s="141"/>
    </row>
    <row r="162" spans="1:11" ht="13.8">
      <c r="A162" s="272" t="s">
        <v>657</v>
      </c>
      <c r="B162" s="166">
        <v>1486777.21</v>
      </c>
      <c r="C162" s="166">
        <v>0</v>
      </c>
      <c r="D162" s="166">
        <v>0</v>
      </c>
      <c r="E162" s="284">
        <v>0</v>
      </c>
      <c r="F162" s="284">
        <v>0</v>
      </c>
      <c r="G162" s="284">
        <v>1486777.21</v>
      </c>
      <c r="H162" s="284">
        <v>0</v>
      </c>
      <c r="I162" s="166">
        <v>1486777.21</v>
      </c>
      <c r="J162" s="166"/>
      <c r="K162" s="141"/>
    </row>
    <row r="163" spans="1:11" ht="13.8">
      <c r="A163" s="272" t="s">
        <v>658</v>
      </c>
      <c r="B163" s="166">
        <v>3535093.45</v>
      </c>
      <c r="C163" s="166">
        <v>0</v>
      </c>
      <c r="D163" s="166">
        <v>0</v>
      </c>
      <c r="E163" s="284">
        <v>0</v>
      </c>
      <c r="F163" s="284">
        <v>0</v>
      </c>
      <c r="G163" s="284">
        <v>3535093.45</v>
      </c>
      <c r="H163" s="284">
        <v>0</v>
      </c>
      <c r="I163" s="166">
        <v>3535093.45</v>
      </c>
      <c r="J163" s="166"/>
      <c r="K163" s="141"/>
    </row>
    <row r="164" spans="1:11" ht="13.8">
      <c r="A164" s="272" t="s">
        <v>659</v>
      </c>
      <c r="B164" s="166">
        <v>2729273.13</v>
      </c>
      <c r="C164" s="166">
        <v>0</v>
      </c>
      <c r="D164" s="166">
        <v>0</v>
      </c>
      <c r="E164" s="284">
        <v>0</v>
      </c>
      <c r="F164" s="284">
        <v>0</v>
      </c>
      <c r="G164" s="284">
        <v>2729273.13</v>
      </c>
      <c r="H164" s="284">
        <v>0</v>
      </c>
      <c r="I164" s="166">
        <v>2729273.13</v>
      </c>
      <c r="J164" s="166"/>
      <c r="K164" s="141"/>
    </row>
    <row r="165" spans="1:11" ht="13.8">
      <c r="A165" s="272" t="s">
        <v>660</v>
      </c>
      <c r="B165" s="166">
        <v>543490.84</v>
      </c>
      <c r="C165" s="166">
        <v>0</v>
      </c>
      <c r="D165" s="166">
        <v>0</v>
      </c>
      <c r="E165" s="284">
        <v>0</v>
      </c>
      <c r="F165" s="284">
        <v>0</v>
      </c>
      <c r="G165" s="284">
        <v>543490.84</v>
      </c>
      <c r="H165" s="284">
        <v>0</v>
      </c>
      <c r="I165" s="166">
        <v>543490.84</v>
      </c>
      <c r="J165" s="166"/>
      <c r="K165" s="141"/>
    </row>
    <row r="166" spans="1:11" ht="13.8">
      <c r="A166" s="272" t="s">
        <v>661</v>
      </c>
      <c r="B166" s="166">
        <v>-868309.08999999403</v>
      </c>
      <c r="C166" s="166">
        <v>0</v>
      </c>
      <c r="D166" s="166">
        <v>0</v>
      </c>
      <c r="E166" s="284">
        <v>0</v>
      </c>
      <c r="F166" s="284">
        <v>0</v>
      </c>
      <c r="G166" s="284">
        <v>-868309.08999999403</v>
      </c>
      <c r="H166" s="284">
        <v>0</v>
      </c>
      <c r="I166" s="166">
        <v>-868309.08999999403</v>
      </c>
      <c r="J166" s="166"/>
      <c r="K166" s="141"/>
    </row>
    <row r="167" spans="1:11" ht="13.8">
      <c r="A167" s="272" t="s">
        <v>662</v>
      </c>
      <c r="B167" s="166">
        <v>4581892.01</v>
      </c>
      <c r="C167" s="166">
        <v>0</v>
      </c>
      <c r="D167" s="166">
        <v>0</v>
      </c>
      <c r="E167" s="284">
        <v>0</v>
      </c>
      <c r="F167" s="284">
        <v>0</v>
      </c>
      <c r="G167" s="284">
        <v>4581892.01</v>
      </c>
      <c r="H167" s="284">
        <v>0</v>
      </c>
      <c r="I167" s="166">
        <v>4581892.01</v>
      </c>
      <c r="J167" s="166"/>
      <c r="K167" s="141"/>
    </row>
    <row r="168" spans="1:11" ht="13.8">
      <c r="A168" s="272" t="s">
        <v>663</v>
      </c>
      <c r="B168" s="166">
        <v>4790460.5999999996</v>
      </c>
      <c r="C168" s="166">
        <v>0</v>
      </c>
      <c r="D168" s="166">
        <v>0</v>
      </c>
      <c r="E168" s="284">
        <v>0</v>
      </c>
      <c r="F168" s="284">
        <v>0</v>
      </c>
      <c r="G168" s="284">
        <v>4790460.5999999996</v>
      </c>
      <c r="H168" s="284">
        <v>0</v>
      </c>
      <c r="I168" s="166">
        <v>4790460.5999999996</v>
      </c>
      <c r="J168" s="166"/>
      <c r="K168" s="141"/>
    </row>
    <row r="169" spans="1:11" ht="13.8">
      <c r="A169" s="272" t="s">
        <v>664</v>
      </c>
      <c r="B169" s="166">
        <v>1007975.61</v>
      </c>
      <c r="C169" s="166">
        <v>0</v>
      </c>
      <c r="D169" s="166">
        <v>0</v>
      </c>
      <c r="E169" s="284">
        <v>0</v>
      </c>
      <c r="F169" s="284">
        <v>0</v>
      </c>
      <c r="G169" s="284">
        <v>1007975.61</v>
      </c>
      <c r="H169" s="284">
        <v>0</v>
      </c>
      <c r="I169" s="166">
        <v>1007975.61</v>
      </c>
      <c r="J169" s="166"/>
      <c r="K169" s="141"/>
    </row>
    <row r="170" spans="1:11" ht="13.8">
      <c r="A170" s="272" t="s">
        <v>665</v>
      </c>
      <c r="B170" s="166">
        <v>0</v>
      </c>
      <c r="C170" s="166">
        <v>0</v>
      </c>
      <c r="D170" s="166">
        <v>0</v>
      </c>
      <c r="E170" s="284">
        <v>0</v>
      </c>
      <c r="F170" s="284">
        <v>0</v>
      </c>
      <c r="G170" s="284">
        <v>0</v>
      </c>
      <c r="H170" s="284">
        <v>0</v>
      </c>
      <c r="I170" s="166">
        <v>0</v>
      </c>
      <c r="J170" s="166"/>
      <c r="K170" s="141"/>
    </row>
    <row r="171" spans="1:11" ht="13.8">
      <c r="A171" s="272" t="s">
        <v>666</v>
      </c>
      <c r="B171" s="166">
        <v>0</v>
      </c>
      <c r="C171" s="166">
        <v>0</v>
      </c>
      <c r="D171" s="166">
        <v>0</v>
      </c>
      <c r="E171" s="284">
        <v>0</v>
      </c>
      <c r="F171" s="284">
        <v>0</v>
      </c>
      <c r="G171" s="284">
        <v>0</v>
      </c>
      <c r="H171" s="284">
        <v>0</v>
      </c>
      <c r="I171" s="166">
        <v>0</v>
      </c>
      <c r="J171" s="166"/>
      <c r="K171" s="141"/>
    </row>
    <row r="172" spans="1:11" ht="13.8">
      <c r="A172" s="272" t="s">
        <v>667</v>
      </c>
      <c r="B172" s="166">
        <v>1596636.82</v>
      </c>
      <c r="C172" s="166">
        <v>0</v>
      </c>
      <c r="D172" s="166">
        <v>0</v>
      </c>
      <c r="E172" s="284">
        <v>0</v>
      </c>
      <c r="F172" s="284">
        <v>0</v>
      </c>
      <c r="G172" s="284">
        <v>1596636.82</v>
      </c>
      <c r="H172" s="284">
        <v>0</v>
      </c>
      <c r="I172" s="166">
        <v>1596636.82</v>
      </c>
      <c r="J172" s="166"/>
      <c r="K172" s="141"/>
    </row>
    <row r="173" spans="1:11" ht="13.8">
      <c r="A173" s="272" t="s">
        <v>668</v>
      </c>
      <c r="B173" s="166">
        <v>40618757.839999899</v>
      </c>
      <c r="C173" s="166">
        <v>0</v>
      </c>
      <c r="D173" s="166">
        <v>0</v>
      </c>
      <c r="E173" s="284">
        <v>0</v>
      </c>
      <c r="F173" s="284">
        <v>0</v>
      </c>
      <c r="G173" s="284">
        <v>40618757.839999899</v>
      </c>
      <c r="H173" s="284">
        <v>0</v>
      </c>
      <c r="I173" s="166">
        <v>40618757.839999899</v>
      </c>
      <c r="J173" s="166"/>
      <c r="K173" s="141"/>
    </row>
    <row r="174" spans="1:11" ht="13.8">
      <c r="A174" s="272" t="s">
        <v>669</v>
      </c>
      <c r="B174" s="166">
        <v>15997500.2199999</v>
      </c>
      <c r="C174" s="166">
        <v>0</v>
      </c>
      <c r="D174" s="166">
        <v>0</v>
      </c>
      <c r="E174" s="284">
        <v>0</v>
      </c>
      <c r="F174" s="284">
        <v>0</v>
      </c>
      <c r="G174" s="284">
        <v>15997500.2199999</v>
      </c>
      <c r="H174" s="284">
        <v>0</v>
      </c>
      <c r="I174" s="166">
        <v>15997500.2199999</v>
      </c>
      <c r="J174" s="166"/>
      <c r="K174" s="141"/>
    </row>
    <row r="175" spans="1:11" ht="13.8">
      <c r="A175" s="272" t="s">
        <v>670</v>
      </c>
      <c r="B175" s="166">
        <v>254533.02</v>
      </c>
      <c r="C175" s="166">
        <v>0</v>
      </c>
      <c r="D175" s="166">
        <v>0</v>
      </c>
      <c r="E175" s="284">
        <v>0</v>
      </c>
      <c r="F175" s="284">
        <v>0</v>
      </c>
      <c r="G175" s="284">
        <v>254533.02</v>
      </c>
      <c r="H175" s="284">
        <v>0</v>
      </c>
      <c r="I175" s="166">
        <v>254533.02</v>
      </c>
      <c r="J175" s="166"/>
      <c r="K175" s="141"/>
    </row>
    <row r="176" spans="1:11" ht="13.8">
      <c r="A176" s="272" t="s">
        <v>671</v>
      </c>
      <c r="B176" s="166">
        <v>2553413.02</v>
      </c>
      <c r="C176" s="166">
        <v>0</v>
      </c>
      <c r="D176" s="166">
        <v>0</v>
      </c>
      <c r="E176" s="284">
        <v>0</v>
      </c>
      <c r="F176" s="284">
        <v>0</v>
      </c>
      <c r="G176" s="284">
        <v>2553413.02</v>
      </c>
      <c r="H176" s="284">
        <v>0</v>
      </c>
      <c r="I176" s="166">
        <v>2553413.02</v>
      </c>
      <c r="J176" s="166"/>
      <c r="K176" s="141"/>
    </row>
    <row r="177" spans="1:11" ht="13.8">
      <c r="A177" s="272" t="s">
        <v>672</v>
      </c>
      <c r="B177" s="166">
        <v>497036.29</v>
      </c>
      <c r="C177" s="166">
        <v>0</v>
      </c>
      <c r="D177" s="166">
        <v>0</v>
      </c>
      <c r="E177" s="284">
        <v>0</v>
      </c>
      <c r="F177" s="284">
        <v>0</v>
      </c>
      <c r="G177" s="284">
        <v>497036.29</v>
      </c>
      <c r="H177" s="284">
        <v>0</v>
      </c>
      <c r="I177" s="166">
        <v>497036.29</v>
      </c>
      <c r="J177" s="166"/>
      <c r="K177" s="141"/>
    </row>
    <row r="178" spans="1:11" ht="13.8">
      <c r="A178" s="272" t="s">
        <v>673</v>
      </c>
      <c r="B178" s="166">
        <v>0</v>
      </c>
      <c r="C178" s="166">
        <v>0</v>
      </c>
      <c r="D178" s="166">
        <v>0</v>
      </c>
      <c r="E178" s="284">
        <v>0</v>
      </c>
      <c r="F178" s="284">
        <v>0</v>
      </c>
      <c r="G178" s="284">
        <v>0</v>
      </c>
      <c r="H178" s="284">
        <v>0</v>
      </c>
      <c r="I178" s="166">
        <v>0</v>
      </c>
      <c r="J178" s="166"/>
      <c r="K178" s="141"/>
    </row>
    <row r="179" spans="1:11" ht="13.8">
      <c r="A179" s="272" t="s">
        <v>674</v>
      </c>
      <c r="B179" s="166">
        <v>0</v>
      </c>
      <c r="C179" s="166">
        <v>1721464.1999999899</v>
      </c>
      <c r="D179" s="166">
        <v>0</v>
      </c>
      <c r="E179" s="284">
        <v>0</v>
      </c>
      <c r="F179" s="284">
        <v>0</v>
      </c>
      <c r="G179" s="284">
        <v>0</v>
      </c>
      <c r="H179" s="284">
        <v>1721464.1999999899</v>
      </c>
      <c r="I179" s="166">
        <v>1721464.1999999899</v>
      </c>
      <c r="J179" s="166"/>
      <c r="K179" s="141"/>
    </row>
    <row r="180" spans="1:11" ht="13.8">
      <c r="A180" s="272" t="s">
        <v>675</v>
      </c>
      <c r="B180" s="166">
        <v>0</v>
      </c>
      <c r="C180" s="166">
        <v>1157382.42</v>
      </c>
      <c r="D180" s="166">
        <v>0</v>
      </c>
      <c r="E180" s="284">
        <v>0</v>
      </c>
      <c r="F180" s="284">
        <v>0</v>
      </c>
      <c r="G180" s="284">
        <v>0</v>
      </c>
      <c r="H180" s="284">
        <v>1157382.42</v>
      </c>
      <c r="I180" s="166">
        <v>1157382.42</v>
      </c>
      <c r="J180" s="166"/>
      <c r="K180" s="141"/>
    </row>
    <row r="181" spans="1:11" ht="13.8">
      <c r="A181" s="272" t="s">
        <v>676</v>
      </c>
      <c r="B181" s="166">
        <v>0</v>
      </c>
      <c r="C181" s="166">
        <v>18540085.2099999</v>
      </c>
      <c r="D181" s="166">
        <v>0</v>
      </c>
      <c r="E181" s="284">
        <v>0</v>
      </c>
      <c r="F181" s="284">
        <v>0</v>
      </c>
      <c r="G181" s="284">
        <v>0</v>
      </c>
      <c r="H181" s="284">
        <v>18540085.2099999</v>
      </c>
      <c r="I181" s="166">
        <v>18540085.2099999</v>
      </c>
      <c r="J181" s="166"/>
      <c r="K181" s="141"/>
    </row>
    <row r="182" spans="1:11" ht="13.8">
      <c r="A182" s="272" t="s">
        <v>677</v>
      </c>
      <c r="B182" s="166">
        <v>0</v>
      </c>
      <c r="C182" s="166">
        <v>2144703.48</v>
      </c>
      <c r="D182" s="166">
        <v>0</v>
      </c>
      <c r="E182" s="284">
        <v>0</v>
      </c>
      <c r="F182" s="284">
        <v>0</v>
      </c>
      <c r="G182" s="284">
        <v>0</v>
      </c>
      <c r="H182" s="284">
        <v>2144703.48</v>
      </c>
      <c r="I182" s="166">
        <v>2144703.48</v>
      </c>
      <c r="J182" s="166"/>
      <c r="K182" s="141"/>
    </row>
    <row r="183" spans="1:11" ht="13.8">
      <c r="A183" s="272" t="s">
        <v>678</v>
      </c>
      <c r="B183" s="166">
        <v>0</v>
      </c>
      <c r="C183" s="166">
        <v>90367.239999999903</v>
      </c>
      <c r="D183" s="166">
        <v>0</v>
      </c>
      <c r="E183" s="284">
        <v>0</v>
      </c>
      <c r="F183" s="284">
        <v>0</v>
      </c>
      <c r="G183" s="284">
        <v>0</v>
      </c>
      <c r="H183" s="284">
        <v>90367.239999999903</v>
      </c>
      <c r="I183" s="166">
        <v>90367.239999999903</v>
      </c>
      <c r="J183" s="166"/>
      <c r="K183" s="141"/>
    </row>
    <row r="184" spans="1:11" ht="13.8">
      <c r="A184" s="272" t="s">
        <v>679</v>
      </c>
      <c r="B184" s="166">
        <v>0</v>
      </c>
      <c r="C184" s="166">
        <v>5170610.25</v>
      </c>
      <c r="D184" s="166">
        <v>0</v>
      </c>
      <c r="E184" s="284">
        <v>0</v>
      </c>
      <c r="F184" s="284">
        <v>0</v>
      </c>
      <c r="G184" s="284">
        <v>0</v>
      </c>
      <c r="H184" s="284">
        <v>5170610.25</v>
      </c>
      <c r="I184" s="166">
        <v>5170610.25</v>
      </c>
      <c r="J184" s="166"/>
      <c r="K184" s="141"/>
    </row>
    <row r="185" spans="1:11" ht="13.8">
      <c r="A185" s="272" t="s">
        <v>680</v>
      </c>
      <c r="B185" s="166">
        <v>0</v>
      </c>
      <c r="C185" s="166">
        <v>5400430.7800000003</v>
      </c>
      <c r="D185" s="166">
        <v>0</v>
      </c>
      <c r="E185" s="284">
        <v>0</v>
      </c>
      <c r="F185" s="284">
        <v>0</v>
      </c>
      <c r="G185" s="284">
        <v>0</v>
      </c>
      <c r="H185" s="284">
        <v>5400430.7800000003</v>
      </c>
      <c r="I185" s="166">
        <v>5400430.7800000003</v>
      </c>
      <c r="J185" s="166"/>
      <c r="K185" s="141"/>
    </row>
    <row r="186" spans="1:11" ht="13.8">
      <c r="A186" s="272" t="s">
        <v>681</v>
      </c>
      <c r="B186" s="166">
        <v>0</v>
      </c>
      <c r="C186" s="166">
        <v>5159684.8299999898</v>
      </c>
      <c r="D186" s="166">
        <v>0</v>
      </c>
      <c r="E186" s="284">
        <v>0</v>
      </c>
      <c r="F186" s="284">
        <v>0</v>
      </c>
      <c r="G186" s="284">
        <v>0</v>
      </c>
      <c r="H186" s="284">
        <v>5159684.8299999898</v>
      </c>
      <c r="I186" s="166">
        <v>5159684.8299999898</v>
      </c>
      <c r="J186" s="166"/>
      <c r="K186" s="141"/>
    </row>
    <row r="187" spans="1:11" ht="13.8">
      <c r="A187" s="272" t="s">
        <v>682</v>
      </c>
      <c r="B187" s="166">
        <v>0</v>
      </c>
      <c r="C187" s="166">
        <v>217941.72999999899</v>
      </c>
      <c r="D187" s="166">
        <v>0</v>
      </c>
      <c r="E187" s="284">
        <v>0</v>
      </c>
      <c r="F187" s="284">
        <v>0</v>
      </c>
      <c r="G187" s="284">
        <v>0</v>
      </c>
      <c r="H187" s="284">
        <v>217941.72999999899</v>
      </c>
      <c r="I187" s="166">
        <v>217941.72999999899</v>
      </c>
      <c r="J187" s="166"/>
      <c r="K187" s="141"/>
    </row>
    <row r="188" spans="1:11" ht="13.8">
      <c r="A188" s="272" t="s">
        <v>683</v>
      </c>
      <c r="B188" s="166">
        <v>0</v>
      </c>
      <c r="C188" s="166">
        <v>288186.39999999898</v>
      </c>
      <c r="D188" s="166">
        <v>0</v>
      </c>
      <c r="E188" s="284">
        <v>0</v>
      </c>
      <c r="F188" s="284">
        <v>0</v>
      </c>
      <c r="G188" s="284">
        <v>0</v>
      </c>
      <c r="H188" s="284">
        <v>288186.39999999898</v>
      </c>
      <c r="I188" s="166">
        <v>288186.39999999898</v>
      </c>
      <c r="J188" s="166"/>
      <c r="K188" s="141"/>
    </row>
    <row r="189" spans="1:11" ht="13.8">
      <c r="A189" s="272" t="s">
        <v>684</v>
      </c>
      <c r="B189" s="166">
        <v>0</v>
      </c>
      <c r="C189" s="166">
        <v>7296061.1600000001</v>
      </c>
      <c r="D189" s="166">
        <v>0</v>
      </c>
      <c r="E189" s="284">
        <v>0</v>
      </c>
      <c r="F189" s="284">
        <v>0</v>
      </c>
      <c r="G189" s="284">
        <v>0</v>
      </c>
      <c r="H189" s="284">
        <v>7296061.1600000001</v>
      </c>
      <c r="I189" s="166">
        <v>7296061.1600000001</v>
      </c>
      <c r="J189" s="166"/>
      <c r="K189" s="141"/>
    </row>
    <row r="190" spans="1:11" ht="13.8">
      <c r="A190" s="272" t="s">
        <v>685</v>
      </c>
      <c r="B190" s="166">
        <v>0</v>
      </c>
      <c r="C190" s="166">
        <v>935395.96</v>
      </c>
      <c r="D190" s="166">
        <v>0</v>
      </c>
      <c r="E190" s="284">
        <v>0</v>
      </c>
      <c r="F190" s="284">
        <v>0</v>
      </c>
      <c r="G190" s="284">
        <v>0</v>
      </c>
      <c r="H190" s="284">
        <v>935395.96</v>
      </c>
      <c r="I190" s="166">
        <v>935395.96</v>
      </c>
      <c r="J190" s="166"/>
      <c r="K190" s="141"/>
    </row>
    <row r="191" spans="1:11" ht="13.8">
      <c r="A191" s="272" t="s">
        <v>686</v>
      </c>
      <c r="B191" s="166">
        <v>0</v>
      </c>
      <c r="C191" s="166">
        <v>502183.66999999899</v>
      </c>
      <c r="D191" s="166">
        <v>0</v>
      </c>
      <c r="E191" s="284">
        <v>0</v>
      </c>
      <c r="F191" s="284">
        <v>0</v>
      </c>
      <c r="G191" s="284">
        <v>0</v>
      </c>
      <c r="H191" s="284">
        <v>502183.66999999899</v>
      </c>
      <c r="I191" s="166">
        <v>502183.66999999899</v>
      </c>
      <c r="J191" s="166"/>
      <c r="K191" s="141"/>
    </row>
    <row r="192" spans="1:11" ht="13.8">
      <c r="A192" s="272" t="s">
        <v>687</v>
      </c>
      <c r="B192" s="166">
        <v>0</v>
      </c>
      <c r="C192" s="166">
        <v>4438772.38</v>
      </c>
      <c r="D192" s="166">
        <v>0</v>
      </c>
      <c r="E192" s="284">
        <v>0</v>
      </c>
      <c r="F192" s="284">
        <v>0</v>
      </c>
      <c r="G192" s="284">
        <v>0</v>
      </c>
      <c r="H192" s="284">
        <v>4438772.38</v>
      </c>
      <c r="I192" s="166">
        <v>4438772.38</v>
      </c>
      <c r="J192" s="166"/>
      <c r="K192" s="141"/>
    </row>
    <row r="193" spans="1:11" ht="13.8">
      <c r="A193" s="272" t="s">
        <v>688</v>
      </c>
      <c r="B193" s="166">
        <v>0</v>
      </c>
      <c r="C193" s="166">
        <v>1371773.89</v>
      </c>
      <c r="D193" s="166">
        <v>0</v>
      </c>
      <c r="E193" s="284">
        <v>0</v>
      </c>
      <c r="F193" s="284">
        <v>0</v>
      </c>
      <c r="G193" s="284">
        <v>0</v>
      </c>
      <c r="H193" s="284">
        <v>1371773.89</v>
      </c>
      <c r="I193" s="166">
        <v>1371773.89</v>
      </c>
      <c r="J193" s="166"/>
      <c r="K193" s="141"/>
    </row>
    <row r="194" spans="1:11" ht="13.8">
      <c r="A194" s="271" t="s">
        <v>689</v>
      </c>
      <c r="B194" s="286">
        <v>0</v>
      </c>
      <c r="C194" s="286">
        <v>1075496.8699999901</v>
      </c>
      <c r="D194" s="286">
        <v>0</v>
      </c>
      <c r="E194" s="284">
        <v>0</v>
      </c>
      <c r="F194" s="284">
        <v>0</v>
      </c>
      <c r="G194" s="284">
        <v>0</v>
      </c>
      <c r="H194" s="284">
        <v>1075496.8699999901</v>
      </c>
      <c r="I194" s="286">
        <v>1075496.8699999901</v>
      </c>
      <c r="J194" s="166"/>
      <c r="K194" s="141"/>
    </row>
    <row r="195" spans="1:11" ht="13.8">
      <c r="A195" s="272" t="s">
        <v>690</v>
      </c>
      <c r="B195" s="166">
        <v>83356029.179999903</v>
      </c>
      <c r="C195" s="166">
        <v>55510540.469999999</v>
      </c>
      <c r="D195" s="166">
        <v>0</v>
      </c>
      <c r="E195" s="142">
        <v>0</v>
      </c>
      <c r="F195" s="142">
        <v>0</v>
      </c>
      <c r="G195" s="142">
        <v>83356029.179999903</v>
      </c>
      <c r="H195" s="142">
        <v>55510540.469999999</v>
      </c>
      <c r="I195" s="166">
        <v>138866569.64999992</v>
      </c>
      <c r="J195" s="166"/>
      <c r="K195" s="141"/>
    </row>
    <row r="196" spans="1:11" ht="14.4">
      <c r="A196" s="273" t="s">
        <v>691</v>
      </c>
      <c r="B196" s="283"/>
      <c r="C196" s="283"/>
      <c r="D196" s="283"/>
      <c r="E196" s="285"/>
      <c r="F196" s="285"/>
      <c r="G196" s="285"/>
      <c r="H196" s="285"/>
      <c r="I196" s="283"/>
      <c r="J196" s="283"/>
      <c r="K196" s="141"/>
    </row>
    <row r="197" spans="1:11" ht="13.8">
      <c r="A197" s="272" t="s">
        <v>692</v>
      </c>
      <c r="B197" s="166">
        <v>0</v>
      </c>
      <c r="C197" s="166">
        <v>0</v>
      </c>
      <c r="D197" s="166">
        <v>250957.45</v>
      </c>
      <c r="E197" s="284">
        <v>145831.37419500001</v>
      </c>
      <c r="F197" s="284">
        <v>105126.075805</v>
      </c>
      <c r="G197" s="284">
        <v>145831.37419500001</v>
      </c>
      <c r="H197" s="284">
        <v>105126.075805</v>
      </c>
      <c r="I197" s="166">
        <v>250957.45</v>
      </c>
      <c r="J197" s="166"/>
      <c r="K197" s="149">
        <v>1</v>
      </c>
    </row>
    <row r="198" spans="1:11" ht="13.8">
      <c r="A198" s="272" t="s">
        <v>693</v>
      </c>
      <c r="B198" s="166">
        <v>10297865.67</v>
      </c>
      <c r="C198" s="166">
        <v>7367629.2999999896</v>
      </c>
      <c r="D198" s="166">
        <v>621482.39</v>
      </c>
      <c r="E198" s="284">
        <v>389855.90324699902</v>
      </c>
      <c r="F198" s="284">
        <v>231626.486753</v>
      </c>
      <c r="G198" s="284">
        <v>10687721.5732469</v>
      </c>
      <c r="H198" s="284">
        <v>7599255.7867529998</v>
      </c>
      <c r="I198" s="166">
        <v>18286977.359999899</v>
      </c>
      <c r="J198" s="166"/>
      <c r="K198" s="150">
        <v>2</v>
      </c>
    </row>
    <row r="199" spans="1:11" ht="13.8">
      <c r="A199" s="272" t="s">
        <v>694</v>
      </c>
      <c r="B199" s="166">
        <v>2789458.1</v>
      </c>
      <c r="C199" s="166">
        <v>1253216</v>
      </c>
      <c r="D199" s="166">
        <v>30230493</v>
      </c>
      <c r="E199" s="284">
        <v>17566939.482299998</v>
      </c>
      <c r="F199" s="284">
        <v>12663553.5177</v>
      </c>
      <c r="G199" s="284">
        <v>20356397.5823</v>
      </c>
      <c r="H199" s="284">
        <v>13916769.5177</v>
      </c>
      <c r="I199" s="166">
        <v>34273167.100000001</v>
      </c>
      <c r="J199" s="166"/>
      <c r="K199" s="150">
        <v>1</v>
      </c>
    </row>
    <row r="200" spans="1:11" ht="13.8">
      <c r="A200" s="272" t="s">
        <v>695</v>
      </c>
      <c r="B200" s="166">
        <v>16407059.630000001</v>
      </c>
      <c r="C200" s="166">
        <v>4461725.8499999996</v>
      </c>
      <c r="D200" s="166">
        <v>0</v>
      </c>
      <c r="E200" s="284">
        <v>0</v>
      </c>
      <c r="F200" s="284">
        <v>0</v>
      </c>
      <c r="G200" s="284">
        <v>16407059.630000001</v>
      </c>
      <c r="H200" s="284">
        <v>4461725.8499999996</v>
      </c>
      <c r="I200" s="166">
        <v>20868785.48</v>
      </c>
      <c r="J200" s="166"/>
      <c r="K200" s="141"/>
    </row>
    <row r="201" spans="1:11" ht="13.8">
      <c r="A201" s="271" t="s">
        <v>696</v>
      </c>
      <c r="B201" s="286">
        <v>0</v>
      </c>
      <c r="C201" s="286">
        <v>0</v>
      </c>
      <c r="D201" s="286">
        <v>5431.53</v>
      </c>
      <c r="E201" s="284">
        <v>3156.2620830000001</v>
      </c>
      <c r="F201" s="284">
        <v>2275.2679170000001</v>
      </c>
      <c r="G201" s="284">
        <v>3156.2620830000001</v>
      </c>
      <c r="H201" s="284">
        <v>2275.2679170000001</v>
      </c>
      <c r="I201" s="286">
        <v>5431.5300000000007</v>
      </c>
      <c r="J201" s="166"/>
      <c r="K201" s="150">
        <v>1</v>
      </c>
    </row>
    <row r="202" spans="1:11" ht="13.8">
      <c r="A202" s="272" t="s">
        <v>697</v>
      </c>
      <c r="B202" s="166">
        <v>29494383.399999999</v>
      </c>
      <c r="C202" s="166">
        <v>13082571.15</v>
      </c>
      <c r="D202" s="166">
        <v>31108364.3699999</v>
      </c>
      <c r="E202" s="142">
        <v>18105783.021825001</v>
      </c>
      <c r="F202" s="142">
        <v>13002581.348175</v>
      </c>
      <c r="G202" s="142">
        <v>47600166.421824902</v>
      </c>
      <c r="H202" s="142">
        <v>26085152.498174999</v>
      </c>
      <c r="I202" s="166">
        <v>73685318.919999897</v>
      </c>
      <c r="J202" s="166"/>
      <c r="K202" s="149"/>
    </row>
    <row r="203" spans="1:11" ht="14.4">
      <c r="A203" s="273" t="s">
        <v>698</v>
      </c>
      <c r="B203" s="283"/>
      <c r="C203" s="283"/>
      <c r="D203" s="283"/>
      <c r="E203" s="285"/>
      <c r="F203" s="285"/>
      <c r="G203" s="285"/>
      <c r="H203" s="285"/>
      <c r="I203" s="283"/>
      <c r="J203" s="283"/>
      <c r="K203" s="150"/>
    </row>
    <row r="204" spans="1:11" ht="13.8">
      <c r="A204" s="272" t="s">
        <v>699</v>
      </c>
      <c r="B204" s="166">
        <v>16838887.3699999</v>
      </c>
      <c r="C204" s="166">
        <v>5976367.3300000001</v>
      </c>
      <c r="D204" s="166">
        <v>1403445.02</v>
      </c>
      <c r="E204" s="284">
        <v>815541.90112199995</v>
      </c>
      <c r="F204" s="284">
        <v>587903.11887799995</v>
      </c>
      <c r="G204" s="284">
        <v>17654429.271122001</v>
      </c>
      <c r="H204" s="284">
        <v>6564270.4488779996</v>
      </c>
      <c r="I204" s="166">
        <v>24218699.719999999</v>
      </c>
      <c r="J204" s="166"/>
      <c r="K204" s="149">
        <v>1</v>
      </c>
    </row>
    <row r="205" spans="1:11" ht="13.8">
      <c r="A205" s="272" t="s">
        <v>700</v>
      </c>
      <c r="B205" s="166">
        <v>1035368.15</v>
      </c>
      <c r="C205" s="166">
        <v>796480.929999999</v>
      </c>
      <c r="D205" s="166">
        <v>1253660.71</v>
      </c>
      <c r="E205" s="284">
        <v>728502.23858100001</v>
      </c>
      <c r="F205" s="284">
        <v>525158.47141899902</v>
      </c>
      <c r="G205" s="284">
        <v>1763870.388581</v>
      </c>
      <c r="H205" s="284">
        <v>1321639.401419</v>
      </c>
      <c r="I205" s="166">
        <v>3085509.79</v>
      </c>
      <c r="J205" s="166"/>
      <c r="K205" s="150">
        <v>1</v>
      </c>
    </row>
    <row r="206" spans="1:11" ht="13.8">
      <c r="A206" s="272" t="s">
        <v>701</v>
      </c>
      <c r="B206" s="166">
        <v>0</v>
      </c>
      <c r="C206" s="166">
        <v>0</v>
      </c>
      <c r="D206" s="166">
        <v>155814.74999999901</v>
      </c>
      <c r="E206" s="284">
        <v>90543.951224999997</v>
      </c>
      <c r="F206" s="284">
        <v>65270.798774999901</v>
      </c>
      <c r="G206" s="284">
        <v>90543.951224999997</v>
      </c>
      <c r="H206" s="284">
        <v>65270.798774999901</v>
      </c>
      <c r="I206" s="166">
        <v>155814.74999999988</v>
      </c>
      <c r="J206" s="166"/>
      <c r="K206" s="150">
        <v>1</v>
      </c>
    </row>
    <row r="207" spans="1:11" ht="13.8">
      <c r="A207" s="272" t="s">
        <v>702</v>
      </c>
      <c r="B207" s="166">
        <v>0</v>
      </c>
      <c r="C207" s="166">
        <v>0</v>
      </c>
      <c r="D207" s="166">
        <v>0</v>
      </c>
      <c r="E207" s="284">
        <v>0</v>
      </c>
      <c r="F207" s="284">
        <v>0</v>
      </c>
      <c r="G207" s="284">
        <v>0</v>
      </c>
      <c r="H207" s="284">
        <v>0</v>
      </c>
      <c r="I207" s="166">
        <v>0</v>
      </c>
      <c r="J207" s="166"/>
      <c r="K207" s="150">
        <v>1</v>
      </c>
    </row>
    <row r="208" spans="1:11" ht="13.8">
      <c r="A208" s="272" t="s">
        <v>703</v>
      </c>
      <c r="B208" s="166">
        <v>320283.63</v>
      </c>
      <c r="C208" s="166">
        <v>1838.66</v>
      </c>
      <c r="D208" s="166">
        <v>0</v>
      </c>
      <c r="E208" s="284">
        <v>0</v>
      </c>
      <c r="F208" s="284">
        <v>0</v>
      </c>
      <c r="G208" s="284">
        <v>320283.63</v>
      </c>
      <c r="H208" s="284">
        <v>1838.66</v>
      </c>
      <c r="I208" s="166">
        <v>322122.28999999998</v>
      </c>
      <c r="J208" s="166"/>
      <c r="K208" s="150">
        <v>1</v>
      </c>
    </row>
    <row r="209" spans="1:11" ht="13.8">
      <c r="A209" s="272" t="s">
        <v>704</v>
      </c>
      <c r="B209" s="166">
        <v>0</v>
      </c>
      <c r="C209" s="166">
        <v>0</v>
      </c>
      <c r="D209" s="166">
        <v>0</v>
      </c>
      <c r="E209" s="284">
        <v>0</v>
      </c>
      <c r="F209" s="284">
        <v>0</v>
      </c>
      <c r="G209" s="284">
        <v>0</v>
      </c>
      <c r="H209" s="284">
        <v>0</v>
      </c>
      <c r="I209" s="166">
        <v>0</v>
      </c>
      <c r="J209" s="166"/>
      <c r="K209" s="150">
        <v>1</v>
      </c>
    </row>
    <row r="210" spans="1:11" ht="13.8">
      <c r="A210" s="271" t="s">
        <v>705</v>
      </c>
      <c r="B210" s="286">
        <v>0</v>
      </c>
      <c r="C210" s="286">
        <v>0</v>
      </c>
      <c r="D210" s="286">
        <v>0</v>
      </c>
      <c r="E210" s="284">
        <v>0</v>
      </c>
      <c r="F210" s="284">
        <v>0</v>
      </c>
      <c r="G210" s="284">
        <v>0</v>
      </c>
      <c r="H210" s="284">
        <v>0</v>
      </c>
      <c r="I210" s="286">
        <v>0</v>
      </c>
      <c r="J210" s="166"/>
      <c r="K210" s="150">
        <v>1</v>
      </c>
    </row>
    <row r="211" spans="1:11" ht="13.8">
      <c r="A211" s="272" t="s">
        <v>706</v>
      </c>
      <c r="B211" s="166">
        <v>18194539.149999999</v>
      </c>
      <c r="C211" s="166">
        <v>6774686.9199999999</v>
      </c>
      <c r="D211" s="166">
        <v>2812920.48</v>
      </c>
      <c r="E211" s="142">
        <v>1634588.0909279999</v>
      </c>
      <c r="F211" s="142">
        <v>1178332.38907199</v>
      </c>
      <c r="G211" s="142">
        <v>19829127.240928002</v>
      </c>
      <c r="H211" s="142">
        <v>7953019.309072</v>
      </c>
      <c r="I211" s="166">
        <v>27782146.550000001</v>
      </c>
      <c r="J211" s="166"/>
      <c r="K211" s="149"/>
    </row>
    <row r="212" spans="1:11" ht="14.4">
      <c r="A212" s="273" t="s">
        <v>707</v>
      </c>
      <c r="B212" s="283"/>
      <c r="C212" s="283"/>
      <c r="D212" s="283"/>
      <c r="E212" s="285"/>
      <c r="F212" s="285"/>
      <c r="G212" s="285"/>
      <c r="H212" s="285"/>
      <c r="I212" s="283"/>
      <c r="J212" s="283"/>
      <c r="K212" s="150"/>
    </row>
    <row r="213" spans="1:11" ht="13.8">
      <c r="A213" s="271" t="s">
        <v>708</v>
      </c>
      <c r="B213" s="286">
        <v>97566974.959999993</v>
      </c>
      <c r="C213" s="286">
        <v>12460807.43</v>
      </c>
      <c r="D213" s="286">
        <v>0</v>
      </c>
      <c r="E213" s="284">
        <v>0</v>
      </c>
      <c r="F213" s="284">
        <v>0</v>
      </c>
      <c r="G213" s="284">
        <v>97566974.959999993</v>
      </c>
      <c r="H213" s="284">
        <v>12460807.43</v>
      </c>
      <c r="I213" s="286">
        <v>110027782.38999999</v>
      </c>
      <c r="J213" s="166"/>
      <c r="K213" s="141"/>
    </row>
    <row r="214" spans="1:11" ht="13.8">
      <c r="A214" s="272" t="s">
        <v>709</v>
      </c>
      <c r="B214" s="166">
        <v>97566974.959999993</v>
      </c>
      <c r="C214" s="166">
        <v>12460807.43</v>
      </c>
      <c r="D214" s="166">
        <v>0</v>
      </c>
      <c r="E214" s="142">
        <v>0</v>
      </c>
      <c r="F214" s="142">
        <v>0</v>
      </c>
      <c r="G214" s="142">
        <v>97566974.959999993</v>
      </c>
      <c r="H214" s="142">
        <v>12460807.43</v>
      </c>
      <c r="I214" s="166">
        <v>110027782.38999999</v>
      </c>
      <c r="J214" s="166"/>
      <c r="K214" s="141"/>
    </row>
    <row r="215" spans="1:11" ht="14.4">
      <c r="A215" s="273" t="s">
        <v>710</v>
      </c>
      <c r="B215" s="283"/>
      <c r="C215" s="283"/>
      <c r="D215" s="283"/>
      <c r="E215" s="285"/>
      <c r="F215" s="285"/>
      <c r="G215" s="285"/>
      <c r="H215" s="285"/>
      <c r="I215" s="283"/>
      <c r="J215" s="283"/>
      <c r="K215" s="141"/>
    </row>
    <row r="216" spans="1:11" ht="13.8">
      <c r="A216" s="272" t="s">
        <v>711</v>
      </c>
      <c r="B216" s="166">
        <v>3579966.47</v>
      </c>
      <c r="C216" s="166">
        <v>1710191.46</v>
      </c>
      <c r="D216" s="166">
        <v>38182948.159999996</v>
      </c>
      <c r="E216" s="284">
        <v>25651304.573888</v>
      </c>
      <c r="F216" s="284">
        <v>12531643.586111899</v>
      </c>
      <c r="G216" s="284">
        <v>29231271.043887898</v>
      </c>
      <c r="H216" s="284">
        <v>14241835.0461119</v>
      </c>
      <c r="I216" s="166">
        <v>43473106.089999795</v>
      </c>
      <c r="J216" s="166"/>
      <c r="K216" s="149">
        <v>4</v>
      </c>
    </row>
    <row r="217" spans="1:11" ht="13.8">
      <c r="A217" s="272" t="s">
        <v>712</v>
      </c>
      <c r="B217" s="166">
        <v>453569.87</v>
      </c>
      <c r="C217" s="166">
        <v>266291.46000000002</v>
      </c>
      <c r="D217" s="166">
        <v>4434378.9400000004</v>
      </c>
      <c r="E217" s="284">
        <v>2979015.771892</v>
      </c>
      <c r="F217" s="284">
        <v>1455363.1681079899</v>
      </c>
      <c r="G217" s="284">
        <v>3432585.6418920001</v>
      </c>
      <c r="H217" s="284">
        <v>1721654.6281079999</v>
      </c>
      <c r="I217" s="166">
        <v>5154240.2699999996</v>
      </c>
      <c r="J217" s="166"/>
      <c r="K217" s="149">
        <v>4</v>
      </c>
    </row>
    <row r="218" spans="1:11" ht="13.8">
      <c r="A218" s="272" t="s">
        <v>713</v>
      </c>
      <c r="B218" s="166">
        <v>0</v>
      </c>
      <c r="C218" s="166">
        <v>0</v>
      </c>
      <c r="D218" s="166">
        <v>-232478.12999999899</v>
      </c>
      <c r="E218" s="284">
        <v>-156178.807734</v>
      </c>
      <c r="F218" s="284">
        <v>-76299.322265999901</v>
      </c>
      <c r="G218" s="284">
        <v>-156178.807734</v>
      </c>
      <c r="H218" s="284">
        <v>-76299.322265999901</v>
      </c>
      <c r="I218" s="166">
        <v>-232478.12999999989</v>
      </c>
      <c r="J218" s="166"/>
      <c r="K218" s="150">
        <v>4</v>
      </c>
    </row>
    <row r="219" spans="1:11" ht="13.8">
      <c r="A219" s="272" t="s">
        <v>714</v>
      </c>
      <c r="B219" s="166">
        <v>2867735.8699999899</v>
      </c>
      <c r="C219" s="166">
        <v>166287.53</v>
      </c>
      <c r="D219" s="166">
        <v>14106145.43</v>
      </c>
      <c r="E219" s="284">
        <v>9476508.4998739995</v>
      </c>
      <c r="F219" s="284">
        <v>4629636.9301260002</v>
      </c>
      <c r="G219" s="284">
        <v>12344244.369874001</v>
      </c>
      <c r="H219" s="284">
        <v>4795924.4601260005</v>
      </c>
      <c r="I219" s="166">
        <v>17140168.830000002</v>
      </c>
      <c r="J219" s="166"/>
      <c r="K219" s="150">
        <v>4</v>
      </c>
    </row>
    <row r="220" spans="1:11" ht="13.8">
      <c r="A220" s="272" t="s">
        <v>715</v>
      </c>
      <c r="B220" s="166">
        <v>4941127.74</v>
      </c>
      <c r="C220" s="166">
        <v>401978.38</v>
      </c>
      <c r="D220" s="166">
        <v>398286.67</v>
      </c>
      <c r="E220" s="284">
        <v>242198.12402700001</v>
      </c>
      <c r="F220" s="284">
        <v>156088.545973</v>
      </c>
      <c r="G220" s="284">
        <v>5183325.864027</v>
      </c>
      <c r="H220" s="284">
        <v>558066.925973</v>
      </c>
      <c r="I220" s="166">
        <v>5741392.79</v>
      </c>
      <c r="J220" s="166"/>
      <c r="K220" s="150">
        <v>3</v>
      </c>
    </row>
    <row r="221" spans="1:11" ht="13.8">
      <c r="A221" s="272" t="s">
        <v>716</v>
      </c>
      <c r="B221" s="166">
        <v>837484.11</v>
      </c>
      <c r="C221" s="166">
        <v>358535.91</v>
      </c>
      <c r="D221" s="166">
        <v>4889838.46</v>
      </c>
      <c r="E221" s="284">
        <v>2841485.1291060001</v>
      </c>
      <c r="F221" s="284">
        <v>2048353.3308939999</v>
      </c>
      <c r="G221" s="284">
        <v>3678969.2391059999</v>
      </c>
      <c r="H221" s="284">
        <v>2406889.240894</v>
      </c>
      <c r="I221" s="166">
        <v>6085858.4800000004</v>
      </c>
      <c r="J221" s="166"/>
      <c r="K221" s="150">
        <v>1</v>
      </c>
    </row>
    <row r="222" spans="1:11" ht="13.8">
      <c r="A222" s="272" t="s">
        <v>717</v>
      </c>
      <c r="B222" s="166">
        <v>21283649.519999899</v>
      </c>
      <c r="C222" s="166">
        <v>10114319.470000001</v>
      </c>
      <c r="D222" s="166">
        <v>9879549.5099999998</v>
      </c>
      <c r="E222" s="284">
        <v>6662768.1895439997</v>
      </c>
      <c r="F222" s="284">
        <v>3216781.320456</v>
      </c>
      <c r="G222" s="284">
        <v>27946417.709543899</v>
      </c>
      <c r="H222" s="284">
        <v>13331100.7904559</v>
      </c>
      <c r="I222" s="166">
        <v>41277518.499999799</v>
      </c>
      <c r="J222" s="166"/>
      <c r="K222" s="150">
        <v>5</v>
      </c>
    </row>
    <row r="223" spans="1:11" ht="13.8">
      <c r="A223" s="272" t="s">
        <v>718</v>
      </c>
      <c r="B223" s="166">
        <v>8043262.9900000002</v>
      </c>
      <c r="C223" s="166">
        <v>1787919.35</v>
      </c>
      <c r="D223" s="166">
        <v>460966.28</v>
      </c>
      <c r="E223" s="284">
        <v>309677.14690399898</v>
      </c>
      <c r="F223" s="284">
        <v>151289.13309600001</v>
      </c>
      <c r="G223" s="284">
        <v>8352940.1369040003</v>
      </c>
      <c r="H223" s="284">
        <v>1939208.483096</v>
      </c>
      <c r="I223" s="166">
        <v>10292148.620000001</v>
      </c>
      <c r="J223" s="166"/>
      <c r="K223" s="150">
        <v>4</v>
      </c>
    </row>
    <row r="224" spans="1:11" ht="13.8">
      <c r="A224" s="272" t="s">
        <v>719</v>
      </c>
      <c r="B224" s="166">
        <v>0</v>
      </c>
      <c r="C224" s="166">
        <v>0</v>
      </c>
      <c r="D224" s="166">
        <v>19261.91</v>
      </c>
      <c r="E224" s="284">
        <v>12940.151137999999</v>
      </c>
      <c r="F224" s="284">
        <v>6321.7588619999997</v>
      </c>
      <c r="G224" s="284">
        <v>12940.151137999999</v>
      </c>
      <c r="H224" s="284">
        <v>6321.7588619999997</v>
      </c>
      <c r="I224" s="166">
        <v>19261.91</v>
      </c>
      <c r="J224" s="166"/>
      <c r="K224" s="150">
        <v>4</v>
      </c>
    </row>
    <row r="225" spans="1:11" ht="13.8">
      <c r="A225" s="272" t="s">
        <v>720</v>
      </c>
      <c r="B225" s="166">
        <v>3274693.46</v>
      </c>
      <c r="C225" s="166">
        <v>517430.52</v>
      </c>
      <c r="D225" s="166">
        <v>2281111.5299999998</v>
      </c>
      <c r="E225" s="284">
        <v>1532450.7258540001</v>
      </c>
      <c r="F225" s="284">
        <v>748660.80414599995</v>
      </c>
      <c r="G225" s="284">
        <v>4807144.185854</v>
      </c>
      <c r="H225" s="284">
        <v>1266091.324146</v>
      </c>
      <c r="I225" s="166">
        <v>6073235.5099999998</v>
      </c>
      <c r="J225" s="166"/>
      <c r="K225" s="150">
        <v>4</v>
      </c>
    </row>
    <row r="226" spans="1:11" ht="13.8">
      <c r="A226" s="272" t="s">
        <v>721</v>
      </c>
      <c r="B226" s="166">
        <v>215488</v>
      </c>
      <c r="C226" s="166">
        <v>0</v>
      </c>
      <c r="D226" s="166">
        <v>11059763.32</v>
      </c>
      <c r="E226" s="284">
        <v>7429948.9983759997</v>
      </c>
      <c r="F226" s="284">
        <v>3629814.3216240001</v>
      </c>
      <c r="G226" s="284">
        <v>7645436.9983759997</v>
      </c>
      <c r="H226" s="284">
        <v>3629814.3216240001</v>
      </c>
      <c r="I226" s="166">
        <v>11275251.32</v>
      </c>
      <c r="J226" s="166"/>
      <c r="K226" s="150">
        <v>4</v>
      </c>
    </row>
    <row r="227" spans="1:11" ht="13.8">
      <c r="A227" s="272" t="s">
        <v>722</v>
      </c>
      <c r="B227" s="166">
        <v>0</v>
      </c>
      <c r="C227" s="166">
        <v>1026218.77</v>
      </c>
      <c r="D227" s="166">
        <v>0</v>
      </c>
      <c r="E227" s="284">
        <v>0</v>
      </c>
      <c r="F227" s="284">
        <v>0</v>
      </c>
      <c r="G227" s="284">
        <v>0</v>
      </c>
      <c r="H227" s="284">
        <v>1026218.77</v>
      </c>
      <c r="I227" s="166">
        <v>1026218.77</v>
      </c>
      <c r="J227" s="166"/>
      <c r="K227" s="150">
        <v>4</v>
      </c>
    </row>
    <row r="228" spans="1:11" ht="13.8">
      <c r="A228" s="271" t="s">
        <v>723</v>
      </c>
      <c r="B228" s="286">
        <v>590379.97</v>
      </c>
      <c r="C228" s="286">
        <v>0</v>
      </c>
      <c r="D228" s="286">
        <v>17163265.969999999</v>
      </c>
      <c r="E228" s="284">
        <v>11530282.0786459</v>
      </c>
      <c r="F228" s="284">
        <v>5632983.89135399</v>
      </c>
      <c r="G228" s="284">
        <v>12120662.048645999</v>
      </c>
      <c r="H228" s="284">
        <v>5632983.89135399</v>
      </c>
      <c r="I228" s="286">
        <v>17753645.93999999</v>
      </c>
      <c r="J228" s="166"/>
      <c r="K228" s="150">
        <v>4</v>
      </c>
    </row>
    <row r="229" spans="1:11" ht="13.8">
      <c r="A229" s="274" t="s">
        <v>724</v>
      </c>
      <c r="B229" s="286">
        <v>46087358</v>
      </c>
      <c r="C229" s="286">
        <v>16349172.85</v>
      </c>
      <c r="D229" s="286">
        <v>102643038.05</v>
      </c>
      <c r="E229" s="142">
        <v>68512400.581514999</v>
      </c>
      <c r="F229" s="142">
        <v>34130637.468484998</v>
      </c>
      <c r="G229" s="142">
        <v>114599758.581514</v>
      </c>
      <c r="H229" s="142">
        <v>50479810.318484999</v>
      </c>
      <c r="I229" s="286">
        <v>165079568.89999899</v>
      </c>
      <c r="J229" s="166"/>
      <c r="K229" s="149"/>
    </row>
    <row r="230" spans="1:11" ht="14.4" thickBot="1">
      <c r="A230" s="277" t="s">
        <v>725</v>
      </c>
      <c r="B230" s="151">
        <v>420866772.08999902</v>
      </c>
      <c r="C230" s="151">
        <v>106598684.169999</v>
      </c>
      <c r="D230" s="151">
        <v>136564322.90000001</v>
      </c>
      <c r="E230" s="142">
        <v>88252771.694268003</v>
      </c>
      <c r="F230" s="142">
        <v>48311551.205731899</v>
      </c>
      <c r="G230" s="142">
        <v>509119543.78426701</v>
      </c>
      <c r="H230" s="142">
        <v>154910235.375732</v>
      </c>
      <c r="I230" s="151">
        <v>664029779.15999901</v>
      </c>
      <c r="J230" s="166"/>
      <c r="K230" s="150"/>
    </row>
    <row r="231" spans="1:11" ht="14.4" thickTop="1">
      <c r="A231" s="272"/>
      <c r="B231" s="288"/>
      <c r="C231" s="288"/>
      <c r="D231" s="288"/>
      <c r="E231" s="289"/>
      <c r="F231" s="289"/>
      <c r="G231" s="289"/>
      <c r="H231" s="289"/>
      <c r="I231" s="288"/>
      <c r="J231" s="290"/>
      <c r="K231" s="141"/>
    </row>
    <row r="232" spans="1:11" ht="14.4">
      <c r="A232" s="272" t="s">
        <v>726</v>
      </c>
      <c r="B232" s="140"/>
      <c r="C232" s="140"/>
      <c r="D232" s="140"/>
      <c r="E232" s="285"/>
      <c r="F232" s="285"/>
      <c r="G232" s="285"/>
      <c r="H232" s="285"/>
      <c r="I232" s="140"/>
      <c r="J232" s="140"/>
      <c r="K232" s="141"/>
    </row>
    <row r="233" spans="1:11" ht="14.4">
      <c r="A233" s="273" t="s">
        <v>727</v>
      </c>
      <c r="B233" s="166"/>
      <c r="C233" s="166"/>
      <c r="D233" s="166"/>
      <c r="E233" s="285"/>
      <c r="F233" s="285"/>
      <c r="G233" s="285"/>
      <c r="H233" s="285"/>
      <c r="I233" s="166"/>
      <c r="J233" s="166"/>
      <c r="K233" s="141"/>
    </row>
    <row r="234" spans="1:11" ht="13.8">
      <c r="A234" s="272" t="s">
        <v>728</v>
      </c>
      <c r="B234" s="166">
        <v>250108844.72</v>
      </c>
      <c r="C234" s="166">
        <v>114321849.83999901</v>
      </c>
      <c r="D234" s="166">
        <v>22953257.890000001</v>
      </c>
      <c r="E234" s="284">
        <v>15419998.650502</v>
      </c>
      <c r="F234" s="284">
        <v>7533259.2394979903</v>
      </c>
      <c r="G234" s="284">
        <v>265528843.370502</v>
      </c>
      <c r="H234" s="284">
        <v>121855109.07949799</v>
      </c>
      <c r="I234" s="166">
        <v>387383952.44999999</v>
      </c>
      <c r="J234" s="166"/>
      <c r="K234" s="150">
        <v>4</v>
      </c>
    </row>
    <row r="235" spans="1:11" ht="13.8">
      <c r="A235" s="271" t="s">
        <v>729</v>
      </c>
      <c r="B235" s="286">
        <v>2722354.29</v>
      </c>
      <c r="C235" s="286">
        <v>173994.91999999899</v>
      </c>
      <c r="D235" s="286">
        <v>157468.21</v>
      </c>
      <c r="E235" s="284">
        <v>105787.143478</v>
      </c>
      <c r="F235" s="284">
        <v>51681.066522000001</v>
      </c>
      <c r="G235" s="284">
        <v>2828141.4334780001</v>
      </c>
      <c r="H235" s="284">
        <v>225675.98652199999</v>
      </c>
      <c r="I235" s="286">
        <v>3053817.42</v>
      </c>
      <c r="J235" s="166"/>
      <c r="K235" s="150">
        <v>4</v>
      </c>
    </row>
    <row r="236" spans="1:11" ht="13.8">
      <c r="A236" s="272" t="s">
        <v>730</v>
      </c>
      <c r="B236" s="166">
        <v>252831199.00999999</v>
      </c>
      <c r="C236" s="166">
        <v>114495844.76000001</v>
      </c>
      <c r="D236" s="166">
        <v>23110726.100000001</v>
      </c>
      <c r="E236" s="142">
        <v>15525785.793980001</v>
      </c>
      <c r="F236" s="142">
        <v>7584940.3060199898</v>
      </c>
      <c r="G236" s="142">
        <v>268356984.80397999</v>
      </c>
      <c r="H236" s="142">
        <v>122080785.06602</v>
      </c>
      <c r="I236" s="166">
        <v>390437769.87</v>
      </c>
      <c r="J236" s="166"/>
      <c r="K236" s="149"/>
    </row>
    <row r="237" spans="1:11" ht="14.4">
      <c r="A237" s="273" t="s">
        <v>731</v>
      </c>
      <c r="B237" s="166"/>
      <c r="C237" s="166"/>
      <c r="D237" s="166"/>
      <c r="E237" s="285"/>
      <c r="F237" s="285"/>
      <c r="G237" s="285"/>
      <c r="H237" s="285"/>
      <c r="I237" s="166"/>
      <c r="J237" s="166"/>
      <c r="K237" s="149"/>
    </row>
    <row r="238" spans="1:11" ht="13.8">
      <c r="A238" s="272" t="s">
        <v>732</v>
      </c>
      <c r="B238" s="166">
        <v>9155368.7899999991</v>
      </c>
      <c r="C238" s="166">
        <v>1560964.14</v>
      </c>
      <c r="D238" s="166">
        <v>30686704.510000002</v>
      </c>
      <c r="E238" s="284">
        <v>20615328.089818001</v>
      </c>
      <c r="F238" s="284">
        <v>10071376.4201819</v>
      </c>
      <c r="G238" s="284">
        <v>29770696.879818</v>
      </c>
      <c r="H238" s="284">
        <v>11632340.560181901</v>
      </c>
      <c r="I238" s="166">
        <v>41403037.439999901</v>
      </c>
      <c r="J238" s="166"/>
      <c r="K238" s="150">
        <v>4</v>
      </c>
    </row>
    <row r="239" spans="1:11" ht="13.8">
      <c r="A239" s="270" t="s">
        <v>733</v>
      </c>
      <c r="B239" s="166">
        <v>13341613.98</v>
      </c>
      <c r="C239" s="166">
        <v>0</v>
      </c>
      <c r="D239" s="166">
        <v>0</v>
      </c>
      <c r="E239" s="284">
        <v>0</v>
      </c>
      <c r="F239" s="284">
        <v>0</v>
      </c>
      <c r="G239" s="284">
        <v>13341613.98</v>
      </c>
      <c r="H239" s="284">
        <v>0</v>
      </c>
      <c r="I239" s="166">
        <v>13341613.98</v>
      </c>
      <c r="J239" s="166"/>
      <c r="K239" s="150">
        <v>4</v>
      </c>
    </row>
    <row r="240" spans="1:11" ht="13.8">
      <c r="A240" s="271" t="s">
        <v>734</v>
      </c>
      <c r="B240" s="286">
        <v>2562731.12</v>
      </c>
      <c r="C240" s="286">
        <v>28810.3</v>
      </c>
      <c r="D240" s="286">
        <v>14785.5999999999</v>
      </c>
      <c r="E240" s="284">
        <v>9932.9660800000001</v>
      </c>
      <c r="F240" s="284">
        <v>4852.6339199999902</v>
      </c>
      <c r="G240" s="284">
        <v>2572664.0860799998</v>
      </c>
      <c r="H240" s="284">
        <v>33662.933920000003</v>
      </c>
      <c r="I240" s="286">
        <v>2606327.02</v>
      </c>
      <c r="J240" s="166"/>
      <c r="K240" s="150">
        <v>4</v>
      </c>
    </row>
    <row r="241" spans="1:11" ht="13.8">
      <c r="A241" s="272" t="s">
        <v>735</v>
      </c>
      <c r="B241" s="166">
        <v>25059713.890000001</v>
      </c>
      <c r="C241" s="166">
        <v>1589774.44</v>
      </c>
      <c r="D241" s="166">
        <v>30701490.109999999</v>
      </c>
      <c r="E241" s="142">
        <v>20625261.055898</v>
      </c>
      <c r="F241" s="142">
        <v>10076229.054102</v>
      </c>
      <c r="G241" s="142">
        <v>45684974.945897996</v>
      </c>
      <c r="H241" s="142">
        <v>11666003.494101901</v>
      </c>
      <c r="I241" s="166">
        <v>57350978.439999893</v>
      </c>
      <c r="J241" s="166"/>
      <c r="K241" s="149"/>
    </row>
    <row r="242" spans="1:11" ht="14.4">
      <c r="A242" s="273" t="s">
        <v>736</v>
      </c>
      <c r="B242" s="166"/>
      <c r="C242" s="166"/>
      <c r="D242" s="166"/>
      <c r="E242" s="285"/>
      <c r="F242" s="285"/>
      <c r="G242" s="285"/>
      <c r="H242" s="285"/>
      <c r="I242" s="166"/>
      <c r="J242" s="166"/>
      <c r="K242" s="150"/>
    </row>
    <row r="243" spans="1:11" ht="13.8">
      <c r="A243" s="271" t="s">
        <v>737</v>
      </c>
      <c r="B243" s="286">
        <v>20604866.16</v>
      </c>
      <c r="C243" s="286">
        <v>0</v>
      </c>
      <c r="D243" s="286">
        <v>0</v>
      </c>
      <c r="E243" s="284">
        <v>0</v>
      </c>
      <c r="F243" s="284">
        <v>0</v>
      </c>
      <c r="G243" s="284">
        <v>20604866.16</v>
      </c>
      <c r="H243" s="284">
        <v>0</v>
      </c>
      <c r="I243" s="286">
        <v>20604866.16</v>
      </c>
      <c r="J243" s="166"/>
      <c r="K243" s="141"/>
    </row>
    <row r="244" spans="1:11" ht="13.8">
      <c r="A244" s="272" t="s">
        <v>738</v>
      </c>
      <c r="B244" s="166">
        <v>20604866.16</v>
      </c>
      <c r="C244" s="166">
        <v>0</v>
      </c>
      <c r="D244" s="166">
        <v>0</v>
      </c>
      <c r="E244" s="142">
        <v>0</v>
      </c>
      <c r="F244" s="142">
        <v>0</v>
      </c>
      <c r="G244" s="142">
        <v>20604866.16</v>
      </c>
      <c r="H244" s="142">
        <v>0</v>
      </c>
      <c r="I244" s="166">
        <v>20604866.16</v>
      </c>
      <c r="J244" s="166"/>
      <c r="K244" s="141"/>
    </row>
    <row r="245" spans="1:11" ht="14.4">
      <c r="A245" s="273" t="s">
        <v>739</v>
      </c>
      <c r="B245" s="166"/>
      <c r="C245" s="166"/>
      <c r="D245" s="166"/>
      <c r="E245" s="285"/>
      <c r="F245" s="285"/>
      <c r="G245" s="285"/>
      <c r="H245" s="285"/>
      <c r="I245" s="166"/>
      <c r="J245" s="166"/>
      <c r="K245" s="141"/>
    </row>
    <row r="246" spans="1:11" ht="13.8">
      <c r="A246" s="272" t="s">
        <v>740</v>
      </c>
      <c r="B246" s="166">
        <v>36934796.619999997</v>
      </c>
      <c r="C246" s="166">
        <v>0</v>
      </c>
      <c r="D246" s="166">
        <v>0</v>
      </c>
      <c r="E246" s="284">
        <v>0</v>
      </c>
      <c r="F246" s="284">
        <v>0</v>
      </c>
      <c r="G246" s="284">
        <v>36934796.619999997</v>
      </c>
      <c r="H246" s="284">
        <v>0</v>
      </c>
      <c r="I246" s="166">
        <v>36934796.619999997</v>
      </c>
      <c r="J246" s="166"/>
      <c r="K246" s="141"/>
    </row>
    <row r="247" spans="1:11" ht="13.8">
      <c r="A247" s="272" t="s">
        <v>741</v>
      </c>
      <c r="B247" s="166">
        <v>-46025292.939999998</v>
      </c>
      <c r="C247" s="166">
        <v>0</v>
      </c>
      <c r="D247" s="166">
        <v>-119027.25</v>
      </c>
      <c r="E247" s="284">
        <v>-79962.506549999991</v>
      </c>
      <c r="F247" s="284">
        <v>-39064.743450000002</v>
      </c>
      <c r="G247" s="284">
        <v>-46105255.446549997</v>
      </c>
      <c r="H247" s="284">
        <v>-39064.743450000002</v>
      </c>
      <c r="I247" s="166">
        <v>-46144320.189999998</v>
      </c>
      <c r="J247" s="166"/>
      <c r="K247" s="141"/>
    </row>
    <row r="248" spans="1:11" ht="13.8">
      <c r="A248" s="272" t="s">
        <v>742</v>
      </c>
      <c r="B248" s="166">
        <v>-633007.68000000005</v>
      </c>
      <c r="C248" s="166">
        <v>-61849.0799999999</v>
      </c>
      <c r="D248" s="166">
        <v>-927658</v>
      </c>
      <c r="E248" s="284">
        <v>-623200.64439999999</v>
      </c>
      <c r="F248" s="284">
        <v>-304457.35560000001</v>
      </c>
      <c r="G248" s="284">
        <v>-1256208.3244</v>
      </c>
      <c r="H248" s="284">
        <v>-366306.43559999991</v>
      </c>
      <c r="I248" s="166">
        <v>-1622514.76</v>
      </c>
      <c r="J248" s="166"/>
      <c r="K248" s="141"/>
    </row>
    <row r="249" spans="1:11" ht="13.8">
      <c r="A249" s="272" t="s">
        <v>743</v>
      </c>
      <c r="B249" s="166">
        <v>132648.6</v>
      </c>
      <c r="C249" s="166">
        <v>16478.88</v>
      </c>
      <c r="D249" s="166">
        <v>481168.02</v>
      </c>
      <c r="E249" s="284">
        <v>323248.67583600001</v>
      </c>
      <c r="F249" s="284">
        <v>157919.34416400001</v>
      </c>
      <c r="G249" s="284">
        <v>455897.27583599999</v>
      </c>
      <c r="H249" s="284">
        <v>174398.22416400001</v>
      </c>
      <c r="I249" s="166">
        <v>630295.5</v>
      </c>
      <c r="J249" s="166"/>
      <c r="K249" s="141"/>
    </row>
    <row r="250" spans="1:11" ht="13.8">
      <c r="A250" s="272" t="s">
        <v>744</v>
      </c>
      <c r="B250" s="166">
        <v>-26423.68</v>
      </c>
      <c r="C250" s="166">
        <v>0</v>
      </c>
      <c r="D250" s="166">
        <v>0</v>
      </c>
      <c r="E250" s="284">
        <v>0</v>
      </c>
      <c r="F250" s="284">
        <v>0</v>
      </c>
      <c r="G250" s="284">
        <v>-26423.68</v>
      </c>
      <c r="H250" s="284">
        <v>0</v>
      </c>
      <c r="I250" s="166">
        <v>-26423.68</v>
      </c>
      <c r="J250" s="166"/>
      <c r="K250" s="141"/>
    </row>
    <row r="251" spans="1:11" ht="13.8">
      <c r="A251" s="271" t="s">
        <v>745</v>
      </c>
      <c r="B251" s="286">
        <v>0</v>
      </c>
      <c r="C251" s="286">
        <v>0</v>
      </c>
      <c r="D251" s="286">
        <v>0</v>
      </c>
      <c r="E251" s="284">
        <v>0</v>
      </c>
      <c r="F251" s="284">
        <v>0</v>
      </c>
      <c r="G251" s="284">
        <v>0</v>
      </c>
      <c r="H251" s="284">
        <v>0</v>
      </c>
      <c r="I251" s="286">
        <v>0</v>
      </c>
      <c r="J251" s="166"/>
      <c r="K251" s="141"/>
    </row>
    <row r="252" spans="1:11" ht="13.8">
      <c r="A252" s="272" t="s">
        <v>746</v>
      </c>
      <c r="B252" s="166">
        <v>-9617279.0800000001</v>
      </c>
      <c r="C252" s="166">
        <v>-45370.199999999895</v>
      </c>
      <c r="D252" s="166">
        <v>-565517.23</v>
      </c>
      <c r="E252" s="142">
        <v>-379914.47511399991</v>
      </c>
      <c r="F252" s="142">
        <v>-185602.75488600001</v>
      </c>
      <c r="G252" s="142">
        <v>-9997193.5551139992</v>
      </c>
      <c r="H252" s="142">
        <v>-230972.9548859999</v>
      </c>
      <c r="I252" s="166">
        <v>-10228166.51</v>
      </c>
      <c r="J252" s="166"/>
      <c r="K252" s="141"/>
    </row>
    <row r="253" spans="1:11" ht="14.4">
      <c r="A253" s="273" t="s">
        <v>747</v>
      </c>
      <c r="B253" s="166"/>
      <c r="C253" s="166"/>
      <c r="D253" s="166"/>
      <c r="E253" s="285"/>
      <c r="F253" s="285"/>
      <c r="G253" s="285"/>
      <c r="H253" s="285"/>
      <c r="I253" s="166"/>
      <c r="J253" s="166"/>
      <c r="K253" s="141"/>
    </row>
    <row r="254" spans="1:11" ht="13.8">
      <c r="A254" s="272" t="s">
        <v>748</v>
      </c>
      <c r="B254" s="166">
        <v>340563.48</v>
      </c>
      <c r="C254" s="166">
        <v>0</v>
      </c>
      <c r="D254" s="166">
        <v>0</v>
      </c>
      <c r="E254" s="284">
        <v>0</v>
      </c>
      <c r="F254" s="284">
        <v>0</v>
      </c>
      <c r="G254" s="284">
        <v>340563.48</v>
      </c>
      <c r="H254" s="284">
        <v>0</v>
      </c>
      <c r="I254" s="166">
        <v>340563.48</v>
      </c>
      <c r="J254" s="166"/>
      <c r="K254" s="141"/>
    </row>
    <row r="255" spans="1:11" ht="13.8">
      <c r="A255" s="271" t="s">
        <v>749</v>
      </c>
      <c r="B255" s="166">
        <v>-64452231.109999999</v>
      </c>
      <c r="C255" s="166">
        <v>0</v>
      </c>
      <c r="D255" s="166">
        <v>0</v>
      </c>
      <c r="E255" s="284">
        <v>0</v>
      </c>
      <c r="F255" s="284">
        <v>0</v>
      </c>
      <c r="G255" s="284">
        <v>-64452231.109999999</v>
      </c>
      <c r="H255" s="284">
        <v>0</v>
      </c>
      <c r="I255" s="166">
        <v>-64452231.109999999</v>
      </c>
      <c r="J255" s="166"/>
      <c r="K255" s="141"/>
    </row>
    <row r="256" spans="1:11" ht="13.8">
      <c r="A256" s="274" t="s">
        <v>750</v>
      </c>
      <c r="B256" s="152">
        <v>-64111667.629999898</v>
      </c>
      <c r="C256" s="152">
        <v>0</v>
      </c>
      <c r="D256" s="152">
        <v>0</v>
      </c>
      <c r="E256" s="142">
        <v>0</v>
      </c>
      <c r="F256" s="142">
        <v>0</v>
      </c>
      <c r="G256" s="142">
        <v>-64111667.629999898</v>
      </c>
      <c r="H256" s="142">
        <v>0</v>
      </c>
      <c r="I256" s="152">
        <v>-64111667.629999898</v>
      </c>
      <c r="J256" s="167"/>
      <c r="K256" s="141"/>
    </row>
    <row r="257" spans="1:11" ht="14.4" thickBot="1">
      <c r="A257" s="277" t="s">
        <v>751</v>
      </c>
      <c r="B257" s="153">
        <v>224766832.35000011</v>
      </c>
      <c r="C257" s="153">
        <v>116040249</v>
      </c>
      <c r="D257" s="153">
        <v>53246698.980000004</v>
      </c>
      <c r="E257" s="142">
        <v>35771132.374763995</v>
      </c>
      <c r="F257" s="142">
        <v>17475566.605235986</v>
      </c>
      <c r="G257" s="142">
        <v>260537964.72476414</v>
      </c>
      <c r="H257" s="142">
        <v>133515815.60523589</v>
      </c>
      <c r="I257" s="153">
        <v>394053780.33000004</v>
      </c>
      <c r="J257" s="167"/>
      <c r="K257" s="141"/>
    </row>
    <row r="258" spans="1:11" ht="14.4" thickTop="1">
      <c r="A258" s="272" t="s">
        <v>752</v>
      </c>
      <c r="B258" s="166"/>
      <c r="C258" s="166"/>
      <c r="D258" s="166"/>
      <c r="E258" s="289"/>
      <c r="F258" s="289"/>
      <c r="G258" s="289"/>
      <c r="H258" s="289"/>
      <c r="I258" s="166"/>
      <c r="J258" s="166"/>
      <c r="K258" s="141"/>
    </row>
    <row r="259" spans="1:11" ht="14.4">
      <c r="A259" s="273" t="s">
        <v>753</v>
      </c>
      <c r="B259" s="166"/>
      <c r="C259" s="166"/>
      <c r="D259" s="166"/>
      <c r="E259" s="285"/>
      <c r="F259" s="285"/>
      <c r="G259" s="285"/>
      <c r="H259" s="285"/>
      <c r="I259" s="166"/>
      <c r="J259" s="166"/>
      <c r="K259" s="141"/>
    </row>
    <row r="260" spans="1:11" ht="13.8">
      <c r="A260" s="271" t="s">
        <v>754</v>
      </c>
      <c r="B260" s="286">
        <v>227654199.209999</v>
      </c>
      <c r="C260" s="286">
        <v>94117017.379999995</v>
      </c>
      <c r="D260" s="286">
        <v>4683027.05</v>
      </c>
      <c r="E260" s="284">
        <v>3146057.5721900002</v>
      </c>
      <c r="F260" s="284">
        <v>1536969.4778100001</v>
      </c>
      <c r="G260" s="284">
        <v>230800256.78219</v>
      </c>
      <c r="H260" s="284">
        <v>95653986.857810006</v>
      </c>
      <c r="I260" s="286">
        <v>326454243.63999999</v>
      </c>
      <c r="J260" s="166"/>
      <c r="K260" s="149">
        <v>4</v>
      </c>
    </row>
    <row r="261" spans="1:11" ht="13.8">
      <c r="A261" s="272" t="s">
        <v>755</v>
      </c>
      <c r="B261" s="166">
        <v>227654199.209999</v>
      </c>
      <c r="C261" s="166">
        <v>94117017.379999995</v>
      </c>
      <c r="D261" s="166">
        <v>4683027.05</v>
      </c>
      <c r="E261" s="142">
        <v>3146057.5721900002</v>
      </c>
      <c r="F261" s="142">
        <v>1536969.4778100001</v>
      </c>
      <c r="G261" s="142">
        <v>230800256.78219</v>
      </c>
      <c r="H261" s="142">
        <v>95653986.857810006</v>
      </c>
      <c r="I261" s="166">
        <v>326454243.63999999</v>
      </c>
      <c r="J261" s="166"/>
      <c r="K261" s="149"/>
    </row>
    <row r="262" spans="1:11" ht="14.4">
      <c r="A262" s="273" t="s">
        <v>756</v>
      </c>
      <c r="B262" s="166"/>
      <c r="C262" s="166"/>
      <c r="D262" s="166"/>
      <c r="E262" s="285"/>
      <c r="F262" s="285"/>
      <c r="G262" s="285"/>
      <c r="H262" s="285"/>
      <c r="I262" s="166"/>
      <c r="J262" s="166"/>
      <c r="K262" s="149"/>
    </row>
    <row r="263" spans="1:11" ht="13.8">
      <c r="A263" s="272" t="s">
        <v>757</v>
      </c>
      <c r="B263" s="166">
        <v>0</v>
      </c>
      <c r="C263" s="166">
        <v>0</v>
      </c>
      <c r="D263" s="166">
        <v>0</v>
      </c>
      <c r="E263" s="284">
        <v>0</v>
      </c>
      <c r="F263" s="284">
        <v>0</v>
      </c>
      <c r="G263" s="284">
        <v>0</v>
      </c>
      <c r="H263" s="284">
        <v>0</v>
      </c>
      <c r="I263" s="166">
        <v>0</v>
      </c>
      <c r="J263" s="166"/>
      <c r="K263" s="154"/>
    </row>
    <row r="264" spans="1:11" ht="13.8">
      <c r="A264" s="272" t="s">
        <v>758</v>
      </c>
      <c r="B264" s="166">
        <v>800</v>
      </c>
      <c r="C264" s="166">
        <v>0</v>
      </c>
      <c r="D264" s="166">
        <v>0</v>
      </c>
      <c r="E264" s="284">
        <v>0</v>
      </c>
      <c r="F264" s="284">
        <v>0</v>
      </c>
      <c r="G264" s="284">
        <v>800</v>
      </c>
      <c r="H264" s="284">
        <v>0</v>
      </c>
      <c r="I264" s="166">
        <v>800</v>
      </c>
      <c r="J264" s="166"/>
      <c r="K264" s="141"/>
    </row>
    <row r="265" spans="1:11" ht="13.8">
      <c r="A265" s="271" t="s">
        <v>759</v>
      </c>
      <c r="B265" s="286">
        <v>0</v>
      </c>
      <c r="C265" s="286">
        <v>0</v>
      </c>
      <c r="D265" s="286">
        <v>0</v>
      </c>
      <c r="E265" s="284">
        <v>0</v>
      </c>
      <c r="F265" s="284">
        <v>0</v>
      </c>
      <c r="G265" s="284">
        <v>0</v>
      </c>
      <c r="H265" s="284">
        <v>0</v>
      </c>
      <c r="I265" s="286">
        <v>0</v>
      </c>
      <c r="J265" s="166"/>
      <c r="K265" s="149">
        <v>4</v>
      </c>
    </row>
    <row r="266" spans="1:11" ht="13.8">
      <c r="A266" s="272" t="s">
        <v>760</v>
      </c>
      <c r="B266" s="166">
        <v>800</v>
      </c>
      <c r="C266" s="166">
        <v>0</v>
      </c>
      <c r="D266" s="166">
        <v>0</v>
      </c>
      <c r="E266" s="142">
        <v>0</v>
      </c>
      <c r="F266" s="142">
        <v>0</v>
      </c>
      <c r="G266" s="142">
        <v>800</v>
      </c>
      <c r="H266" s="142">
        <v>0</v>
      </c>
      <c r="I266" s="166">
        <v>800</v>
      </c>
      <c r="J266" s="166"/>
      <c r="K266" s="149"/>
    </row>
    <row r="267" spans="1:11" ht="14.4">
      <c r="A267" s="273" t="s">
        <v>761</v>
      </c>
      <c r="B267" s="166"/>
      <c r="C267" s="166"/>
      <c r="D267" s="166"/>
      <c r="E267" s="285"/>
      <c r="F267" s="285"/>
      <c r="G267" s="285"/>
      <c r="H267" s="285"/>
      <c r="I267" s="166"/>
      <c r="J267" s="166"/>
      <c r="K267" s="150"/>
    </row>
    <row r="268" spans="1:11" ht="13.8">
      <c r="A268" s="272" t="s">
        <v>762</v>
      </c>
      <c r="B268" s="291">
        <v>581832300.85000002</v>
      </c>
      <c r="C268" s="291">
        <v>262308679.19999999</v>
      </c>
      <c r="D268" s="291">
        <v>0</v>
      </c>
      <c r="E268" s="284">
        <v>0</v>
      </c>
      <c r="F268" s="284">
        <v>0</v>
      </c>
      <c r="G268" s="284">
        <v>581832300.85000002</v>
      </c>
      <c r="H268" s="284">
        <v>262308679.19999999</v>
      </c>
      <c r="I268" s="291">
        <v>844140980.04999995</v>
      </c>
      <c r="J268" s="291"/>
      <c r="K268" s="150">
        <v>4</v>
      </c>
    </row>
    <row r="269" spans="1:11" ht="13.8">
      <c r="A269" s="272" t="s">
        <v>763</v>
      </c>
      <c r="B269" s="291">
        <v>-399835386.17999899</v>
      </c>
      <c r="C269" s="291">
        <v>-196455256.46000001</v>
      </c>
      <c r="D269" s="291">
        <v>0</v>
      </c>
      <c r="E269" s="284">
        <v>0</v>
      </c>
      <c r="F269" s="284">
        <v>0</v>
      </c>
      <c r="G269" s="284">
        <v>-399835386.17999899</v>
      </c>
      <c r="H269" s="284">
        <v>-196455256.46000001</v>
      </c>
      <c r="I269" s="291">
        <v>-596290642.63999903</v>
      </c>
      <c r="J269" s="291"/>
      <c r="K269" s="155">
        <v>4</v>
      </c>
    </row>
    <row r="270" spans="1:11" ht="13.8">
      <c r="A270" s="271" t="s">
        <v>764</v>
      </c>
      <c r="B270" s="291">
        <v>0</v>
      </c>
      <c r="C270" s="291">
        <v>0</v>
      </c>
      <c r="D270" s="291">
        <v>0</v>
      </c>
      <c r="E270" s="284">
        <v>0</v>
      </c>
      <c r="F270" s="284">
        <v>0</v>
      </c>
      <c r="G270" s="284">
        <v>0</v>
      </c>
      <c r="H270" s="284">
        <v>0</v>
      </c>
      <c r="I270" s="291">
        <v>0</v>
      </c>
      <c r="J270" s="291"/>
      <c r="K270" s="141"/>
    </row>
    <row r="271" spans="1:11" ht="13.8">
      <c r="A271" s="272" t="s">
        <v>765</v>
      </c>
      <c r="B271" s="152">
        <v>181996914.66999999</v>
      </c>
      <c r="C271" s="152">
        <v>65853422.740000002</v>
      </c>
      <c r="D271" s="152">
        <v>0</v>
      </c>
      <c r="E271" s="142">
        <v>0</v>
      </c>
      <c r="F271" s="142">
        <v>0</v>
      </c>
      <c r="G271" s="142">
        <v>181996914.66999999</v>
      </c>
      <c r="H271" s="142">
        <v>65853422.740000002</v>
      </c>
      <c r="I271" s="152">
        <v>247850337.41</v>
      </c>
      <c r="J271" s="167"/>
      <c r="K271" s="141"/>
    </row>
    <row r="272" spans="1:11" ht="13.8">
      <c r="A272" s="271"/>
      <c r="B272" s="292"/>
      <c r="C272" s="292"/>
      <c r="D272" s="292"/>
      <c r="E272" s="287"/>
      <c r="F272" s="287"/>
      <c r="G272" s="287"/>
      <c r="H272" s="287"/>
      <c r="I272" s="292">
        <v>0</v>
      </c>
      <c r="J272" s="167"/>
      <c r="K272" s="141"/>
    </row>
    <row r="273" spans="1:11" ht="14.4" thickBot="1">
      <c r="A273" s="275" t="s">
        <v>766</v>
      </c>
      <c r="B273" s="156">
        <v>528172933.3400017</v>
      </c>
      <c r="C273" s="156">
        <v>186469856.13999999</v>
      </c>
      <c r="D273" s="156">
        <v>-194494048.93000001</v>
      </c>
      <c r="E273" s="148">
        <v>-127169961.641222</v>
      </c>
      <c r="F273" s="148">
        <v>-67324087.288777888</v>
      </c>
      <c r="G273" s="148">
        <v>401002971.69877875</v>
      </c>
      <c r="H273" s="148">
        <v>119145768.85122108</v>
      </c>
      <c r="I273" s="156">
        <v>520148740.54999983</v>
      </c>
      <c r="J273" s="168"/>
      <c r="K273" s="141"/>
    </row>
    <row r="274" spans="1:11" ht="15.6" thickTop="1" thickBot="1">
      <c r="A274" s="272"/>
      <c r="B274" s="166"/>
      <c r="C274" s="166"/>
      <c r="D274" s="166"/>
      <c r="E274" s="285"/>
      <c r="F274" s="285"/>
      <c r="G274" s="148">
        <v>398915906.03783894</v>
      </c>
      <c r="H274" s="148">
        <v>121232834.51216203</v>
      </c>
      <c r="I274" s="166"/>
      <c r="J274" s="166"/>
      <c r="K274" s="141"/>
    </row>
    <row r="275" spans="1:11" ht="15" thickTop="1">
      <c r="A275" s="157" t="s">
        <v>1171</v>
      </c>
      <c r="B275" s="278"/>
      <c r="C275" s="278"/>
      <c r="D275" s="278"/>
      <c r="E275" s="285"/>
      <c r="F275" s="285"/>
      <c r="G275" s="285"/>
      <c r="H275" s="285"/>
      <c r="I275" s="278"/>
      <c r="J275" s="278"/>
      <c r="K275" s="141"/>
    </row>
    <row r="276" spans="1:11" ht="14.4">
      <c r="A276" s="273" t="s">
        <v>1172</v>
      </c>
      <c r="B276" s="278"/>
      <c r="C276" s="278"/>
      <c r="D276" s="278"/>
      <c r="E276" s="285"/>
      <c r="F276" s="285"/>
      <c r="G276" s="285"/>
      <c r="H276" s="285"/>
      <c r="I276" s="278"/>
      <c r="J276" s="278"/>
      <c r="K276" s="141"/>
    </row>
    <row r="277" spans="1:11" ht="13.8">
      <c r="A277" s="272" t="s">
        <v>1173</v>
      </c>
      <c r="B277" s="166">
        <v>319010.45999999897</v>
      </c>
      <c r="C277" s="166">
        <v>0</v>
      </c>
      <c r="D277" s="166">
        <v>0</v>
      </c>
      <c r="E277" s="284">
        <v>0</v>
      </c>
      <c r="F277" s="284">
        <v>0</v>
      </c>
      <c r="G277" s="284">
        <v>319010.45999999897</v>
      </c>
      <c r="H277" s="284">
        <v>0</v>
      </c>
      <c r="I277" s="166">
        <v>319010.45999999897</v>
      </c>
      <c r="J277" s="166"/>
      <c r="K277" s="141"/>
    </row>
    <row r="278" spans="1:11" ht="13.8">
      <c r="A278" s="272" t="s">
        <v>1174</v>
      </c>
      <c r="B278" s="166">
        <v>0</v>
      </c>
      <c r="C278" s="166">
        <v>0</v>
      </c>
      <c r="D278" s="166">
        <v>0</v>
      </c>
      <c r="E278" s="284">
        <v>0</v>
      </c>
      <c r="F278" s="284">
        <v>0</v>
      </c>
      <c r="G278" s="284">
        <v>0</v>
      </c>
      <c r="H278" s="284">
        <v>0</v>
      </c>
      <c r="I278" s="166">
        <v>0</v>
      </c>
      <c r="J278" s="166"/>
      <c r="K278" s="141"/>
    </row>
    <row r="279" spans="1:11" ht="13.8">
      <c r="A279" s="272" t="s">
        <v>1175</v>
      </c>
      <c r="B279" s="166">
        <v>0</v>
      </c>
      <c r="C279" s="166">
        <v>0</v>
      </c>
      <c r="D279" s="166">
        <v>-81038115.239999995</v>
      </c>
      <c r="E279" s="284">
        <v>-54441405.818232</v>
      </c>
      <c r="F279" s="284">
        <v>-26596709.421767998</v>
      </c>
      <c r="G279" s="284">
        <v>-54441405.818232</v>
      </c>
      <c r="H279" s="284">
        <v>-26596709.421767998</v>
      </c>
      <c r="I279" s="166">
        <v>-81038115.239999995</v>
      </c>
      <c r="J279" s="166"/>
      <c r="K279" s="141"/>
    </row>
    <row r="280" spans="1:11" ht="13.8">
      <c r="A280" s="272" t="s">
        <v>1176</v>
      </c>
      <c r="B280" s="166">
        <v>0</v>
      </c>
      <c r="C280" s="166">
        <v>0</v>
      </c>
      <c r="D280" s="166">
        <v>0</v>
      </c>
      <c r="E280" s="284">
        <v>0</v>
      </c>
      <c r="F280" s="284">
        <v>0</v>
      </c>
      <c r="G280" s="284">
        <v>0</v>
      </c>
      <c r="H280" s="284">
        <v>0</v>
      </c>
      <c r="I280" s="166">
        <v>0</v>
      </c>
      <c r="J280" s="166"/>
      <c r="K280" s="141"/>
    </row>
    <row r="281" spans="1:11" ht="13.8">
      <c r="A281" s="272" t="s">
        <v>1177</v>
      </c>
      <c r="B281" s="166">
        <v>0</v>
      </c>
      <c r="C281" s="166">
        <v>0</v>
      </c>
      <c r="D281" s="166">
        <v>-565178.23</v>
      </c>
      <c r="E281" s="284">
        <v>-379686.73491399997</v>
      </c>
      <c r="F281" s="284">
        <v>-185491.49508599899</v>
      </c>
      <c r="G281" s="284">
        <v>-379686.73491399997</v>
      </c>
      <c r="H281" s="284">
        <v>-185491.49508599899</v>
      </c>
      <c r="I281" s="166">
        <v>-565178.22999999893</v>
      </c>
      <c r="J281" s="166"/>
      <c r="K281" s="141"/>
    </row>
    <row r="282" spans="1:11" ht="13.8">
      <c r="A282" s="272" t="s">
        <v>1178</v>
      </c>
      <c r="B282" s="166">
        <v>0</v>
      </c>
      <c r="C282" s="166">
        <v>0</v>
      </c>
      <c r="D282" s="166">
        <v>900167.16999999899</v>
      </c>
      <c r="E282" s="284">
        <v>604732.30480599997</v>
      </c>
      <c r="F282" s="284">
        <v>295434.86519399902</v>
      </c>
      <c r="G282" s="284">
        <v>604732.30480599997</v>
      </c>
      <c r="H282" s="284">
        <v>295434.86519399902</v>
      </c>
      <c r="I282" s="166">
        <v>900167.16999999899</v>
      </c>
      <c r="J282" s="166"/>
      <c r="K282" s="141"/>
    </row>
    <row r="283" spans="1:11" ht="13.8">
      <c r="A283" s="272" t="s">
        <v>1179</v>
      </c>
      <c r="B283" s="166">
        <v>0</v>
      </c>
      <c r="C283" s="166">
        <v>0</v>
      </c>
      <c r="D283" s="166">
        <v>-29321586.199999899</v>
      </c>
      <c r="E283" s="284">
        <v>-19698241.609159999</v>
      </c>
      <c r="F283" s="284">
        <v>-9623344.5908400007</v>
      </c>
      <c r="G283" s="284">
        <v>-19698241.609159999</v>
      </c>
      <c r="H283" s="284">
        <v>-9623344.5908400007</v>
      </c>
      <c r="I283" s="166">
        <v>-29321586.199999999</v>
      </c>
      <c r="J283" s="166"/>
      <c r="K283" s="141"/>
    </row>
    <row r="284" spans="1:11" ht="13.8">
      <c r="A284" s="272" t="s">
        <v>1180</v>
      </c>
      <c r="B284" s="166">
        <v>0</v>
      </c>
      <c r="C284" s="166">
        <v>0</v>
      </c>
      <c r="D284" s="166">
        <v>0</v>
      </c>
      <c r="E284" s="284">
        <v>0</v>
      </c>
      <c r="F284" s="284">
        <v>0</v>
      </c>
      <c r="G284" s="284">
        <v>0</v>
      </c>
      <c r="H284" s="284">
        <v>0</v>
      </c>
      <c r="I284" s="166">
        <v>0</v>
      </c>
      <c r="J284" s="166"/>
      <c r="K284" s="141"/>
    </row>
    <row r="285" spans="1:11" ht="13.8">
      <c r="A285" s="272" t="s">
        <v>1181</v>
      </c>
      <c r="B285" s="166">
        <v>0</v>
      </c>
      <c r="C285" s="166">
        <v>0</v>
      </c>
      <c r="D285" s="166">
        <v>26962791.75</v>
      </c>
      <c r="E285" s="284">
        <v>18113603.497650001</v>
      </c>
      <c r="F285" s="284">
        <v>8849188.2523500007</v>
      </c>
      <c r="G285" s="284">
        <v>18113603.497650001</v>
      </c>
      <c r="H285" s="284">
        <v>8849188.2523500007</v>
      </c>
      <c r="I285" s="166">
        <v>26962791.75</v>
      </c>
      <c r="J285" s="166"/>
      <c r="K285" s="141"/>
    </row>
    <row r="286" spans="1:11" ht="13.8">
      <c r="A286" s="272" t="s">
        <v>1182</v>
      </c>
      <c r="B286" s="166">
        <v>0</v>
      </c>
      <c r="C286" s="166">
        <v>0</v>
      </c>
      <c r="D286" s="166">
        <v>0</v>
      </c>
      <c r="E286" s="284">
        <v>0</v>
      </c>
      <c r="F286" s="284">
        <v>0</v>
      </c>
      <c r="G286" s="284">
        <v>0</v>
      </c>
      <c r="H286" s="284">
        <v>0</v>
      </c>
      <c r="I286" s="166">
        <v>0</v>
      </c>
      <c r="J286" s="166"/>
      <c r="K286" s="141"/>
    </row>
    <row r="287" spans="1:11" ht="13.8">
      <c r="A287" s="272" t="s">
        <v>1183</v>
      </c>
      <c r="B287" s="166">
        <v>0</v>
      </c>
      <c r="C287" s="166">
        <v>0</v>
      </c>
      <c r="D287" s="166">
        <v>-50084</v>
      </c>
      <c r="E287" s="284">
        <v>-33646.431199999999</v>
      </c>
      <c r="F287" s="284">
        <v>-16437.568799999899</v>
      </c>
      <c r="G287" s="284">
        <v>-33646.431199999999</v>
      </c>
      <c r="H287" s="284">
        <v>-16437.568799999899</v>
      </c>
      <c r="I287" s="166">
        <v>-50083.999999999898</v>
      </c>
      <c r="J287" s="166"/>
      <c r="K287" s="141"/>
    </row>
    <row r="288" spans="1:11" ht="13.8">
      <c r="A288" s="272" t="s">
        <v>1184</v>
      </c>
      <c r="B288" s="166">
        <v>0</v>
      </c>
      <c r="C288" s="166">
        <v>0</v>
      </c>
      <c r="D288" s="166">
        <v>-8018447.4399999902</v>
      </c>
      <c r="E288" s="284">
        <v>-5386792.9901919998</v>
      </c>
      <c r="F288" s="284">
        <v>-2631654.4498080001</v>
      </c>
      <c r="G288" s="284">
        <v>-5386792.9901919998</v>
      </c>
      <c r="H288" s="284">
        <v>-2631654.4498080001</v>
      </c>
      <c r="I288" s="166">
        <v>-8018447.4399999995</v>
      </c>
      <c r="J288" s="166"/>
      <c r="K288" s="141"/>
    </row>
    <row r="289" spans="1:11" ht="13.8">
      <c r="A289" s="272" t="s">
        <v>1185</v>
      </c>
      <c r="B289" s="166">
        <v>-8041826.8399999999</v>
      </c>
      <c r="C289" s="166">
        <v>-3118768.86</v>
      </c>
      <c r="D289" s="166">
        <v>-2443553.58</v>
      </c>
      <c r="E289" s="284">
        <v>-1641579.295044</v>
      </c>
      <c r="F289" s="284">
        <v>-801974.284955999</v>
      </c>
      <c r="G289" s="284">
        <v>-9683406.1350439992</v>
      </c>
      <c r="H289" s="284">
        <v>-3920743.1449560001</v>
      </c>
      <c r="I289" s="166">
        <v>-13604149.279999999</v>
      </c>
      <c r="J289" s="166"/>
      <c r="K289" s="141"/>
    </row>
    <row r="290" spans="1:11" ht="13.8">
      <c r="A290" s="272" t="s">
        <v>1186</v>
      </c>
      <c r="B290" s="166">
        <v>-1400</v>
      </c>
      <c r="C290" s="166">
        <v>-5000</v>
      </c>
      <c r="D290" s="166">
        <v>-3036.5999999999899</v>
      </c>
      <c r="E290" s="284">
        <v>-2039.9878799999999</v>
      </c>
      <c r="F290" s="284">
        <v>-996.61212</v>
      </c>
      <c r="G290" s="284">
        <v>-3439.9878800000001</v>
      </c>
      <c r="H290" s="284">
        <v>-5996.6121199999998</v>
      </c>
      <c r="I290" s="166">
        <v>-9436.6</v>
      </c>
      <c r="J290" s="166"/>
      <c r="K290" s="141"/>
    </row>
    <row r="291" spans="1:11" ht="13.8">
      <c r="A291" s="272" t="s">
        <v>1187</v>
      </c>
      <c r="B291" s="166">
        <v>-24586.78</v>
      </c>
      <c r="C291" s="166">
        <v>-162987.63</v>
      </c>
      <c r="D291" s="166">
        <v>0</v>
      </c>
      <c r="E291" s="284">
        <v>0</v>
      </c>
      <c r="F291" s="284">
        <v>0</v>
      </c>
      <c r="G291" s="284">
        <v>-24586.78</v>
      </c>
      <c r="H291" s="284">
        <v>-162987.63</v>
      </c>
      <c r="I291" s="166">
        <v>-187574.41</v>
      </c>
      <c r="J291" s="166"/>
      <c r="K291" s="141"/>
    </row>
    <row r="292" spans="1:11" ht="13.8">
      <c r="A292" s="272" t="s">
        <v>1188</v>
      </c>
      <c r="B292" s="166">
        <v>13315.72</v>
      </c>
      <c r="C292" s="166"/>
      <c r="D292" s="166">
        <v>0</v>
      </c>
      <c r="E292" s="284">
        <v>0</v>
      </c>
      <c r="F292" s="284">
        <v>0</v>
      </c>
      <c r="G292" s="284">
        <v>13315.72</v>
      </c>
      <c r="H292" s="284">
        <v>0</v>
      </c>
      <c r="I292" s="166">
        <v>13315.72</v>
      </c>
      <c r="J292" s="166"/>
      <c r="K292" s="141"/>
    </row>
    <row r="293" spans="1:11" ht="13.8">
      <c r="A293" s="272" t="s">
        <v>1189</v>
      </c>
      <c r="B293" s="166">
        <v>-873778.179999999</v>
      </c>
      <c r="C293" s="166">
        <v>0</v>
      </c>
      <c r="D293" s="166">
        <v>0</v>
      </c>
      <c r="E293" s="284">
        <v>0</v>
      </c>
      <c r="F293" s="284">
        <v>0</v>
      </c>
      <c r="G293" s="284">
        <v>-873778.179999999</v>
      </c>
      <c r="H293" s="284">
        <v>0</v>
      </c>
      <c r="I293" s="166">
        <v>-873778.179999999</v>
      </c>
      <c r="J293" s="166"/>
      <c r="K293" s="141"/>
    </row>
    <row r="294" spans="1:11" ht="13.8">
      <c r="A294" s="272" t="s">
        <v>1190</v>
      </c>
      <c r="B294" s="166">
        <v>0</v>
      </c>
      <c r="C294" s="166">
        <v>0</v>
      </c>
      <c r="D294" s="166">
        <v>0</v>
      </c>
      <c r="E294" s="284">
        <v>0</v>
      </c>
      <c r="F294" s="284">
        <v>0</v>
      </c>
      <c r="G294" s="284">
        <v>0</v>
      </c>
      <c r="H294" s="284">
        <v>0</v>
      </c>
      <c r="I294" s="166">
        <v>0</v>
      </c>
      <c r="J294" s="166"/>
      <c r="K294" s="141"/>
    </row>
    <row r="295" spans="1:11" ht="13.8">
      <c r="A295" s="272" t="s">
        <v>1191</v>
      </c>
      <c r="B295" s="166">
        <v>601.29999999999995</v>
      </c>
      <c r="C295" s="166">
        <v>0</v>
      </c>
      <c r="D295" s="166">
        <v>0</v>
      </c>
      <c r="E295" s="284">
        <v>0</v>
      </c>
      <c r="F295" s="284">
        <v>0</v>
      </c>
      <c r="G295" s="284">
        <v>601.29999999999995</v>
      </c>
      <c r="H295" s="284">
        <v>0</v>
      </c>
      <c r="I295" s="166">
        <v>601.29999999999995</v>
      </c>
      <c r="J295" s="166"/>
      <c r="K295" s="141"/>
    </row>
    <row r="296" spans="1:11" ht="13.8">
      <c r="A296" s="272" t="s">
        <v>1192</v>
      </c>
      <c r="B296" s="166">
        <v>0</v>
      </c>
      <c r="C296" s="166">
        <v>0</v>
      </c>
      <c r="D296" s="166">
        <v>40037.25</v>
      </c>
      <c r="E296" s="284">
        <v>26897.024549999998</v>
      </c>
      <c r="F296" s="284">
        <v>13140.22545</v>
      </c>
      <c r="G296" s="284">
        <v>26897.024549999998</v>
      </c>
      <c r="H296" s="284">
        <v>13140.22545</v>
      </c>
      <c r="I296" s="166">
        <v>40037.25</v>
      </c>
      <c r="J296" s="166"/>
      <c r="K296" s="141"/>
    </row>
    <row r="297" spans="1:11" ht="13.8">
      <c r="A297" s="272" t="s">
        <v>1193</v>
      </c>
      <c r="B297" s="166">
        <v>0</v>
      </c>
      <c r="C297" s="166">
        <v>0</v>
      </c>
      <c r="D297" s="166">
        <v>-2133403.0099999998</v>
      </c>
      <c r="E297" s="284">
        <v>-1433220.142118</v>
      </c>
      <c r="F297" s="284">
        <v>-700182.86788200005</v>
      </c>
      <c r="G297" s="284">
        <v>-1433220.142118</v>
      </c>
      <c r="H297" s="284">
        <v>-700182.86788200005</v>
      </c>
      <c r="I297" s="166">
        <v>-2133403.0099999998</v>
      </c>
      <c r="J297" s="166"/>
      <c r="K297" s="141"/>
    </row>
    <row r="298" spans="1:11" ht="13.8">
      <c r="A298" s="272" t="s">
        <v>1194</v>
      </c>
      <c r="B298" s="166">
        <v>0</v>
      </c>
      <c r="C298" s="166">
        <v>0</v>
      </c>
      <c r="D298" s="166">
        <v>3857026</v>
      </c>
      <c r="E298" s="284">
        <v>2591150.0668000001</v>
      </c>
      <c r="F298" s="284">
        <v>1265875.9331999901</v>
      </c>
      <c r="G298" s="284">
        <v>2591150.0668000001</v>
      </c>
      <c r="H298" s="284">
        <v>1265875.9331999901</v>
      </c>
      <c r="I298" s="166">
        <v>3857025.9999999902</v>
      </c>
      <c r="J298" s="166"/>
      <c r="K298" s="141"/>
    </row>
    <row r="299" spans="1:11" ht="13.8">
      <c r="A299" s="272" t="s">
        <v>1195</v>
      </c>
      <c r="B299" s="166">
        <v>0</v>
      </c>
      <c r="C299" s="166">
        <v>0</v>
      </c>
      <c r="D299" s="166">
        <v>5324152.2</v>
      </c>
      <c r="E299" s="284">
        <v>3576765.44796</v>
      </c>
      <c r="F299" s="284">
        <v>1747386.7520399999</v>
      </c>
      <c r="G299" s="284">
        <v>3576765.44796</v>
      </c>
      <c r="H299" s="284">
        <v>1747386.7520399999</v>
      </c>
      <c r="I299" s="166">
        <v>5324152.2</v>
      </c>
      <c r="J299" s="166"/>
      <c r="K299" s="141"/>
    </row>
    <row r="300" spans="1:11" ht="13.8">
      <c r="A300" s="271" t="s">
        <v>1196</v>
      </c>
      <c r="B300" s="286">
        <v>0</v>
      </c>
      <c r="C300" s="286">
        <v>0</v>
      </c>
      <c r="D300" s="286">
        <v>6316819.5700000003</v>
      </c>
      <c r="E300" s="284">
        <v>4243639.3871259997</v>
      </c>
      <c r="F300" s="284">
        <v>2073180.1828739999</v>
      </c>
      <c r="G300" s="284">
        <v>4243639.3871259997</v>
      </c>
      <c r="H300" s="284">
        <v>2073180.1828739999</v>
      </c>
      <c r="I300" s="286">
        <v>6316819.5699999994</v>
      </c>
      <c r="J300" s="166"/>
      <c r="K300" s="141"/>
    </row>
    <row r="301" spans="1:11" ht="13.8">
      <c r="A301" s="272" t="s">
        <v>1197</v>
      </c>
      <c r="B301" s="166">
        <v>-8608664.3200000003</v>
      </c>
      <c r="C301" s="166">
        <v>-3286756.4899999998</v>
      </c>
      <c r="D301" s="166">
        <v>-80172410.359999865</v>
      </c>
      <c r="E301" s="142">
        <v>-53859825.279847987</v>
      </c>
      <c r="F301" s="142">
        <v>-26312585.080152001</v>
      </c>
      <c r="G301" s="142">
        <v>-62468489.599847995</v>
      </c>
      <c r="H301" s="142">
        <v>-29599341.570152003</v>
      </c>
      <c r="I301" s="166">
        <v>-92067831.170000002</v>
      </c>
      <c r="J301" s="166"/>
      <c r="K301" s="141"/>
    </row>
    <row r="302" spans="1:11" ht="14.4">
      <c r="A302" s="273" t="s">
        <v>1198</v>
      </c>
      <c r="B302" s="166"/>
      <c r="C302" s="166"/>
      <c r="D302" s="166"/>
      <c r="E302" s="285"/>
      <c r="F302" s="285"/>
      <c r="G302" s="285"/>
      <c r="H302" s="285"/>
      <c r="I302" s="166"/>
      <c r="J302" s="166"/>
      <c r="K302" s="141"/>
    </row>
    <row r="303" spans="1:11" ht="13.8">
      <c r="A303" s="272" t="s">
        <v>1199</v>
      </c>
      <c r="B303" s="166">
        <v>0</v>
      </c>
      <c r="C303" s="166">
        <v>0</v>
      </c>
      <c r="D303" s="166">
        <v>218136834</v>
      </c>
      <c r="E303" s="284">
        <v>146544325.0812</v>
      </c>
      <c r="F303" s="284">
        <v>71592508.918799996</v>
      </c>
      <c r="G303" s="158">
        <v>146544325.0812</v>
      </c>
      <c r="H303" s="158">
        <v>71592508.918799996</v>
      </c>
      <c r="I303" s="166">
        <v>218136834</v>
      </c>
      <c r="J303" s="166"/>
      <c r="K303" s="141"/>
    </row>
    <row r="304" spans="1:11" ht="13.8">
      <c r="A304" s="272" t="s">
        <v>1200</v>
      </c>
      <c r="B304" s="166">
        <v>0</v>
      </c>
      <c r="C304" s="166">
        <v>0</v>
      </c>
      <c r="D304" s="166">
        <v>0</v>
      </c>
      <c r="E304" s="284">
        <v>0</v>
      </c>
      <c r="F304" s="284">
        <v>0</v>
      </c>
      <c r="G304" s="284">
        <v>0</v>
      </c>
      <c r="H304" s="284">
        <v>0</v>
      </c>
      <c r="I304" s="166">
        <v>0</v>
      </c>
      <c r="J304" s="166"/>
      <c r="K304" s="141"/>
    </row>
    <row r="305" spans="1:11" ht="13.8">
      <c r="A305" s="272" t="s">
        <v>1201</v>
      </c>
      <c r="B305" s="166">
        <v>0</v>
      </c>
      <c r="C305" s="166">
        <v>0</v>
      </c>
      <c r="D305" s="166">
        <v>2955479.75</v>
      </c>
      <c r="E305" s="284">
        <v>1985491.29605</v>
      </c>
      <c r="F305" s="284">
        <v>969988.45395</v>
      </c>
      <c r="G305" s="284">
        <v>1985491.29605</v>
      </c>
      <c r="H305" s="284">
        <v>969988.45395</v>
      </c>
      <c r="I305" s="166">
        <v>2955479.75</v>
      </c>
      <c r="J305" s="166"/>
      <c r="K305" s="141"/>
    </row>
    <row r="306" spans="1:11" ht="13.8">
      <c r="A306" s="272" t="s">
        <v>1202</v>
      </c>
      <c r="B306" s="166">
        <v>9299.7599999999893</v>
      </c>
      <c r="C306" s="166">
        <v>5699.8799999999901</v>
      </c>
      <c r="D306" s="166">
        <v>2775148.68</v>
      </c>
      <c r="E306" s="284">
        <v>1864344.883224</v>
      </c>
      <c r="F306" s="284">
        <v>910803.79677599994</v>
      </c>
      <c r="G306" s="284">
        <v>1873644.643224</v>
      </c>
      <c r="H306" s="284">
        <v>916503.67677599995</v>
      </c>
      <c r="I306" s="166">
        <v>2790148.32</v>
      </c>
      <c r="J306" s="166"/>
      <c r="K306" s="141"/>
    </row>
    <row r="307" spans="1:11" ht="13.8">
      <c r="A307" s="272" t="s">
        <v>1203</v>
      </c>
      <c r="B307" s="166">
        <v>0</v>
      </c>
      <c r="C307" s="166">
        <v>0</v>
      </c>
      <c r="D307" s="166">
        <v>0</v>
      </c>
      <c r="E307" s="284">
        <v>0</v>
      </c>
      <c r="F307" s="284">
        <v>0</v>
      </c>
      <c r="G307" s="284">
        <v>0</v>
      </c>
      <c r="H307" s="284">
        <v>0</v>
      </c>
      <c r="I307" s="166">
        <v>0</v>
      </c>
      <c r="J307" s="166"/>
      <c r="K307" s="141"/>
    </row>
    <row r="308" spans="1:11" ht="13.8">
      <c r="A308" s="272" t="s">
        <v>1204</v>
      </c>
      <c r="B308" s="166">
        <v>0</v>
      </c>
      <c r="C308" s="166">
        <v>0</v>
      </c>
      <c r="D308" s="166">
        <v>0</v>
      </c>
      <c r="E308" s="284">
        <v>0</v>
      </c>
      <c r="F308" s="284">
        <v>0</v>
      </c>
      <c r="G308" s="284">
        <v>0</v>
      </c>
      <c r="H308" s="284">
        <v>0</v>
      </c>
      <c r="I308" s="166">
        <v>0</v>
      </c>
      <c r="J308" s="166"/>
      <c r="K308" s="141"/>
    </row>
    <row r="309" spans="1:11" ht="13.8">
      <c r="A309" s="272" t="s">
        <v>1205</v>
      </c>
      <c r="B309" s="166">
        <v>0</v>
      </c>
      <c r="C309" s="166">
        <v>0</v>
      </c>
      <c r="D309" s="166">
        <v>1002.9</v>
      </c>
      <c r="E309" s="284">
        <v>673.74821999999995</v>
      </c>
      <c r="F309" s="284">
        <v>329.15177999999997</v>
      </c>
      <c r="G309" s="284">
        <v>673.74821999999995</v>
      </c>
      <c r="H309" s="284">
        <v>329.15177999999997</v>
      </c>
      <c r="I309" s="166">
        <v>1002.8999999999999</v>
      </c>
      <c r="J309" s="166"/>
      <c r="K309" s="141"/>
    </row>
    <row r="310" spans="1:11" ht="13.8">
      <c r="A310" s="272" t="s">
        <v>1206</v>
      </c>
      <c r="B310" s="166">
        <v>16530212.439999999</v>
      </c>
      <c r="C310" s="166">
        <v>530100.91999999899</v>
      </c>
      <c r="D310" s="166">
        <v>2353088.0299999998</v>
      </c>
      <c r="E310" s="284">
        <v>1580804.538554</v>
      </c>
      <c r="F310" s="284">
        <v>772283.49144599901</v>
      </c>
      <c r="G310" s="284">
        <v>18111016.978553999</v>
      </c>
      <c r="H310" s="284">
        <v>1302384.411446</v>
      </c>
      <c r="I310" s="166">
        <v>19413401.390000001</v>
      </c>
      <c r="J310" s="166"/>
      <c r="K310" s="141"/>
    </row>
    <row r="311" spans="1:11" ht="13.8">
      <c r="A311" s="271" t="s">
        <v>1207</v>
      </c>
      <c r="B311" s="286">
        <v>-6162027.2800000003</v>
      </c>
      <c r="C311" s="286">
        <v>-2036652.65</v>
      </c>
      <c r="D311" s="286">
        <v>-1777498.23</v>
      </c>
      <c r="E311" s="284">
        <v>-1194123.310914</v>
      </c>
      <c r="F311" s="284">
        <v>-583374.91908599995</v>
      </c>
      <c r="G311" s="284">
        <v>-7356150.5909139998</v>
      </c>
      <c r="H311" s="284">
        <v>-2620027.5690859999</v>
      </c>
      <c r="I311" s="286">
        <v>-9976178.1600000001</v>
      </c>
      <c r="J311" s="166"/>
      <c r="K311" s="141"/>
    </row>
    <row r="312" spans="1:11" ht="13.8">
      <c r="A312" s="272" t="s">
        <v>1208</v>
      </c>
      <c r="B312" s="166">
        <v>10377484.92</v>
      </c>
      <c r="C312" s="166">
        <v>-1500851.8499999901</v>
      </c>
      <c r="D312" s="166">
        <v>224444055.13</v>
      </c>
      <c r="E312" s="142">
        <v>150781516.236334</v>
      </c>
      <c r="F312" s="142">
        <v>73662538.893665999</v>
      </c>
      <c r="G312" s="142">
        <v>161159001.15633401</v>
      </c>
      <c r="H312" s="142">
        <v>72161687.043665901</v>
      </c>
      <c r="I312" s="166">
        <v>233320688.19999993</v>
      </c>
      <c r="J312" s="166"/>
      <c r="K312" s="141"/>
    </row>
    <row r="313" spans="1:11" ht="14.4">
      <c r="A313" s="273" t="s">
        <v>1209</v>
      </c>
      <c r="B313" s="166"/>
      <c r="C313" s="166"/>
      <c r="D313" s="166"/>
      <c r="E313" s="285"/>
      <c r="F313" s="285"/>
      <c r="G313" s="285"/>
      <c r="H313" s="285"/>
      <c r="I313" s="166"/>
      <c r="J313" s="166"/>
      <c r="K313" s="141"/>
    </row>
    <row r="314" spans="1:11" ht="13.8">
      <c r="A314" s="272" t="s">
        <v>1210</v>
      </c>
      <c r="B314" s="166">
        <v>0</v>
      </c>
      <c r="C314" s="166">
        <v>0</v>
      </c>
      <c r="D314" s="166">
        <v>0</v>
      </c>
      <c r="E314" s="284">
        <v>0</v>
      </c>
      <c r="F314" s="284">
        <v>0</v>
      </c>
      <c r="G314" s="284">
        <v>0</v>
      </c>
      <c r="H314" s="284">
        <v>0</v>
      </c>
      <c r="I314" s="166">
        <v>0</v>
      </c>
      <c r="J314" s="166"/>
      <c r="K314" s="141"/>
    </row>
    <row r="315" spans="1:11" ht="13.8">
      <c r="A315" s="271" t="s">
        <v>1211</v>
      </c>
      <c r="B315" s="286">
        <v>0</v>
      </c>
      <c r="C315" s="286">
        <v>0</v>
      </c>
      <c r="D315" s="286">
        <v>0</v>
      </c>
      <c r="E315" s="284">
        <v>0</v>
      </c>
      <c r="F315" s="284">
        <v>0</v>
      </c>
      <c r="G315" s="284">
        <v>0</v>
      </c>
      <c r="H315" s="284">
        <v>0</v>
      </c>
      <c r="I315" s="286">
        <v>0</v>
      </c>
      <c r="J315" s="166"/>
      <c r="K315" s="141"/>
    </row>
    <row r="316" spans="1:11" ht="13.8">
      <c r="A316" s="272" t="s">
        <v>1212</v>
      </c>
      <c r="B316" s="166">
        <v>0</v>
      </c>
      <c r="C316" s="166">
        <v>0</v>
      </c>
      <c r="D316" s="166">
        <v>0</v>
      </c>
      <c r="E316" s="142">
        <v>0</v>
      </c>
      <c r="F316" s="142">
        <v>0</v>
      </c>
      <c r="G316" s="142">
        <v>0</v>
      </c>
      <c r="H316" s="142">
        <v>0</v>
      </c>
      <c r="I316" s="166">
        <v>0</v>
      </c>
      <c r="J316" s="166"/>
      <c r="K316" s="141"/>
    </row>
    <row r="317" spans="1:11" ht="13.8">
      <c r="A317" s="270"/>
      <c r="B317" s="286"/>
      <c r="C317" s="286"/>
      <c r="D317" s="286"/>
      <c r="E317" s="287"/>
      <c r="F317" s="287"/>
      <c r="G317" s="287"/>
      <c r="H317" s="287"/>
      <c r="I317" s="286"/>
      <c r="J317" s="166"/>
      <c r="K317" s="141"/>
    </row>
    <row r="318" spans="1:11" ht="14.4" thickBot="1">
      <c r="A318" s="274" t="s">
        <v>1213</v>
      </c>
      <c r="B318" s="156">
        <v>1768820.5999999996</v>
      </c>
      <c r="C318" s="156">
        <v>-4787608.3399999896</v>
      </c>
      <c r="D318" s="156">
        <v>144271644.77000013</v>
      </c>
      <c r="E318" s="148">
        <v>96921690.956486017</v>
      </c>
      <c r="F318" s="148">
        <v>47349953.813513994</v>
      </c>
      <c r="G318" s="148">
        <v>98690511.556486011</v>
      </c>
      <c r="H318" s="148">
        <v>42562345.473513901</v>
      </c>
      <c r="I318" s="156">
        <v>141252857.02999991</v>
      </c>
      <c r="J318" s="168"/>
      <c r="K318" s="141"/>
    </row>
    <row r="319" spans="1:11" ht="14.4" thickTop="1">
      <c r="A319" s="270"/>
      <c r="B319" s="292"/>
      <c r="C319" s="292"/>
      <c r="D319" s="292"/>
      <c r="E319" s="287"/>
      <c r="F319" s="287"/>
      <c r="G319" s="287"/>
      <c r="H319" s="287"/>
      <c r="I319" s="292">
        <v>0</v>
      </c>
      <c r="J319" s="167"/>
      <c r="K319" s="141"/>
    </row>
    <row r="320" spans="1:11" ht="14.4" thickBot="1">
      <c r="A320" s="279" t="s">
        <v>1214</v>
      </c>
      <c r="B320" s="156">
        <v>526404112.74000168</v>
      </c>
      <c r="C320" s="156">
        <v>191257464.47999999</v>
      </c>
      <c r="D320" s="156">
        <v>-338765693.70000017</v>
      </c>
      <c r="E320" s="148">
        <v>-224091652.59770802</v>
      </c>
      <c r="F320" s="148">
        <v>-114674041.10229188</v>
      </c>
      <c r="G320" s="148">
        <v>302312460.14229274</v>
      </c>
      <c r="H320" s="148">
        <v>76583423.377707183</v>
      </c>
      <c r="I320" s="156">
        <v>378895883.51999992</v>
      </c>
      <c r="J320" s="168"/>
      <c r="K320" s="141"/>
    </row>
    <row r="321" spans="1:11" ht="13.8" thickTop="1">
      <c r="A321" s="280"/>
      <c r="B321" s="159"/>
      <c r="C321" s="159"/>
      <c r="D321" s="159"/>
      <c r="E321" s="159"/>
      <c r="F321" s="159"/>
      <c r="G321" s="159"/>
      <c r="H321" s="159"/>
      <c r="I321" s="159"/>
      <c r="J321" s="159"/>
      <c r="K321" s="141"/>
    </row>
    <row r="322" spans="1:11">
      <c r="A322" s="281"/>
      <c r="B322" s="159"/>
      <c r="C322" s="159"/>
      <c r="D322" s="159"/>
      <c r="E322" s="159"/>
      <c r="F322" s="159"/>
      <c r="G322" s="159"/>
      <c r="H322" s="159"/>
      <c r="I322" s="159"/>
      <c r="J322" s="159"/>
      <c r="K322" s="141"/>
    </row>
    <row r="323" spans="1:11">
      <c r="A323" s="281"/>
      <c r="B323" s="159"/>
      <c r="C323" s="159"/>
      <c r="D323" s="159"/>
      <c r="E323" s="159"/>
      <c r="F323" s="159"/>
      <c r="G323" s="159"/>
      <c r="H323" s="159"/>
      <c r="I323" s="159"/>
      <c r="J323" s="159"/>
      <c r="K323" s="141"/>
    </row>
  </sheetData>
  <printOptions horizontalCentered="1"/>
  <pageMargins left="0.25" right="0.25" top="0.8" bottom="0.75" header="0.3" footer="0.3"/>
  <pageSetup scale="71" fitToHeight="6" orientation="landscape" r:id="rId1"/>
  <headerFooter>
    <oddHeader>&amp;CPuget Sound Energy
Docket No. UE-170033
Electric Cost of Service Accounting Inputs
&amp;A</oddHead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8A1EAA-B14C-49CC-B85D-5691C82BE541}"/>
</file>

<file path=customXml/itemProps2.xml><?xml version="1.0" encoding="utf-8"?>
<ds:datastoreItem xmlns:ds="http://schemas.openxmlformats.org/officeDocument/2006/customXml" ds:itemID="{0E980892-F384-418A-8EA3-36F4EEE87123}"/>
</file>

<file path=customXml/itemProps3.xml><?xml version="1.0" encoding="utf-8"?>
<ds:datastoreItem xmlns:ds="http://schemas.openxmlformats.org/officeDocument/2006/customXml" ds:itemID="{55058F45-17A6-453C-99A9-A19352596CDA}"/>
</file>

<file path=customXml/itemProps4.xml><?xml version="1.0" encoding="utf-8"?>
<ds:datastoreItem xmlns:ds="http://schemas.openxmlformats.org/officeDocument/2006/customXml" ds:itemID="{D2FA58EF-0BD0-4D19-B89D-9DE0963E0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32</vt:i4>
      </vt:variant>
    </vt:vector>
  </HeadingPairs>
  <TitlesOfParts>
    <vt:vector size="61" baseType="lpstr">
      <vt:lpstr>COS Account Input</vt:lpstr>
      <vt:lpstr>Revenue Input</vt:lpstr>
      <vt:lpstr>Expense Inputs</vt:lpstr>
      <vt:lpstr>Ratebase Inputs</vt:lpstr>
      <vt:lpstr>2017 Settle RB Adjustments</vt:lpstr>
      <vt:lpstr>2017 Settle IS Adjustments</vt:lpstr>
      <vt:lpstr>2017 Data Support===&gt;</vt:lpstr>
      <vt:lpstr>9-2016 AMA Ratebase</vt:lpstr>
      <vt:lpstr>9-2016 Income Statement</vt:lpstr>
      <vt:lpstr>Revenue Support===&gt;</vt:lpstr>
      <vt:lpstr>2017 Other Op Rev</vt:lpstr>
      <vt:lpstr>Adj 13.01 Rev</vt:lpstr>
      <vt:lpstr>Proforma Revenue</vt:lpstr>
      <vt:lpstr>Adj 13.02 Rev</vt:lpstr>
      <vt:lpstr>Adj 13.03 Rev</vt:lpstr>
      <vt:lpstr>Adj 21.01 Power Costs</vt:lpstr>
      <vt:lpstr>Expense Support===&gt;</vt:lpstr>
      <vt:lpstr>Amortization Exp</vt:lpstr>
      <vt:lpstr>Other Tax Detail</vt:lpstr>
      <vt:lpstr>Adj 13.06 Depreciation</vt:lpstr>
      <vt:lpstr>2017 Depr Det</vt:lpstr>
      <vt:lpstr>2017 Accretion Det</vt:lpstr>
      <vt:lpstr>2017 403.1 Depr Det</vt:lpstr>
      <vt:lpstr>2017 Common Depre</vt:lpstr>
      <vt:lpstr>Other Support===&gt;</vt:lpstr>
      <vt:lpstr>Salary &amp; Wage Adj</vt:lpstr>
      <vt:lpstr>Exh.A-1</vt:lpstr>
      <vt:lpstr>KJB-18 CF &amp; ROR </vt:lpstr>
      <vt:lpstr>Summary</vt:lpstr>
      <vt:lpstr>'2017 403.1 Depr Det'!Print_Area</vt:lpstr>
      <vt:lpstr>'2017 Accretion Det'!Print_Area</vt:lpstr>
      <vt:lpstr>'2017 Common Depre'!Print_Area</vt:lpstr>
      <vt:lpstr>'2017 Depr Det'!Print_Area</vt:lpstr>
      <vt:lpstr>'2017 Other Op Rev'!Print_Area</vt:lpstr>
      <vt:lpstr>'2017 Settle IS Adjustments'!Print_Area</vt:lpstr>
      <vt:lpstr>'2017 Settle RB Adjustments'!Print_Area</vt:lpstr>
      <vt:lpstr>'9-2016 AMA Ratebase'!Print_Area</vt:lpstr>
      <vt:lpstr>'9-2016 Income Statement'!Print_Area</vt:lpstr>
      <vt:lpstr>'Adj 13.01 Rev'!Print_Area</vt:lpstr>
      <vt:lpstr>'Adj 13.02 Rev'!Print_Area</vt:lpstr>
      <vt:lpstr>'Adj 13.03 Rev'!Print_Area</vt:lpstr>
      <vt:lpstr>'Adj 13.06 Depreciation'!Print_Area</vt:lpstr>
      <vt:lpstr>'Amortization Exp'!Print_Area</vt:lpstr>
      <vt:lpstr>'COS Account Input'!Print_Area</vt:lpstr>
      <vt:lpstr>'Exh.A-1'!Print_Area</vt:lpstr>
      <vt:lpstr>'Expense Inputs'!Print_Area</vt:lpstr>
      <vt:lpstr>'KJB-18 CF &amp; ROR '!Print_Area</vt:lpstr>
      <vt:lpstr>'Other Tax Detail'!Print_Area</vt:lpstr>
      <vt:lpstr>'Ratebase Inputs'!Print_Area</vt:lpstr>
      <vt:lpstr>'Revenue Input'!Print_Area</vt:lpstr>
      <vt:lpstr>'Salary &amp; Wage Adj'!Print_Area</vt:lpstr>
      <vt:lpstr>Summary!Print_Area</vt:lpstr>
      <vt:lpstr>'2017 Depr Det'!Print_Titles</vt:lpstr>
      <vt:lpstr>'2017 Other Op Rev'!Print_Titles</vt:lpstr>
      <vt:lpstr>'2017 Settle IS Adjustments'!Print_Titles</vt:lpstr>
      <vt:lpstr>'2017 Settle RB Adjustments'!Print_Titles</vt:lpstr>
      <vt:lpstr>'COS Account Input'!Print_Titles</vt:lpstr>
      <vt:lpstr>'Expense Inputs'!Print_Titles</vt:lpstr>
      <vt:lpstr>'Ratebase Inputs'!Print_Titles</vt:lpstr>
      <vt:lpstr>'Revenue Input'!Print_Titles</vt:lpstr>
      <vt:lpstr>Summary!Print_Titles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kbarnard</cp:lastModifiedBy>
  <cp:lastPrinted>2017-12-08T21:23:18Z</cp:lastPrinted>
  <dcterms:created xsi:type="dcterms:W3CDTF">1998-10-05T15:14:17Z</dcterms:created>
  <dcterms:modified xsi:type="dcterms:W3CDTF">2018-04-05T15:40:34Z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