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8\2018 Tax Reform\WA\Sch 74-174 Tariff Filing\"/>
    </mc:Choice>
  </mc:AlternateContent>
  <bookViews>
    <workbookView xWindow="0" yWindow="0" windowWidth="25200" windowHeight="12555"/>
  </bookViews>
  <sheets>
    <sheet name="Tax Reform Sch 74 RS-RD" sheetId="1" r:id="rId1"/>
  </sheets>
  <externalReferences>
    <externalReference r:id="rId2"/>
  </externalReferences>
  <definedNames>
    <definedName name="Base1_Billing2">'[1]Pres &amp; Prop Rev'!$N$8</definedName>
    <definedName name="_xlnm.Print_Area" localSheetId="0">'Tax Reform Sch 74 RS-RD'!$A$5:$J$31</definedName>
    <definedName name="SL_RateIncr">'[1]St Lts'!$AD$1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1" l="1"/>
  <c r="E15" i="1"/>
  <c r="E17" i="1"/>
  <c r="D40" i="1" l="1"/>
  <c r="D42" i="1" l="1"/>
  <c r="D39" i="1"/>
  <c r="D38" i="1"/>
  <c r="D27" i="1" l="1"/>
  <c r="C34" i="1" s="1"/>
  <c r="I25" i="1"/>
  <c r="G25" i="1"/>
  <c r="L23" i="1"/>
  <c r="M23" i="1" s="1"/>
  <c r="I23" i="1"/>
  <c r="G23" i="1"/>
  <c r="L21" i="1"/>
  <c r="M21" i="1" s="1"/>
  <c r="I21" i="1"/>
  <c r="G21" i="1"/>
  <c r="L19" i="1"/>
  <c r="M19" i="1" s="1"/>
  <c r="I19" i="1"/>
  <c r="G19" i="1"/>
  <c r="L17" i="1"/>
  <c r="M17" i="1" s="1"/>
  <c r="I17" i="1"/>
  <c r="G17" i="1"/>
  <c r="L15" i="1"/>
  <c r="M15" i="1" s="1"/>
  <c r="I15" i="1"/>
  <c r="I27" i="1" s="1"/>
  <c r="G15" i="1"/>
  <c r="G27" i="1" s="1"/>
  <c r="F19" i="1" l="1"/>
  <c r="E19" i="1" s="1"/>
  <c r="F25" i="1"/>
  <c r="E25" i="1" s="1"/>
  <c r="J15" i="1"/>
  <c r="F23" i="1"/>
  <c r="E23" i="1" s="1"/>
  <c r="T17" i="1"/>
  <c r="F21" i="1"/>
  <c r="E21" i="1" s="1"/>
  <c r="L27" i="1"/>
  <c r="L25" i="1"/>
  <c r="M25" i="1" s="1"/>
  <c r="M27" i="1" s="1"/>
  <c r="O15" i="1" l="1"/>
  <c r="D44" i="1"/>
  <c r="D46" i="1" s="1"/>
  <c r="H23" i="1"/>
  <c r="J23" i="1"/>
  <c r="O23" i="1" s="1"/>
  <c r="J19" i="1"/>
  <c r="O19" i="1" s="1"/>
  <c r="H19" i="1"/>
  <c r="H17" i="1"/>
  <c r="J17" i="1"/>
  <c r="O17" i="1" s="1"/>
  <c r="F17" i="1"/>
  <c r="E27" i="1"/>
  <c r="F15" i="1"/>
  <c r="H15" i="1"/>
  <c r="H21" i="1"/>
  <c r="J21" i="1"/>
  <c r="O21" i="1" s="1"/>
  <c r="J25" i="1"/>
  <c r="O25" i="1" s="1"/>
  <c r="H25" i="1"/>
  <c r="H27" i="1" l="1"/>
  <c r="F27" i="1"/>
  <c r="O27" i="1"/>
</calcChain>
</file>

<file path=xl/sharedStrings.xml><?xml version="1.0" encoding="utf-8"?>
<sst xmlns="http://schemas.openxmlformats.org/spreadsheetml/2006/main" count="66" uniqueCount="55">
  <si>
    <t>Schedule 74</t>
  </si>
  <si>
    <t>Temporary Federal Tax Rate Adjustment</t>
  </si>
  <si>
    <t>Total Billed</t>
  </si>
  <si>
    <t xml:space="preserve">Present </t>
  </si>
  <si>
    <t>Federal Tax</t>
  </si>
  <si>
    <t>Base</t>
  </si>
  <si>
    <t>kWh</t>
  </si>
  <si>
    <t>Billed</t>
  </si>
  <si>
    <t>Percentage</t>
  </si>
  <si>
    <t>Revenue</t>
  </si>
  <si>
    <t>Type of</t>
  </si>
  <si>
    <t>Schedule</t>
  </si>
  <si>
    <t xml:space="preserve">Rate </t>
  </si>
  <si>
    <t>Billing</t>
  </si>
  <si>
    <t xml:space="preserve">Billing </t>
  </si>
  <si>
    <t>Per kWh</t>
  </si>
  <si>
    <t>of Base</t>
  </si>
  <si>
    <t>Check</t>
  </si>
  <si>
    <t>at Present</t>
  </si>
  <si>
    <t>No.</t>
  </si>
  <si>
    <t>Service</t>
  </si>
  <si>
    <t>Number</t>
  </si>
  <si>
    <t>Adjustment</t>
  </si>
  <si>
    <t>Change</t>
  </si>
  <si>
    <t>Determinants</t>
  </si>
  <si>
    <t>Rate</t>
  </si>
  <si>
    <t>(a)</t>
  </si>
  <si>
    <t>(b)</t>
  </si>
  <si>
    <t>(c)</t>
  </si>
  <si>
    <t>(d)</t>
  </si>
  <si>
    <t>(e)</t>
  </si>
  <si>
    <t>(f)</t>
  </si>
  <si>
    <t>(g)</t>
  </si>
  <si>
    <t>(h)</t>
  </si>
  <si>
    <t>Residential</t>
  </si>
  <si>
    <t>1/2</t>
  </si>
  <si>
    <t>General Service</t>
  </si>
  <si>
    <t>11/12</t>
  </si>
  <si>
    <t>Large General Service</t>
  </si>
  <si>
    <t>21/22</t>
  </si>
  <si>
    <t>Extra Large General Service</t>
  </si>
  <si>
    <t>Pumping Service</t>
  </si>
  <si>
    <t>30/31/32</t>
  </si>
  <si>
    <t>Street &amp; Area Lights</t>
  </si>
  <si>
    <t>41-48</t>
  </si>
  <si>
    <t>Total</t>
  </si>
  <si>
    <t>Rev Req</t>
  </si>
  <si>
    <t>Rates</t>
  </si>
  <si>
    <t>Basic Charge</t>
  </si>
  <si>
    <t>Block 1</t>
  </si>
  <si>
    <t>Block 2</t>
  </si>
  <si>
    <t>Present Bill</t>
  </si>
  <si>
    <t>Total Bill</t>
  </si>
  <si>
    <t>Sch 74 Impact</t>
  </si>
  <si>
    <t>*  In effect for a one-year period beginning May 1,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</si>
</sst>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16" fontId="1" fillId="0" borderId="0" xfId="0" quotePrefix="1" applyNumberFormat="1" applyFont="1" applyAlignment="1">
      <alignment horizontal="center"/>
    </xf>
    <xf numFmtId="5" fontId="0" fillId="0" borderId="0" xfId="0" applyNumberFormat="1"/>
    <xf numFmtId="164" fontId="0" fillId="0" borderId="0" xfId="3" applyNumberFormat="1" applyFont="1"/>
    <xf numFmtId="37" fontId="0" fillId="0" borderId="0" xfId="0" applyNumberFormat="1"/>
    <xf numFmtId="165" fontId="0" fillId="0" borderId="0" xfId="1" applyNumberFormat="1" applyFont="1"/>
    <xf numFmtId="166" fontId="2" fillId="0" borderId="0" xfId="2" applyNumberFormat="1" applyFont="1"/>
    <xf numFmtId="7" fontId="0" fillId="0" borderId="0" xfId="0" applyNumberFormat="1"/>
    <xf numFmtId="167" fontId="0" fillId="0" borderId="0" xfId="2" applyNumberFormat="1" applyFont="1"/>
    <xf numFmtId="5" fontId="1" fillId="0" borderId="0" xfId="0" applyNumberFormat="1" applyFont="1" applyFill="1" applyAlignment="1">
      <alignment horizontal="center"/>
    </xf>
    <xf numFmtId="9" fontId="3" fillId="0" borderId="0" xfId="3" applyNumberFormat="1" applyFont="1"/>
    <xf numFmtId="168" fontId="0" fillId="0" borderId="0" xfId="0" applyNumberFormat="1"/>
    <xf numFmtId="9" fontId="3" fillId="0" borderId="0" xfId="0" applyNumberFormat="1" applyFont="1"/>
    <xf numFmtId="0" fontId="1" fillId="0" borderId="0" xfId="0" quotePrefix="1" applyFont="1" applyAlignment="1">
      <alignment horizontal="center"/>
    </xf>
    <xf numFmtId="5" fontId="4" fillId="0" borderId="0" xfId="0" applyNumberFormat="1" applyFont="1" applyBorder="1" applyAlignment="1">
      <alignment horizontal="center"/>
    </xf>
    <xf numFmtId="167" fontId="0" fillId="0" borderId="0" xfId="0" applyNumberFormat="1"/>
    <xf numFmtId="16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indent="3"/>
    </xf>
    <xf numFmtId="164" fontId="0" fillId="0" borderId="0" xfId="0" applyNumberFormat="1"/>
    <xf numFmtId="5" fontId="1" fillId="0" borderId="0" xfId="0" applyNumberFormat="1" applyFont="1" applyAlignment="1">
      <alignment horizontal="center"/>
    </xf>
    <xf numFmtId="0" fontId="0" fillId="0" borderId="0" xfId="0" applyFill="1"/>
    <xf numFmtId="5" fontId="3" fillId="0" borderId="0" xfId="0" applyNumberFormat="1" applyFont="1"/>
    <xf numFmtId="44" fontId="0" fillId="0" borderId="0" xfId="2" applyFont="1"/>
    <xf numFmtId="166" fontId="0" fillId="0" borderId="0" xfId="2" applyNumberFormat="1" applyFont="1"/>
    <xf numFmtId="44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lectric%20Rate%20Spread-Rate%20Design%20-%20Tax%20Refo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Yr 1 RS"/>
      <sheetName val="Yr 1 RD"/>
      <sheetName val="Yr 2-3 RS"/>
      <sheetName val="Yr 2 RD"/>
      <sheetName val="Yr 3 RD"/>
      <sheetName val="Yr 2-3 RD"/>
      <sheetName val="Exh 2"/>
      <sheetName val="ROR"/>
      <sheetName val="Tax Reform Sch 74 RD"/>
      <sheetName val="Tax Reform Sch 74 RS-RD"/>
      <sheetName val="Tariff Table"/>
      <sheetName val="Rate Spread GRC"/>
      <sheetName val="Bill Determ"/>
      <sheetName val="Sch 93 PCRA"/>
      <sheetName val="ERM Rebate Yr 1-3"/>
      <sheetName val="Sch 25 - Billing Rate"/>
      <sheetName val="Bill Impact"/>
      <sheetName val="WA Sch 25"/>
      <sheetName val="Lighting summary"/>
      <sheetName val="St Lts"/>
      <sheetName val="Area Lts"/>
      <sheetName val="Capital Recovery Factor Calc"/>
      <sheetName val="TIB"/>
      <sheetName val="Block Data"/>
      <sheetName val="REVRUNS 12ME1216"/>
    </sheetNames>
    <sheetDataSet>
      <sheetData sheetId="0">
        <row r="8">
          <cell r="N8">
            <v>1</v>
          </cell>
        </row>
        <row r="23">
          <cell r="D23">
            <v>2361885988.5999999</v>
          </cell>
          <cell r="E23">
            <v>623243883</v>
          </cell>
          <cell r="F23">
            <v>1409459201</v>
          </cell>
          <cell r="G23">
            <v>1107408158</v>
          </cell>
          <cell r="H23">
            <v>133495310.16666998</v>
          </cell>
          <cell r="I23">
            <v>23121170.803329997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5:T46"/>
  <sheetViews>
    <sheetView tabSelected="1" workbookViewId="0">
      <selection activeCell="F30" sqref="F30"/>
    </sheetView>
  </sheetViews>
  <sheetFormatPr defaultRowHeight="12.75" x14ac:dyDescent="0.2"/>
  <cols>
    <col min="2" max="2" width="24.5703125" bestFit="1" customWidth="1"/>
    <col min="3" max="3" width="9.7109375" bestFit="1" customWidth="1"/>
    <col min="5" max="5" width="11.28515625" bestFit="1" customWidth="1"/>
    <col min="6" max="6" width="11.28515625" customWidth="1"/>
    <col min="7" max="7" width="13.42578125" hidden="1" customWidth="1"/>
    <col min="8" max="8" width="10.42578125" bestFit="1" customWidth="1"/>
    <col min="9" max="9" width="16.42578125" bestFit="1" customWidth="1"/>
    <col min="10" max="10" width="11.28515625" bestFit="1" customWidth="1"/>
    <col min="12" max="12" width="10.42578125" bestFit="1" customWidth="1"/>
    <col min="13" max="13" width="11.28515625" bestFit="1" customWidth="1"/>
    <col min="15" max="15" width="14.5703125" bestFit="1" customWidth="1"/>
    <col min="17" max="17" width="10.140625" bestFit="1" customWidth="1"/>
    <col min="20" max="20" width="10.7109375" bestFit="1" customWidth="1"/>
  </cols>
  <sheetData>
    <row r="5" spans="1:20" x14ac:dyDescent="0.2">
      <c r="A5" t="s">
        <v>0</v>
      </c>
    </row>
    <row r="6" spans="1:20" x14ac:dyDescent="0.2">
      <c r="A6" t="s">
        <v>1</v>
      </c>
    </row>
    <row r="9" spans="1:20" x14ac:dyDescent="0.2">
      <c r="E9" s="1"/>
      <c r="F9" s="1"/>
      <c r="Q9" s="2" t="s">
        <v>2</v>
      </c>
    </row>
    <row r="10" spans="1:20" x14ac:dyDescent="0.2">
      <c r="A10" s="2"/>
      <c r="B10" s="2"/>
      <c r="C10" s="3"/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3</v>
      </c>
      <c r="J10" s="1" t="s">
        <v>0</v>
      </c>
      <c r="K10" s="1"/>
      <c r="L10" s="1" t="s">
        <v>8</v>
      </c>
      <c r="O10" t="s">
        <v>9</v>
      </c>
      <c r="Q10" s="2" t="s">
        <v>9</v>
      </c>
    </row>
    <row r="11" spans="1:20" x14ac:dyDescent="0.2">
      <c r="A11" s="2"/>
      <c r="B11" s="2" t="s">
        <v>10</v>
      </c>
      <c r="C11" s="2" t="s">
        <v>11</v>
      </c>
      <c r="D11" s="1" t="s">
        <v>5</v>
      </c>
      <c r="E11" s="2" t="s">
        <v>12</v>
      </c>
      <c r="F11" s="2" t="s">
        <v>8</v>
      </c>
      <c r="G11" s="2" t="s">
        <v>13</v>
      </c>
      <c r="H11" s="2" t="s">
        <v>8</v>
      </c>
      <c r="I11" s="2" t="s">
        <v>14</v>
      </c>
      <c r="J11" s="2" t="s">
        <v>15</v>
      </c>
      <c r="K11" s="2"/>
      <c r="L11" s="2" t="s">
        <v>16</v>
      </c>
      <c r="O11" t="s">
        <v>17</v>
      </c>
      <c r="Q11" s="2" t="s">
        <v>18</v>
      </c>
    </row>
    <row r="12" spans="1:20" x14ac:dyDescent="0.2">
      <c r="A12" s="4" t="s">
        <v>19</v>
      </c>
      <c r="B12" s="4" t="s">
        <v>20</v>
      </c>
      <c r="C12" s="4" t="s">
        <v>21</v>
      </c>
      <c r="D12" s="5" t="s">
        <v>9</v>
      </c>
      <c r="E12" s="5" t="s">
        <v>22</v>
      </c>
      <c r="F12" s="5" t="s">
        <v>23</v>
      </c>
      <c r="G12" s="5" t="s">
        <v>24</v>
      </c>
      <c r="H12" s="5" t="s">
        <v>23</v>
      </c>
      <c r="I12" s="5" t="s">
        <v>24</v>
      </c>
      <c r="J12" s="5" t="s">
        <v>25</v>
      </c>
      <c r="K12" s="6"/>
      <c r="L12" s="6" t="s">
        <v>9</v>
      </c>
      <c r="Q12" s="4" t="s">
        <v>47</v>
      </c>
    </row>
    <row r="13" spans="1:20" x14ac:dyDescent="0.2">
      <c r="A13" s="2"/>
      <c r="B13" s="2" t="s">
        <v>26</v>
      </c>
      <c r="C13" s="2" t="s">
        <v>27</v>
      </c>
      <c r="D13" s="2" t="s">
        <v>28</v>
      </c>
      <c r="E13" s="2" t="s">
        <v>29</v>
      </c>
      <c r="F13" s="2" t="s">
        <v>30</v>
      </c>
      <c r="G13" s="2" t="s">
        <v>31</v>
      </c>
      <c r="H13" s="6" t="s">
        <v>31</v>
      </c>
      <c r="I13" s="6" t="s">
        <v>32</v>
      </c>
      <c r="J13" s="6" t="s">
        <v>33</v>
      </c>
      <c r="K13" s="6"/>
      <c r="Q13" s="2"/>
    </row>
    <row r="14" spans="1:20" x14ac:dyDescent="0.2">
      <c r="A14" s="2"/>
      <c r="B14" s="7"/>
      <c r="C14" s="2"/>
      <c r="Q14" s="7"/>
    </row>
    <row r="15" spans="1:20" x14ac:dyDescent="0.2">
      <c r="A15" s="2">
        <v>1</v>
      </c>
      <c r="B15" s="7" t="s">
        <v>34</v>
      </c>
      <c r="C15" s="8" t="s">
        <v>35</v>
      </c>
      <c r="D15" s="9">
        <v>209488.93071000002</v>
      </c>
      <c r="E15" s="9">
        <f>D15*($C$34)</f>
        <v>-7115.5755332064809</v>
      </c>
      <c r="F15" s="10">
        <f>E15/D15</f>
        <v>-3.396635568805649E-2</v>
      </c>
      <c r="G15" s="11">
        <f>'[1]Pres &amp; Prop Rev'!D23</f>
        <v>2361885988.5999999</v>
      </c>
      <c r="H15" s="10">
        <f>E15/Q15</f>
        <v>-3.1321616306471109E-2</v>
      </c>
      <c r="I15" s="12">
        <f>'[1]Pres &amp; Prop Rev'!D23</f>
        <v>2361885988.5999999</v>
      </c>
      <c r="J15" s="13">
        <f>(E15*1000)/I15</f>
        <v>-3.0126668126873534E-3</v>
      </c>
      <c r="K15" s="10"/>
      <c r="L15" s="10">
        <f>D15/$D$27</f>
        <v>0.42567453536770045</v>
      </c>
      <c r="M15" s="14">
        <f>$D$34*L15</f>
        <v>-7115.5755332064809</v>
      </c>
      <c r="O15" s="15">
        <f>I15*J15</f>
        <v>-7115575.5332064806</v>
      </c>
      <c r="Q15" s="16">
        <v>227177.78877000001</v>
      </c>
      <c r="R15" s="17"/>
      <c r="T15" s="18">
        <f>(D15*C34)-E15</f>
        <v>0</v>
      </c>
    </row>
    <row r="16" spans="1:20" x14ac:dyDescent="0.2">
      <c r="A16" s="2"/>
      <c r="B16" s="7"/>
      <c r="C16" s="2"/>
      <c r="D16" s="9"/>
      <c r="E16" s="9"/>
      <c r="F16" s="10"/>
      <c r="H16" s="10"/>
      <c r="I16" s="12"/>
      <c r="J16" s="13"/>
      <c r="K16" s="10"/>
      <c r="L16" s="10"/>
      <c r="M16" s="14"/>
      <c r="O16" s="15"/>
      <c r="Q16" s="16"/>
      <c r="R16" s="19"/>
      <c r="T16" s="18"/>
    </row>
    <row r="17" spans="1:20" x14ac:dyDescent="0.2">
      <c r="A17" s="2">
        <v>2</v>
      </c>
      <c r="B17" s="7" t="s">
        <v>36</v>
      </c>
      <c r="C17" s="8" t="s">
        <v>37</v>
      </c>
      <c r="D17" s="9">
        <v>73765.851869999999</v>
      </c>
      <c r="E17" s="9">
        <f>D17*($C$34)</f>
        <v>-2505.5571622489069</v>
      </c>
      <c r="F17" s="10">
        <f>E17/D17</f>
        <v>-3.396635568805649E-2</v>
      </c>
      <c r="G17" s="11">
        <f>'[1]Pres &amp; Prop Rev'!E23</f>
        <v>623243883</v>
      </c>
      <c r="H17" s="10">
        <f t="shared" ref="H17:H27" si="0">E17/Q17</f>
        <v>-3.2350286057122986E-2</v>
      </c>
      <c r="I17" s="12">
        <f>'[1]Pres &amp; Prop Rev'!E23</f>
        <v>623243883</v>
      </c>
      <c r="J17" s="13">
        <f t="shared" ref="J17:J25" si="1">(E17*1000)/I17</f>
        <v>-4.0201873305010958E-3</v>
      </c>
      <c r="K17" s="10"/>
      <c r="L17" s="10">
        <f>D17/$D$27</f>
        <v>0.14988975605700566</v>
      </c>
      <c r="M17" s="14">
        <f t="shared" ref="M17:M25" si="2">$D$34*L17</f>
        <v>-2505.5571622489065</v>
      </c>
      <c r="O17" s="15">
        <f t="shared" ref="O17:O25" si="3">I17*J17</f>
        <v>-2505557.1622489071</v>
      </c>
      <c r="Q17" s="16">
        <v>77450.850290000002</v>
      </c>
      <c r="R17" s="17"/>
      <c r="T17" s="18">
        <f>(D17*C34)-E17</f>
        <v>0</v>
      </c>
    </row>
    <row r="18" spans="1:20" x14ac:dyDescent="0.2">
      <c r="A18" s="2"/>
      <c r="B18" s="7"/>
      <c r="C18" s="2"/>
      <c r="D18" s="9"/>
      <c r="E18" s="9"/>
      <c r="F18" s="10"/>
      <c r="H18" s="10"/>
      <c r="I18" s="12"/>
      <c r="J18" s="13"/>
      <c r="K18" s="10"/>
      <c r="L18" s="10"/>
      <c r="M18" s="14"/>
      <c r="O18" s="15"/>
      <c r="Q18" s="16"/>
    </row>
    <row r="19" spans="1:20" x14ac:dyDescent="0.2">
      <c r="A19" s="2">
        <v>3</v>
      </c>
      <c r="B19" s="7" t="s">
        <v>38</v>
      </c>
      <c r="C19" s="20" t="s">
        <v>39</v>
      </c>
      <c r="D19" s="9">
        <v>126766.29444000001</v>
      </c>
      <c r="E19" s="9">
        <f>D19*$F$19</f>
        <v>-4305.7890462059386</v>
      </c>
      <c r="F19" s="10">
        <f>C34</f>
        <v>-3.396635568805649E-2</v>
      </c>
      <c r="G19" s="11">
        <f>'[1]Pres &amp; Prop Rev'!F23</f>
        <v>1409459201</v>
      </c>
      <c r="H19" s="10">
        <f t="shared" si="0"/>
        <v>-3.2329742818155809E-2</v>
      </c>
      <c r="I19" s="12">
        <f>'[1]Pres &amp; Prop Rev'!F23</f>
        <v>1409459201</v>
      </c>
      <c r="J19" s="13">
        <f t="shared" si="1"/>
        <v>-3.054922798156212E-3</v>
      </c>
      <c r="K19" s="10"/>
      <c r="L19" s="10">
        <f>D19/$D$27</f>
        <v>0.25758489149353542</v>
      </c>
      <c r="M19" s="14">
        <f t="shared" si="2"/>
        <v>-4305.7890462059377</v>
      </c>
      <c r="O19" s="15">
        <f t="shared" si="3"/>
        <v>-4305789.0462059388</v>
      </c>
      <c r="Q19" s="16">
        <v>133183.52299999999</v>
      </c>
    </row>
    <row r="20" spans="1:20" x14ac:dyDescent="0.2">
      <c r="A20" s="2"/>
      <c r="B20" s="7"/>
      <c r="C20" s="2"/>
      <c r="D20" s="9"/>
      <c r="E20" s="9"/>
      <c r="F20" s="10"/>
      <c r="H20" s="10"/>
      <c r="I20" s="12"/>
      <c r="J20" s="13"/>
      <c r="K20" s="10"/>
      <c r="L20" s="10"/>
      <c r="M20" s="14"/>
      <c r="O20" s="15"/>
      <c r="Q20" s="16"/>
    </row>
    <row r="21" spans="1:20" x14ac:dyDescent="0.2">
      <c r="A21" s="2">
        <v>4</v>
      </c>
      <c r="B21" s="7" t="s">
        <v>40</v>
      </c>
      <c r="C21" s="2">
        <v>25</v>
      </c>
      <c r="D21" s="9">
        <v>64348.301520000001</v>
      </c>
      <c r="E21" s="9">
        <f>D21*$F$21</f>
        <v>-2185.6772973506263</v>
      </c>
      <c r="F21" s="10">
        <f>C34</f>
        <v>-3.396635568805649E-2</v>
      </c>
      <c r="G21" s="11">
        <f>'[1]Pres &amp; Prop Rev'!G23</f>
        <v>1107408158</v>
      </c>
      <c r="H21" s="10">
        <f t="shared" si="0"/>
        <v>-3.2597539061319292E-2</v>
      </c>
      <c r="I21" s="12">
        <f>'[1]Pres &amp; Prop Rev'!G23</f>
        <v>1107408158</v>
      </c>
      <c r="J21" s="13">
        <f t="shared" si="1"/>
        <v>-1.9736871916295078E-3</v>
      </c>
      <c r="K21" s="10"/>
      <c r="L21" s="10">
        <f>D21/$D$27</f>
        <v>0.13075360716383261</v>
      </c>
      <c r="M21" s="14">
        <f t="shared" si="2"/>
        <v>-2185.6772973506258</v>
      </c>
      <c r="O21" s="15">
        <f t="shared" si="3"/>
        <v>-2185677.2973506264</v>
      </c>
      <c r="Q21" s="16">
        <v>67050.377429999993</v>
      </c>
    </row>
    <row r="22" spans="1:20" x14ac:dyDescent="0.2">
      <c r="A22" s="2"/>
      <c r="B22" s="7"/>
      <c r="C22" s="2"/>
      <c r="D22" s="9"/>
      <c r="E22" s="9"/>
      <c r="F22" s="10"/>
      <c r="H22" s="10"/>
      <c r="I22" s="12"/>
      <c r="J22" s="13"/>
      <c r="K22" s="10"/>
      <c r="L22" s="10"/>
      <c r="M22" s="14"/>
      <c r="O22" s="15"/>
      <c r="Q22" s="16"/>
    </row>
    <row r="23" spans="1:20" x14ac:dyDescent="0.2">
      <c r="A23" s="2">
        <v>5</v>
      </c>
      <c r="B23" s="7" t="s">
        <v>41</v>
      </c>
      <c r="C23" s="20" t="s">
        <v>42</v>
      </c>
      <c r="D23" s="9">
        <v>10894.097790000002</v>
      </c>
      <c r="E23" s="9">
        <f>D23*$F$23</f>
        <v>-370.03280043561017</v>
      </c>
      <c r="F23" s="10">
        <f>C34</f>
        <v>-3.396635568805649E-2</v>
      </c>
      <c r="G23" s="11">
        <f>'[1]Pres &amp; Prop Rev'!H23</f>
        <v>133495310.16666998</v>
      </c>
      <c r="H23" s="10">
        <f t="shared" si="0"/>
        <v>-3.2335806049278416E-2</v>
      </c>
      <c r="I23" s="12">
        <f>'[1]Pres &amp; Prop Rev'!H23</f>
        <v>133495310.16666998</v>
      </c>
      <c r="J23" s="13">
        <f t="shared" si="1"/>
        <v>-2.7718786523183566E-3</v>
      </c>
      <c r="K23" s="10"/>
      <c r="L23" s="10">
        <f>D23/$D$27</f>
        <v>2.2136444151448324E-2</v>
      </c>
      <c r="M23" s="14">
        <f t="shared" si="2"/>
        <v>-370.03280043561017</v>
      </c>
      <c r="O23" s="15">
        <f t="shared" si="3"/>
        <v>-370032.80043561017</v>
      </c>
      <c r="Q23" s="16">
        <v>11443.438270000001</v>
      </c>
    </row>
    <row r="24" spans="1:20" x14ac:dyDescent="0.2">
      <c r="A24" s="2"/>
      <c r="B24" s="7"/>
      <c r="C24" s="2"/>
      <c r="D24" s="9"/>
      <c r="E24" s="9"/>
      <c r="F24" s="10"/>
      <c r="H24" s="10"/>
      <c r="I24" s="12"/>
      <c r="J24" s="13"/>
      <c r="K24" s="10"/>
      <c r="L24" s="10"/>
      <c r="M24" s="14"/>
      <c r="O24" s="15"/>
      <c r="Q24" s="16"/>
    </row>
    <row r="25" spans="1:20" x14ac:dyDescent="0.2">
      <c r="A25" s="2">
        <v>6</v>
      </c>
      <c r="B25" s="7" t="s">
        <v>43</v>
      </c>
      <c r="C25" s="2" t="s">
        <v>44</v>
      </c>
      <c r="D25" s="9">
        <v>6870.5681202796004</v>
      </c>
      <c r="E25" s="9">
        <f>D25*$F$25</f>
        <v>-233.36816055243858</v>
      </c>
      <c r="F25" s="10">
        <f>C34</f>
        <v>-3.396635568805649E-2</v>
      </c>
      <c r="G25" s="11">
        <f>'[1]Pres &amp; Prop Rev'!I23</f>
        <v>23121170.803329997</v>
      </c>
      <c r="H25" s="10">
        <f t="shared" si="0"/>
        <v>-3.23095530679623E-2</v>
      </c>
      <c r="I25" s="12">
        <f>'[1]Pres &amp; Prop Rev'!I23</f>
        <v>23121170.803329997</v>
      </c>
      <c r="J25" s="13">
        <f t="shared" si="1"/>
        <v>-1.009326744469307E-2</v>
      </c>
      <c r="K25" s="10"/>
      <c r="L25" s="10">
        <f>D25/$D$27</f>
        <v>1.3960765766477541E-2</v>
      </c>
      <c r="M25" s="14">
        <f t="shared" si="2"/>
        <v>-233.36816055243858</v>
      </c>
      <c r="O25" s="15">
        <f t="shared" si="3"/>
        <v>-233368.16055243858</v>
      </c>
      <c r="Q25" s="21">
        <v>7222.8842058432301</v>
      </c>
    </row>
    <row r="26" spans="1:20" x14ac:dyDescent="0.2">
      <c r="A26" s="2"/>
      <c r="B26" s="7"/>
      <c r="C26" s="2"/>
      <c r="D26" s="9"/>
      <c r="E26" s="9"/>
      <c r="F26" s="10"/>
      <c r="H26" s="10"/>
      <c r="I26" s="12"/>
      <c r="J26" s="10"/>
      <c r="K26" s="10"/>
      <c r="O26" s="22"/>
      <c r="Q26" s="23"/>
    </row>
    <row r="27" spans="1:20" x14ac:dyDescent="0.2">
      <c r="A27" s="2">
        <v>7</v>
      </c>
      <c r="B27" s="24" t="s">
        <v>45</v>
      </c>
      <c r="C27" s="2"/>
      <c r="D27" s="9">
        <f>SUM(D15:D25)</f>
        <v>492134.04445027962</v>
      </c>
      <c r="E27" s="9">
        <f>SUM(E15:E25)</f>
        <v>-16716.000000000004</v>
      </c>
      <c r="F27" s="10">
        <f>E27/D27</f>
        <v>-3.3966355688056497E-2</v>
      </c>
      <c r="G27" s="11">
        <f>SUM(G15:G25)</f>
        <v>5658613711.5700006</v>
      </c>
      <c r="H27" s="10">
        <f t="shared" si="0"/>
        <v>-3.1929459536079417E-2</v>
      </c>
      <c r="I27" s="12">
        <f>SUM(I15:I25)</f>
        <v>5658613711.5700006</v>
      </c>
      <c r="J27" s="10"/>
      <c r="K27" s="10"/>
      <c r="L27" s="25">
        <f>SUM(L15:L25)</f>
        <v>1.0000000000000002</v>
      </c>
      <c r="M27" s="14">
        <f>SUM(M15:M25)</f>
        <v>-16716</v>
      </c>
      <c r="O27" s="22">
        <f>SUM(O15:O26)</f>
        <v>-16716000</v>
      </c>
      <c r="Q27" s="26">
        <v>523529.0619658432</v>
      </c>
    </row>
    <row r="30" spans="1:20" x14ac:dyDescent="0.2">
      <c r="A30" s="27"/>
    </row>
    <row r="31" spans="1:20" x14ac:dyDescent="0.2">
      <c r="A31" t="s">
        <v>54</v>
      </c>
    </row>
    <row r="34" spans="2:4" x14ac:dyDescent="0.2">
      <c r="B34" t="s">
        <v>46</v>
      </c>
      <c r="C34" s="10">
        <f>D34/D27</f>
        <v>-3.396635568805649E-2</v>
      </c>
      <c r="D34" s="28">
        <v>-16716</v>
      </c>
    </row>
    <row r="37" spans="2:4" x14ac:dyDescent="0.2">
      <c r="B37" t="s">
        <v>51</v>
      </c>
    </row>
    <row r="38" spans="2:4" x14ac:dyDescent="0.2">
      <c r="B38" t="s">
        <v>48</v>
      </c>
      <c r="C38" s="29">
        <v>8.5</v>
      </c>
      <c r="D38" s="31">
        <f>C38</f>
        <v>8.5</v>
      </c>
    </row>
    <row r="39" spans="2:4" x14ac:dyDescent="0.2">
      <c r="B39" t="s">
        <v>49</v>
      </c>
      <c r="C39" s="30">
        <v>8.1460000000000005E-2</v>
      </c>
      <c r="D39" s="29">
        <f>ROUND(C39*800,2)</f>
        <v>65.17</v>
      </c>
    </row>
    <row r="40" spans="2:4" x14ac:dyDescent="0.2">
      <c r="B40" t="s">
        <v>50</v>
      </c>
      <c r="C40" s="30">
        <v>9.3539999999999998E-2</v>
      </c>
      <c r="D40" s="29">
        <f>ROUND(C40*138,2)</f>
        <v>12.91</v>
      </c>
    </row>
    <row r="42" spans="2:4" x14ac:dyDescent="0.2">
      <c r="B42" t="s">
        <v>52</v>
      </c>
      <c r="D42" s="31">
        <f>SUM(D38:D40)</f>
        <v>86.58</v>
      </c>
    </row>
    <row r="44" spans="2:4" x14ac:dyDescent="0.2">
      <c r="B44" t="s">
        <v>53</v>
      </c>
      <c r="D44" s="31">
        <f>ROUND(938*J15,2)</f>
        <v>-2.83</v>
      </c>
    </row>
    <row r="46" spans="2:4" x14ac:dyDescent="0.2">
      <c r="D46" s="10">
        <f>D44/D42</f>
        <v>-3.2686532686532689E-2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374717F2DCAB749BBF398829370C04B" ma:contentTypeVersion="76" ma:contentTypeDescription="" ma:contentTypeScope="" ma:versionID="cd30b20cac43225703834f491bc2ee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2018-02-27T08:00:00+00:00</OpenedDate>
    <SignificantOrder xmlns="dc463f71-b30c-4ab2-9473-d307f9d35888">false</SignificantOrder>
    <Date1 xmlns="dc463f71-b30c-4ab2-9473-d307f9d35888">2018-02-27T08:00:00+00:00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180176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E2C1A9E-56DC-4642-BC61-3365CA4435D4}"/>
</file>

<file path=customXml/itemProps2.xml><?xml version="1.0" encoding="utf-8"?>
<ds:datastoreItem xmlns:ds="http://schemas.openxmlformats.org/officeDocument/2006/customXml" ds:itemID="{BB24738F-C602-47E1-AD96-D6B9E9240621}"/>
</file>

<file path=customXml/itemProps3.xml><?xml version="1.0" encoding="utf-8"?>
<ds:datastoreItem xmlns:ds="http://schemas.openxmlformats.org/officeDocument/2006/customXml" ds:itemID="{792B1874-18DD-4D74-935D-EAF01FAAEDEF}"/>
</file>

<file path=customXml/itemProps4.xml><?xml version="1.0" encoding="utf-8"?>
<ds:datastoreItem xmlns:ds="http://schemas.openxmlformats.org/officeDocument/2006/customXml" ds:itemID="{6C1DC7F7-CB33-4C6E-931F-DE94E07D00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Tax Reform Sch 74 RS-RD</vt:lpstr>
      <vt:lpstr>'Tax Reform Sch 74 RS-RD'!Print_Area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Miller</dc:creator>
  <cp:lastModifiedBy>Joe Miller</cp:lastModifiedBy>
  <cp:lastPrinted>2018-02-22T23:11:31Z</cp:lastPrinted>
  <dcterms:created xsi:type="dcterms:W3CDTF">2018-02-22T23:11:20Z</dcterms:created>
  <dcterms:modified xsi:type="dcterms:W3CDTF">2018-02-27T02:31:04Z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0x0101006E56B4D1795A2E4DB2F0B01679ED314A00F374717F2DCAB749BBF398829370C04B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