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4. Friday\TG-171137 Sunshine\"/>
    </mc:Choice>
  </mc:AlternateContent>
  <bookViews>
    <workbookView xWindow="5535" yWindow="510" windowWidth="18960" windowHeight="98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16" i="1" l="1"/>
  <c r="E22" i="1" l="1"/>
  <c r="B21" i="1"/>
  <c r="B12" i="1" l="1"/>
  <c r="B18" i="1" s="1"/>
  <c r="M21" i="1" l="1"/>
  <c r="L21" i="1"/>
  <c r="K21" i="1"/>
  <c r="J21" i="1"/>
  <c r="I21" i="1"/>
  <c r="H21" i="1"/>
  <c r="G21" i="1"/>
  <c r="F21" i="1"/>
  <c r="E21" i="1"/>
  <c r="D21" i="1"/>
  <c r="C21" i="1"/>
  <c r="M12" i="1"/>
  <c r="M18" i="1" s="1"/>
  <c r="L22" i="1"/>
  <c r="K12" i="1"/>
  <c r="K18" i="1" s="1"/>
  <c r="J22" i="1"/>
  <c r="I12" i="1"/>
  <c r="I18" i="1" s="1"/>
  <c r="H22" i="1"/>
  <c r="G12" i="1"/>
  <c r="G18" i="1" s="1"/>
  <c r="F22" i="1"/>
  <c r="E12" i="1"/>
  <c r="E18" i="1" s="1"/>
  <c r="D22" i="1"/>
  <c r="C12" i="1"/>
  <c r="C18" i="1" s="1"/>
  <c r="B22" i="1"/>
  <c r="D23" i="1" l="1"/>
  <c r="F23" i="1"/>
  <c r="H23" i="1"/>
  <c r="J23" i="1"/>
  <c r="L23" i="1"/>
  <c r="B23" i="1"/>
  <c r="D12" i="1"/>
  <c r="D18" i="1" s="1"/>
  <c r="F12" i="1"/>
  <c r="F18" i="1" s="1"/>
  <c r="H12" i="1"/>
  <c r="H18" i="1" s="1"/>
  <c r="J12" i="1"/>
  <c r="J18" i="1" s="1"/>
  <c r="L12" i="1"/>
  <c r="L18" i="1" s="1"/>
  <c r="P21" i="1"/>
  <c r="C22" i="1"/>
  <c r="C23" i="1" s="1"/>
  <c r="E23" i="1"/>
  <c r="G22" i="1"/>
  <c r="G23" i="1" s="1"/>
  <c r="I22" i="1"/>
  <c r="I23" i="1" s="1"/>
  <c r="K22" i="1"/>
  <c r="K23" i="1" s="1"/>
  <c r="M22" i="1"/>
  <c r="M23" i="1" s="1"/>
  <c r="P8" i="1"/>
  <c r="P10" i="1"/>
  <c r="P25" i="1" l="1"/>
  <c r="P22" i="1"/>
  <c r="P23" i="1"/>
  <c r="P26" i="1" s="1"/>
  <c r="P28" i="1" l="1"/>
  <c r="P31" i="1" s="1"/>
  <c r="P34" i="1" s="1"/>
</calcChain>
</file>

<file path=xl/sharedStrings.xml><?xml version="1.0" encoding="utf-8"?>
<sst xmlns="http://schemas.openxmlformats.org/spreadsheetml/2006/main" count="23" uniqueCount="23">
  <si>
    <t>Tonnage</t>
  </si>
  <si>
    <t>Customers</t>
  </si>
  <si>
    <t>Tons/Customer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</si>
  <si>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</si>
  <si>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</si>
  <si>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</si>
  <si>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</si>
  <si>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</si>
  <si>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</si>
  <si>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</si>
  <si>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</si>
  <si>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10/16 - 09/17</t>
  </si>
  <si>
    <t>TY</t>
  </si>
  <si>
    <t>Total</t>
  </si>
  <si>
    <t>Prev Credit</t>
  </si>
  <si>
    <t>Torre Refuse &amp; Recycling</t>
  </si>
  <si>
    <t>(Incr)</t>
  </si>
  <si>
    <t>Disposal Revenue Change ($3.91/Ton x 3,555 Pass Thru tons in previous rate case)</t>
  </si>
  <si>
    <t>Revenue Change Due to Recycling</t>
  </si>
  <si>
    <t>Net Revenue Change:</t>
  </si>
  <si>
    <t>New Credit (Charge)</t>
  </si>
  <si>
    <t>5 Mo Price Avg:</t>
  </si>
  <si>
    <t>Annual Recycle Credit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</si>
</sst>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;@"/>
    <numFmt numFmtId="165" formatCode="_(* #,##0.00000_);_(* \(#,##0.00000\);_(* &quot;-&quot;??_);_(@_)"/>
    <numFmt numFmtId="166" formatCode="[$-409]mmm\-yy;@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2"/>
    <xf numFmtId="164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1" fillId="0" borderId="0" xfId="2" applyNumberFormat="1" applyAlignment="1">
      <alignment horizontal="center"/>
    </xf>
    <xf numFmtId="43" fontId="0" fillId="0" borderId="0" xfId="3" applyFont="1" applyAlignment="1"/>
    <xf numFmtId="165" fontId="0" fillId="0" borderId="0" xfId="3" applyNumberFormat="1" applyFont="1"/>
    <xf numFmtId="43" fontId="5" fillId="0" borderId="0" xfId="3" applyFont="1" applyFill="1"/>
    <xf numFmtId="43" fontId="0" fillId="0" borderId="0" xfId="3" applyFont="1"/>
    <xf numFmtId="164" fontId="6" fillId="0" borderId="0" xfId="2" applyNumberFormat="1" applyFont="1" applyAlignment="1">
      <alignment horizontal="center"/>
    </xf>
    <xf numFmtId="0" fontId="2" fillId="0" borderId="0" xfId="2" applyFont="1"/>
    <xf numFmtId="3" fontId="1" fillId="0" borderId="0" xfId="2" applyNumberFormat="1"/>
    <xf numFmtId="167" fontId="0" fillId="0" borderId="0" xfId="3" applyNumberFormat="1" applyFont="1"/>
    <xf numFmtId="167" fontId="1" fillId="0" borderId="0" xfId="2" applyNumberFormat="1"/>
    <xf numFmtId="43" fontId="1" fillId="0" borderId="0" xfId="2" applyNumberFormat="1"/>
    <xf numFmtId="167" fontId="1" fillId="0" borderId="0" xfId="1" applyNumberFormat="1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167" fontId="1" fillId="0" borderId="0" xfId="1" applyNumberFormat="1"/>
    <xf numFmtId="43" fontId="0" fillId="0" borderId="0" xfId="0" applyNumberFormat="1"/>
    <xf numFmtId="43" fontId="0" fillId="0" borderId="0" xfId="3" applyFont="1" applyAlignment="1">
      <alignment horizontal="center"/>
    </xf>
    <xf numFmtId="166" fontId="6" fillId="0" borderId="1" xfId="2" applyNumberFormat="1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43" fontId="0" fillId="0" borderId="2" xfId="3" applyFont="1" applyBorder="1"/>
    <xf numFmtId="0" fontId="0" fillId="0" borderId="3" xfId="0" applyBorder="1" applyAlignment="1">
      <alignment horizontal="right"/>
    </xf>
    <xf numFmtId="43" fontId="0" fillId="0" borderId="4" xfId="0" applyNumberFormat="1" applyBorder="1"/>
    <xf numFmtId="0" fontId="3" fillId="0" borderId="0" xfId="2" applyFont="1" applyAlignment="1"/>
    <xf numFmtId="0" fontId="4" fillId="0" borderId="0" xfId="2" applyFont="1" applyAlignment="1"/>
    <xf numFmtId="0" fontId="2" fillId="0" borderId="0" xfId="2" applyFont="1" applyAlignment="1">
      <alignment horizontal="right"/>
    </xf>
    <xf numFmtId="0" fontId="1" fillId="0" borderId="0" xfId="2" applyAlignment="1">
      <alignment horizontal="right"/>
    </xf>
    <xf numFmtId="0" fontId="0" fillId="0" borderId="0" xfId="2" applyFont="1" applyFill="1" applyAlignment="1">
      <alignment horizontal="right"/>
    </xf>
    <xf numFmtId="167" fontId="0" fillId="0" borderId="0" xfId="1" applyNumberFormat="1" applyFont="1"/>
    <xf numFmtId="0" fontId="0" fillId="0" borderId="0" xfId="2" applyFont="1" applyAlignment="1">
      <alignment horizontal="right"/>
    </xf>
    <xf numFmtId="167" fontId="0" fillId="0" borderId="0" xfId="0" applyNumberFormat="1"/>
  </cellXfs>
  <cellStyles count="4">
    <cellStyle name="Comma" xfId="1" builtinId="3"/>
    <cellStyle name="Comma 9" xfId="3"/>
    <cellStyle name="Normal" xfId="0" builtinId="0"/>
    <cellStyle name="Normal 1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workbookViewId="0">
      <selection activeCell="K14" sqref="K14"/>
    </sheetView>
  </sheetViews>
  <sheetFormatPr defaultRowHeight="15" x14ac:dyDescent="0.25"/>
  <cols>
    <col min="1" max="1" width="16" bestFit="1" customWidth="1"/>
    <col min="2" max="2" width="7" bestFit="1" customWidth="1"/>
    <col min="3" max="3" width="7.28515625" bestFit="1" customWidth="1"/>
    <col min="4" max="6" width="7" bestFit="1" customWidth="1"/>
    <col min="7" max="7" width="7.7109375" bestFit="1" customWidth="1"/>
    <col min="8" max="8" width="7" bestFit="1" customWidth="1"/>
    <col min="9" max="9" width="7.5703125" bestFit="1" customWidth="1"/>
    <col min="10" max="11" width="7" bestFit="1" customWidth="1"/>
    <col min="12" max="12" width="7.140625" bestFit="1" customWidth="1"/>
    <col min="13" max="15" width="7.7109375" bestFit="1" customWidth="1"/>
    <col min="16" max="16" width="8.7109375" bestFit="1" customWidth="1"/>
    <col min="19" max="19" width="47.85546875" bestFit="1" customWidth="1"/>
  </cols>
  <sheetData>
    <row r="1" spans="1:19" ht="18.75" x14ac:dyDescent="0.3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6"/>
      <c r="O1" s="16"/>
      <c r="P1" s="1"/>
    </row>
    <row r="2" spans="1:19" ht="18.75" x14ac:dyDescent="0.3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6"/>
      <c r="O2" s="16"/>
      <c r="P2" s="1"/>
    </row>
    <row r="3" spans="1:19" ht="18.75" x14ac:dyDescent="0.3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17"/>
      <c r="O3" s="17"/>
      <c r="P3" s="1"/>
    </row>
    <row r="4" spans="1:19" x14ac:dyDescent="0.25">
      <c r="A4" s="2"/>
      <c r="B4" s="3"/>
      <c r="C4" s="4"/>
      <c r="D4" s="3"/>
      <c r="E4" s="3"/>
      <c r="F4" s="3"/>
      <c r="G4" s="5"/>
      <c r="H4" s="6"/>
      <c r="I4" s="7"/>
      <c r="J4" s="8"/>
      <c r="K4" s="8"/>
      <c r="L4" s="8"/>
      <c r="M4" s="8"/>
      <c r="N4" s="8"/>
      <c r="O4" s="8"/>
      <c r="P4" s="8"/>
    </row>
    <row r="5" spans="1:19" x14ac:dyDescent="0.25">
      <c r="A5" s="2"/>
      <c r="B5" s="3"/>
      <c r="C5" s="4"/>
      <c r="D5" s="3"/>
      <c r="E5" s="3"/>
      <c r="F5" s="3"/>
      <c r="G5" s="5"/>
      <c r="H5" s="6"/>
      <c r="I5" s="7"/>
      <c r="J5" s="8"/>
      <c r="K5" s="8"/>
      <c r="L5" s="8"/>
      <c r="M5" s="8"/>
      <c r="N5" s="8"/>
      <c r="O5" s="8"/>
      <c r="P5" s="20" t="s">
        <v>12</v>
      </c>
    </row>
    <row r="6" spans="1:19" x14ac:dyDescent="0.25">
      <c r="A6" s="9"/>
      <c r="B6" s="21">
        <v>42674</v>
      </c>
      <c r="C6" s="21">
        <v>42704</v>
      </c>
      <c r="D6" s="21">
        <v>42735</v>
      </c>
      <c r="E6" s="21">
        <v>42766</v>
      </c>
      <c r="F6" s="21">
        <v>42794</v>
      </c>
      <c r="G6" s="21">
        <v>42825</v>
      </c>
      <c r="H6" s="21">
        <v>42855</v>
      </c>
      <c r="I6" s="21">
        <v>42886</v>
      </c>
      <c r="J6" s="21">
        <v>42916</v>
      </c>
      <c r="K6" s="21">
        <v>42947</v>
      </c>
      <c r="L6" s="21">
        <v>42978</v>
      </c>
      <c r="M6" s="21">
        <v>43008</v>
      </c>
      <c r="N6" s="21">
        <v>43039</v>
      </c>
      <c r="O6" s="21">
        <v>43069</v>
      </c>
      <c r="P6" s="22" t="s">
        <v>13</v>
      </c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9" x14ac:dyDescent="0.25">
      <c r="A8" s="10" t="s">
        <v>0</v>
      </c>
      <c r="B8" s="8">
        <v>30.2</v>
      </c>
      <c r="C8" s="8">
        <v>25.81</v>
      </c>
      <c r="D8" s="8">
        <v>28.07</v>
      </c>
      <c r="E8" s="8">
        <v>37.51</v>
      </c>
      <c r="F8" s="8">
        <v>26.66</v>
      </c>
      <c r="G8" s="8">
        <v>30.08</v>
      </c>
      <c r="H8" s="8">
        <v>31.14</v>
      </c>
      <c r="I8" s="8">
        <v>36.78</v>
      </c>
      <c r="J8" s="8">
        <v>32.020000000000003</v>
      </c>
      <c r="K8" s="8">
        <v>36.229999999999997</v>
      </c>
      <c r="L8" s="8">
        <v>28.34</v>
      </c>
      <c r="M8" s="8">
        <v>27.05</v>
      </c>
      <c r="N8" s="8"/>
      <c r="O8" s="8"/>
      <c r="P8" s="8">
        <f>SUM(B8:M8)</f>
        <v>369.89</v>
      </c>
    </row>
    <row r="9" spans="1:19" x14ac:dyDescent="0.25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9" x14ac:dyDescent="0.25">
      <c r="A10" s="10" t="s">
        <v>1</v>
      </c>
      <c r="B10" s="18">
        <v>1797</v>
      </c>
      <c r="C10" s="18">
        <v>1803</v>
      </c>
      <c r="D10" s="18">
        <v>1797</v>
      </c>
      <c r="E10" s="18">
        <v>1795</v>
      </c>
      <c r="F10" s="18">
        <v>1801</v>
      </c>
      <c r="G10" s="18">
        <v>1811</v>
      </c>
      <c r="H10" s="18">
        <v>1832</v>
      </c>
      <c r="I10" s="18">
        <v>1845</v>
      </c>
      <c r="J10" s="18">
        <v>1848</v>
      </c>
      <c r="K10" s="18">
        <v>1849</v>
      </c>
      <c r="L10" s="18">
        <v>1874</v>
      </c>
      <c r="M10" s="18">
        <v>1882</v>
      </c>
      <c r="N10" s="11"/>
      <c r="O10" s="11"/>
      <c r="P10" s="11">
        <f>SUM(B10:M10)</f>
        <v>21934</v>
      </c>
    </row>
    <row r="11" spans="1:19" x14ac:dyDescent="0.25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9" x14ac:dyDescent="0.25">
      <c r="A12" s="10" t="s">
        <v>2</v>
      </c>
      <c r="B12" s="8">
        <f>B8/B10</f>
        <v>1.6805787423483584E-2</v>
      </c>
      <c r="C12" s="8">
        <f t="shared" ref="C12:M12" si="0">C8/C10</f>
        <v>1.4315030504714363E-2</v>
      </c>
      <c r="D12" s="8">
        <f t="shared" si="0"/>
        <v>1.5620478575403451E-2</v>
      </c>
      <c r="E12" s="8">
        <f t="shared" si="0"/>
        <v>2.0896935933147631E-2</v>
      </c>
      <c r="F12" s="8">
        <f t="shared" si="0"/>
        <v>1.4802887284841755E-2</v>
      </c>
      <c r="G12" s="8">
        <f t="shared" si="0"/>
        <v>1.6609607951408062E-2</v>
      </c>
      <c r="H12" s="8">
        <f t="shared" si="0"/>
        <v>1.6997816593886463E-2</v>
      </c>
      <c r="I12" s="8">
        <f t="shared" si="0"/>
        <v>1.9934959349593495E-2</v>
      </c>
      <c r="J12" s="8">
        <f t="shared" si="0"/>
        <v>1.7326839826839829E-2</v>
      </c>
      <c r="K12" s="8">
        <f t="shared" si="0"/>
        <v>1.959437533802055E-2</v>
      </c>
      <c r="L12" s="8">
        <f t="shared" si="0"/>
        <v>1.5122732123799359E-2</v>
      </c>
      <c r="M12" s="8">
        <f t="shared" si="0"/>
        <v>1.4373007438894794E-2</v>
      </c>
      <c r="N12" s="8"/>
      <c r="O12" s="8"/>
      <c r="P12" s="1"/>
    </row>
    <row r="13" spans="1:19" x14ac:dyDescent="0.25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9" x14ac:dyDescent="0.25">
      <c r="A14" s="10" t="s">
        <v>3</v>
      </c>
      <c r="B14" s="8">
        <v>6</v>
      </c>
      <c r="C14" s="8">
        <v>9.1</v>
      </c>
      <c r="D14" s="8">
        <v>13.9</v>
      </c>
      <c r="E14" s="8">
        <v>19.100000000000001</v>
      </c>
      <c r="F14" s="8">
        <v>27</v>
      </c>
      <c r="G14" s="8">
        <v>37.26</v>
      </c>
      <c r="H14" s="8">
        <v>6.8</v>
      </c>
      <c r="I14" s="8">
        <v>5.5</v>
      </c>
      <c r="J14" s="8">
        <v>16.2</v>
      </c>
      <c r="K14" s="8">
        <v>9.3000000000000007</v>
      </c>
      <c r="L14" s="8">
        <v>15.3</v>
      </c>
      <c r="M14" s="8">
        <v>-14.3</v>
      </c>
      <c r="N14" s="8">
        <v>-54.6</v>
      </c>
      <c r="O14" s="8">
        <v>-37.9</v>
      </c>
      <c r="P14" s="1"/>
    </row>
    <row r="15" spans="1:19" x14ac:dyDescent="0.25">
      <c r="A15" s="1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"/>
      <c r="S15" s="19"/>
    </row>
    <row r="16" spans="1:19" x14ac:dyDescent="0.25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23"/>
      <c r="N16" s="24" t="s">
        <v>21</v>
      </c>
      <c r="O16" s="25">
        <f>AVERAGE(K14:O14)</f>
        <v>-16.439999999999998</v>
      </c>
      <c r="P16" s="1"/>
      <c r="S16" s="19"/>
    </row>
    <row r="17" spans="1:17" x14ac:dyDescent="0.25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"/>
    </row>
    <row r="18" spans="1:17" x14ac:dyDescent="0.25">
      <c r="A18" s="10" t="s">
        <v>4</v>
      </c>
      <c r="B18" s="8">
        <f>B12*B14</f>
        <v>0.1008347245409015</v>
      </c>
      <c r="C18" s="8">
        <f t="shared" ref="C18:I18" si="1">C12*C14</f>
        <v>0.1302667775929007</v>
      </c>
      <c r="D18" s="8">
        <f t="shared" si="1"/>
        <v>0.21712465219810798</v>
      </c>
      <c r="E18" s="8">
        <f>E12*E14</f>
        <v>0.39913147632311979</v>
      </c>
      <c r="F18" s="8">
        <f t="shared" si="1"/>
        <v>0.39967795669072737</v>
      </c>
      <c r="G18" s="8">
        <f t="shared" si="1"/>
        <v>0.61887399226946438</v>
      </c>
      <c r="H18" s="8">
        <f t="shared" si="1"/>
        <v>0.11558515283842795</v>
      </c>
      <c r="I18" s="8">
        <f t="shared" si="1"/>
        <v>0.10964227642276422</v>
      </c>
      <c r="J18" s="8">
        <f>J12*J14</f>
        <v>0.28069480519480522</v>
      </c>
      <c r="K18" s="8">
        <f>K12*K14</f>
        <v>0.18222769064359112</v>
      </c>
      <c r="L18" s="8">
        <f>L12*L14</f>
        <v>0.2313778014941302</v>
      </c>
      <c r="M18" s="8">
        <f>M12*M14</f>
        <v>-0.20553400637619557</v>
      </c>
      <c r="N18" s="8"/>
      <c r="O18" s="8"/>
      <c r="P18" s="1"/>
    </row>
    <row r="19" spans="1:17" x14ac:dyDescent="0.25">
      <c r="A19" s="10" t="s">
        <v>5</v>
      </c>
      <c r="B19" s="8">
        <v>0.01</v>
      </c>
      <c r="C19" s="8">
        <v>0.01</v>
      </c>
      <c r="D19" s="8">
        <v>0.01</v>
      </c>
      <c r="E19" s="8">
        <v>0.01</v>
      </c>
      <c r="F19" s="8">
        <v>0.01</v>
      </c>
      <c r="G19" s="8">
        <v>0.01</v>
      </c>
      <c r="H19" s="8">
        <v>0.01</v>
      </c>
      <c r="I19" s="8">
        <v>0.01</v>
      </c>
      <c r="J19" s="8">
        <v>0.01</v>
      </c>
      <c r="K19" s="8">
        <v>0.01</v>
      </c>
      <c r="L19" s="8">
        <v>0.01</v>
      </c>
      <c r="M19" s="8">
        <v>0.01</v>
      </c>
      <c r="N19" s="8"/>
      <c r="O19" s="8"/>
      <c r="P19" s="1"/>
    </row>
    <row r="20" spans="1:17" x14ac:dyDescent="0.25">
      <c r="A20" s="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"/>
    </row>
    <row r="21" spans="1:17" x14ac:dyDescent="0.25">
      <c r="A21" s="10" t="s">
        <v>6</v>
      </c>
      <c r="B21" s="12">
        <f>+B19*B10</f>
        <v>17.97</v>
      </c>
      <c r="C21" s="12">
        <f t="shared" ref="C21:M21" si="2">+C19*C10</f>
        <v>18.03</v>
      </c>
      <c r="D21" s="12">
        <f t="shared" si="2"/>
        <v>17.97</v>
      </c>
      <c r="E21" s="12">
        <f t="shared" si="2"/>
        <v>17.95</v>
      </c>
      <c r="F21" s="12">
        <f t="shared" si="2"/>
        <v>18.010000000000002</v>
      </c>
      <c r="G21" s="12">
        <f t="shared" si="2"/>
        <v>18.11</v>
      </c>
      <c r="H21" s="12">
        <f t="shared" si="2"/>
        <v>18.32</v>
      </c>
      <c r="I21" s="12">
        <f t="shared" si="2"/>
        <v>18.45</v>
      </c>
      <c r="J21" s="12">
        <f t="shared" si="2"/>
        <v>18.48</v>
      </c>
      <c r="K21" s="12">
        <f t="shared" si="2"/>
        <v>18.490000000000002</v>
      </c>
      <c r="L21" s="12">
        <f t="shared" si="2"/>
        <v>18.740000000000002</v>
      </c>
      <c r="M21" s="12">
        <f t="shared" si="2"/>
        <v>18.82</v>
      </c>
      <c r="N21" s="12"/>
      <c r="O21" s="12"/>
      <c r="P21" s="13">
        <f>SUM(B21:M21)</f>
        <v>219.34</v>
      </c>
    </row>
    <row r="22" spans="1:17" x14ac:dyDescent="0.25">
      <c r="A22" s="10" t="s">
        <v>7</v>
      </c>
      <c r="B22" s="12">
        <f t="shared" ref="B22:I22" si="3">+B14*B8</f>
        <v>181.2</v>
      </c>
      <c r="C22" s="12">
        <f t="shared" si="3"/>
        <v>234.87099999999998</v>
      </c>
      <c r="D22" s="12">
        <f t="shared" si="3"/>
        <v>390.173</v>
      </c>
      <c r="E22" s="12">
        <f>+E14*E8</f>
        <v>716.44100000000003</v>
      </c>
      <c r="F22" s="12">
        <f t="shared" si="3"/>
        <v>719.82</v>
      </c>
      <c r="G22" s="12">
        <f t="shared" si="3"/>
        <v>1120.7807999999998</v>
      </c>
      <c r="H22" s="12">
        <f t="shared" si="3"/>
        <v>211.75200000000001</v>
      </c>
      <c r="I22" s="12">
        <f t="shared" si="3"/>
        <v>202.29000000000002</v>
      </c>
      <c r="J22" s="12">
        <f>+J14*J8</f>
        <v>518.72400000000005</v>
      </c>
      <c r="K22" s="12">
        <f t="shared" ref="K22:M22" si="4">+K14*K8</f>
        <v>336.93900000000002</v>
      </c>
      <c r="L22" s="12">
        <f t="shared" si="4"/>
        <v>433.60200000000003</v>
      </c>
      <c r="M22" s="12">
        <f t="shared" si="4"/>
        <v>-386.81500000000005</v>
      </c>
      <c r="N22" s="12"/>
      <c r="O22" s="12"/>
      <c r="P22" s="13">
        <f>SUM(B22:M22)</f>
        <v>4679.7777999999998</v>
      </c>
    </row>
    <row r="23" spans="1:17" x14ac:dyDescent="0.25">
      <c r="A23" s="10" t="s">
        <v>8</v>
      </c>
      <c r="B23" s="12">
        <f>+B21-B22</f>
        <v>-163.22999999999999</v>
      </c>
      <c r="C23" s="12">
        <f t="shared" ref="C23:M23" si="5">+C21-C22</f>
        <v>-216.84099999999998</v>
      </c>
      <c r="D23" s="12">
        <f t="shared" si="5"/>
        <v>-372.20299999999997</v>
      </c>
      <c r="E23" s="12">
        <f t="shared" si="5"/>
        <v>-698.49099999999999</v>
      </c>
      <c r="F23" s="12">
        <f t="shared" si="5"/>
        <v>-701.81000000000006</v>
      </c>
      <c r="G23" s="12">
        <f t="shared" si="5"/>
        <v>-1102.6707999999999</v>
      </c>
      <c r="H23" s="12">
        <f t="shared" si="5"/>
        <v>-193.43200000000002</v>
      </c>
      <c r="I23" s="12">
        <f t="shared" si="5"/>
        <v>-183.84000000000003</v>
      </c>
      <c r="J23" s="12">
        <f t="shared" si="5"/>
        <v>-500.24400000000003</v>
      </c>
      <c r="K23" s="12">
        <f t="shared" si="5"/>
        <v>-318.44900000000001</v>
      </c>
      <c r="L23" s="12">
        <f t="shared" si="5"/>
        <v>-414.86200000000002</v>
      </c>
      <c r="M23" s="12">
        <f t="shared" si="5"/>
        <v>405.63500000000005</v>
      </c>
      <c r="N23" s="12"/>
      <c r="O23" s="12"/>
      <c r="P23" s="13">
        <f>SUM(B23:M23)</f>
        <v>-4460.4377999999988</v>
      </c>
    </row>
    <row r="24" spans="1:17" x14ac:dyDescent="0.25">
      <c r="A24" s="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"/>
    </row>
    <row r="25" spans="1:17" x14ac:dyDescent="0.25">
      <c r="B25" s="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28" t="s">
        <v>9</v>
      </c>
      <c r="P25" s="8">
        <f>+O16*P8/P10</f>
        <v>-0.2772404303820552</v>
      </c>
    </row>
    <row r="26" spans="1:17" x14ac:dyDescent="0.25">
      <c r="B26" s="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28" t="s">
        <v>10</v>
      </c>
      <c r="P26" s="8">
        <f>+P23/(M10*12)</f>
        <v>-0.19750433049946858</v>
      </c>
    </row>
    <row r="27" spans="1:17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9"/>
      <c r="P27" s="1"/>
    </row>
    <row r="28" spans="1:17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8" t="s">
        <v>20</v>
      </c>
      <c r="P28" s="14">
        <f>+P25-P26</f>
        <v>-7.973609988258662E-2</v>
      </c>
    </row>
    <row r="29" spans="1:17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8" t="s">
        <v>14</v>
      </c>
      <c r="P29" s="14">
        <v>0.02</v>
      </c>
    </row>
    <row r="30" spans="1:17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9"/>
      <c r="P30" s="1"/>
    </row>
    <row r="31" spans="1:17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32" t="s">
        <v>18</v>
      </c>
      <c r="P31" s="15">
        <f>+(P29-P28)*P10</f>
        <v>2187.6116148246551</v>
      </c>
      <c r="Q31" t="s">
        <v>16</v>
      </c>
    </row>
    <row r="32" spans="1:17" x14ac:dyDescent="0.25">
      <c r="O32" s="30" t="s">
        <v>17</v>
      </c>
      <c r="P32" s="31">
        <v>-13901</v>
      </c>
    </row>
    <row r="34" spans="15:16" x14ac:dyDescent="0.25">
      <c r="O34" s="30" t="s">
        <v>19</v>
      </c>
      <c r="P34" s="33">
        <f>+P32+P31</f>
        <v>-11713.388385175345</v>
      </c>
    </row>
  </sheetData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2017-11-16T08:00:00+00:00</OpenedDate>
    <Date1 xmlns="dc463f71-b30c-4ab2-9473-d307f9d35888">2017-11-16T08:00:00+00:00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171137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2620AB7065A4468D14B5F3039D2625" ma:contentTypeVersion="104" ma:contentTypeDescription="" ma:contentTypeScope="" ma:versionID="15283a9fd63e14e4d62815d0125a59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9c495a0c88ffde05ae816fb4d76b5d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58B041-B68C-4FB4-81E0-3180B72E381D}">
  <ds:schemaRefs>
    <ds:schemaRef ds:uri="http://schemas.microsoft.com/office/2006/documentManagement/types"/>
    <ds:schemaRef ds:uri="6a7bd91e-004b-490a-8704-e368d63d59a0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0631AAD-5870-4B99-BA7E-6ED4D4916C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7758E6-0FA7-4C86-A677-C2EA01C9F78A}"/>
</file>

<file path=customXml/itemProps4.xml><?xml version="1.0" encoding="utf-8"?>
<ds:datastoreItem xmlns:ds="http://schemas.openxmlformats.org/officeDocument/2006/customXml" ds:itemID="{6AC9C02D-F053-423A-AAC5-CCFD816014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johnl</dc:creator>
  <cp:lastModifiedBy>Huff, Ashley (UTC)</cp:lastModifiedBy>
  <cp:lastPrinted>2017-11-16T17:20:04Z</cp:lastPrinted>
  <dcterms:created xsi:type="dcterms:W3CDTF">2013-10-30T17:32:07Z</dcterms:created>
  <dcterms:modified xsi:type="dcterms:W3CDTF">2017-11-17T18:54:23Z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0x0101006E56B4D1795A2E4DB2F0B01679ED314A00672620AB7065A4468D14B5F3039D2625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