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ANNUAL REPORTING\Annual Report 2016\Final Files for Report\"/>
    </mc:Choice>
  </mc:AlternateContent>
  <bookViews>
    <workbookView xWindow="0" yWindow="0" windowWidth="18230" windowHeight="5990" tabRatio="648"/>
  </bookViews>
  <sheets>
    <sheet name="TOTAL FIRST YEAR by MEASURE" sheetId="1" r:id="rId1"/>
    <sheet name="2016 WA LIW ACTUALS" sheetId="10" r:id="rId2"/>
    <sheet name="APP 2885" sheetId="9" r:id="rId3"/>
  </sheets>
  <externalReferences>
    <externalReference r:id="rId4"/>
    <externalReference r:id="rId5"/>
    <externalReference r:id="rId6"/>
    <externalReference r:id="rId7"/>
  </externalReferences>
  <definedNames>
    <definedName name="AC">'APP 2885'!$B$10:$G$54</definedName>
    <definedName name="Case_Flag">#REF!</definedName>
    <definedName name="Cons_Type_Flag">#REF!</definedName>
    <definedName name="ConstType">#REF!</definedName>
    <definedName name="CostPerMeasure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IbyJOB">#REF!</definedName>
    <definedName name="LTdiscount">'[3]Rates&amp;NEB'!$B$9</definedName>
    <definedName name="MeasureSize">#REF!</definedName>
    <definedName name="NEPercentage">'[3]Rates&amp;NEB'!$B$13</definedName>
    <definedName name="NomInt">'[3]Rates&amp;NEB'!$B$5</definedName>
    <definedName name="OffsetAnchor">'TOTAL FIRST YEAR by MEASURE'!$A$5</definedName>
    <definedName name="_xlnm.Print_Area" localSheetId="0">'TOTAL FIRST YEAR by MEASURE'!$A$1:$P$19</definedName>
    <definedName name="Raw_results">#REF!</definedName>
    <definedName name="Sector">#REF!</definedName>
    <definedName name="soff">#REF!</definedName>
    <definedName name="SSMeasures">[4]Sheet4!$A$5:$G$115</definedName>
  </definedNames>
  <calcPr calcId="152511"/>
</workbook>
</file>

<file path=xl/calcChain.xml><?xml version="1.0" encoding="utf-8"?>
<calcChain xmlns="http://schemas.openxmlformats.org/spreadsheetml/2006/main">
  <c r="D13" i="1" l="1"/>
  <c r="D9" i="1"/>
  <c r="W29" i="10"/>
  <c r="V29" i="10"/>
  <c r="U29" i="10"/>
  <c r="W28" i="10"/>
  <c r="V28" i="10"/>
  <c r="U28" i="10"/>
  <c r="W27" i="10"/>
  <c r="V27" i="10"/>
  <c r="U27" i="10"/>
  <c r="W26" i="10"/>
  <c r="V26" i="10"/>
  <c r="U26" i="10"/>
  <c r="W25" i="10"/>
  <c r="V25" i="10"/>
  <c r="U25" i="10"/>
  <c r="W24" i="10"/>
  <c r="V24" i="10"/>
  <c r="U24" i="10"/>
  <c r="W23" i="10"/>
  <c r="V23" i="10"/>
  <c r="U23" i="10"/>
  <c r="W22" i="10"/>
  <c r="V22" i="10"/>
  <c r="U22" i="10"/>
  <c r="W21" i="10"/>
  <c r="V21" i="10"/>
  <c r="U21" i="10"/>
  <c r="W20" i="10"/>
  <c r="V20" i="10"/>
  <c r="U20" i="10"/>
  <c r="W19" i="10"/>
  <c r="V19" i="10"/>
  <c r="U19" i="10"/>
  <c r="W18" i="10"/>
  <c r="V18" i="10"/>
  <c r="U18" i="10"/>
  <c r="W17" i="10"/>
  <c r="V17" i="10"/>
  <c r="U17" i="10"/>
  <c r="W16" i="10"/>
  <c r="V16" i="10"/>
  <c r="U16" i="10"/>
  <c r="W15" i="10"/>
  <c r="V15" i="10"/>
  <c r="U15" i="10"/>
  <c r="W14" i="10"/>
  <c r="V14" i="10"/>
  <c r="U14" i="10"/>
  <c r="W13" i="10"/>
  <c r="V13" i="10"/>
  <c r="U13" i="10"/>
  <c r="W12" i="10"/>
  <c r="V12" i="10"/>
  <c r="U12" i="10"/>
  <c r="W11" i="10"/>
  <c r="V11" i="10"/>
  <c r="U11" i="10"/>
  <c r="W10" i="10"/>
  <c r="V10" i="10"/>
  <c r="U10" i="10"/>
  <c r="W9" i="10"/>
  <c r="V9" i="10"/>
  <c r="U9" i="10"/>
  <c r="W8" i="10"/>
  <c r="V8" i="10"/>
  <c r="U8" i="10"/>
  <c r="W7" i="10"/>
  <c r="V7" i="10"/>
  <c r="U7" i="10"/>
  <c r="W6" i="10"/>
  <c r="U6" i="10"/>
  <c r="V6" i="10"/>
  <c r="T30" i="10"/>
  <c r="S30" i="10"/>
  <c r="C13" i="1" s="1"/>
  <c r="R30" i="10"/>
  <c r="Q30" i="10"/>
  <c r="I13" i="1" s="1"/>
  <c r="P30" i="10"/>
  <c r="C12" i="1" s="1"/>
  <c r="O30" i="10"/>
  <c r="D12" i="1" s="1"/>
  <c r="N30" i="10"/>
  <c r="I12" i="1" s="1"/>
  <c r="M30" i="10"/>
  <c r="C11" i="1" s="1"/>
  <c r="L30" i="10"/>
  <c r="D11" i="1" s="1"/>
  <c r="K30" i="10"/>
  <c r="I11" i="1" s="1"/>
  <c r="J30" i="10"/>
  <c r="C10" i="1" s="1"/>
  <c r="I30" i="10"/>
  <c r="D10" i="1" s="1"/>
  <c r="H30" i="10"/>
  <c r="I10" i="1" s="1"/>
  <c r="G30" i="10"/>
  <c r="C9" i="1" s="1"/>
  <c r="F30" i="10"/>
  <c r="E30" i="10"/>
  <c r="I9" i="1" s="1"/>
  <c r="D30" i="10"/>
  <c r="U30" i="10" l="1"/>
  <c r="W30" i="10"/>
  <c r="V30" i="10"/>
  <c r="G10" i="1" l="1"/>
  <c r="G11" i="1"/>
  <c r="G12" i="1"/>
  <c r="G13" i="1"/>
  <c r="G9" i="1"/>
  <c r="C15" i="1" l="1"/>
  <c r="J13" i="1" l="1"/>
  <c r="J9" i="1"/>
  <c r="E10" i="1"/>
  <c r="E12" i="1"/>
  <c r="D15" i="1"/>
  <c r="E9" i="1"/>
  <c r="J10" i="1"/>
  <c r="J12" i="1"/>
  <c r="B15" i="1"/>
  <c r="E7" i="1"/>
  <c r="E13" i="1"/>
  <c r="E11" i="1"/>
  <c r="F15" i="1"/>
  <c r="I15" i="1"/>
  <c r="H10" i="1" l="1"/>
  <c r="H12" i="1"/>
  <c r="P12" i="1" s="1"/>
  <c r="H13" i="1"/>
  <c r="P13" i="1" s="1"/>
  <c r="H9" i="1"/>
  <c r="P9" i="1" s="1"/>
  <c r="H11" i="1"/>
  <c r="N9" i="1"/>
  <c r="E15" i="1"/>
  <c r="N11" i="1"/>
  <c r="J11" i="1"/>
  <c r="N10" i="1"/>
  <c r="N12" i="1"/>
  <c r="G15" i="1"/>
  <c r="N13" i="1"/>
  <c r="L12" i="1" l="1"/>
  <c r="L11" i="1"/>
  <c r="P11" i="1"/>
  <c r="L10" i="1"/>
  <c r="P10" i="1"/>
  <c r="L13" i="1"/>
  <c r="O9" i="1"/>
  <c r="O10" i="1"/>
  <c r="K11" i="1"/>
  <c r="O11" i="1"/>
  <c r="K12" i="1"/>
  <c r="O12" i="1"/>
  <c r="O13" i="1"/>
  <c r="K10" i="1"/>
  <c r="L9" i="1"/>
  <c r="K9" i="1"/>
  <c r="K13" i="1"/>
  <c r="N15" i="1"/>
  <c r="J15" i="1"/>
  <c r="L15" i="1" l="1"/>
  <c r="P15" i="1"/>
  <c r="K15" i="1"/>
  <c r="O15" i="1"/>
</calcChain>
</file>

<file path=xl/sharedStrings.xml><?xml version="1.0" encoding="utf-8"?>
<sst xmlns="http://schemas.openxmlformats.org/spreadsheetml/2006/main" count="211" uniqueCount="135">
  <si>
    <t>CASCADE NATURAL GAS CORPORATION</t>
  </si>
  <si>
    <t>MEASURE</t>
  </si>
  <si>
    <t>NON-ENERGY</t>
  </si>
  <si>
    <t>DISCOUNTED</t>
  </si>
  <si>
    <t>TOTAL</t>
  </si>
  <si>
    <t>ANNUAL THERM</t>
  </si>
  <si>
    <t>INSTALLED</t>
  </si>
  <si>
    <t>BENEFITS</t>
  </si>
  <si>
    <t>THERM</t>
  </si>
  <si>
    <t>RESOURCE</t>
  </si>
  <si>
    <t>PROGRAM</t>
  </si>
  <si>
    <t>UTILITY</t>
  </si>
  <si>
    <t>SAVINGS</t>
  </si>
  <si>
    <t>COST</t>
  </si>
  <si>
    <t>LIFE</t>
  </si>
  <si>
    <t>REBATE</t>
  </si>
  <si>
    <t>Wall Insulation</t>
  </si>
  <si>
    <t>Nominal interest rate (post tax cost of cap.)</t>
  </si>
  <si>
    <t>Inflation rate</t>
  </si>
  <si>
    <t>Long term real discount rate</t>
  </si>
  <si>
    <t>DELIVERY</t>
  </si>
  <si>
    <t>&amp; ADMIN</t>
  </si>
  <si>
    <t>TRC</t>
  </si>
  <si>
    <t>W/DELIVERY</t>
  </si>
  <si>
    <t>UC</t>
  </si>
  <si>
    <t>PARTICIPANTS</t>
  </si>
  <si>
    <t>Attic/Ceiling Insulation</t>
  </si>
  <si>
    <t>Floor Insulation</t>
  </si>
  <si>
    <t>Duct Insulation</t>
  </si>
  <si>
    <t>Air Infiltration Reduction</t>
  </si>
  <si>
    <t>BENEFIT</t>
  </si>
  <si>
    <t>RATIO</t>
  </si>
  <si>
    <t>TOTAL IN FIRST YEAR by MEASURE</t>
  </si>
  <si>
    <t>TOTAL PROGRAM</t>
  </si>
  <si>
    <t>BASECASE - MEDIUM FORECAST - AVERAGE WEATHER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</si>
  <si>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</si>
  <si>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</si>
  <si>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</si>
  <si>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</si>
  <si>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</si>
  <si>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</si>
  <si>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</si>
  <si>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</si>
  <si>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</si>
  <si>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</si>
  <si>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</si>
  <si>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</si>
  <si>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</si>
  <si>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</si>
  <si>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</si>
  <si>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Cascade's Long Term Real Discount Rate:</t>
  </si>
  <si>
    <t>IRP Discount Rate =</t>
  </si>
  <si>
    <t>Years 21-45 Escalation =</t>
  </si>
  <si>
    <t>Program Admin costs</t>
  </si>
  <si>
    <t xml:space="preserve">NON </t>
  </si>
  <si>
    <t xml:space="preserve">ENERGY </t>
  </si>
  <si>
    <t>WITH</t>
  </si>
  <si>
    <t>2014 INTEGRATED RESOURCE PLAN</t>
  </si>
  <si>
    <t>16-1</t>
  </si>
  <si>
    <t>16-2</t>
  </si>
  <si>
    <t>16-3</t>
  </si>
  <si>
    <t>16-4</t>
  </si>
  <si>
    <t>16-5</t>
  </si>
  <si>
    <t>16-6</t>
  </si>
  <si>
    <t>16-7</t>
  </si>
  <si>
    <t>16-8</t>
  </si>
  <si>
    <t>16-9</t>
  </si>
  <si>
    <t>16-10</t>
  </si>
  <si>
    <t>16-11</t>
  </si>
  <si>
    <t>16-12</t>
  </si>
  <si>
    <t>16-13</t>
  </si>
  <si>
    <t>16-14</t>
  </si>
  <si>
    <t>16-15</t>
  </si>
  <si>
    <t>16-16</t>
  </si>
  <si>
    <t>16-17</t>
  </si>
  <si>
    <t>16-18</t>
  </si>
  <si>
    <t>16-19</t>
  </si>
  <si>
    <t>16-20</t>
  </si>
  <si>
    <t>16-21</t>
  </si>
  <si>
    <t>16-22</t>
  </si>
  <si>
    <t>16-23</t>
  </si>
  <si>
    <t>16-24</t>
  </si>
  <si>
    <t>2016 LOW INCOME Program Participant Cost Effectiveness Estimates</t>
  </si>
  <si>
    <t>Cascade Natural Gas Corporation</t>
  </si>
  <si>
    <t>LCCAP =</t>
  </si>
  <si>
    <t>Lower Columbia Community Action Program</t>
  </si>
  <si>
    <t>BLUE MTN=</t>
  </si>
  <si>
    <t>Blue Mountain Action Council</t>
  </si>
  <si>
    <t>Washington Low Income Weatherization Incentive Program (WLIWP)</t>
  </si>
  <si>
    <t xml:space="preserve">NWCAC = </t>
  </si>
  <si>
    <t>Northwest Community Action Center</t>
  </si>
  <si>
    <t>12 months ending December 31, 2016</t>
  </si>
  <si>
    <t>KCR =</t>
  </si>
  <si>
    <t>Kitsap Community Resources</t>
  </si>
  <si>
    <t>Agency</t>
  </si>
  <si>
    <t>City</t>
  </si>
  <si>
    <t>Annual Therm Savings</t>
  </si>
  <si>
    <t>WLIWP Ceiling</t>
  </si>
  <si>
    <t>Ceiling COST</t>
  </si>
  <si>
    <t>Therms Ceiling</t>
  </si>
  <si>
    <t>WLIWP Floor</t>
  </si>
  <si>
    <t>Floor      COST</t>
  </si>
  <si>
    <t>Therms Floor</t>
  </si>
  <si>
    <t>WLIWP  Wall</t>
  </si>
  <si>
    <t>Wall    COST</t>
  </si>
  <si>
    <t>Therms Wall</t>
  </si>
  <si>
    <t xml:space="preserve">WLIWP  Duct Ins. </t>
  </si>
  <si>
    <t>Duct Ins.   COST</t>
  </si>
  <si>
    <t>Therms Duct Ins</t>
  </si>
  <si>
    <t>WLIWP   Air Infil</t>
  </si>
  <si>
    <t>Air Infil   COST</t>
  </si>
  <si>
    <t>Therms Air Infil</t>
  </si>
  <si>
    <t># Measures</t>
  </si>
  <si>
    <t>Therms</t>
  </si>
  <si>
    <t>WLIWP Total Reimbursement</t>
  </si>
  <si>
    <t>Project Total Cost</t>
  </si>
  <si>
    <t>LCCAP</t>
  </si>
  <si>
    <t>LONGVIEW</t>
  </si>
  <si>
    <t>NWCAC</t>
  </si>
  <si>
    <t>GRANDVIEW</t>
  </si>
  <si>
    <t>KCR</t>
  </si>
  <si>
    <t>PORT ORCHARD</t>
  </si>
  <si>
    <t>TOPPENISH</t>
  </si>
  <si>
    <t>WAPATO</t>
  </si>
  <si>
    <t>SUNNYSIDE</t>
  </si>
  <si>
    <t>BLUE MTN</t>
  </si>
  <si>
    <t>WALLA WALLA</t>
  </si>
  <si>
    <t>SILVERDALE</t>
  </si>
  <si>
    <t>OPP CO</t>
  </si>
  <si>
    <t>BELLINGHAM</t>
  </si>
  <si>
    <t>FERNDALE</t>
  </si>
  <si>
    <t>BREMERTON</t>
  </si>
  <si>
    <t xml:space="preserve">OPP CO = </t>
  </si>
  <si>
    <t>Opportunity Council</t>
  </si>
  <si>
    <t>Revised Discount Rate=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</si>
</sst>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?_);_(@_)"/>
    <numFmt numFmtId="165" formatCode="_(&quot;$&quot;* #,##0_);_(&quot;$&quot;* \(#,##0\);_(&quot;$&quot;* &quot;-&quot;??_);_(@_)"/>
    <numFmt numFmtId="166" formatCode="0.000%"/>
    <numFmt numFmtId="167" formatCode="#,##0.000"/>
    <numFmt numFmtId="168" formatCode="0.000"/>
    <numFmt numFmtId="169" formatCode="General_)"/>
    <numFmt numFmtId="170" formatCode="&quot;$&quot;#,##0.00"/>
  </numFmts>
  <fonts count="33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b/>
      <u/>
      <sz val="10"/>
      <color rgb="FF00B05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9" fontId="27" fillId="0" borderId="0"/>
    <xf numFmtId="0" fontId="2" fillId="0" borderId="0"/>
    <xf numFmtId="0" fontId="2" fillId="0" borderId="0"/>
    <xf numFmtId="0" fontId="2" fillId="0" borderId="0"/>
  </cellStyleXfs>
  <cellXfs count="167">
    <xf numFmtId="0" fontId="0" fillId="0" borderId="0" xfId="0"/>
    <xf numFmtId="0" fontId="3" fillId="0" borderId="0" xfId="39" applyFont="1" applyAlignment="1">
      <alignment horizontal="center"/>
    </xf>
    <xf numFmtId="0" fontId="2" fillId="0" borderId="0" xfId="39" applyAlignment="1">
      <alignment horizontal="center"/>
    </xf>
    <xf numFmtId="0" fontId="2" fillId="0" borderId="15" xfId="39" applyBorder="1" applyAlignment="1">
      <alignment horizontal="center"/>
    </xf>
    <xf numFmtId="0" fontId="2" fillId="0" borderId="0" xfId="39"/>
    <xf numFmtId="8" fontId="2" fillId="0" borderId="0" xfId="39" applyNumberFormat="1" applyAlignment="1">
      <alignment horizontal="center"/>
    </xf>
    <xf numFmtId="10" fontId="2" fillId="0" borderId="0" xfId="39" applyNumberFormat="1" applyAlignment="1">
      <alignment horizontal="center"/>
    </xf>
    <xf numFmtId="0" fontId="3" fillId="0" borderId="0" xfId="39" applyFont="1"/>
    <xf numFmtId="166" fontId="2" fillId="0" borderId="0" xfId="42" applyNumberFormat="1" applyFont="1"/>
    <xf numFmtId="10" fontId="2" fillId="0" borderId="0" xfId="42" applyNumberFormat="1" applyFont="1"/>
    <xf numFmtId="0" fontId="23" fillId="0" borderId="0" xfId="0" applyFont="1" applyFill="1"/>
    <xf numFmtId="0" fontId="23" fillId="0" borderId="0" xfId="0" applyFont="1"/>
    <xf numFmtId="0" fontId="23" fillId="0" borderId="0" xfId="0" applyFont="1" applyFill="1" applyAlignment="1">
      <alignment horizontal="center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center"/>
    </xf>
    <xf numFmtId="0" fontId="24" fillId="24" borderId="17" xfId="0" applyFont="1" applyFill="1" applyBorder="1" applyAlignment="1">
      <alignment horizontal="center"/>
    </xf>
    <xf numFmtId="0" fontId="24" fillId="25" borderId="10" xfId="0" applyFont="1" applyFill="1" applyBorder="1" applyAlignment="1">
      <alignment horizontal="center"/>
    </xf>
    <xf numFmtId="0" fontId="24" fillId="0" borderId="0" xfId="0" applyFont="1" applyFill="1"/>
    <xf numFmtId="0" fontId="24" fillId="0" borderId="12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25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2" fontId="24" fillId="0" borderId="21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3" fontId="23" fillId="0" borderId="0" xfId="28" applyNumberFormat="1" applyFont="1" applyFill="1" applyBorder="1" applyAlignment="1">
      <alignment horizontal="center"/>
    </xf>
    <xf numFmtId="42" fontId="23" fillId="0" borderId="0" xfId="29" applyNumberFormat="1" applyFont="1" applyFill="1" applyBorder="1"/>
    <xf numFmtId="0" fontId="23" fillId="0" borderId="0" xfId="0" applyFont="1" applyBorder="1"/>
    <xf numFmtId="0" fontId="23" fillId="0" borderId="0" xfId="0" applyFont="1" applyFill="1" applyAlignment="1">
      <alignment horizontal="left"/>
    </xf>
    <xf numFmtId="10" fontId="23" fillId="0" borderId="0" xfId="0" applyNumberFormat="1" applyFont="1" applyFill="1" applyAlignment="1">
      <alignment horizontal="center"/>
    </xf>
    <xf numFmtId="0" fontId="24" fillId="0" borderId="11" xfId="0" applyFont="1" applyFill="1" applyBorder="1"/>
    <xf numFmtId="0" fontId="24" fillId="0" borderId="17" xfId="0" applyFont="1" applyFill="1" applyBorder="1"/>
    <xf numFmtId="0" fontId="24" fillId="26" borderId="27" xfId="0" applyFont="1" applyFill="1" applyBorder="1"/>
    <xf numFmtId="0" fontId="24" fillId="25" borderId="30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4" fillId="26" borderId="28" xfId="0" applyFont="1" applyFill="1" applyBorder="1" applyAlignment="1">
      <alignment horizontal="center"/>
    </xf>
    <xf numFmtId="0" fontId="24" fillId="25" borderId="31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4" fillId="25" borderId="32" xfId="0" applyFont="1" applyFill="1" applyBorder="1" applyAlignment="1">
      <alignment horizontal="center"/>
    </xf>
    <xf numFmtId="0" fontId="23" fillId="0" borderId="10" xfId="0" applyFont="1" applyFill="1" applyBorder="1"/>
    <xf numFmtId="0" fontId="23" fillId="0" borderId="12" xfId="0" applyFont="1" applyFill="1" applyBorder="1"/>
    <xf numFmtId="0" fontId="23" fillId="0" borderId="13" xfId="0" applyFont="1" applyFill="1" applyBorder="1"/>
    <xf numFmtId="0" fontId="23" fillId="24" borderId="13" xfId="0" applyFont="1" applyFill="1" applyBorder="1"/>
    <xf numFmtId="0" fontId="23" fillId="24" borderId="13" xfId="0" applyFont="1" applyFill="1" applyBorder="1" applyAlignment="1">
      <alignment horizontal="center"/>
    </xf>
    <xf numFmtId="0" fontId="23" fillId="26" borderId="28" xfId="0" applyFont="1" applyFill="1" applyBorder="1"/>
    <xf numFmtId="0" fontId="23" fillId="25" borderId="31" xfId="0" applyFont="1" applyFill="1" applyBorder="1" applyAlignment="1">
      <alignment horizontal="center"/>
    </xf>
    <xf numFmtId="0" fontId="23" fillId="25" borderId="12" xfId="0" applyFont="1" applyFill="1" applyBorder="1" applyAlignment="1">
      <alignment horizontal="center"/>
    </xf>
    <xf numFmtId="3" fontId="23" fillId="0" borderId="12" xfId="0" applyNumberFormat="1" applyFont="1" applyFill="1" applyBorder="1" applyAlignment="1">
      <alignment horizontal="center"/>
    </xf>
    <xf numFmtId="3" fontId="23" fillId="0" borderId="12" xfId="28" applyNumberFormat="1" applyFont="1" applyFill="1" applyBorder="1" applyAlignment="1">
      <alignment horizontal="center"/>
    </xf>
    <xf numFmtId="42" fontId="23" fillId="0" borderId="12" xfId="29" applyNumberFormat="1" applyFont="1" applyFill="1" applyBorder="1"/>
    <xf numFmtId="165" fontId="23" fillId="0" borderId="0" xfId="0" applyNumberFormat="1" applyFont="1" applyFill="1" applyBorder="1"/>
    <xf numFmtId="164" fontId="23" fillId="0" borderId="13" xfId="0" applyNumberFormat="1" applyFont="1" applyFill="1" applyBorder="1"/>
    <xf numFmtId="164" fontId="23" fillId="24" borderId="13" xfId="0" applyNumberFormat="1" applyFont="1" applyFill="1" applyBorder="1"/>
    <xf numFmtId="164" fontId="23" fillId="26" borderId="28" xfId="0" applyNumberFormat="1" applyFont="1" applyFill="1" applyBorder="1"/>
    <xf numFmtId="164" fontId="23" fillId="0" borderId="12" xfId="0" applyNumberFormat="1" applyFont="1" applyFill="1" applyBorder="1"/>
    <xf numFmtId="164" fontId="23" fillId="25" borderId="31" xfId="0" applyNumberFormat="1" applyFont="1" applyFill="1" applyBorder="1"/>
    <xf numFmtId="167" fontId="23" fillId="25" borderId="12" xfId="0" applyNumberFormat="1" applyFont="1" applyFill="1" applyBorder="1" applyAlignment="1">
      <alignment horizontal="center"/>
    </xf>
    <xf numFmtId="165" fontId="23" fillId="0" borderId="25" xfId="28" applyNumberFormat="1" applyFont="1" applyFill="1" applyBorder="1" applyAlignment="1">
      <alignment horizontal="center"/>
    </xf>
    <xf numFmtId="164" fontId="23" fillId="26" borderId="29" xfId="0" applyNumberFormat="1" applyFont="1" applyFill="1" applyBorder="1"/>
    <xf numFmtId="0" fontId="24" fillId="0" borderId="18" xfId="0" applyFont="1" applyFill="1" applyBorder="1" applyAlignment="1">
      <alignment horizontal="center"/>
    </xf>
    <xf numFmtId="3" fontId="24" fillId="0" borderId="22" xfId="0" applyNumberFormat="1" applyFont="1" applyFill="1" applyBorder="1" applyAlignment="1">
      <alignment horizontal="center"/>
    </xf>
    <xf numFmtId="3" fontId="24" fillId="0" borderId="21" xfId="28" applyNumberFormat="1" applyFont="1" applyFill="1" applyBorder="1" applyAlignment="1">
      <alignment horizontal="center"/>
    </xf>
    <xf numFmtId="42" fontId="24" fillId="0" borderId="21" xfId="29" applyNumberFormat="1" applyFont="1" applyFill="1" applyBorder="1"/>
    <xf numFmtId="3" fontId="24" fillId="0" borderId="23" xfId="28" applyNumberFormat="1" applyFont="1" applyFill="1" applyBorder="1" applyAlignment="1">
      <alignment horizontal="center"/>
    </xf>
    <xf numFmtId="165" fontId="24" fillId="0" borderId="21" xfId="28" applyNumberFormat="1" applyFont="1" applyFill="1" applyBorder="1" applyAlignment="1">
      <alignment horizontal="center"/>
    </xf>
    <xf numFmtId="164" fontId="24" fillId="0" borderId="20" xfId="0" applyNumberFormat="1" applyFont="1" applyFill="1" applyBorder="1"/>
    <xf numFmtId="164" fontId="24" fillId="24" borderId="20" xfId="0" applyNumberFormat="1" applyFont="1" applyFill="1" applyBorder="1"/>
    <xf numFmtId="164" fontId="24" fillId="26" borderId="29" xfId="0" applyNumberFormat="1" applyFont="1" applyFill="1" applyBorder="1"/>
    <xf numFmtId="164" fontId="24" fillId="0" borderId="26" xfId="0" applyNumberFormat="1" applyFont="1" applyFill="1" applyBorder="1"/>
    <xf numFmtId="164" fontId="24" fillId="25" borderId="33" xfId="0" applyNumberFormat="1" applyFont="1" applyFill="1" applyBorder="1"/>
    <xf numFmtId="167" fontId="24" fillId="25" borderId="26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42" fontId="23" fillId="0" borderId="24" xfId="0" applyNumberFormat="1" applyFont="1" applyFill="1" applyBorder="1"/>
    <xf numFmtId="42" fontId="23" fillId="0" borderId="0" xfId="0" applyNumberFormat="1" applyFont="1" applyFill="1" applyBorder="1"/>
    <xf numFmtId="167" fontId="23" fillId="0" borderId="0" xfId="0" applyNumberFormat="1" applyFont="1" applyFill="1" applyBorder="1" applyAlignment="1">
      <alignment horizontal="center"/>
    </xf>
    <xf numFmtId="10" fontId="23" fillId="0" borderId="0" xfId="0" applyNumberFormat="1" applyFont="1" applyFill="1" applyAlignment="1" applyProtection="1">
      <alignment horizontal="center"/>
    </xf>
    <xf numFmtId="44" fontId="23" fillId="0" borderId="0" xfId="0" applyNumberFormat="1" applyFont="1" applyFill="1"/>
    <xf numFmtId="44" fontId="23" fillId="0" borderId="12" xfId="28" applyNumberFormat="1" applyFont="1" applyFill="1" applyBorder="1" applyAlignment="1">
      <alignment horizontal="center"/>
    </xf>
    <xf numFmtId="2" fontId="23" fillId="24" borderId="13" xfId="0" applyNumberFormat="1" applyFont="1" applyFill="1" applyBorder="1" applyAlignment="1">
      <alignment horizontal="center"/>
    </xf>
    <xf numFmtId="0" fontId="3" fillId="0" borderId="0" xfId="39" applyFont="1" applyAlignment="1">
      <alignment horizontal="center"/>
    </xf>
    <xf numFmtId="9" fontId="2" fillId="0" borderId="0" xfId="39" applyNumberFormat="1" applyAlignment="1">
      <alignment horizontal="center"/>
    </xf>
    <xf numFmtId="168" fontId="24" fillId="24" borderId="20" xfId="0" applyNumberFormat="1" applyFont="1" applyFill="1" applyBorder="1" applyAlignment="1">
      <alignment horizontal="center"/>
    </xf>
    <xf numFmtId="44" fontId="23" fillId="0" borderId="12" xfId="29" applyFont="1" applyFill="1" applyBorder="1"/>
    <xf numFmtId="44" fontId="24" fillId="0" borderId="19" xfId="29" applyFont="1" applyFill="1" applyBorder="1"/>
    <xf numFmtId="44" fontId="24" fillId="0" borderId="19" xfId="0" applyNumberFormat="1" applyFont="1" applyFill="1" applyBorder="1"/>
    <xf numFmtId="44" fontId="23" fillId="0" borderId="0" xfId="0" applyNumberFormat="1" applyFont="1" applyFill="1" applyBorder="1"/>
    <xf numFmtId="0" fontId="3" fillId="0" borderId="0" xfId="39" applyFont="1" applyAlignment="1">
      <alignment horizontal="left"/>
    </xf>
    <xf numFmtId="1" fontId="23" fillId="0" borderId="12" xfId="0" applyNumberFormat="1" applyFont="1" applyFill="1" applyBorder="1" applyAlignment="1">
      <alignment horizontal="center"/>
    </xf>
    <xf numFmtId="1" fontId="23" fillId="0" borderId="12" xfId="28" applyNumberFormat="1" applyFont="1" applyFill="1" applyBorder="1" applyAlignment="1">
      <alignment horizontal="center"/>
    </xf>
    <xf numFmtId="169" fontId="3" fillId="0" borderId="0" xfId="226" applyFont="1" applyBorder="1" applyAlignment="1">
      <alignment horizontal="left"/>
    </xf>
    <xf numFmtId="169" fontId="3" fillId="0" borderId="0" xfId="226" applyFont="1" applyBorder="1" applyAlignment="1"/>
    <xf numFmtId="169" fontId="3" fillId="0" borderId="0" xfId="226" applyFont="1" applyBorder="1" applyAlignment="1">
      <alignment horizontal="center"/>
    </xf>
    <xf numFmtId="44" fontId="3" fillId="0" borderId="0" xfId="206" applyFont="1" applyBorder="1" applyAlignment="1">
      <alignment horizontal="center"/>
    </xf>
    <xf numFmtId="170" fontId="3" fillId="0" borderId="0" xfId="206" applyNumberFormat="1" applyFont="1" applyBorder="1" applyAlignment="1">
      <alignment horizontal="center"/>
    </xf>
    <xf numFmtId="2" fontId="3" fillId="0" borderId="0" xfId="206" applyNumberFormat="1" applyFont="1" applyBorder="1" applyAlignment="1">
      <alignment horizontal="center"/>
    </xf>
    <xf numFmtId="44" fontId="3" fillId="0" borderId="0" xfId="206" applyFont="1" applyBorder="1" applyAlignment="1">
      <alignment horizontal="left"/>
    </xf>
    <xf numFmtId="0" fontId="28" fillId="0" borderId="0" xfId="0" applyFont="1"/>
    <xf numFmtId="2" fontId="3" fillId="0" borderId="0" xfId="226" applyNumberFormat="1" applyFont="1" applyBorder="1" applyAlignment="1">
      <alignment horizontal="right"/>
    </xf>
    <xf numFmtId="169" fontId="2" fillId="0" borderId="0" xfId="226" applyFont="1"/>
    <xf numFmtId="44" fontId="3" fillId="0" borderId="15" xfId="206" applyFont="1" applyBorder="1" applyAlignment="1">
      <alignment horizontal="center"/>
    </xf>
    <xf numFmtId="2" fontId="3" fillId="0" borderId="15" xfId="206" applyNumberFormat="1" applyFont="1" applyBorder="1" applyAlignment="1">
      <alignment horizontal="center"/>
    </xf>
    <xf numFmtId="169" fontId="29" fillId="0" borderId="33" xfId="226" applyFont="1" applyBorder="1" applyAlignment="1">
      <alignment horizontal="center"/>
    </xf>
    <xf numFmtId="169" fontId="29" fillId="0" borderId="34" xfId="226" applyFont="1" applyBorder="1" applyAlignment="1">
      <alignment horizontal="left"/>
    </xf>
    <xf numFmtId="169" fontId="29" fillId="0" borderId="34" xfId="226" applyFont="1" applyBorder="1" applyAlignment="1">
      <alignment horizontal="center"/>
    </xf>
    <xf numFmtId="169" fontId="29" fillId="0" borderId="34" xfId="226" applyFont="1" applyBorder="1" applyAlignment="1">
      <alignment horizontal="center" wrapText="1"/>
    </xf>
    <xf numFmtId="44" fontId="30" fillId="0" borderId="35" xfId="206" applyFont="1" applyBorder="1" applyAlignment="1">
      <alignment horizontal="center" wrapText="1"/>
    </xf>
    <xf numFmtId="170" fontId="31" fillId="0" borderId="34" xfId="206" applyNumberFormat="1" applyFont="1" applyBorder="1" applyAlignment="1">
      <alignment horizontal="center" wrapText="1"/>
    </xf>
    <xf numFmtId="2" fontId="29" fillId="0" borderId="11" xfId="206" applyNumberFormat="1" applyFont="1" applyBorder="1" applyAlignment="1">
      <alignment horizontal="center" wrapText="1"/>
    </xf>
    <xf numFmtId="44" fontId="30" fillId="0" borderId="34" xfId="206" applyFont="1" applyBorder="1" applyAlignment="1">
      <alignment horizontal="center" wrapText="1"/>
    </xf>
    <xf numFmtId="44" fontId="31" fillId="0" borderId="34" xfId="206" applyFont="1" applyBorder="1" applyAlignment="1">
      <alignment horizontal="center" wrapText="1"/>
    </xf>
    <xf numFmtId="2" fontId="29" fillId="0" borderId="34" xfId="206" applyNumberFormat="1" applyFont="1" applyBorder="1" applyAlignment="1">
      <alignment horizontal="center" wrapText="1"/>
    </xf>
    <xf numFmtId="169" fontId="3" fillId="0" borderId="33" xfId="226" applyFont="1" applyBorder="1" applyAlignment="1">
      <alignment horizontal="center" wrapText="1"/>
    </xf>
    <xf numFmtId="2" fontId="3" fillId="0" borderId="34" xfId="226" applyNumberFormat="1" applyFont="1" applyBorder="1" applyAlignment="1">
      <alignment horizontal="center" wrapText="1"/>
    </xf>
    <xf numFmtId="169" fontId="3" fillId="0" borderId="34" xfId="226" applyFont="1" applyBorder="1" applyAlignment="1">
      <alignment horizontal="center" wrapText="1"/>
    </xf>
    <xf numFmtId="169" fontId="31" fillId="0" borderId="34" xfId="226" applyFont="1" applyBorder="1" applyAlignment="1">
      <alignment horizontal="center" wrapText="1"/>
    </xf>
    <xf numFmtId="2" fontId="3" fillId="0" borderId="36" xfId="226" applyNumberFormat="1" applyFont="1" applyBorder="1" applyAlignment="1">
      <alignment horizontal="center" wrapText="1"/>
    </xf>
    <xf numFmtId="169" fontId="3" fillId="0" borderId="31" xfId="226" applyFont="1" applyFill="1" applyBorder="1" applyAlignment="1">
      <alignment horizontal="center"/>
    </xf>
    <xf numFmtId="2" fontId="2" fillId="0" borderId="12" xfId="226" applyNumberFormat="1" applyFont="1" applyFill="1" applyBorder="1" applyAlignment="1" applyProtection="1">
      <alignment horizontal="center"/>
    </xf>
    <xf numFmtId="2" fontId="2" fillId="0" borderId="37" xfId="206" applyNumberFormat="1" applyFont="1" applyFill="1" applyBorder="1" applyAlignment="1">
      <alignment horizontal="center"/>
    </xf>
    <xf numFmtId="2" fontId="2" fillId="0" borderId="40" xfId="206" applyNumberFormat="1" applyFont="1" applyFill="1" applyBorder="1" applyAlignment="1">
      <alignment horizontal="center"/>
    </xf>
    <xf numFmtId="2" fontId="2" fillId="0" borderId="40" xfId="226" applyNumberFormat="1" applyFont="1" applyFill="1" applyBorder="1" applyAlignment="1">
      <alignment horizontal="center"/>
    </xf>
    <xf numFmtId="0" fontId="32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right"/>
    </xf>
    <xf numFmtId="44" fontId="28" fillId="0" borderId="0" xfId="0" applyNumberFormat="1" applyFont="1"/>
    <xf numFmtId="0" fontId="28" fillId="0" borderId="31" xfId="0" applyFont="1" applyBorder="1"/>
    <xf numFmtId="44" fontId="2" fillId="0" borderId="31" xfId="206" applyNumberFormat="1" applyFont="1" applyFill="1" applyBorder="1" applyAlignment="1">
      <alignment horizontal="center"/>
    </xf>
    <xf numFmtId="44" fontId="2" fillId="0" borderId="31" xfId="226" applyNumberFormat="1" applyFont="1" applyFill="1" applyBorder="1" applyAlignment="1">
      <alignment horizontal="center"/>
    </xf>
    <xf numFmtId="44" fontId="2" fillId="0" borderId="12" xfId="206" applyNumberFormat="1" applyFont="1" applyFill="1" applyBorder="1" applyAlignment="1">
      <alignment horizontal="center"/>
    </xf>
    <xf numFmtId="44" fontId="28" fillId="0" borderId="12" xfId="0" applyNumberFormat="1" applyFont="1" applyFill="1" applyBorder="1"/>
    <xf numFmtId="44" fontId="2" fillId="0" borderId="38" xfId="206" applyNumberFormat="1" applyFont="1" applyFill="1" applyBorder="1" applyAlignment="1">
      <alignment horizontal="center"/>
    </xf>
    <xf numFmtId="44" fontId="2" fillId="0" borderId="39" xfId="206" applyNumberFormat="1" applyFont="1" applyFill="1" applyBorder="1"/>
    <xf numFmtId="44" fontId="2" fillId="0" borderId="38" xfId="206" applyNumberFormat="1" applyFont="1" applyFill="1" applyBorder="1"/>
    <xf numFmtId="0" fontId="28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6" fontId="23" fillId="27" borderId="0" xfId="0" applyNumberFormat="1" applyFont="1" applyFill="1" applyAlignment="1">
      <alignment horizontal="center"/>
    </xf>
    <xf numFmtId="10" fontId="2" fillId="0" borderId="0" xfId="229" applyNumberFormat="1"/>
    <xf numFmtId="10" fontId="2" fillId="0" borderId="0" xfId="222" applyNumberFormat="1" applyFont="1"/>
    <xf numFmtId="169" fontId="2" fillId="0" borderId="0" xfId="226" applyFont="1" applyFill="1" applyBorder="1" applyAlignment="1">
      <alignment horizontal="left"/>
    </xf>
    <xf numFmtId="169" fontId="2" fillId="0" borderId="0" xfId="226" applyFont="1" applyFill="1" applyBorder="1"/>
    <xf numFmtId="2" fontId="2" fillId="0" borderId="0" xfId="226" applyNumberFormat="1" applyFont="1" applyFill="1" applyBorder="1" applyAlignment="1">
      <alignment horizontal="right"/>
    </xf>
    <xf numFmtId="44" fontId="2" fillId="0" borderId="0" xfId="206" applyNumberFormat="1" applyFont="1" applyFill="1" applyBorder="1"/>
    <xf numFmtId="2" fontId="3" fillId="0" borderId="10" xfId="226" applyNumberFormat="1" applyFont="1" applyFill="1" applyBorder="1"/>
    <xf numFmtId="2" fontId="3" fillId="0" borderId="12" xfId="226" applyNumberFormat="1" applyFont="1" applyFill="1" applyBorder="1"/>
    <xf numFmtId="44" fontId="28" fillId="0" borderId="0" xfId="0" applyNumberFormat="1" applyFont="1" applyFill="1" applyBorder="1"/>
    <xf numFmtId="2" fontId="3" fillId="0" borderId="12" xfId="226" applyNumberFormat="1" applyFont="1" applyBorder="1"/>
    <xf numFmtId="169" fontId="3" fillId="0" borderId="32" xfId="226" applyFont="1" applyFill="1" applyBorder="1" applyAlignment="1">
      <alignment horizontal="center"/>
    </xf>
    <xf numFmtId="169" fontId="2" fillId="0" borderId="15" xfId="226" applyFont="1" applyFill="1" applyBorder="1" applyAlignment="1">
      <alignment horizontal="left"/>
    </xf>
    <xf numFmtId="2" fontId="2" fillId="0" borderId="14" xfId="226" applyNumberFormat="1" applyFont="1" applyFill="1" applyBorder="1" applyAlignment="1" applyProtection="1">
      <alignment horizontal="center"/>
    </xf>
    <xf numFmtId="44" fontId="2" fillId="0" borderId="14" xfId="206" applyNumberFormat="1" applyFont="1" applyFill="1" applyBorder="1" applyAlignment="1">
      <alignment horizontal="center"/>
    </xf>
    <xf numFmtId="44" fontId="2" fillId="0" borderId="32" xfId="226" applyNumberFormat="1" applyFont="1" applyFill="1" applyBorder="1" applyAlignment="1">
      <alignment horizontal="center"/>
    </xf>
    <xf numFmtId="2" fontId="2" fillId="0" borderId="41" xfId="226" applyNumberFormat="1" applyFont="1" applyFill="1" applyBorder="1" applyAlignment="1">
      <alignment horizontal="center"/>
    </xf>
    <xf numFmtId="44" fontId="2" fillId="0" borderId="42" xfId="206" applyNumberFormat="1" applyFont="1" applyFill="1" applyBorder="1" applyAlignment="1">
      <alignment horizontal="center"/>
    </xf>
    <xf numFmtId="169" fontId="2" fillId="0" borderId="15" xfId="226" applyFont="1" applyFill="1" applyBorder="1"/>
    <xf numFmtId="2" fontId="2" fillId="0" borderId="15" xfId="226" applyNumberFormat="1" applyFont="1" applyFill="1" applyBorder="1" applyAlignment="1">
      <alignment horizontal="right"/>
    </xf>
    <xf numFmtId="44" fontId="2" fillId="0" borderId="15" xfId="206" applyNumberFormat="1" applyFont="1" applyFill="1" applyBorder="1"/>
    <xf numFmtId="2" fontId="3" fillId="0" borderId="14" xfId="226" applyNumberFormat="1" applyFont="1" applyBorder="1"/>
    <xf numFmtId="0" fontId="24" fillId="0" borderId="0" xfId="0" applyFont="1" applyFill="1" applyAlignment="1">
      <alignment horizontal="center"/>
    </xf>
    <xf numFmtId="0" fontId="23" fillId="0" borderId="0" xfId="0" applyFont="1" applyAlignment="1"/>
    <xf numFmtId="0" fontId="2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 applyAlignment="1"/>
  </cellXfs>
  <cellStyles count="230">
    <cellStyle name="20% - Accent1" xfId="1" builtinId="30" customBuiltin="1"/>
    <cellStyle name="20% - Accent1 2" xfId="47"/>
    <cellStyle name="20% - Accent1 3" xfId="90"/>
    <cellStyle name="20% - Accent1 4" xfId="132"/>
    <cellStyle name="20% - Accent1 5" xfId="175"/>
    <cellStyle name="20% - Accent2" xfId="2" builtinId="34" customBuiltin="1"/>
    <cellStyle name="20% - Accent2 2" xfId="48"/>
    <cellStyle name="20% - Accent2 3" xfId="91"/>
    <cellStyle name="20% - Accent2 4" xfId="133"/>
    <cellStyle name="20% - Accent2 5" xfId="176"/>
    <cellStyle name="20% - Accent3" xfId="3" builtinId="38" customBuiltin="1"/>
    <cellStyle name="20% - Accent3 2" xfId="49"/>
    <cellStyle name="20% - Accent3 3" xfId="92"/>
    <cellStyle name="20% - Accent3 4" xfId="134"/>
    <cellStyle name="20% - Accent3 5" xfId="177"/>
    <cellStyle name="20% - Accent4" xfId="4" builtinId="42" customBuiltin="1"/>
    <cellStyle name="20% - Accent4 2" xfId="50"/>
    <cellStyle name="20% - Accent4 3" xfId="93"/>
    <cellStyle name="20% - Accent4 4" xfId="135"/>
    <cellStyle name="20% - Accent4 5" xfId="178"/>
    <cellStyle name="20% - Accent5" xfId="5" builtinId="46" customBuiltin="1"/>
    <cellStyle name="20% - Accent5 2" xfId="51"/>
    <cellStyle name="20% - Accent5 3" xfId="94"/>
    <cellStyle name="20% - Accent5 4" xfId="136"/>
    <cellStyle name="20% - Accent5 5" xfId="179"/>
    <cellStyle name="20% - Accent6" xfId="6" builtinId="50" customBuiltin="1"/>
    <cellStyle name="20% - Accent6 2" xfId="52"/>
    <cellStyle name="20% - Accent6 3" xfId="95"/>
    <cellStyle name="20% - Accent6 4" xfId="137"/>
    <cellStyle name="20% - Accent6 5" xfId="180"/>
    <cellStyle name="40% - Accent1" xfId="7" builtinId="31" customBuiltin="1"/>
    <cellStyle name="40% - Accent1 2" xfId="53"/>
    <cellStyle name="40% - Accent1 3" xfId="96"/>
    <cellStyle name="40% - Accent1 4" xfId="138"/>
    <cellStyle name="40% - Accent1 5" xfId="181"/>
    <cellStyle name="40% - Accent2" xfId="8" builtinId="35" customBuiltin="1"/>
    <cellStyle name="40% - Accent2 2" xfId="54"/>
    <cellStyle name="40% - Accent2 3" xfId="97"/>
    <cellStyle name="40% - Accent2 4" xfId="139"/>
    <cellStyle name="40% - Accent2 5" xfId="182"/>
    <cellStyle name="40% - Accent3" xfId="9" builtinId="39" customBuiltin="1"/>
    <cellStyle name="40% - Accent3 2" xfId="55"/>
    <cellStyle name="40% - Accent3 3" xfId="98"/>
    <cellStyle name="40% - Accent3 4" xfId="140"/>
    <cellStyle name="40% - Accent3 5" xfId="183"/>
    <cellStyle name="40% - Accent4" xfId="10" builtinId="43" customBuiltin="1"/>
    <cellStyle name="40% - Accent4 2" xfId="56"/>
    <cellStyle name="40% - Accent4 3" xfId="99"/>
    <cellStyle name="40% - Accent4 4" xfId="141"/>
    <cellStyle name="40% - Accent4 5" xfId="184"/>
    <cellStyle name="40% - Accent5" xfId="11" builtinId="47" customBuiltin="1"/>
    <cellStyle name="40% - Accent5 2" xfId="57"/>
    <cellStyle name="40% - Accent5 3" xfId="100"/>
    <cellStyle name="40% - Accent5 4" xfId="142"/>
    <cellStyle name="40% - Accent5 5" xfId="185"/>
    <cellStyle name="40% - Accent6" xfId="12" builtinId="51" customBuiltin="1"/>
    <cellStyle name="40% - Accent6 2" xfId="58"/>
    <cellStyle name="40% - Accent6 3" xfId="101"/>
    <cellStyle name="40% - Accent6 4" xfId="143"/>
    <cellStyle name="40% - Accent6 5" xfId="186"/>
    <cellStyle name="60% - Accent1" xfId="13" builtinId="32" customBuiltin="1"/>
    <cellStyle name="60% - Accent1 2" xfId="59"/>
    <cellStyle name="60% - Accent1 3" xfId="102"/>
    <cellStyle name="60% - Accent1 4" xfId="144"/>
    <cellStyle name="60% - Accent1 5" xfId="187"/>
    <cellStyle name="60% - Accent2" xfId="14" builtinId="36" customBuiltin="1"/>
    <cellStyle name="60% - Accent2 2" xfId="60"/>
    <cellStyle name="60% - Accent2 3" xfId="103"/>
    <cellStyle name="60% - Accent2 4" xfId="145"/>
    <cellStyle name="60% - Accent2 5" xfId="188"/>
    <cellStyle name="60% - Accent3" xfId="15" builtinId="40" customBuiltin="1"/>
    <cellStyle name="60% - Accent3 2" xfId="61"/>
    <cellStyle name="60% - Accent3 3" xfId="104"/>
    <cellStyle name="60% - Accent3 4" xfId="146"/>
    <cellStyle name="60% - Accent3 5" xfId="189"/>
    <cellStyle name="60% - Accent4" xfId="16" builtinId="44" customBuiltin="1"/>
    <cellStyle name="60% - Accent4 2" xfId="62"/>
    <cellStyle name="60% - Accent4 3" xfId="105"/>
    <cellStyle name="60% - Accent4 4" xfId="147"/>
    <cellStyle name="60% - Accent4 5" xfId="190"/>
    <cellStyle name="60% - Accent5" xfId="17" builtinId="48" customBuiltin="1"/>
    <cellStyle name="60% - Accent5 2" xfId="63"/>
    <cellStyle name="60% - Accent5 3" xfId="106"/>
    <cellStyle name="60% - Accent5 4" xfId="148"/>
    <cellStyle name="60% - Accent5 5" xfId="191"/>
    <cellStyle name="60% - Accent6" xfId="18" builtinId="52" customBuiltin="1"/>
    <cellStyle name="60% - Accent6 2" xfId="64"/>
    <cellStyle name="60% - Accent6 3" xfId="107"/>
    <cellStyle name="60% - Accent6 4" xfId="149"/>
    <cellStyle name="60% - Accent6 5" xfId="192"/>
    <cellStyle name="Accent1" xfId="19" builtinId="29" customBuiltin="1"/>
    <cellStyle name="Accent1 2" xfId="65"/>
    <cellStyle name="Accent1 3" xfId="108"/>
    <cellStyle name="Accent1 4" xfId="150"/>
    <cellStyle name="Accent1 5" xfId="193"/>
    <cellStyle name="Accent2" xfId="20" builtinId="33" customBuiltin="1"/>
    <cellStyle name="Accent2 2" xfId="66"/>
    <cellStyle name="Accent2 3" xfId="109"/>
    <cellStyle name="Accent2 4" xfId="151"/>
    <cellStyle name="Accent2 5" xfId="194"/>
    <cellStyle name="Accent3" xfId="21" builtinId="37" customBuiltin="1"/>
    <cellStyle name="Accent3 2" xfId="67"/>
    <cellStyle name="Accent3 3" xfId="110"/>
    <cellStyle name="Accent3 4" xfId="152"/>
    <cellStyle name="Accent3 5" xfId="195"/>
    <cellStyle name="Accent4" xfId="22" builtinId="41" customBuiltin="1"/>
    <cellStyle name="Accent4 2" xfId="68"/>
    <cellStyle name="Accent4 3" xfId="111"/>
    <cellStyle name="Accent4 4" xfId="153"/>
    <cellStyle name="Accent4 5" xfId="196"/>
    <cellStyle name="Accent5" xfId="23" builtinId="45" customBuiltin="1"/>
    <cellStyle name="Accent5 2" xfId="69"/>
    <cellStyle name="Accent5 3" xfId="112"/>
    <cellStyle name="Accent5 4" xfId="154"/>
    <cellStyle name="Accent5 5" xfId="197"/>
    <cellStyle name="Accent6" xfId="24" builtinId="49" customBuiltin="1"/>
    <cellStyle name="Accent6 2" xfId="70"/>
    <cellStyle name="Accent6 3" xfId="113"/>
    <cellStyle name="Accent6 4" xfId="155"/>
    <cellStyle name="Accent6 5" xfId="198"/>
    <cellStyle name="Bad" xfId="25" builtinId="27" customBuiltin="1"/>
    <cellStyle name="Bad 2" xfId="71"/>
    <cellStyle name="Bad 3" xfId="114"/>
    <cellStyle name="Bad 4" xfId="156"/>
    <cellStyle name="Bad 5" xfId="199"/>
    <cellStyle name="Calculation" xfId="26" builtinId="22" customBuiltin="1"/>
    <cellStyle name="Calculation 2" xfId="72"/>
    <cellStyle name="Calculation 3" xfId="115"/>
    <cellStyle name="Calculation 4" xfId="157"/>
    <cellStyle name="Calculation 5" xfId="200"/>
    <cellStyle name="Check Cell" xfId="27" builtinId="23" customBuiltin="1"/>
    <cellStyle name="Check Cell 2" xfId="73"/>
    <cellStyle name="Check Cell 3" xfId="116"/>
    <cellStyle name="Check Cell 4" xfId="158"/>
    <cellStyle name="Check Cell 5" xfId="201"/>
    <cellStyle name="Comma" xfId="28" builtinId="3"/>
    <cellStyle name="Comma 2" xfId="74"/>
    <cellStyle name="Comma 3" xfId="203"/>
    <cellStyle name="Comma 4" xfId="204"/>
    <cellStyle name="Comma 5" xfId="202"/>
    <cellStyle name="Currency" xfId="29" builtinId="4"/>
    <cellStyle name="Currency 2" xfId="75"/>
    <cellStyle name="Currency 3" xfId="117"/>
    <cellStyle name="Currency 4" xfId="159"/>
    <cellStyle name="Currency 5" xfId="206"/>
    <cellStyle name="Currency 6" xfId="207"/>
    <cellStyle name="Currency 7" xfId="205"/>
    <cellStyle name="Explanatory Text" xfId="30" builtinId="53" customBuiltin="1"/>
    <cellStyle name="Explanatory Text 2" xfId="76"/>
    <cellStyle name="Explanatory Text 3" xfId="118"/>
    <cellStyle name="Explanatory Text 4" xfId="160"/>
    <cellStyle name="Explanatory Text 5" xfId="208"/>
    <cellStyle name="Good" xfId="31" builtinId="26" customBuiltin="1"/>
    <cellStyle name="Good 2" xfId="77"/>
    <cellStyle name="Good 3" xfId="119"/>
    <cellStyle name="Good 4" xfId="161"/>
    <cellStyle name="Good 5" xfId="209"/>
    <cellStyle name="Heading 1" xfId="32" builtinId="16" customBuiltin="1"/>
    <cellStyle name="Heading 1 2" xfId="78"/>
    <cellStyle name="Heading 1 3" xfId="120"/>
    <cellStyle name="Heading 1 4" xfId="162"/>
    <cellStyle name="Heading 1 5" xfId="210"/>
    <cellStyle name="Heading 2" xfId="33" builtinId="17" customBuiltin="1"/>
    <cellStyle name="Heading 2 2" xfId="79"/>
    <cellStyle name="Heading 2 3" xfId="121"/>
    <cellStyle name="Heading 2 4" xfId="163"/>
    <cellStyle name="Heading 2 5" xfId="211"/>
    <cellStyle name="Heading 3" xfId="34" builtinId="18" customBuiltin="1"/>
    <cellStyle name="Heading 3 2" xfId="80"/>
    <cellStyle name="Heading 3 3" xfId="122"/>
    <cellStyle name="Heading 3 4" xfId="164"/>
    <cellStyle name="Heading 3 5" xfId="212"/>
    <cellStyle name="Heading 4" xfId="35" builtinId="19" customBuiltin="1"/>
    <cellStyle name="Heading 4 2" xfId="81"/>
    <cellStyle name="Heading 4 3" xfId="123"/>
    <cellStyle name="Heading 4 4" xfId="165"/>
    <cellStyle name="Heading 4 5" xfId="213"/>
    <cellStyle name="Input" xfId="36" builtinId="20" customBuiltin="1"/>
    <cellStyle name="Input 2" xfId="82"/>
    <cellStyle name="Input 3" xfId="124"/>
    <cellStyle name="Input 4" xfId="166"/>
    <cellStyle name="Input 5" xfId="214"/>
    <cellStyle name="Linked Cell" xfId="37" builtinId="24" customBuiltin="1"/>
    <cellStyle name="Linked Cell 2" xfId="83"/>
    <cellStyle name="Linked Cell 3" xfId="125"/>
    <cellStyle name="Linked Cell 4" xfId="167"/>
    <cellStyle name="Linked Cell 5" xfId="215"/>
    <cellStyle name="Neutral" xfId="38" builtinId="28" customBuiltin="1"/>
    <cellStyle name="Neutral 2" xfId="84"/>
    <cellStyle name="Neutral 3" xfId="126"/>
    <cellStyle name="Neutral 4" xfId="168"/>
    <cellStyle name="Neutral 5" xfId="216"/>
    <cellStyle name="Normal" xfId="0" builtinId="0"/>
    <cellStyle name="Normal 2" xfId="217"/>
    <cellStyle name="Normal 2 2" xfId="46"/>
    <cellStyle name="Normal 2 2 2" xfId="218"/>
    <cellStyle name="Normal 2 3" xfId="228"/>
    <cellStyle name="Normal 3" xfId="219"/>
    <cellStyle name="Normal 4" xfId="174"/>
    <cellStyle name="Normal 4 2" xfId="227"/>
    <cellStyle name="Normal 5" xfId="226"/>
    <cellStyle name="Normal_Copy of Avoided Cost adjusted Final" xfId="39"/>
    <cellStyle name="Normal_Copy of Avoided Cost adjusted Final 2" xfId="229"/>
    <cellStyle name="Note" xfId="40" builtinId="10" customBuiltin="1"/>
    <cellStyle name="Note 2" xfId="85"/>
    <cellStyle name="Note 3" xfId="127"/>
    <cellStyle name="Note 4" xfId="169"/>
    <cellStyle name="Note 5" xfId="220"/>
    <cellStyle name="Output" xfId="41" builtinId="21" customBuiltin="1"/>
    <cellStyle name="Output 2" xfId="86"/>
    <cellStyle name="Output 3" xfId="128"/>
    <cellStyle name="Output 4" xfId="170"/>
    <cellStyle name="Output 5" xfId="221"/>
    <cellStyle name="Percent" xfId="42" builtinId="5"/>
    <cellStyle name="Percent 2" xfId="222"/>
    <cellStyle name="Title" xfId="43" builtinId="15" customBuiltin="1"/>
    <cellStyle name="Title 2" xfId="87"/>
    <cellStyle name="Title 3" xfId="129"/>
    <cellStyle name="Title 4" xfId="171"/>
    <cellStyle name="Title 5" xfId="223"/>
    <cellStyle name="Total" xfId="44" builtinId="25" customBuiltin="1"/>
    <cellStyle name="Total 2" xfId="88"/>
    <cellStyle name="Total 3" xfId="130"/>
    <cellStyle name="Total 4" xfId="172"/>
    <cellStyle name="Total 5" xfId="224"/>
    <cellStyle name="Warning Text" xfId="45" builtinId="11" customBuiltin="1"/>
    <cellStyle name="Warning Text 2" xfId="89"/>
    <cellStyle name="Warning Text 3" xfId="131"/>
    <cellStyle name="Warning Text 4" xfId="173"/>
    <cellStyle name="Warning Text 5" xfId="225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DaveB/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1"/>
    <pageSetUpPr fitToPage="1"/>
  </sheetPr>
  <dimension ref="A1:Q21"/>
  <sheetViews>
    <sheetView tabSelected="1" zoomScale="115" zoomScaleNormal="115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22" sqref="D22"/>
    </sheetView>
  </sheetViews>
  <sheetFormatPr defaultColWidth="18.296875" defaultRowHeight="13" x14ac:dyDescent="0.3"/>
  <cols>
    <col min="1" max="1" width="45" style="10" bestFit="1" customWidth="1"/>
    <col min="2" max="2" width="18.69921875" style="10" bestFit="1" customWidth="1"/>
    <col min="3" max="3" width="20.19921875" style="12" bestFit="1" customWidth="1"/>
    <col min="4" max="4" width="20" style="10" customWidth="1"/>
    <col min="5" max="5" width="17.296875" style="12" bestFit="1" customWidth="1"/>
    <col min="6" max="6" width="12.296875" style="10" bestFit="1" customWidth="1"/>
    <col min="7" max="7" width="17" style="10" bestFit="1" customWidth="1"/>
    <col min="8" max="8" width="12.69921875" style="10" bestFit="1" customWidth="1"/>
    <col min="9" max="9" width="19.69921875" style="12" customWidth="1"/>
    <col min="10" max="10" width="10.296875" style="10" bestFit="1" customWidth="1"/>
    <col min="11" max="11" width="16" style="10" bestFit="1" customWidth="1"/>
    <col min="12" max="12" width="10.69921875" style="12" bestFit="1" customWidth="1"/>
    <col min="13" max="13" width="5.796875" style="10" customWidth="1"/>
    <col min="14" max="14" width="14.296875" style="12" bestFit="1" customWidth="1"/>
    <col min="15" max="15" width="16" style="12" bestFit="1" customWidth="1"/>
    <col min="16" max="16" width="10.69921875" style="11" bestFit="1" customWidth="1"/>
    <col min="17" max="17" width="18.296875" style="11" customWidth="1"/>
    <col min="18" max="16384" width="18.296875" style="10"/>
  </cols>
  <sheetData>
    <row r="1" spans="1:17" x14ac:dyDescent="0.3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7" x14ac:dyDescent="0.3">
      <c r="A2" s="162" t="s">
        <v>82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7" x14ac:dyDescent="0.3">
      <c r="A3" s="164" t="s">
        <v>32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7" ht="13.5" thickBot="1" x14ac:dyDescent="0.35"/>
    <row r="5" spans="1:17" s="17" customFormat="1" x14ac:dyDescent="0.3">
      <c r="A5" s="13"/>
      <c r="B5" s="13"/>
      <c r="C5" s="14" t="s">
        <v>4</v>
      </c>
      <c r="D5" s="14" t="s">
        <v>1</v>
      </c>
      <c r="E5" s="14" t="s">
        <v>2</v>
      </c>
      <c r="F5" s="14"/>
      <c r="G5" s="14" t="s">
        <v>3</v>
      </c>
      <c r="H5" s="14" t="s">
        <v>10</v>
      </c>
      <c r="I5" s="31"/>
      <c r="J5" s="32"/>
      <c r="K5" s="15" t="s">
        <v>24</v>
      </c>
      <c r="L5" s="15" t="s">
        <v>30</v>
      </c>
      <c r="M5" s="33"/>
      <c r="N5" s="14" t="s">
        <v>4</v>
      </c>
      <c r="O5" s="34" t="s">
        <v>22</v>
      </c>
      <c r="P5" s="16" t="s">
        <v>30</v>
      </c>
    </row>
    <row r="6" spans="1:17" s="17" customFormat="1" x14ac:dyDescent="0.3">
      <c r="A6" s="35"/>
      <c r="B6" s="35"/>
      <c r="C6" s="18" t="s">
        <v>5</v>
      </c>
      <c r="D6" s="18" t="s">
        <v>6</v>
      </c>
      <c r="E6" s="18" t="s">
        <v>7</v>
      </c>
      <c r="F6" s="18" t="s">
        <v>1</v>
      </c>
      <c r="G6" s="18" t="s">
        <v>8</v>
      </c>
      <c r="H6" s="18" t="s">
        <v>20</v>
      </c>
      <c r="I6" s="36" t="s">
        <v>10</v>
      </c>
      <c r="J6" s="37" t="s">
        <v>11</v>
      </c>
      <c r="K6" s="19" t="s">
        <v>23</v>
      </c>
      <c r="L6" s="19" t="s">
        <v>13</v>
      </c>
      <c r="M6" s="38"/>
      <c r="N6" s="18" t="s">
        <v>9</v>
      </c>
      <c r="O6" s="39" t="s">
        <v>23</v>
      </c>
      <c r="P6" s="20" t="s">
        <v>13</v>
      </c>
    </row>
    <row r="7" spans="1:17" s="17" customFormat="1" x14ac:dyDescent="0.3">
      <c r="A7" s="21" t="s">
        <v>1</v>
      </c>
      <c r="B7" s="21" t="s">
        <v>25</v>
      </c>
      <c r="C7" s="21" t="s">
        <v>12</v>
      </c>
      <c r="D7" s="21" t="s">
        <v>13</v>
      </c>
      <c r="E7" s="21" t="str">
        <f>"("&amp;TEXT(NEPercentage,"##%")&amp;" of cost)"</f>
        <v>(10% of cost)</v>
      </c>
      <c r="F7" s="21" t="s">
        <v>14</v>
      </c>
      <c r="G7" s="21" t="s">
        <v>12</v>
      </c>
      <c r="H7" s="21" t="s">
        <v>21</v>
      </c>
      <c r="I7" s="40" t="s">
        <v>15</v>
      </c>
      <c r="J7" s="41" t="s">
        <v>13</v>
      </c>
      <c r="K7" s="19" t="s">
        <v>21</v>
      </c>
      <c r="L7" s="19" t="s">
        <v>31</v>
      </c>
      <c r="M7" s="38"/>
      <c r="N7" s="21" t="s">
        <v>13</v>
      </c>
      <c r="O7" s="42" t="s">
        <v>21</v>
      </c>
      <c r="P7" s="20" t="s">
        <v>31</v>
      </c>
    </row>
    <row r="8" spans="1:17" x14ac:dyDescent="0.3">
      <c r="A8" s="43"/>
      <c r="B8" s="44"/>
      <c r="C8" s="91"/>
      <c r="D8" s="22"/>
      <c r="E8" s="22"/>
      <c r="F8" s="22"/>
      <c r="G8" s="22"/>
      <c r="H8" s="22"/>
      <c r="I8" s="24"/>
      <c r="J8" s="45"/>
      <c r="K8" s="46"/>
      <c r="L8" s="47"/>
      <c r="M8" s="48"/>
      <c r="N8" s="22"/>
      <c r="O8" s="49"/>
      <c r="P8" s="50"/>
      <c r="Q8" s="10"/>
    </row>
    <row r="9" spans="1:17" x14ac:dyDescent="0.3">
      <c r="A9" s="44" t="s">
        <v>26</v>
      </c>
      <c r="B9" s="51">
        <v>18</v>
      </c>
      <c r="C9" s="92">
        <f>'2016 WA LIW ACTUALS'!G30</f>
        <v>2056.8879999999999</v>
      </c>
      <c r="D9" s="86">
        <f>'2016 WA LIW ACTUALS'!F30</f>
        <v>31938.720000000001</v>
      </c>
      <c r="E9" s="53">
        <f>0.1*D9</f>
        <v>3193.8720000000003</v>
      </c>
      <c r="F9" s="22">
        <v>30</v>
      </c>
      <c r="G9" s="52">
        <f>PV($B$19,F9,-C9)</f>
        <v>34844.980987815208</v>
      </c>
      <c r="H9" s="81">
        <f>$B$20*(C9/$C$15)</f>
        <v>1105.8037220308315</v>
      </c>
      <c r="I9" s="89">
        <f>'2016 WA LIW ACTUALS'!E30</f>
        <v>16640.230000000003</v>
      </c>
      <c r="J9" s="55">
        <f>IF(ISERROR(I9/G9),0,I9/G9)</f>
        <v>0.47755026773637366</v>
      </c>
      <c r="K9" s="56">
        <f>(I9+H9)/G9</f>
        <v>0.50928521752491041</v>
      </c>
      <c r="L9" s="82">
        <f>(VLOOKUP($F9,AC,6)*$C9)/($I9+$H9)</f>
        <v>0.85771116173998396</v>
      </c>
      <c r="M9" s="57"/>
      <c r="N9" s="58">
        <f>IF(ISERROR((D9-E9)/G9),0,(D9-E9)/G9)</f>
        <v>0.82493510356776101</v>
      </c>
      <c r="O9" s="59">
        <f>(D9-E9+H9)/G9</f>
        <v>0.85667005335629776</v>
      </c>
      <c r="P9" s="60">
        <f>(VLOOKUP($F9,AC,4)*$C9)/($D9-$E9+$H9)</f>
        <v>0.43410758735415639</v>
      </c>
      <c r="Q9" s="10"/>
    </row>
    <row r="10" spans="1:17" x14ac:dyDescent="0.3">
      <c r="A10" s="44" t="s">
        <v>27</v>
      </c>
      <c r="B10" s="51">
        <v>18</v>
      </c>
      <c r="C10" s="92">
        <f>'2016 WA LIW ACTUALS'!J30</f>
        <v>3123.14</v>
      </c>
      <c r="D10" s="86">
        <f>'2016 WA LIW ACTUALS'!I30</f>
        <v>42758.78</v>
      </c>
      <c r="E10" s="53">
        <f>0.1*D10</f>
        <v>4275.8779999999997</v>
      </c>
      <c r="F10" s="22">
        <v>30</v>
      </c>
      <c r="G10" s="52">
        <f t="shared" ref="G10:G13" si="0">PV($B$19,F10,-C10)</f>
        <v>52907.962865399175</v>
      </c>
      <c r="H10" s="81">
        <f>$B$20*(C10/$C$15)</f>
        <v>1679.0315449472073</v>
      </c>
      <c r="I10" s="89">
        <f>'2016 WA LIW ACTUALS'!H30</f>
        <v>25266.200000000008</v>
      </c>
      <c r="J10" s="55">
        <f>IF(ISERROR(I10/G10),0,I10/G10)</f>
        <v>0.47755004410732349</v>
      </c>
      <c r="K10" s="56">
        <f>(I10+H10)/G10</f>
        <v>0.50928499389586013</v>
      </c>
      <c r="L10" s="82">
        <f>(VLOOKUP($F10,AC,6)*$C10)/($I10+$H10)</f>
        <v>0.85771153836433933</v>
      </c>
      <c r="M10" s="57"/>
      <c r="N10" s="58">
        <f>IF(ISERROR((D10-E10)/G10),0,(D10-E10)/G10)</f>
        <v>0.72735557968660902</v>
      </c>
      <c r="O10" s="59">
        <f>(D10-E10+H10)/G10</f>
        <v>0.75909052947514577</v>
      </c>
      <c r="P10" s="60">
        <f>(VLOOKUP($F10,AC,4)*$C10)/($D10-$E10+$H10)</f>
        <v>0.48991122347184446</v>
      </c>
      <c r="Q10" s="10"/>
    </row>
    <row r="11" spans="1:17" x14ac:dyDescent="0.3">
      <c r="A11" s="44" t="s">
        <v>16</v>
      </c>
      <c r="B11" s="51">
        <v>14</v>
      </c>
      <c r="C11" s="92">
        <f>'2016 WA LIW ACTUALS'!M30</f>
        <v>2471.2599999999998</v>
      </c>
      <c r="D11" s="86">
        <f>'2016 WA LIW ACTUALS'!L30</f>
        <v>29332.82</v>
      </c>
      <c r="E11" s="53">
        <f>0.1*D11</f>
        <v>2933.2820000000002</v>
      </c>
      <c r="F11" s="22">
        <v>30</v>
      </c>
      <c r="G11" s="52">
        <f t="shared" si="0"/>
        <v>41864.704211385448</v>
      </c>
      <c r="H11" s="81">
        <f>$B$20*(C11/$C$15)</f>
        <v>1328.5742860602584</v>
      </c>
      <c r="I11" s="89">
        <f>'2016 WA LIW ACTUALS'!K30</f>
        <v>19992.5</v>
      </c>
      <c r="J11" s="55">
        <f>IF(ISERROR(I11/G11),0,I11/G11)</f>
        <v>0.47755025089996639</v>
      </c>
      <c r="K11" s="56">
        <f>(I11+H11)/G11</f>
        <v>0.50928520068850314</v>
      </c>
      <c r="L11" s="82">
        <f>(VLOOKUP($F11,AC,6)*$C11)/($I11+$H11)</f>
        <v>0.85771119009496966</v>
      </c>
      <c r="M11" s="57"/>
      <c r="N11" s="58">
        <f>IF(ISERROR((D11-E11)/G11),0,(D11-E11)/G11)</f>
        <v>0.63059177169154423</v>
      </c>
      <c r="O11" s="59">
        <f>(D11-E11+H11)/G11</f>
        <v>0.66232672148008087</v>
      </c>
      <c r="P11" s="60">
        <f>(VLOOKUP($F11,AC,4)*$C11)/($D11-$E11+$H11)</f>
        <v>0.56148568064718074</v>
      </c>
      <c r="Q11" s="10"/>
    </row>
    <row r="12" spans="1:17" x14ac:dyDescent="0.3">
      <c r="A12" s="44" t="s">
        <v>28</v>
      </c>
      <c r="B12" s="51">
        <v>14</v>
      </c>
      <c r="C12" s="92">
        <f>'2016 WA LIW ACTUALS'!P30</f>
        <v>2470</v>
      </c>
      <c r="D12" s="86">
        <f>'2016 WA LIW ACTUALS'!O30</f>
        <v>20637.96</v>
      </c>
      <c r="E12" s="53">
        <f>0.1*D12</f>
        <v>2063.7959999999998</v>
      </c>
      <c r="F12" s="22">
        <v>20</v>
      </c>
      <c r="G12" s="52">
        <f t="shared" si="0"/>
        <v>33068.404581567382</v>
      </c>
      <c r="H12" s="81">
        <f>$B$20*(C12/$C$15)</f>
        <v>1327.8968973595811</v>
      </c>
      <c r="I12" s="89">
        <f>'2016 WA LIW ACTUALS'!N30</f>
        <v>15190.5</v>
      </c>
      <c r="J12" s="55">
        <f>IF(ISERROR(I12/G12),0,I12/G12)</f>
        <v>0.45936597765189185</v>
      </c>
      <c r="K12" s="56">
        <f>(I12+H12)/G12</f>
        <v>0.49952203943237949</v>
      </c>
      <c r="L12" s="82">
        <f>(VLOOKUP($F12,AC,6)*$C12)/($I12+$H12)</f>
        <v>0.9046580060313647</v>
      </c>
      <c r="M12" s="57"/>
      <c r="N12" s="58">
        <f>IF(ISERROR((D12-E12)/G12),0,(D12-E12)/G12)</f>
        <v>0.5616891481469718</v>
      </c>
      <c r="O12" s="59">
        <f>(D12-E12+H12)/G12</f>
        <v>0.60184520992745938</v>
      </c>
      <c r="P12" s="60">
        <f>(VLOOKUP($F12,AC,4)*$C12)/($D12-$E12+$H12)</f>
        <v>0.66769969545028407</v>
      </c>
      <c r="Q12" s="10"/>
    </row>
    <row r="13" spans="1:17" x14ac:dyDescent="0.3">
      <c r="A13" s="44" t="s">
        <v>29</v>
      </c>
      <c r="B13" s="51">
        <v>23</v>
      </c>
      <c r="C13" s="92">
        <f>'2016 WA LIW ACTUALS'!S30</f>
        <v>1622</v>
      </c>
      <c r="D13" s="86">
        <f>'2016 WA LIW ACTUALS'!R30</f>
        <v>18420.080000000002</v>
      </c>
      <c r="E13" s="53">
        <f>0.1*D13</f>
        <v>1842.0080000000003</v>
      </c>
      <c r="F13" s="22">
        <v>20</v>
      </c>
      <c r="G13" s="52">
        <f t="shared" si="0"/>
        <v>21715.365275830893</v>
      </c>
      <c r="H13" s="81">
        <f>$B$20*(C13/$C$15)</f>
        <v>872.00354960212155</v>
      </c>
      <c r="I13" s="89">
        <f>'2016 WA LIW ACTUALS'!Q30</f>
        <v>9975.3000000000011</v>
      </c>
      <c r="J13" s="55">
        <f>IF(ISERROR(I13/G13),0,I13/G13)</f>
        <v>0.4593659776518918</v>
      </c>
      <c r="K13" s="56">
        <f>(I13+H13)/G13</f>
        <v>0.49952203943237944</v>
      </c>
      <c r="L13" s="82">
        <f>(VLOOKUP($F13,AC,6)*$C13)/($I13+$H13)</f>
        <v>0.9046580060313647</v>
      </c>
      <c r="M13" s="57"/>
      <c r="N13" s="58">
        <f>IF(ISERROR((D13-E13)/G13),0,(D13-E13)/G13)</f>
        <v>0.76342588712755033</v>
      </c>
      <c r="O13" s="59">
        <f>(D13-E13+H13)/G13</f>
        <v>0.80358194890803802</v>
      </c>
      <c r="P13" s="60">
        <f>(VLOOKUP($F13,AC,4)*$C13)/($D13-$E13+$H13)</f>
        <v>0.50007577188965058</v>
      </c>
      <c r="Q13" s="10"/>
    </row>
    <row r="14" spans="1:17" ht="13.5" thickBot="1" x14ac:dyDescent="0.35">
      <c r="A14" s="44"/>
      <c r="B14" s="44"/>
      <c r="C14" s="92"/>
      <c r="D14" s="86"/>
      <c r="E14" s="53"/>
      <c r="F14" s="22"/>
      <c r="G14" s="52"/>
      <c r="H14" s="61"/>
      <c r="I14" s="54"/>
      <c r="J14" s="55"/>
      <c r="K14" s="56"/>
      <c r="L14" s="82"/>
      <c r="M14" s="62"/>
      <c r="N14" s="58"/>
      <c r="O14" s="59"/>
      <c r="P14" s="60"/>
      <c r="Q14" s="10"/>
    </row>
    <row r="15" spans="1:17" s="17" customFormat="1" ht="13.5" thickBot="1" x14ac:dyDescent="0.35">
      <c r="A15" s="63" t="s">
        <v>33</v>
      </c>
      <c r="B15" s="64">
        <f>SUM(B9:B13)</f>
        <v>87</v>
      </c>
      <c r="C15" s="65">
        <f>SUM(C9:C13)</f>
        <v>11743.288</v>
      </c>
      <c r="D15" s="87">
        <f>SUM(D9:D13)</f>
        <v>143088.35999999999</v>
      </c>
      <c r="E15" s="66">
        <f>SUM(E9:E13)</f>
        <v>14308.835999999999</v>
      </c>
      <c r="F15" s="23">
        <f>SUMPRODUCT(C9:C13,F9:F13)/SUM(C9:C13)</f>
        <v>26.515456318537023</v>
      </c>
      <c r="G15" s="67">
        <f>SUM(G9:G13)</f>
        <v>184401.41792199813</v>
      </c>
      <c r="H15" s="68">
        <v>6313.31</v>
      </c>
      <c r="I15" s="88">
        <f>SUM(I9:I13)</f>
        <v>87064.73000000001</v>
      </c>
      <c r="J15" s="69">
        <f>I15/G15</f>
        <v>0.4721478336832986</v>
      </c>
      <c r="K15" s="70">
        <f>(I15+H15)/G15</f>
        <v>0.50638460946921215</v>
      </c>
      <c r="L15" s="85">
        <f>(VLOOKUP($F15,AC,6)*$C15)/($I15+$H15)</f>
        <v>0.88661295953523966</v>
      </c>
      <c r="M15" s="71"/>
      <c r="N15" s="72">
        <f>(D15-E15)/G15</f>
        <v>0.69836515061111826</v>
      </c>
      <c r="O15" s="73">
        <f>(D15-E15+H15)/G15</f>
        <v>0.73260192639703192</v>
      </c>
      <c r="P15" s="74">
        <f>(VLOOKUP($F15,AC,4)*$C15)/($D15-$E15+$H15)</f>
        <v>0.5215652519363092</v>
      </c>
    </row>
    <row r="16" spans="1:17" s="24" customFormat="1" x14ac:dyDescent="0.3">
      <c r="C16" s="75"/>
      <c r="D16" s="25"/>
      <c r="E16" s="26"/>
      <c r="F16" s="27"/>
      <c r="G16" s="27"/>
      <c r="H16" s="27"/>
      <c r="I16" s="26"/>
      <c r="J16" s="76"/>
      <c r="K16" s="77"/>
      <c r="L16" s="78"/>
      <c r="M16" s="77"/>
      <c r="N16" s="25"/>
      <c r="O16" s="25"/>
      <c r="P16" s="28"/>
      <c r="Q16" s="28"/>
    </row>
    <row r="17" spans="1:8" x14ac:dyDescent="0.3">
      <c r="A17" s="29" t="s">
        <v>17</v>
      </c>
      <c r="B17" s="79">
        <v>8.7599999999999997E-2</v>
      </c>
      <c r="C17" s="10"/>
    </row>
    <row r="18" spans="1:8" x14ac:dyDescent="0.3">
      <c r="A18" s="29" t="s">
        <v>18</v>
      </c>
      <c r="B18" s="79">
        <v>0.02</v>
      </c>
      <c r="C18" s="10"/>
      <c r="E18" s="30"/>
    </row>
    <row r="19" spans="1:8" x14ac:dyDescent="0.3">
      <c r="A19" s="29" t="s">
        <v>19</v>
      </c>
      <c r="B19" s="79">
        <v>4.1700000000000001E-2</v>
      </c>
      <c r="C19" s="10"/>
      <c r="E19" s="30"/>
    </row>
    <row r="20" spans="1:8" x14ac:dyDescent="0.3">
      <c r="A20" s="10" t="s">
        <v>53</v>
      </c>
      <c r="B20" s="140">
        <v>6313.31</v>
      </c>
      <c r="C20" s="165"/>
      <c r="D20" s="166"/>
      <c r="E20" s="166"/>
    </row>
    <row r="21" spans="1:8" x14ac:dyDescent="0.3">
      <c r="G21" s="80"/>
      <c r="H21" s="80"/>
    </row>
  </sheetData>
  <mergeCells count="4">
    <mergeCell ref="A1:P1"/>
    <mergeCell ref="A2:P2"/>
    <mergeCell ref="A3:P3"/>
    <mergeCell ref="C20:E20"/>
  </mergeCells>
  <phoneticPr fontId="0" type="noConversion"/>
  <pageMargins left="0.25" right="0.27" top="0.73" bottom="0.72" header="0.5" footer="0.5"/>
  <pageSetup paperSize="5" scale="72" fitToHeight="2" orientation="landscape" horizontalDpi="4294967292" verticalDpi="4294967292" r:id="rId1"/>
  <headerFooter alignWithMargins="0"/>
  <ignoredErrors>
    <ignoredError sqref="F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="90" zoomScaleNormal="90" workbookViewId="0">
      <selection activeCell="L41" sqref="L41"/>
    </sheetView>
  </sheetViews>
  <sheetFormatPr defaultColWidth="8.796875" defaultRowHeight="13" x14ac:dyDescent="0.3"/>
  <cols>
    <col min="1" max="1" width="8.796875" style="11"/>
    <col min="2" max="2" width="11.69921875" style="11" customWidth="1"/>
    <col min="3" max="3" width="19.296875" style="11" customWidth="1"/>
    <col min="4" max="4" width="10" style="11" bestFit="1" customWidth="1"/>
    <col min="5" max="6" width="14.19921875" style="11" bestFit="1" customWidth="1"/>
    <col min="7" max="7" width="8.796875" style="11"/>
    <col min="8" max="8" width="13.796875" style="11" customWidth="1"/>
    <col min="9" max="9" width="15.19921875" style="11" customWidth="1"/>
    <col min="10" max="10" width="8.796875" style="11"/>
    <col min="11" max="11" width="15.796875" style="11" customWidth="1"/>
    <col min="12" max="12" width="14.19921875" style="11" bestFit="1" customWidth="1"/>
    <col min="13" max="13" width="8.796875" style="11"/>
    <col min="14" max="14" width="14.19921875" style="11" bestFit="1" customWidth="1"/>
    <col min="15" max="15" width="15" style="11" bestFit="1" customWidth="1"/>
    <col min="16" max="16" width="8.796875" style="11"/>
    <col min="17" max="17" width="24" style="11" bestFit="1" customWidth="1"/>
    <col min="18" max="18" width="33.296875" style="11" bestFit="1" customWidth="1"/>
    <col min="19" max="19" width="10.296875" style="11" customWidth="1"/>
    <col min="20" max="20" width="8.796875" style="11"/>
    <col min="21" max="21" width="10.796875" style="11" bestFit="1" customWidth="1"/>
    <col min="22" max="22" width="14.19921875" style="11" bestFit="1" customWidth="1"/>
    <col min="23" max="23" width="15.69921875" style="11" bestFit="1" customWidth="1"/>
    <col min="24" max="16384" width="8.796875" style="11"/>
  </cols>
  <sheetData>
    <row r="1" spans="1:24" x14ac:dyDescent="0.3">
      <c r="A1" s="93" t="s">
        <v>83</v>
      </c>
      <c r="B1" s="93"/>
      <c r="C1" s="93"/>
      <c r="D1" s="95"/>
      <c r="E1" s="96"/>
      <c r="F1" s="97"/>
      <c r="G1" s="98"/>
      <c r="H1" s="96"/>
      <c r="I1" s="96"/>
      <c r="J1" s="98" t="s">
        <v>84</v>
      </c>
      <c r="K1" s="99" t="s">
        <v>85</v>
      </c>
      <c r="L1" s="96"/>
      <c r="M1" s="98"/>
      <c r="N1" s="96"/>
      <c r="O1" s="96" t="s">
        <v>86</v>
      </c>
      <c r="P1" s="138"/>
      <c r="Q1" s="139"/>
      <c r="R1" s="98" t="s">
        <v>87</v>
      </c>
      <c r="S1" s="98"/>
      <c r="T1" s="94"/>
      <c r="U1" s="101"/>
      <c r="V1" s="94"/>
      <c r="W1" s="94"/>
      <c r="X1" s="102"/>
    </row>
    <row r="2" spans="1:24" x14ac:dyDescent="0.3">
      <c r="A2" s="93" t="s">
        <v>88</v>
      </c>
      <c r="B2" s="93"/>
      <c r="C2" s="93"/>
      <c r="D2" s="95"/>
      <c r="E2" s="96"/>
      <c r="F2" s="97"/>
      <c r="G2" s="98"/>
      <c r="H2" s="96"/>
      <c r="I2" s="96"/>
      <c r="J2" s="98" t="s">
        <v>89</v>
      </c>
      <c r="K2" s="99" t="s">
        <v>90</v>
      </c>
      <c r="L2" s="96"/>
      <c r="M2" s="98"/>
      <c r="N2" s="96"/>
      <c r="O2" s="96" t="s">
        <v>132</v>
      </c>
      <c r="P2" s="98"/>
      <c r="Q2" s="99" t="s">
        <v>133</v>
      </c>
      <c r="R2" s="96"/>
      <c r="S2" s="98"/>
      <c r="T2" s="94"/>
      <c r="U2" s="101"/>
      <c r="V2" s="94"/>
      <c r="W2" s="94"/>
      <c r="X2" s="102"/>
    </row>
    <row r="3" spans="1:24" x14ac:dyDescent="0.3">
      <c r="A3" s="93" t="s">
        <v>91</v>
      </c>
      <c r="B3" s="93"/>
      <c r="C3" s="93"/>
      <c r="D3" s="95"/>
      <c r="E3" s="96"/>
      <c r="F3" s="97"/>
      <c r="G3" s="98"/>
      <c r="H3" s="96"/>
      <c r="I3" s="96"/>
      <c r="J3" s="98" t="s">
        <v>92</v>
      </c>
      <c r="K3" s="99" t="s">
        <v>93</v>
      </c>
      <c r="L3" s="96"/>
      <c r="M3" s="98"/>
      <c r="N3" s="96"/>
      <c r="O3" s="96"/>
      <c r="P3" s="98"/>
      <c r="Q3" s="96"/>
      <c r="R3" s="96"/>
      <c r="S3" s="98"/>
      <c r="T3" s="94"/>
      <c r="U3" s="101"/>
      <c r="V3" s="94"/>
      <c r="W3" s="94"/>
      <c r="X3" s="102"/>
    </row>
    <row r="4" spans="1:24" x14ac:dyDescent="0.3">
      <c r="A4" s="93"/>
      <c r="B4" s="93"/>
      <c r="C4" s="93"/>
      <c r="D4" s="95"/>
      <c r="E4" s="96"/>
      <c r="F4" s="97"/>
      <c r="G4" s="98"/>
      <c r="H4" s="96"/>
      <c r="I4" s="96"/>
      <c r="J4" s="98"/>
      <c r="K4" s="96"/>
      <c r="L4" s="96"/>
      <c r="M4" s="98"/>
      <c r="N4" s="103"/>
      <c r="O4" s="103"/>
      <c r="P4" s="104"/>
      <c r="Q4" s="96"/>
      <c r="R4" s="96"/>
      <c r="S4" s="103"/>
      <c r="T4" s="94"/>
      <c r="U4" s="101"/>
      <c r="V4" s="94"/>
      <c r="W4" s="94"/>
      <c r="X4" s="102"/>
    </row>
    <row r="5" spans="1:24" ht="39.5" thickBot="1" x14ac:dyDescent="0.35">
      <c r="A5" s="105"/>
      <c r="B5" s="106" t="s">
        <v>94</v>
      </c>
      <c r="C5" s="107" t="s">
        <v>95</v>
      </c>
      <c r="D5" s="108" t="s">
        <v>96</v>
      </c>
      <c r="E5" s="109" t="s">
        <v>97</v>
      </c>
      <c r="F5" s="110" t="s">
        <v>98</v>
      </c>
      <c r="G5" s="111" t="s">
        <v>99</v>
      </c>
      <c r="H5" s="112" t="s">
        <v>100</v>
      </c>
      <c r="I5" s="113" t="s">
        <v>101</v>
      </c>
      <c r="J5" s="114" t="s">
        <v>102</v>
      </c>
      <c r="K5" s="112" t="s">
        <v>103</v>
      </c>
      <c r="L5" s="113" t="s">
        <v>104</v>
      </c>
      <c r="M5" s="114" t="s">
        <v>105</v>
      </c>
      <c r="N5" s="112" t="s">
        <v>106</v>
      </c>
      <c r="O5" s="113" t="s">
        <v>107</v>
      </c>
      <c r="P5" s="114" t="s">
        <v>108</v>
      </c>
      <c r="Q5" s="112" t="s">
        <v>109</v>
      </c>
      <c r="R5" s="113" t="s">
        <v>110</v>
      </c>
      <c r="S5" s="114" t="s">
        <v>111</v>
      </c>
      <c r="T5" s="115" t="s">
        <v>112</v>
      </c>
      <c r="U5" s="116" t="s">
        <v>113</v>
      </c>
      <c r="V5" s="117" t="s">
        <v>114</v>
      </c>
      <c r="W5" s="118" t="s">
        <v>115</v>
      </c>
      <c r="X5" s="119"/>
    </row>
    <row r="6" spans="1:24" ht="13.5" thickTop="1" x14ac:dyDescent="0.3">
      <c r="A6" s="120" t="s">
        <v>58</v>
      </c>
      <c r="B6" s="143" t="s">
        <v>116</v>
      </c>
      <c r="C6" s="143" t="s">
        <v>117</v>
      </c>
      <c r="D6" s="121">
        <v>324.44</v>
      </c>
      <c r="E6" s="133">
        <v>499.8</v>
      </c>
      <c r="F6" s="131">
        <v>2654.81</v>
      </c>
      <c r="G6" s="122">
        <v>61.78</v>
      </c>
      <c r="H6" s="135">
        <v>575.52</v>
      </c>
      <c r="I6" s="133">
        <v>3103.78</v>
      </c>
      <c r="J6" s="122">
        <v>71.14</v>
      </c>
      <c r="K6" s="135">
        <v>530.05999999999995</v>
      </c>
      <c r="L6" s="133">
        <v>2233.8200000000002</v>
      </c>
      <c r="M6" s="122">
        <v>65.52</v>
      </c>
      <c r="N6" s="135">
        <v>694.95</v>
      </c>
      <c r="O6" s="133">
        <v>1005.8</v>
      </c>
      <c r="P6" s="122">
        <v>113</v>
      </c>
      <c r="Q6" s="135">
        <v>79.95</v>
      </c>
      <c r="R6" s="133">
        <v>1101.58</v>
      </c>
      <c r="S6" s="122">
        <v>13</v>
      </c>
      <c r="T6" s="144">
        <v>5</v>
      </c>
      <c r="U6" s="145">
        <f t="shared" ref="U6:U29" si="0">G6+J6+M6+P6+S6</f>
        <v>324.44</v>
      </c>
      <c r="V6" s="146">
        <f t="shared" ref="V6:V29" si="1">E6+H6+K6+N6+Q6</f>
        <v>2380.2799999999997</v>
      </c>
      <c r="W6" s="136">
        <f t="shared" ref="W6:W29" si="2">F6+I6+L6+O6+R6</f>
        <v>10099.789999999999</v>
      </c>
      <c r="X6" s="147" t="s">
        <v>58</v>
      </c>
    </row>
    <row r="7" spans="1:24" x14ac:dyDescent="0.3">
      <c r="A7" s="120" t="s">
        <v>59</v>
      </c>
      <c r="B7" s="143" t="s">
        <v>118</v>
      </c>
      <c r="C7" s="143" t="s">
        <v>119</v>
      </c>
      <c r="D7" s="121">
        <v>781</v>
      </c>
      <c r="E7" s="133"/>
      <c r="F7" s="131"/>
      <c r="G7" s="123"/>
      <c r="H7" s="135">
        <v>2111.4899999999998</v>
      </c>
      <c r="I7" s="133">
        <v>1888</v>
      </c>
      <c r="J7" s="123">
        <v>261</v>
      </c>
      <c r="K7" s="135">
        <v>3591.96</v>
      </c>
      <c r="L7" s="133">
        <v>2363</v>
      </c>
      <c r="M7" s="123">
        <v>444</v>
      </c>
      <c r="N7" s="135"/>
      <c r="O7" s="133"/>
      <c r="P7" s="123"/>
      <c r="Q7" s="135">
        <v>467.4</v>
      </c>
      <c r="R7" s="133">
        <v>1051</v>
      </c>
      <c r="S7" s="123">
        <v>76</v>
      </c>
      <c r="T7" s="144">
        <v>3</v>
      </c>
      <c r="U7" s="145">
        <f t="shared" si="0"/>
        <v>781</v>
      </c>
      <c r="V7" s="146">
        <f t="shared" si="1"/>
        <v>6170.8499999999995</v>
      </c>
      <c r="W7" s="137">
        <f t="shared" si="2"/>
        <v>5302</v>
      </c>
      <c r="X7" s="148" t="s">
        <v>59</v>
      </c>
    </row>
    <row r="8" spans="1:24" x14ac:dyDescent="0.3">
      <c r="A8" s="120" t="s">
        <v>60</v>
      </c>
      <c r="B8" s="143" t="s">
        <v>120</v>
      </c>
      <c r="C8" s="143" t="s">
        <v>121</v>
      </c>
      <c r="D8" s="121">
        <v>433</v>
      </c>
      <c r="E8" s="133">
        <v>1100.24</v>
      </c>
      <c r="F8" s="131">
        <v>1742</v>
      </c>
      <c r="G8" s="123">
        <v>136</v>
      </c>
      <c r="H8" s="135">
        <v>1140.69</v>
      </c>
      <c r="I8" s="133">
        <v>2296</v>
      </c>
      <c r="J8" s="123">
        <v>141</v>
      </c>
      <c r="K8" s="135">
        <v>978.89</v>
      </c>
      <c r="L8" s="133">
        <v>2514</v>
      </c>
      <c r="M8" s="123">
        <v>121</v>
      </c>
      <c r="N8" s="135"/>
      <c r="O8" s="133"/>
      <c r="P8" s="123"/>
      <c r="Q8" s="135">
        <v>215.25</v>
      </c>
      <c r="R8" s="133">
        <v>601</v>
      </c>
      <c r="S8" s="123">
        <v>35</v>
      </c>
      <c r="T8" s="144">
        <v>4</v>
      </c>
      <c r="U8" s="145">
        <f t="shared" si="0"/>
        <v>433</v>
      </c>
      <c r="V8" s="146">
        <f t="shared" si="1"/>
        <v>3435.07</v>
      </c>
      <c r="W8" s="137">
        <f t="shared" si="2"/>
        <v>7153</v>
      </c>
      <c r="X8" s="148" t="s">
        <v>60</v>
      </c>
    </row>
    <row r="9" spans="1:24" x14ac:dyDescent="0.3">
      <c r="A9" s="120" t="s">
        <v>61</v>
      </c>
      <c r="B9" s="143" t="s">
        <v>118</v>
      </c>
      <c r="C9" s="143" t="s">
        <v>122</v>
      </c>
      <c r="D9" s="121">
        <v>568</v>
      </c>
      <c r="E9" s="134"/>
      <c r="F9" s="149"/>
      <c r="G9" s="123"/>
      <c r="H9" s="133">
        <v>930.35</v>
      </c>
      <c r="I9" s="131">
        <v>1103</v>
      </c>
      <c r="J9" s="123">
        <v>115</v>
      </c>
      <c r="K9" s="135">
        <v>2904.31</v>
      </c>
      <c r="L9" s="133">
        <v>1790</v>
      </c>
      <c r="M9" s="123">
        <v>359</v>
      </c>
      <c r="N9" s="135">
        <v>301.35000000000002</v>
      </c>
      <c r="O9" s="133">
        <v>398</v>
      </c>
      <c r="P9" s="123">
        <v>49</v>
      </c>
      <c r="Q9" s="135">
        <v>276.75</v>
      </c>
      <c r="R9" s="133">
        <v>352</v>
      </c>
      <c r="S9" s="123">
        <v>45</v>
      </c>
      <c r="T9" s="144">
        <v>4</v>
      </c>
      <c r="U9" s="145">
        <f t="shared" si="0"/>
        <v>568</v>
      </c>
      <c r="V9" s="146">
        <f t="shared" si="1"/>
        <v>4412.76</v>
      </c>
      <c r="W9" s="137">
        <f t="shared" si="2"/>
        <v>3643</v>
      </c>
      <c r="X9" s="148" t="s">
        <v>61</v>
      </c>
    </row>
    <row r="10" spans="1:24" x14ac:dyDescent="0.3">
      <c r="A10" s="120" t="s">
        <v>62</v>
      </c>
      <c r="B10" s="143" t="s">
        <v>120</v>
      </c>
      <c r="C10" s="143" t="s">
        <v>121</v>
      </c>
      <c r="D10" s="121">
        <v>258</v>
      </c>
      <c r="E10" s="133">
        <v>946.53</v>
      </c>
      <c r="F10" s="131">
        <v>2493</v>
      </c>
      <c r="G10" s="123">
        <v>117</v>
      </c>
      <c r="H10" s="135">
        <v>404.5</v>
      </c>
      <c r="I10" s="133">
        <v>840</v>
      </c>
      <c r="J10" s="123">
        <v>50</v>
      </c>
      <c r="K10" s="135">
        <v>355.96</v>
      </c>
      <c r="L10" s="133">
        <v>1136</v>
      </c>
      <c r="M10" s="123">
        <v>44</v>
      </c>
      <c r="N10" s="135"/>
      <c r="O10" s="133"/>
      <c r="P10" s="123"/>
      <c r="Q10" s="135">
        <v>289.05</v>
      </c>
      <c r="R10" s="133">
        <v>450</v>
      </c>
      <c r="S10" s="123">
        <v>47</v>
      </c>
      <c r="T10" s="144">
        <v>4</v>
      </c>
      <c r="U10" s="145">
        <f t="shared" si="0"/>
        <v>258</v>
      </c>
      <c r="V10" s="146">
        <f t="shared" si="1"/>
        <v>1996.04</v>
      </c>
      <c r="W10" s="137">
        <f t="shared" si="2"/>
        <v>4919</v>
      </c>
      <c r="X10" s="148" t="s">
        <v>62</v>
      </c>
    </row>
    <row r="11" spans="1:24" x14ac:dyDescent="0.3">
      <c r="A11" s="120" t="s">
        <v>63</v>
      </c>
      <c r="B11" s="143" t="s">
        <v>118</v>
      </c>
      <c r="C11" s="143" t="s">
        <v>123</v>
      </c>
      <c r="D11" s="121">
        <v>2199</v>
      </c>
      <c r="E11" s="133">
        <v>1391.48</v>
      </c>
      <c r="F11" s="131">
        <v>2177</v>
      </c>
      <c r="G11" s="123">
        <v>172</v>
      </c>
      <c r="H11" s="133">
        <v>5112.88</v>
      </c>
      <c r="I11" s="131">
        <v>1823</v>
      </c>
      <c r="J11" s="123">
        <v>632</v>
      </c>
      <c r="K11" s="135">
        <v>3778.03</v>
      </c>
      <c r="L11" s="133">
        <v>3988</v>
      </c>
      <c r="M11" s="123">
        <v>467</v>
      </c>
      <c r="N11" s="135">
        <v>3862.2</v>
      </c>
      <c r="O11" s="133">
        <v>1614</v>
      </c>
      <c r="P11" s="123">
        <v>628</v>
      </c>
      <c r="Q11" s="135">
        <v>1845</v>
      </c>
      <c r="R11" s="133">
        <v>897</v>
      </c>
      <c r="S11" s="123">
        <v>300</v>
      </c>
      <c r="T11" s="144">
        <v>5</v>
      </c>
      <c r="U11" s="145">
        <f t="shared" si="0"/>
        <v>2199</v>
      </c>
      <c r="V11" s="146">
        <f t="shared" si="1"/>
        <v>15989.59</v>
      </c>
      <c r="W11" s="137">
        <f t="shared" si="2"/>
        <v>10499</v>
      </c>
      <c r="X11" s="148" t="s">
        <v>63</v>
      </c>
    </row>
    <row r="12" spans="1:24" x14ac:dyDescent="0.3">
      <c r="A12" s="120" t="s">
        <v>64</v>
      </c>
      <c r="B12" s="143" t="s">
        <v>118</v>
      </c>
      <c r="C12" s="143" t="s">
        <v>124</v>
      </c>
      <c r="D12" s="121">
        <v>511</v>
      </c>
      <c r="E12" s="133">
        <v>1148.78</v>
      </c>
      <c r="F12" s="131">
        <v>2027</v>
      </c>
      <c r="G12" s="123">
        <v>142</v>
      </c>
      <c r="H12" s="135">
        <v>1342.94</v>
      </c>
      <c r="I12" s="133">
        <v>2252</v>
      </c>
      <c r="J12" s="123">
        <v>166</v>
      </c>
      <c r="K12" s="135"/>
      <c r="L12" s="133"/>
      <c r="M12" s="123"/>
      <c r="N12" s="135">
        <v>627.29999999999995</v>
      </c>
      <c r="O12" s="133">
        <v>1480</v>
      </c>
      <c r="P12" s="123">
        <v>102</v>
      </c>
      <c r="Q12" s="135">
        <v>621.15</v>
      </c>
      <c r="R12" s="133">
        <v>1361</v>
      </c>
      <c r="S12" s="123">
        <v>101</v>
      </c>
      <c r="T12" s="144">
        <v>4</v>
      </c>
      <c r="U12" s="145">
        <f t="shared" si="0"/>
        <v>511</v>
      </c>
      <c r="V12" s="146">
        <f t="shared" si="1"/>
        <v>3740.1700000000005</v>
      </c>
      <c r="W12" s="137">
        <f t="shared" si="2"/>
        <v>7120</v>
      </c>
      <c r="X12" s="148" t="s">
        <v>64</v>
      </c>
    </row>
    <row r="13" spans="1:24" x14ac:dyDescent="0.3">
      <c r="A13" s="120" t="s">
        <v>65</v>
      </c>
      <c r="B13" s="143" t="s">
        <v>118</v>
      </c>
      <c r="C13" s="143" t="s">
        <v>124</v>
      </c>
      <c r="D13" s="121">
        <v>487</v>
      </c>
      <c r="E13" s="133">
        <v>1884.97</v>
      </c>
      <c r="F13" s="131">
        <v>1998</v>
      </c>
      <c r="G13" s="123">
        <v>233</v>
      </c>
      <c r="H13" s="135"/>
      <c r="I13" s="133"/>
      <c r="J13" s="123"/>
      <c r="K13" s="135">
        <v>962.71</v>
      </c>
      <c r="L13" s="133">
        <v>1964</v>
      </c>
      <c r="M13" s="123">
        <v>119</v>
      </c>
      <c r="N13" s="135"/>
      <c r="O13" s="133"/>
      <c r="P13" s="123"/>
      <c r="Q13" s="135">
        <v>830.25</v>
      </c>
      <c r="R13" s="133">
        <v>988</v>
      </c>
      <c r="S13" s="123">
        <v>135</v>
      </c>
      <c r="T13" s="144">
        <v>3</v>
      </c>
      <c r="U13" s="145">
        <f t="shared" si="0"/>
        <v>487</v>
      </c>
      <c r="V13" s="146">
        <f t="shared" si="1"/>
        <v>3677.9300000000003</v>
      </c>
      <c r="W13" s="146">
        <f t="shared" si="2"/>
        <v>4950</v>
      </c>
      <c r="X13" s="148" t="s">
        <v>65</v>
      </c>
    </row>
    <row r="14" spans="1:24" x14ac:dyDescent="0.3">
      <c r="A14" s="120" t="s">
        <v>66</v>
      </c>
      <c r="B14" s="143" t="s">
        <v>125</v>
      </c>
      <c r="C14" s="143" t="s">
        <v>126</v>
      </c>
      <c r="D14" s="121">
        <v>176.02799999999999</v>
      </c>
      <c r="E14" s="133">
        <v>404.73</v>
      </c>
      <c r="F14" s="131">
        <v>1771.91</v>
      </c>
      <c r="G14" s="123">
        <v>50.027999999999999</v>
      </c>
      <c r="H14" s="135"/>
      <c r="I14" s="133"/>
      <c r="J14" s="123"/>
      <c r="K14" s="135"/>
      <c r="L14" s="133"/>
      <c r="M14" s="123"/>
      <c r="N14" s="135">
        <v>694.95</v>
      </c>
      <c r="O14" s="133">
        <v>1255.1600000000001</v>
      </c>
      <c r="P14" s="123">
        <v>113</v>
      </c>
      <c r="Q14" s="135">
        <v>79.95</v>
      </c>
      <c r="R14" s="133">
        <v>481.5</v>
      </c>
      <c r="S14" s="123">
        <v>13</v>
      </c>
      <c r="T14" s="144">
        <v>3</v>
      </c>
      <c r="U14" s="145">
        <f t="shared" si="0"/>
        <v>176.02799999999999</v>
      </c>
      <c r="V14" s="146">
        <f t="shared" si="1"/>
        <v>1179.6300000000001</v>
      </c>
      <c r="W14" s="146">
        <f t="shared" si="2"/>
        <v>3508.57</v>
      </c>
      <c r="X14" s="150" t="s">
        <v>66</v>
      </c>
    </row>
    <row r="15" spans="1:24" x14ac:dyDescent="0.3">
      <c r="A15" s="120" t="s">
        <v>67</v>
      </c>
      <c r="B15" s="143" t="s">
        <v>120</v>
      </c>
      <c r="C15" s="143" t="s">
        <v>127</v>
      </c>
      <c r="D15" s="121">
        <v>305</v>
      </c>
      <c r="E15" s="133"/>
      <c r="F15" s="131"/>
      <c r="G15" s="123"/>
      <c r="H15" s="135">
        <v>1132.5999999999999</v>
      </c>
      <c r="I15" s="133">
        <v>2630</v>
      </c>
      <c r="J15" s="123">
        <v>140</v>
      </c>
      <c r="K15" s="135">
        <v>202.25</v>
      </c>
      <c r="L15" s="133">
        <v>100</v>
      </c>
      <c r="M15" s="123">
        <v>25</v>
      </c>
      <c r="N15" s="135">
        <v>448.95</v>
      </c>
      <c r="O15" s="133">
        <v>1600</v>
      </c>
      <c r="P15" s="123">
        <v>73</v>
      </c>
      <c r="Q15" s="135">
        <v>412.05</v>
      </c>
      <c r="R15" s="133">
        <v>1072</v>
      </c>
      <c r="S15" s="123">
        <v>67</v>
      </c>
      <c r="T15" s="144">
        <v>4</v>
      </c>
      <c r="U15" s="145">
        <f t="shared" si="0"/>
        <v>305</v>
      </c>
      <c r="V15" s="146">
        <f t="shared" si="1"/>
        <v>2195.85</v>
      </c>
      <c r="W15" s="146">
        <f t="shared" si="2"/>
        <v>5402</v>
      </c>
      <c r="X15" s="150" t="s">
        <v>67</v>
      </c>
    </row>
    <row r="16" spans="1:24" x14ac:dyDescent="0.3">
      <c r="A16" s="120" t="s">
        <v>68</v>
      </c>
      <c r="B16" s="143" t="s">
        <v>120</v>
      </c>
      <c r="C16" s="143" t="s">
        <v>121</v>
      </c>
      <c r="D16" s="121">
        <v>231</v>
      </c>
      <c r="E16" s="133"/>
      <c r="F16" s="131"/>
      <c r="G16" s="123"/>
      <c r="H16" s="135">
        <v>1650.36</v>
      </c>
      <c r="I16" s="133">
        <v>2746</v>
      </c>
      <c r="J16" s="123">
        <v>204</v>
      </c>
      <c r="K16" s="135"/>
      <c r="L16" s="133"/>
      <c r="M16" s="123"/>
      <c r="N16" s="135"/>
      <c r="O16" s="133"/>
      <c r="P16" s="123"/>
      <c r="Q16" s="135">
        <v>166.05</v>
      </c>
      <c r="R16" s="133">
        <v>395</v>
      </c>
      <c r="S16" s="123">
        <v>27</v>
      </c>
      <c r="T16" s="144">
        <v>2</v>
      </c>
      <c r="U16" s="145">
        <f t="shared" si="0"/>
        <v>231</v>
      </c>
      <c r="V16" s="146">
        <f t="shared" si="1"/>
        <v>1816.4099999999999</v>
      </c>
      <c r="W16" s="146">
        <f t="shared" si="2"/>
        <v>3141</v>
      </c>
      <c r="X16" s="148" t="s">
        <v>68</v>
      </c>
    </row>
    <row r="17" spans="1:24" x14ac:dyDescent="0.3">
      <c r="A17" s="120" t="s">
        <v>69</v>
      </c>
      <c r="B17" s="143" t="s">
        <v>128</v>
      </c>
      <c r="C17" s="143" t="s">
        <v>129</v>
      </c>
      <c r="D17" s="121">
        <v>463</v>
      </c>
      <c r="E17" s="133"/>
      <c r="F17" s="131"/>
      <c r="G17" s="123"/>
      <c r="H17" s="135">
        <v>1917.33</v>
      </c>
      <c r="I17" s="133">
        <v>2905</v>
      </c>
      <c r="J17" s="123">
        <v>237</v>
      </c>
      <c r="K17" s="135">
        <v>1100.24</v>
      </c>
      <c r="L17" s="133">
        <v>1986</v>
      </c>
      <c r="M17" s="123">
        <v>136</v>
      </c>
      <c r="N17" s="135"/>
      <c r="O17" s="133"/>
      <c r="P17" s="123"/>
      <c r="Q17" s="135">
        <v>553.5</v>
      </c>
      <c r="R17" s="133">
        <v>603</v>
      </c>
      <c r="S17" s="123">
        <v>90</v>
      </c>
      <c r="T17" s="144">
        <v>3</v>
      </c>
      <c r="U17" s="145">
        <f t="shared" si="0"/>
        <v>463</v>
      </c>
      <c r="V17" s="146">
        <f t="shared" si="1"/>
        <v>3571.0699999999997</v>
      </c>
      <c r="W17" s="146">
        <f t="shared" si="2"/>
        <v>5494</v>
      </c>
      <c r="X17" s="150" t="s">
        <v>69</v>
      </c>
    </row>
    <row r="18" spans="1:24" x14ac:dyDescent="0.3">
      <c r="A18" s="120" t="s">
        <v>70</v>
      </c>
      <c r="B18" s="143" t="s">
        <v>128</v>
      </c>
      <c r="C18" s="143" t="s">
        <v>129</v>
      </c>
      <c r="D18" s="121">
        <v>250</v>
      </c>
      <c r="E18" s="133">
        <v>234.61</v>
      </c>
      <c r="F18" s="132">
        <v>510</v>
      </c>
      <c r="G18" s="124">
        <v>29</v>
      </c>
      <c r="H18" s="135">
        <v>1415.75</v>
      </c>
      <c r="I18" s="133">
        <v>3130</v>
      </c>
      <c r="J18" s="124">
        <v>175</v>
      </c>
      <c r="K18" s="135"/>
      <c r="L18" s="133"/>
      <c r="M18" s="124"/>
      <c r="N18" s="135"/>
      <c r="O18" s="133"/>
      <c r="P18" s="124"/>
      <c r="Q18" s="135">
        <v>282.89999999999998</v>
      </c>
      <c r="R18" s="133">
        <v>851</v>
      </c>
      <c r="S18" s="124">
        <v>46</v>
      </c>
      <c r="T18" s="144">
        <v>3</v>
      </c>
      <c r="U18" s="145">
        <f t="shared" si="0"/>
        <v>250</v>
      </c>
      <c r="V18" s="146">
        <f t="shared" si="1"/>
        <v>1933.2600000000002</v>
      </c>
      <c r="W18" s="146">
        <f t="shared" si="2"/>
        <v>4491</v>
      </c>
      <c r="X18" s="150" t="s">
        <v>70</v>
      </c>
    </row>
    <row r="19" spans="1:24" x14ac:dyDescent="0.3">
      <c r="A19" s="120" t="s">
        <v>71</v>
      </c>
      <c r="B19" s="143" t="s">
        <v>128</v>
      </c>
      <c r="C19" s="143" t="s">
        <v>130</v>
      </c>
      <c r="D19" s="121">
        <v>143</v>
      </c>
      <c r="E19" s="133">
        <v>380.23</v>
      </c>
      <c r="F19" s="132">
        <v>888</v>
      </c>
      <c r="G19" s="124">
        <v>47</v>
      </c>
      <c r="H19" s="135"/>
      <c r="I19" s="133"/>
      <c r="J19" s="124"/>
      <c r="K19" s="135"/>
      <c r="L19" s="133"/>
      <c r="M19" s="124"/>
      <c r="N19" s="135">
        <v>350.55</v>
      </c>
      <c r="O19" s="133">
        <v>658</v>
      </c>
      <c r="P19" s="124">
        <v>57</v>
      </c>
      <c r="Q19" s="135">
        <v>239.85</v>
      </c>
      <c r="R19" s="133">
        <v>838</v>
      </c>
      <c r="S19" s="124">
        <v>39</v>
      </c>
      <c r="T19" s="144">
        <v>3</v>
      </c>
      <c r="U19" s="145">
        <f t="shared" si="0"/>
        <v>143</v>
      </c>
      <c r="V19" s="146">
        <f t="shared" si="1"/>
        <v>970.63</v>
      </c>
      <c r="W19" s="146">
        <f t="shared" si="2"/>
        <v>2384</v>
      </c>
      <c r="X19" s="150" t="s">
        <v>71</v>
      </c>
    </row>
    <row r="20" spans="1:24" x14ac:dyDescent="0.3">
      <c r="A20" s="120" t="s">
        <v>72</v>
      </c>
      <c r="B20" s="143" t="s">
        <v>118</v>
      </c>
      <c r="C20" s="143" t="s">
        <v>124</v>
      </c>
      <c r="D20" s="121">
        <v>596</v>
      </c>
      <c r="E20" s="133">
        <v>3049.93</v>
      </c>
      <c r="F20" s="132">
        <v>2340</v>
      </c>
      <c r="G20" s="124">
        <v>377</v>
      </c>
      <c r="H20" s="135"/>
      <c r="I20" s="133"/>
      <c r="J20" s="124"/>
      <c r="K20" s="135"/>
      <c r="L20" s="133"/>
      <c r="M20" s="124"/>
      <c r="N20" s="135">
        <v>953.25</v>
      </c>
      <c r="O20" s="133">
        <v>804</v>
      </c>
      <c r="P20" s="124">
        <v>155</v>
      </c>
      <c r="Q20" s="135">
        <v>393.6</v>
      </c>
      <c r="R20" s="133">
        <v>624</v>
      </c>
      <c r="S20" s="124">
        <v>64</v>
      </c>
      <c r="T20" s="144">
        <v>3</v>
      </c>
      <c r="U20" s="145">
        <f t="shared" si="0"/>
        <v>596</v>
      </c>
      <c r="V20" s="146">
        <f t="shared" si="1"/>
        <v>4396.78</v>
      </c>
      <c r="W20" s="146">
        <f t="shared" si="2"/>
        <v>3768</v>
      </c>
      <c r="X20" s="148" t="s">
        <v>72</v>
      </c>
    </row>
    <row r="21" spans="1:24" x14ac:dyDescent="0.3">
      <c r="A21" s="120" t="s">
        <v>73</v>
      </c>
      <c r="B21" s="143" t="s">
        <v>120</v>
      </c>
      <c r="C21" s="143" t="s">
        <v>131</v>
      </c>
      <c r="D21" s="121">
        <v>422</v>
      </c>
      <c r="E21" s="133">
        <v>703.83</v>
      </c>
      <c r="F21" s="132">
        <v>2115</v>
      </c>
      <c r="G21" s="124">
        <v>87</v>
      </c>
      <c r="H21" s="135">
        <v>1399.57</v>
      </c>
      <c r="I21" s="133">
        <v>3108</v>
      </c>
      <c r="J21" s="124">
        <v>173</v>
      </c>
      <c r="K21" s="135"/>
      <c r="L21" s="133"/>
      <c r="M21" s="124"/>
      <c r="N21" s="135">
        <v>799.5</v>
      </c>
      <c r="O21" s="133">
        <v>2032</v>
      </c>
      <c r="P21" s="124">
        <v>130</v>
      </c>
      <c r="Q21" s="135">
        <v>196.8</v>
      </c>
      <c r="R21" s="133">
        <v>240</v>
      </c>
      <c r="S21" s="124">
        <v>32</v>
      </c>
      <c r="T21" s="144">
        <v>4</v>
      </c>
      <c r="U21" s="145">
        <f t="shared" si="0"/>
        <v>422</v>
      </c>
      <c r="V21" s="146">
        <f t="shared" si="1"/>
        <v>3099.7000000000003</v>
      </c>
      <c r="W21" s="146">
        <f t="shared" si="2"/>
        <v>7495</v>
      </c>
      <c r="X21" s="150" t="s">
        <v>73</v>
      </c>
    </row>
    <row r="22" spans="1:24" x14ac:dyDescent="0.3">
      <c r="A22" s="120" t="s">
        <v>74</v>
      </c>
      <c r="B22" s="143" t="s">
        <v>118</v>
      </c>
      <c r="C22" s="143" t="s">
        <v>124</v>
      </c>
      <c r="D22" s="121">
        <v>323</v>
      </c>
      <c r="E22" s="133">
        <v>477.31</v>
      </c>
      <c r="F22" s="132">
        <v>1092</v>
      </c>
      <c r="G22" s="124">
        <v>59</v>
      </c>
      <c r="H22" s="135">
        <v>477.31</v>
      </c>
      <c r="I22" s="133">
        <v>1703</v>
      </c>
      <c r="J22" s="124">
        <v>59</v>
      </c>
      <c r="K22" s="135">
        <v>1197.32</v>
      </c>
      <c r="L22" s="133">
        <v>2589</v>
      </c>
      <c r="M22" s="124">
        <v>148</v>
      </c>
      <c r="N22" s="135"/>
      <c r="O22" s="133"/>
      <c r="P22" s="124"/>
      <c r="Q22" s="135">
        <v>350.55</v>
      </c>
      <c r="R22" s="133">
        <v>723</v>
      </c>
      <c r="S22" s="124">
        <v>57</v>
      </c>
      <c r="T22" s="144">
        <v>4</v>
      </c>
      <c r="U22" s="145">
        <f t="shared" si="0"/>
        <v>323</v>
      </c>
      <c r="V22" s="146">
        <f t="shared" si="1"/>
        <v>2502.4900000000002</v>
      </c>
      <c r="W22" s="146">
        <f t="shared" si="2"/>
        <v>6107</v>
      </c>
      <c r="X22" s="150" t="s">
        <v>74</v>
      </c>
    </row>
    <row r="23" spans="1:24" x14ac:dyDescent="0.3">
      <c r="A23" s="120" t="s">
        <v>75</v>
      </c>
      <c r="B23" s="143" t="s">
        <v>128</v>
      </c>
      <c r="C23" s="143" t="s">
        <v>129</v>
      </c>
      <c r="D23" s="121">
        <v>442</v>
      </c>
      <c r="E23" s="133">
        <v>558.21</v>
      </c>
      <c r="F23" s="132">
        <v>1425</v>
      </c>
      <c r="G23" s="124">
        <v>69</v>
      </c>
      <c r="H23" s="135"/>
      <c r="I23" s="133"/>
      <c r="J23" s="124"/>
      <c r="K23" s="135"/>
      <c r="L23" s="133"/>
      <c r="M23" s="124"/>
      <c r="N23" s="135">
        <v>1728.15</v>
      </c>
      <c r="O23" s="133">
        <v>3431</v>
      </c>
      <c r="P23" s="124">
        <v>281</v>
      </c>
      <c r="Q23" s="135">
        <v>565.79999999999995</v>
      </c>
      <c r="R23" s="133">
        <v>995</v>
      </c>
      <c r="S23" s="124">
        <v>92</v>
      </c>
      <c r="T23" s="144">
        <v>3</v>
      </c>
      <c r="U23" s="145">
        <f t="shared" si="0"/>
        <v>442</v>
      </c>
      <c r="V23" s="146">
        <f t="shared" si="1"/>
        <v>2852.16</v>
      </c>
      <c r="W23" s="146">
        <f t="shared" si="2"/>
        <v>5851</v>
      </c>
      <c r="X23" s="150" t="s">
        <v>75</v>
      </c>
    </row>
    <row r="24" spans="1:24" x14ac:dyDescent="0.3">
      <c r="A24" s="120" t="s">
        <v>76</v>
      </c>
      <c r="B24" s="143" t="s">
        <v>128</v>
      </c>
      <c r="C24" s="143" t="s">
        <v>129</v>
      </c>
      <c r="D24" s="121">
        <v>263</v>
      </c>
      <c r="E24" s="133"/>
      <c r="F24" s="132"/>
      <c r="G24" s="124"/>
      <c r="H24" s="135">
        <v>1407.66</v>
      </c>
      <c r="I24" s="133">
        <v>2894</v>
      </c>
      <c r="J24" s="124">
        <v>174</v>
      </c>
      <c r="K24" s="135"/>
      <c r="L24" s="133"/>
      <c r="M24" s="124"/>
      <c r="N24" s="135">
        <v>547.35</v>
      </c>
      <c r="O24" s="133">
        <v>478</v>
      </c>
      <c r="P24" s="124">
        <v>89</v>
      </c>
      <c r="Q24" s="135"/>
      <c r="R24" s="133"/>
      <c r="S24" s="124"/>
      <c r="T24" s="144">
        <v>2</v>
      </c>
      <c r="U24" s="145">
        <f t="shared" si="0"/>
        <v>263</v>
      </c>
      <c r="V24" s="146">
        <f t="shared" si="1"/>
        <v>1955.0100000000002</v>
      </c>
      <c r="W24" s="146">
        <f t="shared" si="2"/>
        <v>3372</v>
      </c>
      <c r="X24" s="150" t="s">
        <v>76</v>
      </c>
    </row>
    <row r="25" spans="1:24" x14ac:dyDescent="0.3">
      <c r="A25" s="120" t="s">
        <v>77</v>
      </c>
      <c r="B25" s="143" t="s">
        <v>120</v>
      </c>
      <c r="C25" s="143" t="s">
        <v>121</v>
      </c>
      <c r="D25" s="121">
        <v>538</v>
      </c>
      <c r="E25" s="133">
        <v>1148.78</v>
      </c>
      <c r="F25" s="132">
        <v>2944</v>
      </c>
      <c r="G25" s="124">
        <v>142</v>
      </c>
      <c r="H25" s="135">
        <v>1577.55</v>
      </c>
      <c r="I25" s="133">
        <v>3903</v>
      </c>
      <c r="J25" s="124">
        <v>195</v>
      </c>
      <c r="K25" s="135"/>
      <c r="L25" s="133"/>
      <c r="M25" s="124"/>
      <c r="N25" s="135">
        <v>1076.25</v>
      </c>
      <c r="O25" s="133">
        <v>2524</v>
      </c>
      <c r="P25" s="124">
        <v>175</v>
      </c>
      <c r="Q25" s="135">
        <v>159.9</v>
      </c>
      <c r="R25" s="133">
        <v>383</v>
      </c>
      <c r="S25" s="124">
        <v>26</v>
      </c>
      <c r="T25" s="144">
        <v>4</v>
      </c>
      <c r="U25" s="145">
        <f t="shared" si="0"/>
        <v>538</v>
      </c>
      <c r="V25" s="146">
        <f t="shared" si="1"/>
        <v>3962.48</v>
      </c>
      <c r="W25" s="146">
        <f t="shared" si="2"/>
        <v>9754</v>
      </c>
      <c r="X25" s="150" t="s">
        <v>77</v>
      </c>
    </row>
    <row r="26" spans="1:24" x14ac:dyDescent="0.3">
      <c r="A26" s="120" t="s">
        <v>78</v>
      </c>
      <c r="B26" s="143" t="s">
        <v>120</v>
      </c>
      <c r="C26" s="143" t="s">
        <v>121</v>
      </c>
      <c r="D26" s="121">
        <v>774</v>
      </c>
      <c r="E26" s="133">
        <v>841.36</v>
      </c>
      <c r="F26" s="132">
        <v>2425</v>
      </c>
      <c r="G26" s="124">
        <v>104</v>
      </c>
      <c r="H26" s="135">
        <v>873.72</v>
      </c>
      <c r="I26" s="133">
        <v>2107</v>
      </c>
      <c r="J26" s="124">
        <v>108</v>
      </c>
      <c r="K26" s="135">
        <v>364.05</v>
      </c>
      <c r="L26" s="133">
        <v>646</v>
      </c>
      <c r="M26" s="124">
        <v>45</v>
      </c>
      <c r="N26" s="135">
        <v>2312.4</v>
      </c>
      <c r="O26" s="133">
        <v>2106</v>
      </c>
      <c r="P26" s="124">
        <v>376</v>
      </c>
      <c r="Q26" s="135">
        <v>867.15</v>
      </c>
      <c r="R26" s="133">
        <v>1933</v>
      </c>
      <c r="S26" s="124">
        <v>141</v>
      </c>
      <c r="T26" s="144">
        <v>5</v>
      </c>
      <c r="U26" s="145">
        <f t="shared" si="0"/>
        <v>774</v>
      </c>
      <c r="V26" s="146">
        <f t="shared" si="1"/>
        <v>5258.68</v>
      </c>
      <c r="W26" s="146">
        <f t="shared" si="2"/>
        <v>9217</v>
      </c>
      <c r="X26" s="150" t="s">
        <v>78</v>
      </c>
    </row>
    <row r="27" spans="1:24" x14ac:dyDescent="0.3">
      <c r="A27" s="120" t="s">
        <v>79</v>
      </c>
      <c r="B27" s="143" t="s">
        <v>118</v>
      </c>
      <c r="C27" s="143" t="s">
        <v>124</v>
      </c>
      <c r="D27" s="121">
        <v>618</v>
      </c>
      <c r="E27" s="133">
        <v>1253.95</v>
      </c>
      <c r="F27" s="132">
        <v>662</v>
      </c>
      <c r="G27" s="124">
        <v>155</v>
      </c>
      <c r="H27" s="135">
        <v>1092.1500000000001</v>
      </c>
      <c r="I27" s="133">
        <v>1992</v>
      </c>
      <c r="J27" s="124">
        <v>135</v>
      </c>
      <c r="K27" s="135">
        <v>1739.35</v>
      </c>
      <c r="L27" s="133">
        <v>3100</v>
      </c>
      <c r="M27" s="124">
        <v>215</v>
      </c>
      <c r="N27" s="135">
        <v>0</v>
      </c>
      <c r="O27" s="133">
        <v>0</v>
      </c>
      <c r="P27" s="124">
        <v>0</v>
      </c>
      <c r="Q27" s="135">
        <v>694.95</v>
      </c>
      <c r="R27" s="133">
        <v>970</v>
      </c>
      <c r="S27" s="124">
        <v>113</v>
      </c>
      <c r="T27" s="144">
        <v>4</v>
      </c>
      <c r="U27" s="145">
        <f t="shared" si="0"/>
        <v>618</v>
      </c>
      <c r="V27" s="146">
        <f t="shared" si="1"/>
        <v>4780.4000000000005</v>
      </c>
      <c r="W27" s="146">
        <f t="shared" si="2"/>
        <v>6724</v>
      </c>
      <c r="X27" s="150" t="s">
        <v>79</v>
      </c>
    </row>
    <row r="28" spans="1:24" x14ac:dyDescent="0.3">
      <c r="A28" s="120" t="s">
        <v>80</v>
      </c>
      <c r="B28" s="143" t="s">
        <v>118</v>
      </c>
      <c r="C28" s="143" t="s">
        <v>124</v>
      </c>
      <c r="D28" s="121">
        <v>554.4</v>
      </c>
      <c r="E28" s="133">
        <v>359.2</v>
      </c>
      <c r="F28" s="132">
        <v>1375</v>
      </c>
      <c r="G28" s="124">
        <v>44.4</v>
      </c>
      <c r="H28" s="135">
        <v>703.83</v>
      </c>
      <c r="I28" s="133">
        <v>2335</v>
      </c>
      <c r="J28" s="124">
        <v>87</v>
      </c>
      <c r="K28" s="135">
        <v>1973.96</v>
      </c>
      <c r="L28" s="133">
        <v>3236</v>
      </c>
      <c r="M28" s="124">
        <v>244</v>
      </c>
      <c r="N28" s="135">
        <v>793.35</v>
      </c>
      <c r="O28" s="133">
        <v>1252</v>
      </c>
      <c r="P28" s="124">
        <v>129</v>
      </c>
      <c r="Q28" s="135">
        <v>307.5</v>
      </c>
      <c r="R28" s="133">
        <v>895</v>
      </c>
      <c r="S28" s="124">
        <v>50</v>
      </c>
      <c r="T28" s="144">
        <v>5</v>
      </c>
      <c r="U28" s="145">
        <f t="shared" si="0"/>
        <v>554.4</v>
      </c>
      <c r="V28" s="146">
        <f t="shared" si="1"/>
        <v>4137.84</v>
      </c>
      <c r="W28" s="146">
        <f t="shared" si="2"/>
        <v>9093</v>
      </c>
      <c r="X28" s="150" t="s">
        <v>80</v>
      </c>
    </row>
    <row r="29" spans="1:24" x14ac:dyDescent="0.3">
      <c r="A29" s="151" t="s">
        <v>81</v>
      </c>
      <c r="B29" s="152" t="s">
        <v>116</v>
      </c>
      <c r="C29" s="152" t="s">
        <v>117</v>
      </c>
      <c r="D29" s="153">
        <v>83.42</v>
      </c>
      <c r="E29" s="154">
        <v>256.29000000000002</v>
      </c>
      <c r="F29" s="155">
        <v>1299</v>
      </c>
      <c r="G29" s="156">
        <v>31.68</v>
      </c>
      <c r="H29" s="157"/>
      <c r="I29" s="154"/>
      <c r="J29" s="156"/>
      <c r="K29" s="157">
        <v>313.41000000000003</v>
      </c>
      <c r="L29" s="154">
        <v>1687</v>
      </c>
      <c r="M29" s="156">
        <v>38.74</v>
      </c>
      <c r="N29" s="157"/>
      <c r="O29" s="154"/>
      <c r="P29" s="156"/>
      <c r="Q29" s="157">
        <v>79.95</v>
      </c>
      <c r="R29" s="154">
        <v>615</v>
      </c>
      <c r="S29" s="156">
        <v>13</v>
      </c>
      <c r="T29" s="158">
        <v>3</v>
      </c>
      <c r="U29" s="159">
        <f t="shared" si="0"/>
        <v>83.42</v>
      </c>
      <c r="V29" s="160">
        <f t="shared" si="1"/>
        <v>649.65000000000009</v>
      </c>
      <c r="W29" s="160">
        <f t="shared" si="2"/>
        <v>3601</v>
      </c>
      <c r="X29" s="161" t="s">
        <v>81</v>
      </c>
    </row>
    <row r="30" spans="1:24" x14ac:dyDescent="0.3">
      <c r="A30" s="125"/>
      <c r="B30" s="126"/>
      <c r="C30" s="126"/>
      <c r="D30" s="127">
        <f t="shared" ref="D30:E30" si="3">SUM(D6:D29)</f>
        <v>11743.288</v>
      </c>
      <c r="E30" s="129">
        <f t="shared" si="3"/>
        <v>16640.230000000003</v>
      </c>
      <c r="F30" s="129">
        <f>SUM(F6:F29)</f>
        <v>31938.720000000001</v>
      </c>
      <c r="G30" s="100">
        <f t="shared" ref="G30:V30" si="4">SUM(G6:G29)</f>
        <v>2056.8879999999999</v>
      </c>
      <c r="H30" s="129">
        <f t="shared" si="4"/>
        <v>25266.200000000008</v>
      </c>
      <c r="I30" s="129">
        <f t="shared" si="4"/>
        <v>42758.78</v>
      </c>
      <c r="J30" s="100">
        <f t="shared" si="4"/>
        <v>3123.14</v>
      </c>
      <c r="K30" s="129">
        <f t="shared" si="4"/>
        <v>19992.5</v>
      </c>
      <c r="L30" s="129">
        <f t="shared" si="4"/>
        <v>29332.82</v>
      </c>
      <c r="M30" s="100">
        <f t="shared" si="4"/>
        <v>2471.2599999999998</v>
      </c>
      <c r="N30" s="129">
        <f t="shared" si="4"/>
        <v>15190.5</v>
      </c>
      <c r="O30" s="129">
        <f t="shared" si="4"/>
        <v>20637.96</v>
      </c>
      <c r="P30" s="100">
        <f t="shared" si="4"/>
        <v>2470</v>
      </c>
      <c r="Q30" s="129">
        <f t="shared" si="4"/>
        <v>9975.3000000000011</v>
      </c>
      <c r="R30" s="129">
        <f t="shared" si="4"/>
        <v>18420.080000000002</v>
      </c>
      <c r="S30" s="100">
        <f t="shared" si="4"/>
        <v>1622</v>
      </c>
      <c r="T30" s="100">
        <f t="shared" si="4"/>
        <v>87</v>
      </c>
      <c r="U30" s="128">
        <f t="shared" si="4"/>
        <v>11743.288</v>
      </c>
      <c r="V30" s="129">
        <f t="shared" si="4"/>
        <v>87064.729999999952</v>
      </c>
      <c r="W30" s="129">
        <f>SUM(W6:W29)</f>
        <v>143088.35999999999</v>
      </c>
      <c r="X30" s="130"/>
    </row>
    <row r="31" spans="1:24" x14ac:dyDescent="0.3">
      <c r="A31" s="125"/>
      <c r="B31" s="126"/>
      <c r="C31" s="126"/>
      <c r="D31" s="127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28"/>
      <c r="V31" s="100"/>
      <c r="W31" s="100"/>
      <c r="X31" s="10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80" zoomScaleNormal="80" workbookViewId="0">
      <selection activeCell="F58" sqref="F58"/>
    </sheetView>
  </sheetViews>
  <sheetFormatPr defaultColWidth="10.69921875" defaultRowHeight="12.5" x14ac:dyDescent="0.25"/>
  <cols>
    <col min="1" max="1" width="7.296875" style="4" bestFit="1" customWidth="1"/>
    <col min="2" max="2" width="7.69921875" style="4" bestFit="1" customWidth="1"/>
    <col min="3" max="3" width="18" style="4" customWidth="1"/>
    <col min="4" max="4" width="12.296875" style="4" bestFit="1" customWidth="1"/>
    <col min="5" max="5" width="13.296875" style="4" bestFit="1" customWidth="1"/>
    <col min="6" max="6" width="20.296875" style="4" bestFit="1" customWidth="1"/>
    <col min="7" max="7" width="21.796875" style="4" bestFit="1" customWidth="1"/>
    <col min="8" max="8" width="19.296875" style="4" bestFit="1" customWidth="1"/>
    <col min="9" max="16384" width="10.69921875" style="4"/>
  </cols>
  <sheetData>
    <row r="1" spans="1:8" s="1" customFormat="1" ht="13" x14ac:dyDescent="0.3">
      <c r="A1" s="90" t="s">
        <v>0</v>
      </c>
      <c r="B1" s="83"/>
      <c r="C1" s="83"/>
      <c r="D1" s="83"/>
      <c r="E1" s="83"/>
      <c r="F1" s="83"/>
      <c r="G1" s="83"/>
      <c r="H1" s="83"/>
    </row>
    <row r="2" spans="1:8" s="1" customFormat="1" ht="13" x14ac:dyDescent="0.3">
      <c r="A2" s="90" t="s">
        <v>57</v>
      </c>
      <c r="B2" s="83"/>
      <c r="C2" s="83"/>
      <c r="D2" s="83"/>
      <c r="E2" s="83"/>
      <c r="F2" s="83"/>
      <c r="G2" s="83"/>
      <c r="H2" s="83"/>
    </row>
    <row r="3" spans="1:8" s="1" customFormat="1" ht="13" x14ac:dyDescent="0.3">
      <c r="A3" s="90" t="s">
        <v>34</v>
      </c>
      <c r="B3" s="83"/>
      <c r="C3" s="83"/>
      <c r="D3" s="83"/>
      <c r="E3" s="83"/>
      <c r="F3" s="83"/>
      <c r="G3" s="83"/>
      <c r="H3" s="83"/>
    </row>
    <row r="4" spans="1:8" s="1" customFormat="1" ht="13" x14ac:dyDescent="0.3">
      <c r="A4" s="90" t="s">
        <v>35</v>
      </c>
      <c r="B4" s="83"/>
      <c r="C4" s="83"/>
      <c r="D4" s="83"/>
      <c r="E4" s="83"/>
      <c r="F4" s="83"/>
      <c r="G4" s="83"/>
      <c r="H4" s="83"/>
    </row>
    <row r="6" spans="1:8" s="2" customFormat="1" x14ac:dyDescent="0.25">
      <c r="C6" s="2" t="s">
        <v>36</v>
      </c>
      <c r="E6" s="2" t="s">
        <v>37</v>
      </c>
      <c r="F6" s="2" t="s">
        <v>54</v>
      </c>
      <c r="G6" s="2" t="s">
        <v>38</v>
      </c>
    </row>
    <row r="7" spans="1:8" s="2" customFormat="1" x14ac:dyDescent="0.25">
      <c r="C7" s="2" t="s">
        <v>39</v>
      </c>
      <c r="D7" s="2" t="s">
        <v>40</v>
      </c>
      <c r="E7" s="2" t="s">
        <v>9</v>
      </c>
      <c r="F7" s="2" t="s">
        <v>55</v>
      </c>
      <c r="G7" s="2" t="s">
        <v>56</v>
      </c>
      <c r="H7" s="2" t="s">
        <v>41</v>
      </c>
    </row>
    <row r="8" spans="1:8" s="2" customFormat="1" x14ac:dyDescent="0.25">
      <c r="C8" s="2" t="s">
        <v>42</v>
      </c>
      <c r="D8" s="2" t="s">
        <v>42</v>
      </c>
      <c r="E8" s="2" t="s">
        <v>39</v>
      </c>
      <c r="F8" s="2" t="s">
        <v>30</v>
      </c>
      <c r="G8" s="2" t="s">
        <v>43</v>
      </c>
      <c r="H8" s="2" t="s">
        <v>44</v>
      </c>
    </row>
    <row r="9" spans="1:8" s="2" customFormat="1" x14ac:dyDescent="0.25">
      <c r="B9" s="3" t="s">
        <v>45</v>
      </c>
      <c r="C9" s="3" t="s">
        <v>46</v>
      </c>
      <c r="D9" s="3" t="s">
        <v>8</v>
      </c>
      <c r="E9" s="3" t="s">
        <v>47</v>
      </c>
      <c r="F9" s="3"/>
      <c r="G9" s="3" t="s">
        <v>48</v>
      </c>
      <c r="H9" s="3" t="s">
        <v>49</v>
      </c>
    </row>
    <row r="10" spans="1:8" x14ac:dyDescent="0.25">
      <c r="A10" s="4">
        <v>2015</v>
      </c>
      <c r="B10" s="4">
        <v>1</v>
      </c>
      <c r="C10" s="5">
        <v>0.42</v>
      </c>
      <c r="D10" s="5">
        <v>0.46</v>
      </c>
      <c r="E10" s="5">
        <v>0.42</v>
      </c>
      <c r="F10" s="84">
        <v>0.05</v>
      </c>
      <c r="G10" s="5">
        <v>0.45</v>
      </c>
      <c r="H10" s="5">
        <v>0.46350000000000002</v>
      </c>
    </row>
    <row r="11" spans="1:8" x14ac:dyDescent="0.25">
      <c r="A11" s="4">
        <v>2016</v>
      </c>
      <c r="B11" s="4">
        <v>2</v>
      </c>
      <c r="C11" s="5">
        <v>0.42</v>
      </c>
      <c r="D11" s="5">
        <v>0.5</v>
      </c>
      <c r="E11" s="5">
        <v>0.84</v>
      </c>
      <c r="F11" s="84">
        <v>0.05</v>
      </c>
      <c r="G11" s="5">
        <v>0.88</v>
      </c>
      <c r="H11" s="5">
        <v>0.4703</v>
      </c>
    </row>
    <row r="12" spans="1:8" x14ac:dyDescent="0.25">
      <c r="A12" s="4">
        <v>2017</v>
      </c>
      <c r="B12" s="4">
        <v>3</v>
      </c>
      <c r="C12" s="5">
        <v>0.41</v>
      </c>
      <c r="D12" s="5">
        <v>0.53</v>
      </c>
      <c r="E12" s="5">
        <v>1.25</v>
      </c>
      <c r="F12" s="84">
        <v>0.05</v>
      </c>
      <c r="G12" s="5">
        <v>1.32</v>
      </c>
      <c r="H12" s="5">
        <v>0.47549999999999998</v>
      </c>
    </row>
    <row r="13" spans="1:8" x14ac:dyDescent="0.25">
      <c r="A13" s="4">
        <v>2018</v>
      </c>
      <c r="B13" s="4">
        <v>4</v>
      </c>
      <c r="C13" s="5">
        <v>0.38</v>
      </c>
      <c r="D13" s="5">
        <v>0.53</v>
      </c>
      <c r="E13" s="5">
        <v>1.63</v>
      </c>
      <c r="F13" s="84">
        <v>0.05</v>
      </c>
      <c r="G13" s="5">
        <v>1.72</v>
      </c>
      <c r="H13" s="5">
        <v>0.47460000000000002</v>
      </c>
    </row>
    <row r="14" spans="1:8" x14ac:dyDescent="0.25">
      <c r="A14" s="4">
        <v>2019</v>
      </c>
      <c r="B14" s="4">
        <v>5</v>
      </c>
      <c r="C14" s="5">
        <v>0.37</v>
      </c>
      <c r="D14" s="5">
        <v>0.56000000000000005</v>
      </c>
      <c r="E14" s="5">
        <v>2</v>
      </c>
      <c r="F14" s="6">
        <v>7.4999999999999997E-2</v>
      </c>
      <c r="G14" s="5">
        <v>2.15</v>
      </c>
      <c r="H14" s="5">
        <v>0.48570000000000002</v>
      </c>
    </row>
    <row r="15" spans="1:8" x14ac:dyDescent="0.25">
      <c r="A15" s="4">
        <v>2020</v>
      </c>
      <c r="B15" s="4">
        <v>6</v>
      </c>
      <c r="C15" s="5">
        <v>0.34</v>
      </c>
      <c r="D15" s="5">
        <v>0.56000000000000005</v>
      </c>
      <c r="E15" s="5">
        <v>2.34</v>
      </c>
      <c r="F15" s="6">
        <v>7.4999999999999997E-2</v>
      </c>
      <c r="G15" s="5">
        <v>2.52</v>
      </c>
      <c r="H15" s="5">
        <v>0.48309999999999997</v>
      </c>
    </row>
    <row r="16" spans="1:8" x14ac:dyDescent="0.25">
      <c r="A16" s="4">
        <v>2021</v>
      </c>
      <c r="B16" s="4">
        <v>7</v>
      </c>
      <c r="C16" s="5">
        <v>0.31</v>
      </c>
      <c r="D16" s="5">
        <v>0.56999999999999995</v>
      </c>
      <c r="E16" s="5">
        <v>2.66</v>
      </c>
      <c r="F16" s="6">
        <v>7.4999999999999997E-2</v>
      </c>
      <c r="G16" s="5">
        <v>2.86</v>
      </c>
      <c r="H16" s="5">
        <v>0.47889999999999999</v>
      </c>
    </row>
    <row r="17" spans="1:8" x14ac:dyDescent="0.25">
      <c r="A17" s="4">
        <v>2022</v>
      </c>
      <c r="B17" s="4">
        <v>8</v>
      </c>
      <c r="C17" s="5">
        <v>0.31</v>
      </c>
      <c r="D17" s="5">
        <v>0.61</v>
      </c>
      <c r="E17" s="5">
        <v>2.97</v>
      </c>
      <c r="F17" s="6">
        <v>7.4999999999999997E-2</v>
      </c>
      <c r="G17" s="5">
        <v>3.19</v>
      </c>
      <c r="H17" s="5">
        <v>0.47749999999999998</v>
      </c>
    </row>
    <row r="18" spans="1:8" x14ac:dyDescent="0.25">
      <c r="A18" s="4">
        <v>2023</v>
      </c>
      <c r="B18" s="4">
        <v>9</v>
      </c>
      <c r="C18" s="5">
        <v>0.28999999999999998</v>
      </c>
      <c r="D18" s="5">
        <v>0.63</v>
      </c>
      <c r="E18" s="5">
        <v>3.26</v>
      </c>
      <c r="F18" s="6">
        <v>7.4999999999999997E-2</v>
      </c>
      <c r="G18" s="5">
        <v>3.51</v>
      </c>
      <c r="H18" s="5">
        <v>0.47549999999999998</v>
      </c>
    </row>
    <row r="19" spans="1:8" x14ac:dyDescent="0.25">
      <c r="A19" s="4">
        <v>2024</v>
      </c>
      <c r="B19" s="4">
        <v>10</v>
      </c>
      <c r="C19" s="5">
        <v>0.27</v>
      </c>
      <c r="D19" s="5">
        <v>0.63</v>
      </c>
      <c r="E19" s="5">
        <v>3.54</v>
      </c>
      <c r="F19" s="84">
        <v>0.1</v>
      </c>
      <c r="G19" s="5">
        <v>3.89</v>
      </c>
      <c r="H19" s="5">
        <v>0.48359999999999997</v>
      </c>
    </row>
    <row r="20" spans="1:8" x14ac:dyDescent="0.25">
      <c r="A20" s="4">
        <v>2025</v>
      </c>
      <c r="B20" s="4">
        <v>11</v>
      </c>
      <c r="C20" s="5">
        <v>0.24</v>
      </c>
      <c r="D20" s="5">
        <v>0.61</v>
      </c>
      <c r="E20" s="5">
        <v>3.78</v>
      </c>
      <c r="F20" s="84">
        <v>0.1</v>
      </c>
      <c r="G20" s="5">
        <v>4.16</v>
      </c>
      <c r="H20" s="5">
        <v>0.47889999999999999</v>
      </c>
    </row>
    <row r="21" spans="1:8" x14ac:dyDescent="0.25">
      <c r="A21" s="4">
        <v>2026</v>
      </c>
      <c r="B21" s="4">
        <v>12</v>
      </c>
      <c r="C21" s="5">
        <v>0.24</v>
      </c>
      <c r="D21" s="5">
        <v>0.65</v>
      </c>
      <c r="E21" s="5">
        <v>4.0199999999999996</v>
      </c>
      <c r="F21" s="84">
        <v>0.1</v>
      </c>
      <c r="G21" s="5">
        <v>4.42</v>
      </c>
      <c r="H21" s="5">
        <v>0.47549999999999998</v>
      </c>
    </row>
    <row r="22" spans="1:8" x14ac:dyDescent="0.25">
      <c r="A22" s="4">
        <v>2027</v>
      </c>
      <c r="B22" s="4">
        <v>13</v>
      </c>
      <c r="C22" s="5">
        <v>0.23</v>
      </c>
      <c r="D22" s="5">
        <v>0.67</v>
      </c>
      <c r="E22" s="5">
        <v>4.24</v>
      </c>
      <c r="F22" s="84">
        <v>0.1</v>
      </c>
      <c r="G22" s="5">
        <v>4.67</v>
      </c>
      <c r="H22" s="5">
        <v>0.4723</v>
      </c>
    </row>
    <row r="23" spans="1:8" x14ac:dyDescent="0.25">
      <c r="A23" s="4">
        <v>2028</v>
      </c>
      <c r="B23" s="4">
        <v>14</v>
      </c>
      <c r="C23" s="5">
        <v>0.21</v>
      </c>
      <c r="D23" s="5">
        <v>0.67</v>
      </c>
      <c r="E23" s="5">
        <v>4.45</v>
      </c>
      <c r="F23" s="84">
        <v>0.1</v>
      </c>
      <c r="G23" s="5">
        <v>4.9000000000000004</v>
      </c>
      <c r="H23" s="5">
        <v>0.46870000000000001</v>
      </c>
    </row>
    <row r="24" spans="1:8" x14ac:dyDescent="0.25">
      <c r="A24" s="4">
        <v>2029</v>
      </c>
      <c r="B24" s="4">
        <v>15</v>
      </c>
      <c r="C24" s="5">
        <v>0.19</v>
      </c>
      <c r="D24" s="5">
        <v>0.66</v>
      </c>
      <c r="E24" s="5">
        <v>4.6399999999999997</v>
      </c>
      <c r="F24" s="6">
        <v>0.125</v>
      </c>
      <c r="G24" s="5">
        <v>5.22</v>
      </c>
      <c r="H24" s="5">
        <v>0.47499999999999998</v>
      </c>
    </row>
    <row r="25" spans="1:8" x14ac:dyDescent="0.25">
      <c r="A25" s="4">
        <v>2030</v>
      </c>
      <c r="B25" s="4">
        <v>16</v>
      </c>
      <c r="C25" s="5">
        <v>0.18</v>
      </c>
      <c r="D25" s="5">
        <v>0.67</v>
      </c>
      <c r="E25" s="5">
        <v>4.82</v>
      </c>
      <c r="F25" s="6">
        <v>0.125</v>
      </c>
      <c r="G25" s="5">
        <v>5.42</v>
      </c>
      <c r="H25" s="5">
        <v>0.47070000000000001</v>
      </c>
    </row>
    <row r="26" spans="1:8" x14ac:dyDescent="0.25">
      <c r="A26" s="4">
        <v>2031</v>
      </c>
      <c r="B26" s="4">
        <v>17</v>
      </c>
      <c r="C26" s="5">
        <v>0.15</v>
      </c>
      <c r="D26" s="5">
        <v>0.64</v>
      </c>
      <c r="E26" s="5">
        <v>4.97</v>
      </c>
      <c r="F26" s="6">
        <v>0.125</v>
      </c>
      <c r="G26" s="5">
        <v>5.59</v>
      </c>
      <c r="H26" s="5">
        <v>0.46560000000000001</v>
      </c>
    </row>
    <row r="27" spans="1:8" x14ac:dyDescent="0.25">
      <c r="A27" s="4">
        <v>2032</v>
      </c>
      <c r="B27" s="4">
        <v>18</v>
      </c>
      <c r="C27" s="5">
        <v>0.14000000000000001</v>
      </c>
      <c r="D27" s="5">
        <v>0.65</v>
      </c>
      <c r="E27" s="5">
        <v>5.1100000000000003</v>
      </c>
      <c r="F27" s="6">
        <v>0.125</v>
      </c>
      <c r="G27" s="5">
        <v>5.75</v>
      </c>
      <c r="H27" s="5">
        <v>0.46060000000000001</v>
      </c>
    </row>
    <row r="28" spans="1:8" x14ac:dyDescent="0.25">
      <c r="A28" s="4">
        <v>2033</v>
      </c>
      <c r="B28" s="4">
        <v>19</v>
      </c>
      <c r="C28" s="5">
        <v>0.14000000000000001</v>
      </c>
      <c r="D28" s="5">
        <v>0.69</v>
      </c>
      <c r="E28" s="5">
        <v>5.25</v>
      </c>
      <c r="F28" s="6">
        <v>0.125</v>
      </c>
      <c r="G28" s="5">
        <v>5.91</v>
      </c>
      <c r="H28" s="5">
        <v>0.45629999999999998</v>
      </c>
    </row>
    <row r="29" spans="1:8" x14ac:dyDescent="0.25">
      <c r="A29" s="4">
        <v>2034</v>
      </c>
      <c r="B29" s="4">
        <v>20</v>
      </c>
      <c r="C29" s="5">
        <v>0.13</v>
      </c>
      <c r="D29" s="5">
        <v>0.69</v>
      </c>
      <c r="E29" s="5">
        <v>5.38</v>
      </c>
      <c r="F29" s="6">
        <v>0.125</v>
      </c>
      <c r="G29" s="5">
        <v>6.05</v>
      </c>
      <c r="H29" s="5">
        <v>0.4521</v>
      </c>
    </row>
    <row r="30" spans="1:8" x14ac:dyDescent="0.25">
      <c r="A30" s="4">
        <v>2035</v>
      </c>
      <c r="B30" s="4">
        <v>21</v>
      </c>
      <c r="C30" s="5">
        <v>0.12</v>
      </c>
      <c r="D30" s="5">
        <v>0.71</v>
      </c>
      <c r="E30" s="5">
        <v>5.5</v>
      </c>
      <c r="F30" s="84">
        <v>0.15</v>
      </c>
      <c r="G30" s="5">
        <v>6.33</v>
      </c>
      <c r="H30" s="5">
        <v>0.46</v>
      </c>
    </row>
    <row r="31" spans="1:8" x14ac:dyDescent="0.25">
      <c r="A31" s="4">
        <v>2036</v>
      </c>
      <c r="B31" s="4">
        <v>22</v>
      </c>
      <c r="C31" s="5">
        <v>0.11</v>
      </c>
      <c r="D31" s="5">
        <v>0.72</v>
      </c>
      <c r="E31" s="5">
        <v>5.61</v>
      </c>
      <c r="F31" s="84">
        <v>0.15</v>
      </c>
      <c r="G31" s="5">
        <v>6.46</v>
      </c>
      <c r="H31" s="5">
        <v>0.45</v>
      </c>
    </row>
    <row r="32" spans="1:8" x14ac:dyDescent="0.25">
      <c r="A32" s="4">
        <v>2037</v>
      </c>
      <c r="B32" s="4">
        <v>23</v>
      </c>
      <c r="C32" s="5">
        <v>0.11</v>
      </c>
      <c r="D32" s="5">
        <v>0.73</v>
      </c>
      <c r="E32" s="5">
        <v>5.72</v>
      </c>
      <c r="F32" s="84">
        <v>0.15</v>
      </c>
      <c r="G32" s="5">
        <v>6.58</v>
      </c>
      <c r="H32" s="5">
        <v>0.45</v>
      </c>
    </row>
    <row r="33" spans="1:8" x14ac:dyDescent="0.25">
      <c r="A33" s="4">
        <v>2038</v>
      </c>
      <c r="B33" s="4">
        <v>24</v>
      </c>
      <c r="C33" s="5">
        <v>0.1</v>
      </c>
      <c r="D33" s="5">
        <v>0.75</v>
      </c>
      <c r="E33" s="5">
        <v>5.82</v>
      </c>
      <c r="F33" s="84">
        <v>0.15</v>
      </c>
      <c r="G33" s="5">
        <v>6.69</v>
      </c>
      <c r="H33" s="5">
        <v>0.45</v>
      </c>
    </row>
    <row r="34" spans="1:8" x14ac:dyDescent="0.25">
      <c r="A34" s="4">
        <v>2039</v>
      </c>
      <c r="B34" s="4">
        <v>25</v>
      </c>
      <c r="C34" s="5">
        <v>0.09</v>
      </c>
      <c r="D34" s="5">
        <v>0.76</v>
      </c>
      <c r="E34" s="5">
        <v>5.91</v>
      </c>
      <c r="F34" s="84">
        <v>0.15</v>
      </c>
      <c r="G34" s="5">
        <v>6.8</v>
      </c>
      <c r="H34" s="5">
        <v>0.44</v>
      </c>
    </row>
    <row r="35" spans="1:8" x14ac:dyDescent="0.25">
      <c r="A35" s="4">
        <v>2040</v>
      </c>
      <c r="B35" s="4">
        <v>26</v>
      </c>
      <c r="C35" s="5">
        <v>0.09</v>
      </c>
      <c r="D35" s="5">
        <v>0.78</v>
      </c>
      <c r="E35" s="5">
        <v>6</v>
      </c>
      <c r="F35" s="6">
        <v>0.17499999999999999</v>
      </c>
      <c r="G35" s="5">
        <v>7.05</v>
      </c>
      <c r="H35" s="5">
        <v>0.45</v>
      </c>
    </row>
    <row r="36" spans="1:8" x14ac:dyDescent="0.25">
      <c r="A36" s="4">
        <v>2041</v>
      </c>
      <c r="B36" s="4">
        <v>27</v>
      </c>
      <c r="C36" s="5">
        <v>0.08</v>
      </c>
      <c r="D36" s="5">
        <v>0.79</v>
      </c>
      <c r="E36" s="5">
        <v>6.08</v>
      </c>
      <c r="F36" s="6">
        <v>0.17499999999999999</v>
      </c>
      <c r="G36" s="5">
        <v>7.15</v>
      </c>
      <c r="H36" s="5">
        <v>0.45</v>
      </c>
    </row>
    <row r="37" spans="1:8" x14ac:dyDescent="0.25">
      <c r="A37" s="4">
        <v>2042</v>
      </c>
      <c r="B37" s="4">
        <v>28</v>
      </c>
      <c r="C37" s="5">
        <v>0.08</v>
      </c>
      <c r="D37" s="5">
        <v>0.81</v>
      </c>
      <c r="E37" s="5">
        <v>6.16</v>
      </c>
      <c r="F37" s="6">
        <v>0.17499999999999999</v>
      </c>
      <c r="G37" s="5">
        <v>7.24</v>
      </c>
      <c r="H37" s="5">
        <v>0.44</v>
      </c>
    </row>
    <row r="38" spans="1:8" x14ac:dyDescent="0.25">
      <c r="A38" s="4">
        <v>2043</v>
      </c>
      <c r="B38" s="4">
        <v>29</v>
      </c>
      <c r="C38" s="5">
        <v>7.0000000000000007E-2</v>
      </c>
      <c r="D38" s="5">
        <v>0.83</v>
      </c>
      <c r="E38" s="5">
        <v>6.23</v>
      </c>
      <c r="F38" s="6">
        <v>0.17499999999999999</v>
      </c>
      <c r="G38" s="5">
        <v>7.32</v>
      </c>
      <c r="H38" s="5">
        <v>0.44</v>
      </c>
    </row>
    <row r="39" spans="1:8" x14ac:dyDescent="0.25">
      <c r="A39" s="4">
        <v>2044</v>
      </c>
      <c r="B39" s="4">
        <v>30</v>
      </c>
      <c r="C39" s="5">
        <v>7.0000000000000007E-2</v>
      </c>
      <c r="D39" s="5">
        <v>0.84</v>
      </c>
      <c r="E39" s="5">
        <v>6.3</v>
      </c>
      <c r="F39" s="6">
        <v>0.17499999999999999</v>
      </c>
      <c r="G39" s="5">
        <v>7.4</v>
      </c>
      <c r="H39" s="5">
        <v>0.437</v>
      </c>
    </row>
    <row r="40" spans="1:8" x14ac:dyDescent="0.25">
      <c r="A40" s="4">
        <v>2045</v>
      </c>
      <c r="B40" s="4">
        <v>31</v>
      </c>
      <c r="C40" s="5">
        <v>0.06</v>
      </c>
      <c r="D40" s="5">
        <v>0.86</v>
      </c>
      <c r="E40" s="5">
        <v>6.36</v>
      </c>
      <c r="F40" s="84">
        <v>0.2</v>
      </c>
      <c r="G40" s="5">
        <v>7.64</v>
      </c>
      <c r="H40" s="5">
        <v>0.44</v>
      </c>
    </row>
    <row r="41" spans="1:8" x14ac:dyDescent="0.25">
      <c r="A41" s="4">
        <v>2046</v>
      </c>
      <c r="B41" s="4">
        <v>32</v>
      </c>
      <c r="C41" s="5">
        <v>0.06</v>
      </c>
      <c r="D41" s="5">
        <v>0.88</v>
      </c>
      <c r="E41" s="5">
        <v>6.42</v>
      </c>
      <c r="F41" s="84">
        <v>0.2</v>
      </c>
      <c r="G41" s="5">
        <v>7.71</v>
      </c>
      <c r="H41" s="5">
        <v>0.44</v>
      </c>
    </row>
    <row r="42" spans="1:8" x14ac:dyDescent="0.25">
      <c r="A42" s="4">
        <v>2047</v>
      </c>
      <c r="B42" s="4">
        <v>33</v>
      </c>
      <c r="C42" s="5">
        <v>0.06</v>
      </c>
      <c r="D42" s="5">
        <v>0.89</v>
      </c>
      <c r="E42" s="5">
        <v>6.48</v>
      </c>
      <c r="F42" s="84">
        <v>0.2</v>
      </c>
      <c r="G42" s="5">
        <v>7.78</v>
      </c>
      <c r="H42" s="5">
        <v>0.44</v>
      </c>
    </row>
    <row r="43" spans="1:8" x14ac:dyDescent="0.25">
      <c r="A43" s="4">
        <v>2048</v>
      </c>
      <c r="B43" s="4">
        <v>34</v>
      </c>
      <c r="C43" s="5">
        <v>0.05</v>
      </c>
      <c r="D43" s="5">
        <v>0.91</v>
      </c>
      <c r="E43" s="5">
        <v>6.53</v>
      </c>
      <c r="F43" s="84">
        <v>0.2</v>
      </c>
      <c r="G43" s="5">
        <v>7.84</v>
      </c>
      <c r="H43" s="5">
        <v>0.44</v>
      </c>
    </row>
    <row r="44" spans="1:8" x14ac:dyDescent="0.25">
      <c r="A44" s="4">
        <v>2049</v>
      </c>
      <c r="B44" s="4">
        <v>35</v>
      </c>
      <c r="C44" s="5">
        <v>0.05</v>
      </c>
      <c r="D44" s="5">
        <v>0.93</v>
      </c>
      <c r="E44" s="5">
        <v>6.58</v>
      </c>
      <c r="F44" s="84">
        <v>0.2</v>
      </c>
      <c r="G44" s="5">
        <v>7.9</v>
      </c>
      <c r="H44" s="5">
        <v>0.433</v>
      </c>
    </row>
    <row r="45" spans="1:8" x14ac:dyDescent="0.25">
      <c r="A45" s="4">
        <v>2050</v>
      </c>
      <c r="B45" s="4">
        <v>36</v>
      </c>
      <c r="C45" s="5">
        <v>0.05</v>
      </c>
      <c r="D45" s="5">
        <v>0.95</v>
      </c>
      <c r="E45" s="5">
        <v>6.63</v>
      </c>
      <c r="F45" s="84">
        <v>0.2</v>
      </c>
      <c r="G45" s="5">
        <v>7.95</v>
      </c>
      <c r="H45" s="5">
        <v>0.43</v>
      </c>
    </row>
    <row r="46" spans="1:8" x14ac:dyDescent="0.25">
      <c r="A46" s="4">
        <v>2051</v>
      </c>
      <c r="B46" s="4">
        <v>37</v>
      </c>
      <c r="C46" s="5">
        <v>0.04</v>
      </c>
      <c r="D46" s="5">
        <v>0.97</v>
      </c>
      <c r="E46" s="5">
        <v>6.67</v>
      </c>
      <c r="F46" s="84">
        <v>0.2</v>
      </c>
      <c r="G46" s="5">
        <v>8.01</v>
      </c>
      <c r="H46" s="5">
        <v>0.43</v>
      </c>
    </row>
    <row r="47" spans="1:8" x14ac:dyDescent="0.25">
      <c r="A47" s="4">
        <v>2052</v>
      </c>
      <c r="B47" s="4">
        <v>38</v>
      </c>
      <c r="C47" s="5">
        <v>0.04</v>
      </c>
      <c r="D47" s="5">
        <v>0.99</v>
      </c>
      <c r="E47" s="5">
        <v>6.71</v>
      </c>
      <c r="F47" s="84">
        <v>0.2</v>
      </c>
      <c r="G47" s="5">
        <v>8.0500000000000007</v>
      </c>
      <c r="H47" s="5">
        <v>0.43</v>
      </c>
    </row>
    <row r="48" spans="1:8" x14ac:dyDescent="0.25">
      <c r="A48" s="4">
        <v>2053</v>
      </c>
      <c r="B48" s="4">
        <v>39</v>
      </c>
      <c r="C48" s="5">
        <v>0.04</v>
      </c>
      <c r="D48" s="5">
        <v>1.01</v>
      </c>
      <c r="E48" s="5">
        <v>6.75</v>
      </c>
      <c r="F48" s="84">
        <v>0.2</v>
      </c>
      <c r="G48" s="5">
        <v>8.1</v>
      </c>
      <c r="H48" s="5">
        <v>0.42</v>
      </c>
    </row>
    <row r="49" spans="1:8" x14ac:dyDescent="0.25">
      <c r="A49" s="4">
        <v>2054</v>
      </c>
      <c r="B49" s="4">
        <v>40</v>
      </c>
      <c r="C49" s="5">
        <v>0.04</v>
      </c>
      <c r="D49" s="5">
        <v>1.03</v>
      </c>
      <c r="E49" s="5">
        <v>6.79</v>
      </c>
      <c r="F49" s="84">
        <v>0.2</v>
      </c>
      <c r="G49" s="5">
        <v>8.14</v>
      </c>
      <c r="H49" s="5">
        <v>0.4219</v>
      </c>
    </row>
    <row r="50" spans="1:8" x14ac:dyDescent="0.25">
      <c r="A50" s="4">
        <v>2055</v>
      </c>
      <c r="B50" s="4">
        <v>41</v>
      </c>
      <c r="C50" s="5">
        <v>0.03</v>
      </c>
      <c r="D50" s="5">
        <v>1.05</v>
      </c>
      <c r="E50" s="5">
        <v>6.82</v>
      </c>
      <c r="F50" s="84">
        <v>0.2</v>
      </c>
      <c r="G50" s="5">
        <v>8.18</v>
      </c>
      <c r="H50" s="5">
        <v>0.42</v>
      </c>
    </row>
    <row r="51" spans="1:8" x14ac:dyDescent="0.25">
      <c r="A51" s="4">
        <v>2056</v>
      </c>
      <c r="B51" s="4">
        <v>42</v>
      </c>
      <c r="C51" s="5">
        <v>0.03</v>
      </c>
      <c r="D51" s="5">
        <v>1.07</v>
      </c>
      <c r="E51" s="5">
        <v>6.85</v>
      </c>
      <c r="F51" s="84">
        <v>0.2</v>
      </c>
      <c r="G51" s="5">
        <v>8.2200000000000006</v>
      </c>
      <c r="H51" s="5">
        <v>0.42</v>
      </c>
    </row>
    <row r="52" spans="1:8" x14ac:dyDescent="0.25">
      <c r="A52" s="4">
        <v>2057</v>
      </c>
      <c r="B52" s="4">
        <v>43</v>
      </c>
      <c r="C52" s="5">
        <v>0.03</v>
      </c>
      <c r="D52" s="5">
        <v>1.0900000000000001</v>
      </c>
      <c r="E52" s="5">
        <v>6.88</v>
      </c>
      <c r="F52" s="84">
        <v>0.2</v>
      </c>
      <c r="G52" s="5">
        <v>8.26</v>
      </c>
      <c r="H52" s="5">
        <v>0.42</v>
      </c>
    </row>
    <row r="53" spans="1:8" x14ac:dyDescent="0.25">
      <c r="A53" s="4">
        <v>2058</v>
      </c>
      <c r="B53" s="4">
        <v>44</v>
      </c>
      <c r="C53" s="5">
        <v>0.03</v>
      </c>
      <c r="D53" s="5">
        <v>1.1100000000000001</v>
      </c>
      <c r="E53" s="5">
        <v>6.91</v>
      </c>
      <c r="F53" s="84">
        <v>0.2</v>
      </c>
      <c r="G53" s="5">
        <v>8.2899999999999991</v>
      </c>
      <c r="H53" s="5">
        <v>0.41</v>
      </c>
    </row>
    <row r="54" spans="1:8" x14ac:dyDescent="0.25">
      <c r="A54" s="4">
        <v>2059</v>
      </c>
      <c r="B54" s="4">
        <v>45</v>
      </c>
      <c r="C54" s="5">
        <v>0.03</v>
      </c>
      <c r="D54" s="5">
        <v>1.1299999999999999</v>
      </c>
      <c r="E54" s="5">
        <v>6.93</v>
      </c>
      <c r="F54" s="84">
        <v>0.2</v>
      </c>
      <c r="G54" s="5">
        <v>8.32</v>
      </c>
      <c r="H54" s="5">
        <v>0.41260000000000002</v>
      </c>
    </row>
    <row r="56" spans="1:8" ht="13" x14ac:dyDescent="0.3">
      <c r="A56" s="7" t="s">
        <v>50</v>
      </c>
      <c r="E56" s="141"/>
      <c r="F56" s="8"/>
      <c r="G56" s="8"/>
    </row>
    <row r="57" spans="1:8" x14ac:dyDescent="0.25">
      <c r="C57" s="4" t="s">
        <v>51</v>
      </c>
      <c r="E57" s="142">
        <v>8.6699999999999999E-2</v>
      </c>
    </row>
    <row r="58" spans="1:8" x14ac:dyDescent="0.25">
      <c r="C58" s="4" t="s">
        <v>134</v>
      </c>
      <c r="E58" s="141">
        <v>4.1700000000000001E-2</v>
      </c>
    </row>
    <row r="59" spans="1:8" x14ac:dyDescent="0.25">
      <c r="C59" s="4" t="s">
        <v>52</v>
      </c>
      <c r="E59" s="141">
        <v>0.02</v>
      </c>
      <c r="F59" s="9"/>
      <c r="G59" s="9"/>
    </row>
  </sheetData>
  <phoneticPr fontId="21" type="noConversion"/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851A9C5D9FCBD4CB280088312C738F0" ma:contentTypeVersion="104" ma:contentTypeDescription="" ma:contentTypeScope="" ma:versionID="5abcd7ee7e5ad13cb3baf25263d37e5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2017-06-01T07:00:00+00:00</OpenedDate>
    <Date1 xmlns="dc463f71-b30c-4ab2-9473-d307f9d35888">2017-05-31T07:00:00+00:00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170700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DD2BBEE-4A52-4189-955A-5A8E8DD5669D}"/>
</file>

<file path=customXml/itemProps2.xml><?xml version="1.0" encoding="utf-8"?>
<ds:datastoreItem xmlns:ds="http://schemas.openxmlformats.org/officeDocument/2006/customXml" ds:itemID="{F0E3095F-8C22-4CA7-8F26-D947D793BFD6}"/>
</file>

<file path=customXml/itemProps3.xml><?xml version="1.0" encoding="utf-8"?>
<ds:datastoreItem xmlns:ds="http://schemas.openxmlformats.org/officeDocument/2006/customXml" ds:itemID="{72D02C2B-0ABC-4E75-9A0C-B281F0F137F2}"/>
</file>

<file path=customXml/itemProps4.xml><?xml version="1.0" encoding="utf-8"?>
<ds:datastoreItem xmlns:ds="http://schemas.openxmlformats.org/officeDocument/2006/customXml" ds:itemID="{AE8EF36A-A7D2-4780-AEFE-799518F9E5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 FIRST YEAR by MEASURE</vt:lpstr>
      <vt:lpstr>2016 WA LIW ACTUALS</vt:lpstr>
      <vt:lpstr>APP 2885</vt:lpstr>
      <vt:lpstr>AC</vt:lpstr>
      <vt:lpstr>OffsetAnchor</vt:lpstr>
      <vt:lpstr>'TOTAL FIRST YEAR by MEASURE'!Print_Area</vt:lpstr>
    </vt:vector>
  </TitlesOfParts>
  <Company>An MDU Resources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2017-05-31T16:52:44Z</cp:lastPrinted>
  <dcterms:created xsi:type="dcterms:W3CDTF">2009-05-13T20:27:41Z</dcterms:created>
  <dcterms:modified xsi:type="dcterms:W3CDTF">2017-05-31T16:52:49Z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0x0101006E56B4D1795A2E4DB2F0B01679ED314A007851A9C5D9FCBD4CB280088312C738F0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