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195" windowHeight="8445"/>
  </bookViews>
  <sheets>
    <sheet name="Norm 10-31 P&amp;L" sheetId="1" r:id="rId1"/>
    <sheet name="Norm-Detail 10-31" sheetId="6" r:id="rId2"/>
    <sheet name="Norm 10-31 50% Refund" sheetId="5" r:id="rId3"/>
  </sheets>
  <calcPr calcId="152511"/>
</workbook>
</file>

<file path=xl/calcChain.xml><?xml version="1.0" encoding="utf-8"?>
<calcChain xmlns="http://schemas.openxmlformats.org/spreadsheetml/2006/main">
  <c r="E34" i="5" l="1"/>
  <c r="D34" i="5"/>
  <c r="F33" i="5"/>
  <c r="C34" i="5"/>
  <c r="F12" i="5"/>
  <c r="F16" i="5" s="1"/>
  <c r="F21" i="5" s="1"/>
  <c r="F23" i="5" s="1"/>
  <c r="B43" i="6"/>
  <c r="D43" i="6" s="1"/>
  <c r="B38" i="6"/>
  <c r="B37" i="6"/>
  <c r="B27" i="6"/>
  <c r="D26" i="6"/>
  <c r="B25" i="6"/>
  <c r="D25" i="6" s="1"/>
  <c r="B24" i="6"/>
  <c r="D24" i="6" s="1"/>
  <c r="B23" i="6"/>
  <c r="D23" i="6" s="1"/>
  <c r="D21" i="6"/>
  <c r="B17" i="6"/>
  <c r="D15" i="6"/>
  <c r="D17" i="6" s="1"/>
  <c r="B15" i="6"/>
  <c r="D38" i="6" l="1"/>
  <c r="C40" i="6"/>
  <c r="D40" i="6" s="1"/>
  <c r="C39" i="6"/>
  <c r="D39" i="6" s="1"/>
  <c r="C38" i="6"/>
  <c r="C36" i="6"/>
  <c r="D36" i="6" s="1"/>
  <c r="C35" i="6"/>
  <c r="D35" i="6" s="1"/>
  <c r="C34" i="6"/>
  <c r="D34" i="6" s="1"/>
  <c r="C33" i="6"/>
  <c r="D33" i="6" s="1"/>
  <c r="C32" i="6"/>
  <c r="D32" i="6" s="1"/>
  <c r="C31" i="6"/>
  <c r="D31" i="6" s="1"/>
  <c r="C30" i="6"/>
  <c r="D30" i="6" s="1"/>
  <c r="C37" i="6"/>
  <c r="C27" i="6"/>
  <c r="D27" i="6" s="1"/>
  <c r="C22" i="6"/>
  <c r="D22" i="6" s="1"/>
  <c r="D37" i="6"/>
  <c r="D41" i="6" l="1"/>
  <c r="D28" i="6"/>
  <c r="F12" i="1" l="1"/>
  <c r="F16" i="1" s="1"/>
  <c r="F21" i="1" s="1"/>
  <c r="B34" i="5" l="1"/>
  <c r="F38" i="5" s="1"/>
  <c r="F23" i="1"/>
  <c r="F36" i="5" l="1"/>
</calcChain>
</file>

<file path=xl/sharedStrings.xml><?xml version="1.0" encoding="utf-8"?>
<sst xmlns="http://schemas.openxmlformats.org/spreadsheetml/2006/main" count="93" uniqueCount="75">
  <si>
    <t>US ECOLOGY WASHINGTON, INC.</t>
  </si>
  <si>
    <t>NORM/NARM INCOME STATEMENT</t>
  </si>
  <si>
    <t>REVENUE</t>
  </si>
  <si>
    <t>DIRECT COST</t>
  </si>
  <si>
    <t>GROSS PROFIT</t>
  </si>
  <si>
    <t>OPERATING EXPENSES</t>
  </si>
  <si>
    <t>NET OPERATING INCOME</t>
  </si>
  <si>
    <t>OTHER INCOME AND EXPENSES</t>
  </si>
  <si>
    <t>ALLOCATED G &amp; A</t>
  </si>
  <si>
    <t>NET INCOME</t>
  </si>
  <si>
    <t>Allocated G &amp; A</t>
  </si>
  <si>
    <t>OTHER EXPENSES</t>
  </si>
  <si>
    <t>Bank Fees, Interest, and Penalties</t>
  </si>
  <si>
    <t>Bad Debt</t>
  </si>
  <si>
    <t>Miscellaneous</t>
  </si>
  <si>
    <t>Janitorial and Security</t>
  </si>
  <si>
    <t>Building Lease/Rent</t>
  </si>
  <si>
    <t>Communications</t>
  </si>
  <si>
    <t>Postage/ Overnight/ Freight</t>
  </si>
  <si>
    <t>Office Supplies &amp; Expense</t>
  </si>
  <si>
    <t>Office Maintenance Expense</t>
  </si>
  <si>
    <t>Utilities</t>
  </si>
  <si>
    <t>Labor</t>
  </si>
  <si>
    <t>Permits/ Licenses/ Fees &amp; Taxes</t>
  </si>
  <si>
    <t>Permits/ Licenses/ Fees &amp; Taxes-Norm</t>
  </si>
  <si>
    <t>County Surcharge (per cu. ft.)</t>
  </si>
  <si>
    <t>Site Surveillance (per cu. ft.)</t>
  </si>
  <si>
    <t>Perpetual Care &amp; Maint. (per cu. ft.)</t>
  </si>
  <si>
    <t>Tools &amp; Supplies - Other</t>
  </si>
  <si>
    <t>Tools &amp; Supplies-ECBs, Etc. (Norm)</t>
  </si>
  <si>
    <t>DIRECT COSTS</t>
  </si>
  <si>
    <t>NORM/NARM EXPENSES:</t>
  </si>
  <si>
    <t>Total of all Revenue:</t>
  </si>
  <si>
    <t>Calculation of Revenue %:</t>
  </si>
  <si>
    <t>Comments</t>
  </si>
  <si>
    <t>Amount</t>
  </si>
  <si>
    <t>Invoice #</t>
  </si>
  <si>
    <t>Volume</t>
  </si>
  <si>
    <t>Generator/Broker</t>
  </si>
  <si>
    <t>NORM/NARM REVENUE:</t>
  </si>
  <si>
    <t>Generators' Share of Norm/Narm Net Revenue (50%)</t>
  </si>
  <si>
    <t>Site Availability</t>
  </si>
  <si>
    <t>Shipment</t>
  </si>
  <si>
    <t>Container</t>
  </si>
  <si>
    <t>Exposure</t>
  </si>
  <si>
    <t>Refund</t>
  </si>
  <si>
    <t>Red. Rev.Req.</t>
  </si>
  <si>
    <t>Total to be refunded directly to generators (components over revenue req.)</t>
  </si>
  <si>
    <t>Northwest NARM Services (Chevron Phillips)</t>
  </si>
  <si>
    <t>Used for Preliminary Rate Filing</t>
  </si>
  <si>
    <t>$284.10 B&amp;O not incl.</t>
  </si>
  <si>
    <t>For the Period 01/01/2016 Through 10/31/2016</t>
  </si>
  <si>
    <t>Northwest NARM Services (Seadrift Pipeline Co.)</t>
  </si>
  <si>
    <t>N000918</t>
  </si>
  <si>
    <t>$1,914.45 B&amp;O not incl.</t>
  </si>
  <si>
    <t>N000919</t>
  </si>
  <si>
    <t>Northwest NARM Services (INEOS Chocolate Bayou Pipeline)</t>
  </si>
  <si>
    <t>N000920</t>
  </si>
  <si>
    <t>N000921</t>
  </si>
  <si>
    <t>$384.37 B&amp;O not incl.</t>
  </si>
  <si>
    <t>Ram Services, Inc.</t>
  </si>
  <si>
    <t>N000924</t>
  </si>
  <si>
    <t>$214.40 B&amp;O not incl.</t>
  </si>
  <si>
    <t>N000926</t>
  </si>
  <si>
    <t>$104.58 B&amp;O not incl.</t>
  </si>
  <si>
    <t>Northwest NARM Services (WR Grace)</t>
  </si>
  <si>
    <t>N000927</t>
  </si>
  <si>
    <t>$87.15 B&amp;O not incl.</t>
  </si>
  <si>
    <t>Northwest NARM Services (Conoco Phillips)</t>
  </si>
  <si>
    <t>N000930</t>
  </si>
  <si>
    <t>$618.78 B&amp;O not incl.</t>
  </si>
  <si>
    <t>N000931</t>
  </si>
  <si>
    <t>$107.84 B&amp;O not incl.</t>
  </si>
  <si>
    <t>Allocators for 2016:</t>
  </si>
  <si>
    <t>Total to reduce the 2017 Revenue Requirement (components under revenue req.)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</si>
</sst>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  <numFmt numFmtId="166" formatCode="0.0%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0"/>
      <color indexed="10"/>
      <name val="Arial"/>
      <family val="2"/>
    </font>
    <font>
      <sz val="12"/>
      <color indexed="10"/>
      <name val="Arial"/>
      <family val="2"/>
    </font>
    <font>
      <sz val="7"/>
      <color indexed="12"/>
      <name val="Arial"/>
      <family val="2"/>
    </font>
    <font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3" fillId="0" borderId="0" xfId="0" applyFont="1"/>
    <xf numFmtId="44" fontId="3" fillId="0" borderId="0" xfId="2" applyFont="1"/>
    <xf numFmtId="43" fontId="3" fillId="0" borderId="0" xfId="1" applyFont="1"/>
    <xf numFmtId="0" fontId="5" fillId="0" borderId="0" xfId="0" applyFont="1"/>
    <xf numFmtId="165" fontId="4" fillId="0" borderId="0" xfId="1" applyNumberFormat="1" applyFont="1"/>
    <xf numFmtId="164" fontId="3" fillId="0" borderId="0" xfId="3" applyNumberFormat="1" applyFont="1"/>
    <xf numFmtId="165" fontId="4" fillId="0" borderId="1" xfId="1" applyNumberFormat="1" applyFont="1" applyBorder="1"/>
    <xf numFmtId="0" fontId="4" fillId="0" borderId="0" xfId="0" applyFont="1"/>
    <xf numFmtId="165" fontId="4" fillId="0" borderId="2" xfId="1" applyNumberFormat="1" applyFont="1" applyBorder="1"/>
    <xf numFmtId="44" fontId="1" fillId="0" borderId="0" xfId="2"/>
    <xf numFmtId="43" fontId="1" fillId="0" borderId="0" xfId="1"/>
    <xf numFmtId="43" fontId="1" fillId="0" borderId="3" xfId="1" applyBorder="1"/>
    <xf numFmtId="10" fontId="1" fillId="0" borderId="0" xfId="3" applyNumberFormat="1"/>
    <xf numFmtId="43" fontId="1" fillId="0" borderId="0" xfId="1" applyNumberFormat="1" applyFont="1"/>
    <xf numFmtId="43" fontId="1" fillId="0" borderId="0" xfId="1" applyFont="1"/>
    <xf numFmtId="43" fontId="7" fillId="0" borderId="0" xfId="1" applyFont="1"/>
    <xf numFmtId="10" fontId="6" fillId="0" borderId="0" xfId="3" applyNumberFormat="1" applyFont="1"/>
    <xf numFmtId="43" fontId="6" fillId="0" borderId="3" xfId="1" applyFont="1" applyBorder="1"/>
    <xf numFmtId="43" fontId="1" fillId="0" borderId="0" xfId="1" applyBorder="1"/>
    <xf numFmtId="44" fontId="1" fillId="0" borderId="0" xfId="2" applyFont="1"/>
    <xf numFmtId="43" fontId="6" fillId="0" borderId="0" xfId="1" applyFont="1" applyAlignment="1">
      <alignment horizontal="center"/>
    </xf>
    <xf numFmtId="165" fontId="4" fillId="0" borderId="0" xfId="1" applyNumberFormat="1" applyFont="1" applyBorder="1"/>
    <xf numFmtId="44" fontId="7" fillId="0" borderId="0" xfId="2" applyFont="1" applyAlignment="1">
      <alignment horizontal="center"/>
    </xf>
    <xf numFmtId="43" fontId="7" fillId="0" borderId="0" xfId="1" applyFont="1" applyAlignment="1">
      <alignment horizontal="center"/>
    </xf>
    <xf numFmtId="166" fontId="7" fillId="0" borderId="0" xfId="3" applyNumberFormat="1" applyFont="1" applyAlignment="1">
      <alignment horizontal="center"/>
    </xf>
    <xf numFmtId="44" fontId="7" fillId="0" borderId="0" xfId="2" applyFont="1"/>
    <xf numFmtId="44" fontId="12" fillId="0" borderId="0" xfId="2" applyFont="1"/>
    <xf numFmtId="0" fontId="1" fillId="0" borderId="0" xfId="4"/>
    <xf numFmtId="10" fontId="1" fillId="0" borderId="0" xfId="3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44" fontId="7" fillId="0" borderId="0" xfId="0" applyNumberFormat="1" applyFont="1"/>
    <xf numFmtId="0" fontId="1" fillId="0" borderId="0" xfId="0" applyFont="1"/>
    <xf numFmtId="44" fontId="12" fillId="0" borderId="0" xfId="0" applyNumberFormat="1" applyFont="1"/>
    <xf numFmtId="0" fontId="6" fillId="0" borderId="0" xfId="0" applyFont="1"/>
    <xf numFmtId="0" fontId="9" fillId="0" borderId="0" xfId="0" applyFont="1"/>
    <xf numFmtId="0" fontId="6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right"/>
    </xf>
    <xf numFmtId="0" fontId="7" fillId="0" borderId="0" xfId="0" applyFont="1"/>
    <xf numFmtId="0" fontId="8" fillId="0" borderId="0" xfId="0" applyFont="1"/>
    <xf numFmtId="43" fontId="0" fillId="0" borderId="0" xfId="0" applyNumberFormat="1"/>
    <xf numFmtId="0" fontId="4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C21" sqref="C21"/>
    </sheetView>
  </sheetViews>
  <sheetFormatPr defaultColWidth="9.140625" defaultRowHeight="12.75" x14ac:dyDescent="0.2"/>
  <cols>
    <col min="2" max="2" width="13.7109375" customWidth="1"/>
    <col min="3" max="3" width="15.7109375" customWidth="1"/>
    <col min="4" max="4" width="16.7109375" style="10" customWidth="1"/>
    <col min="5" max="5" width="15.7109375" style="11" customWidth="1"/>
    <col min="6" max="6" width="14.7109375" customWidth="1"/>
  </cols>
  <sheetData>
    <row r="1" spans="1:6" ht="15" x14ac:dyDescent="0.2">
      <c r="A1" s="1"/>
      <c r="B1" s="1"/>
      <c r="C1" s="1"/>
      <c r="D1" s="2"/>
      <c r="E1" s="3"/>
      <c r="F1" s="1"/>
    </row>
    <row r="2" spans="1:6" ht="15.75" x14ac:dyDescent="0.25">
      <c r="A2" s="46" t="s">
        <v>0</v>
      </c>
      <c r="B2" s="46"/>
      <c r="C2" s="46"/>
      <c r="D2" s="46"/>
      <c r="E2" s="46"/>
      <c r="F2" s="46"/>
    </row>
    <row r="3" spans="1:6" ht="15.75" x14ac:dyDescent="0.25">
      <c r="A3" s="46" t="s">
        <v>1</v>
      </c>
      <c r="B3" s="46"/>
      <c r="C3" s="46"/>
      <c r="D3" s="46"/>
      <c r="E3" s="46"/>
      <c r="F3" s="46"/>
    </row>
    <row r="4" spans="1:6" ht="15.75" x14ac:dyDescent="0.25">
      <c r="A4" s="46" t="s">
        <v>51</v>
      </c>
      <c r="B4" s="46"/>
      <c r="C4" s="46"/>
      <c r="D4" s="46"/>
      <c r="E4" s="46"/>
      <c r="F4" s="46"/>
    </row>
    <row r="5" spans="1:6" ht="15.75" x14ac:dyDescent="0.25">
      <c r="A5" s="30"/>
      <c r="B5" s="30"/>
      <c r="C5" s="30"/>
      <c r="D5" s="30"/>
      <c r="E5" s="30"/>
      <c r="F5" s="30"/>
    </row>
    <row r="6" spans="1:6" ht="15.75" x14ac:dyDescent="0.25">
      <c r="A6" s="30"/>
      <c r="B6" s="30"/>
      <c r="C6" s="30"/>
      <c r="D6" s="30"/>
      <c r="E6" s="30"/>
      <c r="F6" s="30"/>
    </row>
    <row r="7" spans="1:6" ht="15" x14ac:dyDescent="0.2">
      <c r="A7" s="1"/>
      <c r="B7" s="1"/>
      <c r="C7" s="1"/>
      <c r="D7" s="2"/>
      <c r="E7" s="3"/>
      <c r="F7" s="1"/>
    </row>
    <row r="8" spans="1:6" ht="15.75" x14ac:dyDescent="0.25">
      <c r="A8" s="4" t="s">
        <v>2</v>
      </c>
      <c r="B8" s="1"/>
      <c r="C8" s="1"/>
      <c r="D8" s="2"/>
      <c r="E8" s="3"/>
      <c r="F8" s="5">
        <v>267403.32000000007</v>
      </c>
    </row>
    <row r="9" spans="1:6" ht="15" x14ac:dyDescent="0.2">
      <c r="A9" s="1"/>
      <c r="B9" s="1"/>
      <c r="C9" s="1"/>
      <c r="D9" s="2"/>
      <c r="E9" s="3"/>
      <c r="F9" s="3"/>
    </row>
    <row r="10" spans="1:6" ht="16.5" thickBot="1" x14ac:dyDescent="0.3">
      <c r="A10" s="4" t="s">
        <v>3</v>
      </c>
      <c r="B10" s="1"/>
      <c r="C10" s="3"/>
      <c r="D10" s="6"/>
      <c r="E10" s="3"/>
      <c r="F10" s="7">
        <v>101323.48</v>
      </c>
    </row>
    <row r="11" spans="1:6" ht="15" x14ac:dyDescent="0.2">
      <c r="A11" s="1"/>
      <c r="B11" s="1"/>
      <c r="C11" s="1"/>
      <c r="D11" s="2"/>
      <c r="E11" s="3"/>
      <c r="F11" s="3"/>
    </row>
    <row r="12" spans="1:6" ht="15.75" x14ac:dyDescent="0.25">
      <c r="A12" s="8" t="s">
        <v>4</v>
      </c>
      <c r="B12" s="1"/>
      <c r="C12" s="1"/>
      <c r="D12" s="2"/>
      <c r="E12" s="3"/>
      <c r="F12" s="5">
        <f>F8-F10</f>
        <v>166079.84000000008</v>
      </c>
    </row>
    <row r="13" spans="1:6" ht="15" x14ac:dyDescent="0.2">
      <c r="A13" s="1"/>
      <c r="B13" s="1"/>
      <c r="C13" s="1"/>
      <c r="D13" s="2"/>
      <c r="E13" s="3"/>
      <c r="F13" s="3"/>
    </row>
    <row r="14" spans="1:6" ht="16.5" thickBot="1" x14ac:dyDescent="0.3">
      <c r="A14" s="4" t="s">
        <v>5</v>
      </c>
      <c r="B14" s="1"/>
      <c r="C14" s="3"/>
      <c r="D14" s="6"/>
      <c r="E14" s="3"/>
      <c r="F14" s="7">
        <v>4115</v>
      </c>
    </row>
    <row r="15" spans="1:6" ht="15" x14ac:dyDescent="0.2">
      <c r="A15" s="1"/>
      <c r="B15" s="1"/>
      <c r="C15" s="1"/>
      <c r="D15" s="2"/>
      <c r="E15" s="3"/>
      <c r="F15" s="3"/>
    </row>
    <row r="16" spans="1:6" ht="15.75" x14ac:dyDescent="0.25">
      <c r="A16" s="8" t="s">
        <v>6</v>
      </c>
      <c r="B16" s="1"/>
      <c r="C16" s="1"/>
      <c r="D16" s="2"/>
      <c r="E16" s="3"/>
      <c r="F16" s="5">
        <f>F12-F14</f>
        <v>161964.84000000008</v>
      </c>
    </row>
    <row r="17" spans="1:6" ht="15" x14ac:dyDescent="0.2">
      <c r="A17" s="1"/>
      <c r="B17" s="1"/>
      <c r="C17" s="1"/>
      <c r="D17" s="2"/>
      <c r="E17" s="3"/>
      <c r="F17" s="3"/>
    </row>
    <row r="18" spans="1:6" ht="15.75" x14ac:dyDescent="0.25">
      <c r="A18" s="4" t="s">
        <v>7</v>
      </c>
      <c r="B18" s="1"/>
      <c r="C18" s="1"/>
      <c r="D18" s="2"/>
      <c r="E18" s="3"/>
      <c r="F18" s="3"/>
    </row>
    <row r="19" spans="1:6" ht="16.5" thickBot="1" x14ac:dyDescent="0.3">
      <c r="A19" s="1" t="s">
        <v>8</v>
      </c>
      <c r="B19" s="1"/>
      <c r="C19" s="3"/>
      <c r="D19" s="6"/>
      <c r="E19" s="3"/>
      <c r="F19" s="7">
        <v>58678.6</v>
      </c>
    </row>
    <row r="20" spans="1:6" ht="15" x14ac:dyDescent="0.2">
      <c r="A20" s="1"/>
      <c r="B20" s="1"/>
      <c r="C20" s="1"/>
      <c r="D20" s="2"/>
      <c r="E20" s="3"/>
      <c r="F20" s="3"/>
    </row>
    <row r="21" spans="1:6" ht="16.5" thickBot="1" x14ac:dyDescent="0.3">
      <c r="A21" s="8" t="s">
        <v>9</v>
      </c>
      <c r="B21" s="1"/>
      <c r="C21" s="1"/>
      <c r="D21" s="2"/>
      <c r="E21" s="3"/>
      <c r="F21" s="9">
        <f>F16-F19</f>
        <v>103286.24000000008</v>
      </c>
    </row>
    <row r="22" spans="1:6" ht="15.75" thickTop="1" x14ac:dyDescent="0.2">
      <c r="A22" s="1"/>
      <c r="B22" s="1"/>
      <c r="C22" s="1"/>
      <c r="D22" s="2"/>
      <c r="E22" s="3"/>
      <c r="F22" s="3"/>
    </row>
    <row r="23" spans="1:6" ht="15.75" x14ac:dyDescent="0.25">
      <c r="A23" s="8" t="s">
        <v>40</v>
      </c>
      <c r="F23" s="22">
        <f>ROUND(F21*50%,0)</f>
        <v>51643</v>
      </c>
    </row>
    <row r="24" spans="1:6" ht="15.75" x14ac:dyDescent="0.25">
      <c r="A24" s="8"/>
      <c r="F24" s="22"/>
    </row>
  </sheetData>
  <mergeCells count="3">
    <mergeCell ref="A2:F2"/>
    <mergeCell ref="A3:F3"/>
    <mergeCell ref="A4:F4"/>
  </mergeCells>
  <phoneticPr fontId="2" type="noConversion"/>
  <printOptions horizontalCentered="1"/>
  <pageMargins left="0.75" right="0.75" top="1" bottom="1" header="0.5" footer="0.5"/>
  <pageSetup orientation="portrait" r:id="rId1"/>
  <headerFooter alignWithMargins="0">
    <oddFooter>&amp;L&amp;"Arial,Bold"US ECOLOGY WASHINGTON, INC.
2016 PRELIMINARY RATES
EXHIBIT 3
PAGE 1 OF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opLeftCell="A19" zoomScaleNormal="100" workbookViewId="0">
      <selection activeCell="B39" sqref="B39"/>
    </sheetView>
  </sheetViews>
  <sheetFormatPr defaultRowHeight="12.75" x14ac:dyDescent="0.2"/>
  <cols>
    <col min="1" max="1" width="34" customWidth="1"/>
    <col min="2" max="2" width="14" style="11" bestFit="1" customWidth="1"/>
    <col min="3" max="3" width="9.28515625" bestFit="1" customWidth="1"/>
    <col min="4" max="4" width="12.7109375" style="11" customWidth="1"/>
    <col min="5" max="5" width="32" customWidth="1"/>
    <col min="6" max="6" width="10.28515625" bestFit="1" customWidth="1"/>
    <col min="7" max="7" width="9.28515625" bestFit="1" customWidth="1"/>
  </cols>
  <sheetData>
    <row r="1" spans="1:5" x14ac:dyDescent="0.2">
      <c r="A1" s="38" t="s">
        <v>39</v>
      </c>
    </row>
    <row r="2" spans="1:5" x14ac:dyDescent="0.2">
      <c r="A2" s="39"/>
    </row>
    <row r="3" spans="1:5" x14ac:dyDescent="0.2">
      <c r="A3" s="38" t="s">
        <v>38</v>
      </c>
      <c r="B3" s="21" t="s">
        <v>37</v>
      </c>
      <c r="C3" s="40" t="s">
        <v>36</v>
      </c>
      <c r="D3" s="21" t="s">
        <v>35</v>
      </c>
      <c r="E3" s="40" t="s">
        <v>34</v>
      </c>
    </row>
    <row r="4" spans="1:5" x14ac:dyDescent="0.2">
      <c r="A4" s="38"/>
      <c r="B4" s="21"/>
      <c r="C4" s="40"/>
      <c r="D4" s="21"/>
      <c r="E4" s="40"/>
    </row>
    <row r="5" spans="1:5" x14ac:dyDescent="0.2">
      <c r="A5" s="36" t="s">
        <v>52</v>
      </c>
      <c r="B5" s="11">
        <v>1056</v>
      </c>
      <c r="C5" s="36" t="s">
        <v>53</v>
      </c>
      <c r="D5" s="20">
        <v>94181.55</v>
      </c>
      <c r="E5" s="36" t="s">
        <v>54</v>
      </c>
    </row>
    <row r="6" spans="1:5" x14ac:dyDescent="0.2">
      <c r="A6" s="36" t="s">
        <v>52</v>
      </c>
      <c r="B6" s="11">
        <v>1056</v>
      </c>
      <c r="C6" s="36" t="s">
        <v>55</v>
      </c>
      <c r="D6" s="20">
        <v>94181.55</v>
      </c>
      <c r="E6" s="36" t="s">
        <v>54</v>
      </c>
    </row>
    <row r="7" spans="1:5" x14ac:dyDescent="0.2">
      <c r="A7" s="36" t="s">
        <v>56</v>
      </c>
      <c r="B7" s="11">
        <v>127.5</v>
      </c>
      <c r="C7" s="36" t="s">
        <v>57</v>
      </c>
      <c r="D7" s="20">
        <v>12975.9</v>
      </c>
      <c r="E7" s="36" t="s">
        <v>50</v>
      </c>
    </row>
    <row r="8" spans="1:5" x14ac:dyDescent="0.2">
      <c r="A8" s="36" t="s">
        <v>48</v>
      </c>
      <c r="B8" s="11">
        <v>172.5</v>
      </c>
      <c r="C8" s="36" t="s">
        <v>58</v>
      </c>
      <c r="D8" s="20">
        <v>17555.63</v>
      </c>
      <c r="E8" s="36" t="s">
        <v>59</v>
      </c>
    </row>
    <row r="9" spans="1:5" x14ac:dyDescent="0.2">
      <c r="A9" s="36" t="s">
        <v>60</v>
      </c>
      <c r="B9" s="11">
        <v>7.5</v>
      </c>
      <c r="C9" s="36" t="s">
        <v>61</v>
      </c>
      <c r="D9" s="20">
        <v>6753.94</v>
      </c>
      <c r="E9" s="36" t="s">
        <v>62</v>
      </c>
    </row>
    <row r="10" spans="1:5" x14ac:dyDescent="0.2">
      <c r="A10" s="36" t="s">
        <v>48</v>
      </c>
      <c r="B10" s="11">
        <v>45</v>
      </c>
      <c r="C10" s="36" t="s">
        <v>63</v>
      </c>
      <c r="D10" s="20">
        <v>4710.42</v>
      </c>
      <c r="E10" s="36" t="s">
        <v>64</v>
      </c>
    </row>
    <row r="11" spans="1:5" x14ac:dyDescent="0.2">
      <c r="A11" s="36" t="s">
        <v>65</v>
      </c>
      <c r="B11" s="11">
        <v>37.5</v>
      </c>
      <c r="C11" s="36" t="s">
        <v>66</v>
      </c>
      <c r="D11" s="20">
        <v>3925.35</v>
      </c>
      <c r="E11" s="36" t="s">
        <v>67</v>
      </c>
    </row>
    <row r="12" spans="1:5" x14ac:dyDescent="0.2">
      <c r="A12" s="36" t="s">
        <v>68</v>
      </c>
      <c r="B12" s="11">
        <v>277.7</v>
      </c>
      <c r="C12" s="36" t="s">
        <v>69</v>
      </c>
      <c r="D12" s="20">
        <v>28262.02</v>
      </c>
      <c r="E12" s="36" t="s">
        <v>70</v>
      </c>
    </row>
    <row r="13" spans="1:5" x14ac:dyDescent="0.2">
      <c r="A13" s="36" t="s">
        <v>65</v>
      </c>
      <c r="B13" s="11">
        <v>46.4</v>
      </c>
      <c r="C13" s="36" t="s">
        <v>71</v>
      </c>
      <c r="D13" s="20">
        <v>4856.96</v>
      </c>
      <c r="E13" s="36" t="s">
        <v>72</v>
      </c>
    </row>
    <row r="14" spans="1:5" x14ac:dyDescent="0.2">
      <c r="D14" s="19"/>
      <c r="E14" s="41"/>
    </row>
    <row r="15" spans="1:5" ht="13.5" thickBot="1" x14ac:dyDescent="0.25">
      <c r="B15" s="18">
        <f>SUM(B5:B14)</f>
        <v>2826.1</v>
      </c>
      <c r="D15" s="18">
        <f>SUM(D5:D14)</f>
        <v>267403.32000000007</v>
      </c>
    </row>
    <row r="16" spans="1:5" ht="13.5" thickTop="1" x14ac:dyDescent="0.2">
      <c r="A16" t="s">
        <v>33</v>
      </c>
    </row>
    <row r="17" spans="1:6" x14ac:dyDescent="0.2">
      <c r="A17" s="42" t="s">
        <v>32</v>
      </c>
      <c r="B17" s="15">
        <f>267403.32+21925+100304.41</f>
        <v>389632.73</v>
      </c>
      <c r="C17" s="43"/>
      <c r="D17" s="17">
        <f>D15/B17</f>
        <v>0.68629583556802343</v>
      </c>
    </row>
    <row r="18" spans="1:6" x14ac:dyDescent="0.2">
      <c r="A18" s="42"/>
      <c r="B18" s="15"/>
    </row>
    <row r="19" spans="1:6" x14ac:dyDescent="0.2">
      <c r="A19" s="38" t="s">
        <v>31</v>
      </c>
    </row>
    <row r="20" spans="1:6" x14ac:dyDescent="0.2">
      <c r="A20" s="38" t="s">
        <v>30</v>
      </c>
      <c r="B20" s="16"/>
      <c r="E20" s="43"/>
    </row>
    <row r="21" spans="1:6" x14ac:dyDescent="0.2">
      <c r="A21" t="s">
        <v>29</v>
      </c>
      <c r="B21" s="11">
        <v>0</v>
      </c>
      <c r="C21" s="13">
        <v>1</v>
      </c>
      <c r="D21" s="11">
        <f t="shared" ref="D21:D27" si="0">B21*C21</f>
        <v>0</v>
      </c>
      <c r="E21" s="43"/>
    </row>
    <row r="22" spans="1:6" x14ac:dyDescent="0.2">
      <c r="A22" t="s">
        <v>28</v>
      </c>
      <c r="B22" s="11">
        <v>0</v>
      </c>
      <c r="C22" s="13">
        <f>$D$17</f>
        <v>0.68629583556802343</v>
      </c>
      <c r="D22" s="11">
        <f t="shared" si="0"/>
        <v>0</v>
      </c>
      <c r="E22" s="43"/>
    </row>
    <row r="23" spans="1:6" x14ac:dyDescent="0.2">
      <c r="A23" t="s">
        <v>27</v>
      </c>
      <c r="B23" s="11">
        <f>$B$15</f>
        <v>2826.1</v>
      </c>
      <c r="C23" s="11">
        <v>1.75</v>
      </c>
      <c r="D23" s="11">
        <f t="shared" si="0"/>
        <v>4945.6750000000002</v>
      </c>
      <c r="F23" s="11"/>
    </row>
    <row r="24" spans="1:6" x14ac:dyDescent="0.2">
      <c r="A24" t="s">
        <v>26</v>
      </c>
      <c r="B24" s="11">
        <f>$B$15</f>
        <v>2826.1</v>
      </c>
      <c r="C24" s="11">
        <v>26</v>
      </c>
      <c r="D24" s="11">
        <f t="shared" si="0"/>
        <v>73478.599999999991</v>
      </c>
    </row>
    <row r="25" spans="1:6" x14ac:dyDescent="0.2">
      <c r="A25" t="s">
        <v>25</v>
      </c>
      <c r="B25" s="11">
        <f>$B$15</f>
        <v>2826.1</v>
      </c>
      <c r="C25" s="11">
        <v>6.5</v>
      </c>
      <c r="D25" s="11">
        <f t="shared" si="0"/>
        <v>18369.649999999998</v>
      </c>
    </row>
    <row r="26" spans="1:6" x14ac:dyDescent="0.2">
      <c r="A26" t="s">
        <v>24</v>
      </c>
      <c r="B26" s="11">
        <v>0</v>
      </c>
      <c r="C26" s="13">
        <v>1</v>
      </c>
      <c r="D26" s="11">
        <f t="shared" si="0"/>
        <v>0</v>
      </c>
    </row>
    <row r="27" spans="1:6" x14ac:dyDescent="0.2">
      <c r="A27" t="s">
        <v>23</v>
      </c>
      <c r="B27" s="15">
        <f>1000+2600+3000</f>
        <v>6600</v>
      </c>
      <c r="C27" s="13">
        <f>$D$17</f>
        <v>0.68629583556802343</v>
      </c>
      <c r="D27" s="11">
        <f t="shared" si="0"/>
        <v>4529.5525147489543</v>
      </c>
      <c r="E27" s="44"/>
    </row>
    <row r="28" spans="1:6" ht="13.5" thickBot="1" x14ac:dyDescent="0.25">
      <c r="A28" s="38"/>
      <c r="D28" s="12">
        <f>SUM(D21:D27)</f>
        <v>101323.47751474894</v>
      </c>
    </row>
    <row r="29" spans="1:6" ht="13.5" thickTop="1" x14ac:dyDescent="0.2">
      <c r="A29" s="38" t="s">
        <v>5</v>
      </c>
      <c r="B29" s="16"/>
    </row>
    <row r="30" spans="1:6" x14ac:dyDescent="0.2">
      <c r="A30" t="s">
        <v>22</v>
      </c>
      <c r="B30" s="15"/>
      <c r="C30" s="13">
        <f t="shared" ref="C30:C40" si="1">$D$17</f>
        <v>0.68629583556802343</v>
      </c>
      <c r="D30" s="11">
        <f t="shared" ref="D30:D40" si="2">B30*C30</f>
        <v>0</v>
      </c>
    </row>
    <row r="31" spans="1:6" x14ac:dyDescent="0.2">
      <c r="A31" t="s">
        <v>21</v>
      </c>
      <c r="B31" s="15">
        <v>477.01</v>
      </c>
      <c r="C31" s="13">
        <f t="shared" si="1"/>
        <v>0.68629583556802343</v>
      </c>
      <c r="D31" s="11">
        <f t="shared" si="2"/>
        <v>327.36997652430284</v>
      </c>
    </row>
    <row r="32" spans="1:6" x14ac:dyDescent="0.2">
      <c r="A32" t="s">
        <v>20</v>
      </c>
      <c r="B32" s="15">
        <v>300</v>
      </c>
      <c r="C32" s="13">
        <f t="shared" si="1"/>
        <v>0.68629583556802343</v>
      </c>
      <c r="D32" s="11">
        <f t="shared" si="2"/>
        <v>205.88875067040703</v>
      </c>
    </row>
    <row r="33" spans="1:7" x14ac:dyDescent="0.2">
      <c r="A33" t="s">
        <v>19</v>
      </c>
      <c r="B33" s="15"/>
      <c r="C33" s="13">
        <f t="shared" si="1"/>
        <v>0.68629583556802343</v>
      </c>
      <c r="D33" s="11">
        <f t="shared" si="2"/>
        <v>0</v>
      </c>
    </row>
    <row r="34" spans="1:7" x14ac:dyDescent="0.2">
      <c r="A34" t="s">
        <v>18</v>
      </c>
      <c r="B34" s="15"/>
      <c r="C34" s="13">
        <f t="shared" si="1"/>
        <v>0.68629583556802343</v>
      </c>
      <c r="D34" s="11">
        <f t="shared" si="2"/>
        <v>0</v>
      </c>
    </row>
    <row r="35" spans="1:7" x14ac:dyDescent="0.2">
      <c r="A35" t="s">
        <v>17</v>
      </c>
      <c r="B35" s="15">
        <v>424.47</v>
      </c>
      <c r="C35" s="13">
        <f t="shared" si="1"/>
        <v>0.68629583556802343</v>
      </c>
      <c r="D35" s="11">
        <f t="shared" si="2"/>
        <v>291.31199332355891</v>
      </c>
      <c r="F35" s="11"/>
      <c r="G35" s="45"/>
    </row>
    <row r="36" spans="1:7" x14ac:dyDescent="0.2">
      <c r="A36" t="s">
        <v>16</v>
      </c>
      <c r="B36" s="15">
        <v>4029.6</v>
      </c>
      <c r="C36" s="13">
        <f t="shared" si="1"/>
        <v>0.68629583556802343</v>
      </c>
      <c r="D36" s="11">
        <f t="shared" si="2"/>
        <v>2765.4976990049072</v>
      </c>
    </row>
    <row r="37" spans="1:7" x14ac:dyDescent="0.2">
      <c r="A37" t="s">
        <v>15</v>
      </c>
      <c r="B37" s="15">
        <f>67.5+458.7</f>
        <v>526.20000000000005</v>
      </c>
      <c r="C37" s="13">
        <f t="shared" si="1"/>
        <v>0.68629583556802343</v>
      </c>
      <c r="D37" s="11">
        <f t="shared" si="2"/>
        <v>361.12886867589395</v>
      </c>
      <c r="F37" s="11"/>
    </row>
    <row r="38" spans="1:7" x14ac:dyDescent="0.2">
      <c r="A38" t="s">
        <v>14</v>
      </c>
      <c r="B38" s="15">
        <f>262.39+114.63</f>
        <v>377.02</v>
      </c>
      <c r="C38" s="13">
        <f t="shared" si="1"/>
        <v>0.68629583556802343</v>
      </c>
      <c r="D38" s="11">
        <f t="shared" si="2"/>
        <v>258.74725592585617</v>
      </c>
    </row>
    <row r="39" spans="1:7" x14ac:dyDescent="0.2">
      <c r="A39" t="s">
        <v>13</v>
      </c>
      <c r="B39" s="11">
        <v>-138.34</v>
      </c>
      <c r="C39" s="13">
        <f t="shared" si="1"/>
        <v>0.68629583556802343</v>
      </c>
      <c r="D39" s="11">
        <f t="shared" si="2"/>
        <v>-94.942165892480361</v>
      </c>
    </row>
    <row r="40" spans="1:7" x14ac:dyDescent="0.2">
      <c r="A40" t="s">
        <v>12</v>
      </c>
      <c r="C40" s="13">
        <f t="shared" si="1"/>
        <v>0.68629583556802343</v>
      </c>
      <c r="D40" s="11">
        <f t="shared" si="2"/>
        <v>0</v>
      </c>
    </row>
    <row r="41" spans="1:7" ht="13.5" thickBot="1" x14ac:dyDescent="0.25">
      <c r="D41" s="12">
        <f>SUM(D30:D40)</f>
        <v>4115.0023782324461</v>
      </c>
      <c r="F41" s="11"/>
    </row>
    <row r="42" spans="1:7" ht="13.5" thickTop="1" x14ac:dyDescent="0.2">
      <c r="A42" s="38" t="s">
        <v>11</v>
      </c>
    </row>
    <row r="43" spans="1:7" ht="13.5" thickBot="1" x14ac:dyDescent="0.25">
      <c r="A43" t="s">
        <v>10</v>
      </c>
      <c r="B43" s="14">
        <f>25147972.78/12*10</f>
        <v>20956643.983333334</v>
      </c>
      <c r="C43" s="29">
        <v>2.8E-3</v>
      </c>
      <c r="D43" s="12">
        <f>B43*C43</f>
        <v>58678.603153333337</v>
      </c>
    </row>
    <row r="44" spans="1:7" ht="13.5" thickTop="1" x14ac:dyDescent="0.2"/>
  </sheetData>
  <printOptions horizontalCentered="1"/>
  <pageMargins left="0.5" right="0.5" top="0.5" bottom="0.5" header="0.5" footer="0.5"/>
  <pageSetup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A39" sqref="A39"/>
    </sheetView>
  </sheetViews>
  <sheetFormatPr defaultColWidth="9.140625" defaultRowHeight="12.75" x14ac:dyDescent="0.2"/>
  <cols>
    <col min="1" max="1" width="9.140625" style="28"/>
    <col min="2" max="2" width="13.7109375" style="28" customWidth="1"/>
    <col min="3" max="3" width="15.7109375" style="28" customWidth="1"/>
    <col min="4" max="4" width="16.7109375" style="10" customWidth="1"/>
    <col min="5" max="5" width="15.7109375" style="11" customWidth="1"/>
    <col min="6" max="6" width="14.7109375" style="28" customWidth="1"/>
    <col min="7" max="16384" width="9.140625" style="28"/>
  </cols>
  <sheetData>
    <row r="1" spans="1:6" ht="15" x14ac:dyDescent="0.2">
      <c r="A1" s="1"/>
      <c r="B1" s="1"/>
      <c r="C1" s="1"/>
      <c r="D1" s="2"/>
      <c r="E1" s="3"/>
      <c r="F1" s="1"/>
    </row>
    <row r="2" spans="1:6" ht="15.75" x14ac:dyDescent="0.25">
      <c r="A2" s="46" t="s">
        <v>0</v>
      </c>
      <c r="B2" s="46"/>
      <c r="C2" s="46"/>
      <c r="D2" s="46"/>
      <c r="E2" s="46"/>
      <c r="F2" s="46"/>
    </row>
    <row r="3" spans="1:6" ht="15.75" x14ac:dyDescent="0.25">
      <c r="A3" s="46" t="s">
        <v>1</v>
      </c>
      <c r="B3" s="46"/>
      <c r="C3" s="46"/>
      <c r="D3" s="46"/>
      <c r="E3" s="46"/>
      <c r="F3" s="46"/>
    </row>
    <row r="4" spans="1:6" ht="15.75" x14ac:dyDescent="0.25">
      <c r="A4" s="46" t="s">
        <v>51</v>
      </c>
      <c r="B4" s="46"/>
      <c r="C4" s="46"/>
      <c r="D4" s="46"/>
      <c r="E4" s="46"/>
      <c r="F4" s="46"/>
    </row>
    <row r="5" spans="1:6" ht="15.75" x14ac:dyDescent="0.25">
      <c r="A5" s="31"/>
      <c r="B5" s="31"/>
      <c r="C5" s="31"/>
      <c r="D5" s="31"/>
      <c r="E5" s="31"/>
      <c r="F5" s="31"/>
    </row>
    <row r="6" spans="1:6" ht="15.75" x14ac:dyDescent="0.25">
      <c r="A6" s="31"/>
      <c r="B6" s="31"/>
      <c r="C6" s="31"/>
      <c r="D6" s="31"/>
      <c r="E6" s="31"/>
      <c r="F6" s="31"/>
    </row>
    <row r="7" spans="1:6" ht="15" x14ac:dyDescent="0.2">
      <c r="A7" s="1"/>
      <c r="B7" s="1"/>
      <c r="C7" s="1"/>
      <c r="D7" s="2"/>
      <c r="E7" s="3"/>
      <c r="F7" s="1"/>
    </row>
    <row r="8" spans="1:6" ht="15.75" x14ac:dyDescent="0.25">
      <c r="A8" s="4" t="s">
        <v>2</v>
      </c>
      <c r="B8" s="1"/>
      <c r="C8" s="1"/>
      <c r="D8" s="2"/>
      <c r="E8" s="3"/>
      <c r="F8" s="5">
        <v>267403.32000000007</v>
      </c>
    </row>
    <row r="9" spans="1:6" ht="15" x14ac:dyDescent="0.2">
      <c r="A9" s="1"/>
      <c r="B9" s="1"/>
      <c r="C9" s="1"/>
      <c r="D9" s="2"/>
      <c r="E9" s="3"/>
      <c r="F9" s="3"/>
    </row>
    <row r="10" spans="1:6" ht="16.5" thickBot="1" x14ac:dyDescent="0.3">
      <c r="A10" s="4" t="s">
        <v>3</v>
      </c>
      <c r="B10" s="1"/>
      <c r="C10" s="3"/>
      <c r="D10" s="6"/>
      <c r="E10" s="3"/>
      <c r="F10" s="7">
        <v>101323.48</v>
      </c>
    </row>
    <row r="11" spans="1:6" ht="15" x14ac:dyDescent="0.2">
      <c r="A11" s="1"/>
      <c r="B11" s="1"/>
      <c r="C11" s="1"/>
      <c r="D11" s="2"/>
      <c r="E11" s="3"/>
      <c r="F11" s="3"/>
    </row>
    <row r="12" spans="1:6" ht="15.75" x14ac:dyDescent="0.25">
      <c r="A12" s="8" t="s">
        <v>4</v>
      </c>
      <c r="B12" s="1"/>
      <c r="C12" s="1"/>
      <c r="D12" s="2"/>
      <c r="E12" s="3"/>
      <c r="F12" s="5">
        <f>F8-F10</f>
        <v>166079.84000000008</v>
      </c>
    </row>
    <row r="13" spans="1:6" ht="15" x14ac:dyDescent="0.2">
      <c r="A13" s="1"/>
      <c r="B13" s="1"/>
      <c r="C13" s="1"/>
      <c r="D13" s="2"/>
      <c r="E13" s="3"/>
      <c r="F13" s="3"/>
    </row>
    <row r="14" spans="1:6" ht="16.5" thickBot="1" x14ac:dyDescent="0.3">
      <c r="A14" s="4" t="s">
        <v>5</v>
      </c>
      <c r="B14" s="1"/>
      <c r="C14" s="3"/>
      <c r="D14" s="6"/>
      <c r="E14" s="3"/>
      <c r="F14" s="7">
        <v>4115</v>
      </c>
    </row>
    <row r="15" spans="1:6" ht="15" x14ac:dyDescent="0.2">
      <c r="A15" s="1"/>
      <c r="B15" s="1"/>
      <c r="C15" s="1"/>
      <c r="D15" s="2"/>
      <c r="E15" s="3"/>
      <c r="F15" s="3"/>
    </row>
    <row r="16" spans="1:6" ht="15.75" x14ac:dyDescent="0.25">
      <c r="A16" s="8" t="s">
        <v>6</v>
      </c>
      <c r="B16" s="1"/>
      <c r="C16" s="1"/>
      <c r="D16" s="2"/>
      <c r="E16" s="3"/>
      <c r="F16" s="5">
        <f>F12-F14</f>
        <v>161964.84000000008</v>
      </c>
    </row>
    <row r="17" spans="1:6" ht="15" x14ac:dyDescent="0.2">
      <c r="A17" s="1"/>
      <c r="B17" s="1"/>
      <c r="C17" s="1"/>
      <c r="D17" s="2"/>
      <c r="E17" s="3"/>
      <c r="F17" s="3"/>
    </row>
    <row r="18" spans="1:6" ht="15.75" x14ac:dyDescent="0.25">
      <c r="A18" s="4" t="s">
        <v>7</v>
      </c>
      <c r="B18" s="1"/>
      <c r="C18" s="1"/>
      <c r="D18" s="2"/>
      <c r="E18" s="3"/>
      <c r="F18" s="3"/>
    </row>
    <row r="19" spans="1:6" ht="16.5" thickBot="1" x14ac:dyDescent="0.3">
      <c r="A19" s="1" t="s">
        <v>8</v>
      </c>
      <c r="B19" s="1"/>
      <c r="C19" s="3"/>
      <c r="D19" s="6"/>
      <c r="E19" s="3"/>
      <c r="F19" s="7">
        <v>58678.6</v>
      </c>
    </row>
    <row r="20" spans="1:6" ht="15" x14ac:dyDescent="0.2">
      <c r="A20" s="1"/>
      <c r="B20" s="1"/>
      <c r="C20" s="1"/>
      <c r="D20" s="2"/>
      <c r="E20" s="3"/>
      <c r="F20" s="3"/>
    </row>
    <row r="21" spans="1:6" ht="16.5" thickBot="1" x14ac:dyDescent="0.3">
      <c r="A21" s="8" t="s">
        <v>9</v>
      </c>
      <c r="B21" s="1"/>
      <c r="C21" s="1"/>
      <c r="D21" s="2"/>
      <c r="E21" s="3"/>
      <c r="F21" s="9">
        <f>F16-F19</f>
        <v>103286.24000000008</v>
      </c>
    </row>
    <row r="22" spans="1:6" ht="15.75" thickTop="1" x14ac:dyDescent="0.2">
      <c r="A22" s="1"/>
      <c r="B22" s="1"/>
      <c r="C22" s="1"/>
      <c r="D22" s="2"/>
      <c r="E22" s="3"/>
      <c r="F22" s="3"/>
    </row>
    <row r="23" spans="1:6" ht="15.75" x14ac:dyDescent="0.25">
      <c r="A23" s="8" t="s">
        <v>40</v>
      </c>
      <c r="B23"/>
      <c r="C23"/>
      <c r="F23" s="22">
        <f>ROUND(F21*50%,0)</f>
        <v>51643</v>
      </c>
    </row>
    <row r="24" spans="1:6" ht="15.75" x14ac:dyDescent="0.25">
      <c r="A24" s="8"/>
      <c r="B24"/>
      <c r="C24"/>
      <c r="F24" s="22"/>
    </row>
    <row r="25" spans="1:6" ht="15.75" x14ac:dyDescent="0.25">
      <c r="A25" s="8"/>
      <c r="B25"/>
      <c r="C25"/>
      <c r="F25" s="22"/>
    </row>
    <row r="26" spans="1:6" ht="15.75" x14ac:dyDescent="0.25">
      <c r="A26" s="8"/>
      <c r="B26"/>
      <c r="C26"/>
      <c r="F26" s="22"/>
    </row>
    <row r="27" spans="1:6" ht="15.75" x14ac:dyDescent="0.25">
      <c r="A27" s="8"/>
      <c r="B27"/>
      <c r="C27"/>
      <c r="F27" s="22"/>
    </row>
    <row r="28" spans="1:6" ht="15.75" x14ac:dyDescent="0.25">
      <c r="A28" s="8"/>
      <c r="B28"/>
      <c r="C28"/>
      <c r="F28" s="22"/>
    </row>
    <row r="29" spans="1:6" ht="15.75" x14ac:dyDescent="0.25">
      <c r="A29" s="8" t="s">
        <v>49</v>
      </c>
      <c r="B29"/>
      <c r="C29"/>
      <c r="F29"/>
    </row>
    <row r="30" spans="1:6" ht="15.75" x14ac:dyDescent="0.25">
      <c r="A30" s="8" t="s">
        <v>73</v>
      </c>
      <c r="B30"/>
      <c r="C30"/>
      <c r="F30"/>
    </row>
    <row r="31" spans="1:6" ht="15" x14ac:dyDescent="0.2">
      <c r="A31" s="1"/>
      <c r="B31" s="32" t="s">
        <v>41</v>
      </c>
      <c r="C31" s="32" t="s">
        <v>37</v>
      </c>
      <c r="D31" s="23" t="s">
        <v>42</v>
      </c>
      <c r="E31" s="24" t="s">
        <v>43</v>
      </c>
      <c r="F31" s="32" t="s">
        <v>44</v>
      </c>
    </row>
    <row r="32" spans="1:6" ht="15" x14ac:dyDescent="0.2">
      <c r="A32" s="1"/>
      <c r="B32" s="25">
        <v>0.22</v>
      </c>
      <c r="C32" s="25">
        <v>0.316</v>
      </c>
      <c r="D32" s="25">
        <v>0.107</v>
      </c>
      <c r="E32" s="25">
        <v>0.215</v>
      </c>
      <c r="F32" s="25">
        <v>0.14199999999999999</v>
      </c>
    </row>
    <row r="33" spans="1:6" ht="15" x14ac:dyDescent="0.2">
      <c r="A33" s="33" t="s">
        <v>45</v>
      </c>
      <c r="B33" s="26">
        <v>0</v>
      </c>
      <c r="C33" s="26">
        <v>0</v>
      </c>
      <c r="D33" s="26">
        <v>0</v>
      </c>
      <c r="E33" s="26">
        <v>0</v>
      </c>
      <c r="F33" s="27">
        <f>F23*F32</f>
        <v>7333.3059999999996</v>
      </c>
    </row>
    <row r="34" spans="1:6" x14ac:dyDescent="0.2">
      <c r="A34" s="34" t="s">
        <v>46</v>
      </c>
      <c r="B34" s="27">
        <f>F23*B32</f>
        <v>11361.460000000001</v>
      </c>
      <c r="C34" s="27">
        <f>F23*C32</f>
        <v>16319.188</v>
      </c>
      <c r="D34" s="27">
        <f>F23*D32</f>
        <v>5525.8009999999995</v>
      </c>
      <c r="E34" s="27">
        <f>F23*E32</f>
        <v>11103.244999999999</v>
      </c>
      <c r="F34" s="27">
        <v>0</v>
      </c>
    </row>
    <row r="35" spans="1:6" x14ac:dyDescent="0.2">
      <c r="A35"/>
      <c r="B35"/>
      <c r="C35"/>
      <c r="F35"/>
    </row>
    <row r="36" spans="1:6" x14ac:dyDescent="0.2">
      <c r="A36" t="s">
        <v>47</v>
      </c>
      <c r="B36"/>
      <c r="C36"/>
      <c r="F36" s="35">
        <f>B33+C33+D33+E33+F33</f>
        <v>7333.3059999999996</v>
      </c>
    </row>
    <row r="37" spans="1:6" x14ac:dyDescent="0.2">
      <c r="A37"/>
      <c r="B37"/>
      <c r="C37"/>
      <c r="F37"/>
    </row>
    <row r="38" spans="1:6" x14ac:dyDescent="0.2">
      <c r="A38" s="36" t="s">
        <v>74</v>
      </c>
      <c r="B38"/>
      <c r="C38"/>
      <c r="F38" s="37">
        <f>B34+C34+D34+E34+F34</f>
        <v>44309.694000000003</v>
      </c>
    </row>
    <row r="39" spans="1:6" x14ac:dyDescent="0.2">
      <c r="A39"/>
      <c r="B39"/>
      <c r="C39"/>
      <c r="F39"/>
    </row>
  </sheetData>
  <mergeCells count="3">
    <mergeCell ref="A2:F2"/>
    <mergeCell ref="A3:F3"/>
    <mergeCell ref="A4:F4"/>
  </mergeCells>
  <printOptions horizontalCentered="1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CE0D96F067CD74B8E0D63C8A9BA2DC6" ma:contentTypeVersion="104" ma:contentTypeDescription="" ma:contentTypeScope="" ma:versionID="3780449a0001335b4ec23ab21deaf9f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TL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219</IndustryCode>
    <CaseStatus xmlns="dc463f71-b30c-4ab2-9473-d307f9d35888">Closed</CaseStatus>
    <OpenedDate xmlns="dc463f71-b30c-4ab2-9473-d307f9d35888">2016-11-23T08:00:00+00:00</OpenedDate>
    <Date1 xmlns="dc463f71-b30c-4ab2-9473-d307f9d35888">2016-11-23T08:00:00+00:00</Date1>
    <IsDocumentOrder xmlns="dc463f71-b30c-4ab2-9473-d307f9d35888" xsi:nil="true"/>
    <IsHighlyConfidential xmlns="dc463f71-b30c-4ab2-9473-d307f9d35888">false</IsHighlyConfidential>
    <CaseCompanyNames xmlns="dc463f71-b30c-4ab2-9473-d307f9d35888">US Ecology Washington, Inc.</CaseCompanyNames>
    <DocketNumber xmlns="dc463f71-b30c-4ab2-9473-d307f9d35888">161237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9A40AE0-845E-405A-B594-08675F778868}"/>
</file>

<file path=customXml/itemProps2.xml><?xml version="1.0" encoding="utf-8"?>
<ds:datastoreItem xmlns:ds="http://schemas.openxmlformats.org/officeDocument/2006/customXml" ds:itemID="{BD5B9367-EB80-452B-A4C8-4339AA7E7A43}"/>
</file>

<file path=customXml/itemProps3.xml><?xml version="1.0" encoding="utf-8"?>
<ds:datastoreItem xmlns:ds="http://schemas.openxmlformats.org/officeDocument/2006/customXml" ds:itemID="{3B53619F-FB97-4264-AF39-054EBCC6134A}"/>
</file>

<file path=customXml/itemProps4.xml><?xml version="1.0" encoding="utf-8"?>
<ds:datastoreItem xmlns:ds="http://schemas.openxmlformats.org/officeDocument/2006/customXml" ds:itemID="{43F75BA2-C0D6-46F8-B43A-26A5BF8DF5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Norm 10-31 P&amp;L</vt:lpstr>
      <vt:lpstr>Norm-Detail 10-31</vt:lpstr>
      <vt:lpstr>Norm 10-31 50% Refund</vt:lpstr>
    </vt:vector>
  </TitlesOfParts>
  <Company>American Ecology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Tray Caldwell</dc:creator>
  <cp:lastModifiedBy>Candace Shofstall</cp:lastModifiedBy>
  <cp:lastPrinted>2016-11-18T18:32:02Z</cp:lastPrinted>
  <dcterms:created xsi:type="dcterms:W3CDTF">2008-12-02T21:17:14Z</dcterms:created>
  <dcterms:modified xsi:type="dcterms:W3CDTF">2016-11-22T17:39:19Z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0x0101006E56B4D1795A2E4DB2F0B01679ED314A005CE0D96F067CD74B8E0D63C8A9BA2DC6</vt:lpwstr>
  </property>
  <property fmtid="{D5CDD505-2E9C-101B-9397-08002B2CF9AE}" pid="3" name="_docset_NoMedatataSyncRequired">
    <vt:lpwstr>False</vt:lpwstr>
  </property>
</Properties>
</file>