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04" yWindow="-12" windowWidth="11472" windowHeight="9684"/>
  </bookViews>
  <sheets>
    <sheet name="PTD 2014 Deferral Calc" sheetId="1" r:id="rId1"/>
    <sheet name="GL Accounts" sheetId="8" r:id="rId2"/>
    <sheet name="UG-120437 Base" sheetId="10" r:id="rId3"/>
  </sheets>
  <definedNames>
    <definedName name="Fiscal_Period_Report" localSheetId="2">#REF!</definedName>
    <definedName name="Fiscal_Period_Report">'PTD 2014 Deferral Calc'!$A$1:$P$78</definedName>
    <definedName name="Monthly_Journal">'PTD 2014 Deferral Calc'!#REF!</definedName>
    <definedName name="_xlnm.Print_Area" localSheetId="1">'GL Accounts'!$A$1:$F$104</definedName>
    <definedName name="_xlnm.Print_Area" localSheetId="0">'PTD 2014 Deferral Calc'!$A$1:$P$78</definedName>
    <definedName name="Revenue_Run_Customers" localSheetId="0">#REF!</definedName>
    <definedName name="Revenue_Run_Customers">#REF!</definedName>
    <definedName name="Revenue_Run_Therms" localSheetId="0">#REF!</definedName>
    <definedName name="Revenue_Run_Therms">#REF!</definedName>
    <definedName name="WC_Unb_Calc" localSheetId="0">#REF!</definedName>
    <definedName name="WC_Unb_Calc">#REF!</definedName>
    <definedName name="Z_0FD22FF2_1019_47D8_B258_1BB68232F092_.wvu.PrintArea" localSheetId="0" hidden="1">'PTD 2014 Deferral Calc'!#REF!</definedName>
    <definedName name="Z_0FD22FF2_1019_47D8_B258_1BB68232F092_.wvu.Rows" localSheetId="0" hidden="1">'PTD 2014 Deferral Calc'!#REF!</definedName>
    <definedName name="Z_81D22F57_B9CC_4D89_903B_6E009051802B_.wvu.PrintArea" localSheetId="0" hidden="1">'PTD 2014 Deferral Calc'!#REF!</definedName>
    <definedName name="Z_81D22F57_B9CC_4D89_903B_6E009051802B_.wvu.Rows" localSheetId="0" hidden="1">'PTD 2014 Deferral Calc'!$39:$74</definedName>
    <definedName name="Z_A6955850_675F_4B7A_99D7_C52DA0B2D2D6_.wvu.PrintArea" localSheetId="0" hidden="1">'PTD 2014 Deferral Calc'!$A$1:$P$78</definedName>
    <definedName name="Z_A6955850_675F_4B7A_99D7_C52DA0B2D2D6_.wvu.Rows" localSheetId="0" hidden="1">'PTD 2014 Deferral Calc'!$39:$74</definedName>
    <definedName name="Z_D4943E0B_60C6_4C0B_BD3A_F3B96E2421DB_.wvu.PrintArea" localSheetId="0" hidden="1">'PTD 2014 Deferral Calc'!$A$1:$P$74</definedName>
    <definedName name="Z_D4943E0B_60C6_4C0B_BD3A_F3B96E2421DB_.wvu.Rows" localSheetId="0" hidden="1">'PTD 2014 Deferral Calc'!#REF!</definedName>
  </definedNames>
  <calcPr calcId="125725" calcMode="manual"/>
  <customWorkbookViews>
    <customWorkbookView name="Annual Deferral 2012" guid="{A6955850-675F-4B7A-99D7-C52DA0B2D2D6}" maximized="1" xWindow="1" yWindow="1" windowWidth="1143" windowHeight="467" activeSheetId="1" showComments="commIndAndComment"/>
    <customWorkbookView name="Monthly Journal 2010 Test Year" guid="{81D22F57-B9CC-4D89-903B-6E009051802B}" maximized="1" xWindow="1" yWindow="1" windowWidth="1276" windowHeight="579" activeSheetId="1" showComments="commIndAndComment"/>
    <customWorkbookView name="Annual_Deferral" guid="{D4943E0B-60C6-4C0B-BD3A-F3B96E2421DB}" maximized="1" xWindow="1" yWindow="1" windowWidth="1276" windowHeight="579" activeSheetId="1"/>
    <customWorkbookView name="Monthly Journal Entry" guid="{0FD22FF2-1019-47D8-B258-1BB68232F092}" maximized="1" xWindow="1" yWindow="1" windowWidth="1276" windowHeight="579" activeSheetId="1"/>
  </customWorkbookViews>
</workbook>
</file>

<file path=xl/calcChain.xml><?xml version="1.0" encoding="utf-8"?>
<calcChain xmlns="http://schemas.openxmlformats.org/spreadsheetml/2006/main">
  <c r="M16" i="1"/>
  <c r="I27" i="10" l="1"/>
  <c r="I25"/>
  <c r="J16" i="1"/>
  <c r="P22" l="1"/>
  <c r="G16"/>
  <c r="H31" i="8" l="1"/>
  <c r="H32"/>
  <c r="H30"/>
  <c r="G75" i="1" l="1"/>
  <c r="F17" s="1"/>
  <c r="D75"/>
  <c r="D16" s="1"/>
  <c r="P73"/>
  <c r="P75" s="1"/>
  <c r="O17" s="1"/>
  <c r="O73"/>
  <c r="O75" s="1"/>
  <c r="N17" s="1"/>
  <c r="N73"/>
  <c r="N75" s="1"/>
  <c r="M73"/>
  <c r="M75" s="1"/>
  <c r="L73"/>
  <c r="L75" s="1"/>
  <c r="K17" s="1"/>
  <c r="K73"/>
  <c r="K75" s="1"/>
  <c r="J17" s="1"/>
  <c r="J73"/>
  <c r="I73"/>
  <c r="I75" s="1"/>
  <c r="H73"/>
  <c r="H75" s="1"/>
  <c r="G17" s="1"/>
  <c r="G73"/>
  <c r="F73"/>
  <c r="E73"/>
  <c r="E75" s="1"/>
  <c r="D73"/>
  <c r="O66"/>
  <c r="N66"/>
  <c r="M66"/>
  <c r="L66"/>
  <c r="K66"/>
  <c r="F75" s="1"/>
  <c r="J66"/>
  <c r="I66"/>
  <c r="H66"/>
  <c r="G66"/>
  <c r="F66"/>
  <c r="E66"/>
  <c r="D66"/>
  <c r="P65"/>
  <c r="P64"/>
  <c r="P63"/>
  <c r="P62"/>
  <c r="P66" s="1"/>
  <c r="L57"/>
  <c r="K57"/>
  <c r="O52"/>
  <c r="N52"/>
  <c r="M52"/>
  <c r="L52"/>
  <c r="K52"/>
  <c r="I52"/>
  <c r="H52"/>
  <c r="F52"/>
  <c r="E52"/>
  <c r="O51"/>
  <c r="N51"/>
  <c r="M51"/>
  <c r="K51"/>
  <c r="L51" s="1"/>
  <c r="L56" s="1"/>
  <c r="I51"/>
  <c r="H51"/>
  <c r="E51"/>
  <c r="F51" s="1"/>
  <c r="O50"/>
  <c r="N50"/>
  <c r="M50"/>
  <c r="L50"/>
  <c r="K50"/>
  <c r="I50"/>
  <c r="H50"/>
  <c r="F50"/>
  <c r="E50"/>
  <c r="N48"/>
  <c r="N57" s="1"/>
  <c r="M48"/>
  <c r="M55" s="1"/>
  <c r="L48"/>
  <c r="L55" s="1"/>
  <c r="L58" s="1"/>
  <c r="F18" s="1"/>
  <c r="K48"/>
  <c r="K56" s="1"/>
  <c r="J48"/>
  <c r="J57" s="1"/>
  <c r="I48"/>
  <c r="I57" s="1"/>
  <c r="F48"/>
  <c r="F57" s="1"/>
  <c r="E48"/>
  <c r="E55" s="1"/>
  <c r="O48"/>
  <c r="H48"/>
  <c r="G48"/>
  <c r="D48"/>
  <c r="P46"/>
  <c r="P15"/>
  <c r="P14"/>
  <c r="P13"/>
  <c r="I56" l="1"/>
  <c r="J75"/>
  <c r="M56"/>
  <c r="E17"/>
  <c r="F16"/>
  <c r="F19" s="1"/>
  <c r="F21" s="1"/>
  <c r="F23" s="1"/>
  <c r="F25" s="1"/>
  <c r="F27" s="1"/>
  <c r="I17"/>
  <c r="D55"/>
  <c r="P48"/>
  <c r="D56"/>
  <c r="D57"/>
  <c r="H55"/>
  <c r="H56"/>
  <c r="H57"/>
  <c r="O56"/>
  <c r="O57"/>
  <c r="O55"/>
  <c r="M17"/>
  <c r="N16"/>
  <c r="G56"/>
  <c r="G57"/>
  <c r="G55"/>
  <c r="G58" s="1"/>
  <c r="M18" s="1"/>
  <c r="E16"/>
  <c r="D17"/>
  <c r="H17"/>
  <c r="I16"/>
  <c r="L17"/>
  <c r="M58"/>
  <c r="G18" s="1"/>
  <c r="J55"/>
  <c r="E56"/>
  <c r="E58" s="1"/>
  <c r="K18" s="1"/>
  <c r="H16"/>
  <c r="I55"/>
  <c r="K16"/>
  <c r="O16"/>
  <c r="P47"/>
  <c r="K55"/>
  <c r="K58" s="1"/>
  <c r="E18" s="1"/>
  <c r="F56"/>
  <c r="J56"/>
  <c r="N56"/>
  <c r="E57"/>
  <c r="M57"/>
  <c r="F55"/>
  <c r="F58" s="1"/>
  <c r="L18" s="1"/>
  <c r="N55"/>
  <c r="N58" s="1"/>
  <c r="H18" s="1"/>
  <c r="L16"/>
  <c r="I58" l="1"/>
  <c r="O18" s="1"/>
  <c r="H58"/>
  <c r="N18" s="1"/>
  <c r="L19"/>
  <c r="L21" s="1"/>
  <c r="L23" s="1"/>
  <c r="L25" s="1"/>
  <c r="L27" s="1"/>
  <c r="P16"/>
  <c r="H19"/>
  <c r="H21" s="1"/>
  <c r="H23" s="1"/>
  <c r="H25" s="1"/>
  <c r="H27" s="1"/>
  <c r="E19"/>
  <c r="E21" s="1"/>
  <c r="E23" s="1"/>
  <c r="E25" s="1"/>
  <c r="E27" s="1"/>
  <c r="O58"/>
  <c r="I18" s="1"/>
  <c r="I19" s="1"/>
  <c r="I21" s="1"/>
  <c r="I23" s="1"/>
  <c r="I25" s="1"/>
  <c r="I27" s="1"/>
  <c r="G19"/>
  <c r="G21" s="1"/>
  <c r="G23" s="1"/>
  <c r="G25" s="1"/>
  <c r="G27" s="1"/>
  <c r="K19"/>
  <c r="K21" s="1"/>
  <c r="K23" s="1"/>
  <c r="K25" s="1"/>
  <c r="K27" s="1"/>
  <c r="J58"/>
  <c r="D18" s="1"/>
  <c r="P17"/>
  <c r="P56"/>
  <c r="P55"/>
  <c r="D58"/>
  <c r="J18" s="1"/>
  <c r="J19" s="1"/>
  <c r="J21" s="1"/>
  <c r="J23" s="1"/>
  <c r="J25" s="1"/>
  <c r="J27" s="1"/>
  <c r="M19"/>
  <c r="M21" s="1"/>
  <c r="M23" s="1"/>
  <c r="M25" s="1"/>
  <c r="M27" s="1"/>
  <c r="O19"/>
  <c r="O21" s="1"/>
  <c r="O23" s="1"/>
  <c r="O25" s="1"/>
  <c r="O27" s="1"/>
  <c r="N19"/>
  <c r="N21" s="1"/>
  <c r="N23" s="1"/>
  <c r="N25" s="1"/>
  <c r="N27" s="1"/>
  <c r="P57"/>
  <c r="P21" l="1"/>
  <c r="P58"/>
  <c r="P18"/>
  <c r="P19" s="1"/>
  <c r="D19"/>
  <c r="D21" s="1"/>
  <c r="D23" l="1"/>
  <c r="P23" l="1"/>
  <c r="D25"/>
  <c r="P25" l="1"/>
  <c r="D27"/>
  <c r="P27" s="1"/>
  <c r="H52" i="8" l="1"/>
  <c r="H54" l="1"/>
  <c r="H53"/>
  <c r="Q67" i="10"/>
  <c r="P67"/>
  <c r="O67"/>
  <c r="N67"/>
  <c r="M67"/>
  <c r="L67"/>
  <c r="K67"/>
  <c r="J67"/>
  <c r="I67"/>
  <c r="H67"/>
  <c r="G67"/>
  <c r="F67"/>
  <c r="R66"/>
  <c r="R65"/>
  <c r="R64"/>
  <c r="R63"/>
  <c r="R67" s="1"/>
  <c r="Q53"/>
  <c r="O53"/>
  <c r="P53" s="1"/>
  <c r="M53"/>
  <c r="N53" s="1"/>
  <c r="J53"/>
  <c r="K53" s="1"/>
  <c r="G53"/>
  <c r="H53" s="1"/>
  <c r="Q52"/>
  <c r="P52"/>
  <c r="O52"/>
  <c r="M52"/>
  <c r="N52" s="1"/>
  <c r="J52"/>
  <c r="K52" s="1"/>
  <c r="G52"/>
  <c r="H52" s="1"/>
  <c r="Q51"/>
  <c r="O51"/>
  <c r="P51" s="1"/>
  <c r="M51"/>
  <c r="N51" s="1"/>
  <c r="J51"/>
  <c r="K51" s="1"/>
  <c r="G51"/>
  <c r="H51" s="1"/>
  <c r="Q49"/>
  <c r="Q58" s="1"/>
  <c r="P49"/>
  <c r="P57" s="1"/>
  <c r="O49"/>
  <c r="O58" s="1"/>
  <c r="N49"/>
  <c r="N57" s="1"/>
  <c r="M49"/>
  <c r="M58" s="1"/>
  <c r="L49"/>
  <c r="L57" s="1"/>
  <c r="K49"/>
  <c r="J49"/>
  <c r="J57" s="1"/>
  <c r="I49"/>
  <c r="I58" s="1"/>
  <c r="H49"/>
  <c r="H57" s="1"/>
  <c r="G49"/>
  <c r="G58" s="1"/>
  <c r="F49"/>
  <c r="F57" s="1"/>
  <c r="R48"/>
  <c r="R47"/>
  <c r="R43"/>
  <c r="G25"/>
  <c r="G27" s="1"/>
  <c r="R19"/>
  <c r="Q19"/>
  <c r="P19"/>
  <c r="O19"/>
  <c r="N19"/>
  <c r="M19"/>
  <c r="L19"/>
  <c r="K19"/>
  <c r="J19"/>
  <c r="I19"/>
  <c r="H19"/>
  <c r="G19"/>
  <c r="F19"/>
  <c r="E15"/>
  <c r="R12"/>
  <c r="Q12"/>
  <c r="P12"/>
  <c r="O12"/>
  <c r="N12"/>
  <c r="M12"/>
  <c r="L12"/>
  <c r="K12"/>
  <c r="J12"/>
  <c r="I12"/>
  <c r="H12"/>
  <c r="G12"/>
  <c r="F12"/>
  <c r="R11"/>
  <c r="Q11"/>
  <c r="P11"/>
  <c r="O11"/>
  <c r="N11"/>
  <c r="M11"/>
  <c r="L11"/>
  <c r="K11"/>
  <c r="J11"/>
  <c r="I11"/>
  <c r="H11"/>
  <c r="G11"/>
  <c r="F11"/>
  <c r="R10"/>
  <c r="Q10"/>
  <c r="P10"/>
  <c r="O10"/>
  <c r="N10"/>
  <c r="M10"/>
  <c r="L10"/>
  <c r="K10"/>
  <c r="J10"/>
  <c r="I10"/>
  <c r="H10"/>
  <c r="G10"/>
  <c r="K58" l="1"/>
  <c r="R49"/>
  <c r="F56"/>
  <c r="H56"/>
  <c r="J56"/>
  <c r="L56"/>
  <c r="N56"/>
  <c r="P56"/>
  <c r="G57"/>
  <c r="R57" s="1"/>
  <c r="I57"/>
  <c r="K57"/>
  <c r="M57"/>
  <c r="O57"/>
  <c r="Q57"/>
  <c r="F58"/>
  <c r="H58"/>
  <c r="J58"/>
  <c r="L58"/>
  <c r="N58"/>
  <c r="P58"/>
  <c r="F10"/>
  <c r="G56"/>
  <c r="I56"/>
  <c r="I59" s="1"/>
  <c r="J14" s="1"/>
  <c r="J15" s="1"/>
  <c r="J20" s="1"/>
  <c r="K56"/>
  <c r="M56"/>
  <c r="M59" s="1"/>
  <c r="N14" s="1"/>
  <c r="N15" s="1"/>
  <c r="N20" s="1"/>
  <c r="O56"/>
  <c r="Q56"/>
  <c r="Q59" s="1"/>
  <c r="R14" s="1"/>
  <c r="R15" s="1"/>
  <c r="R20" s="1"/>
  <c r="O59" l="1"/>
  <c r="P14" s="1"/>
  <c r="P15" s="1"/>
  <c r="P20" s="1"/>
  <c r="K59"/>
  <c r="L14" s="1"/>
  <c r="L15" s="1"/>
  <c r="L20" s="1"/>
  <c r="G59"/>
  <c r="H14" s="1"/>
  <c r="H15" s="1"/>
  <c r="H20" s="1"/>
  <c r="P59"/>
  <c r="Q14" s="1"/>
  <c r="Q15" s="1"/>
  <c r="Q20" s="1"/>
  <c r="L59"/>
  <c r="M14" s="1"/>
  <c r="M15" s="1"/>
  <c r="M20" s="1"/>
  <c r="H59"/>
  <c r="I14" s="1"/>
  <c r="I15" s="1"/>
  <c r="I20" s="1"/>
  <c r="F59"/>
  <c r="G14" s="1"/>
  <c r="R56"/>
  <c r="R58"/>
  <c r="N59"/>
  <c r="O14" s="1"/>
  <c r="O15" s="1"/>
  <c r="O20" s="1"/>
  <c r="J59"/>
  <c r="K14" s="1"/>
  <c r="K15" s="1"/>
  <c r="K20" s="1"/>
  <c r="F14" l="1"/>
  <c r="F15" s="1"/>
  <c r="F20" s="1"/>
  <c r="G15"/>
  <c r="G20" s="1"/>
  <c r="R59"/>
</calcChain>
</file>

<file path=xl/sharedStrings.xml><?xml version="1.0" encoding="utf-8"?>
<sst xmlns="http://schemas.openxmlformats.org/spreadsheetml/2006/main" count="302" uniqueCount="154">
  <si>
    <t>AVISTA UTILITIES</t>
  </si>
  <si>
    <t>Washington - Gas</t>
  </si>
  <si>
    <t>Approved Decoupling Mechanism per Order No. 10 Docket No. UG-090135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</si>
  <si>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</si>
  <si>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</si>
  <si>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</si>
  <si>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</si>
  <si>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</si>
  <si>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</si>
  <si>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</si>
  <si>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</si>
  <si>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</si>
  <si>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</si>
  <si>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</si>
  <si>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</si>
  <si>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</si>
  <si>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</si>
  <si>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</si>
  <si>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</si>
  <si>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</si>
  <si>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</si>
  <si>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</si>
  <si>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</si>
  <si>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</si>
  <si>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</si>
  <si>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</si>
  <si>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</si>
  <si>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</si>
  <si>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</si>
  <si>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</si>
  <si>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</si>
  <si>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</si>
  <si>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</si>
  <si>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</si>
  <si>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</si>
  <si>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</si>
  <si>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</si>
  <si>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</si>
  <si>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</si>
  <si>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</si>
  <si>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</si>
  <si>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</si>
  <si>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</si>
  <si>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</si>
  <si>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</si>
  <si>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</si>
  <si>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</si>
  <si>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</si>
  <si>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</si>
  <si>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</si>
  <si>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</si>
  <si>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</si>
  <si>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</si>
  <si>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</si>
  <si>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</si>
  <si>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</si>
  <si>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</si>
  <si>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</si>
  <si>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</si>
  <si>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</si>
  <si>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</si>
  <si>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</si>
  <si>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</si>
  <si>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</si>
  <si>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</si>
  <si>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</si>
  <si>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</si>
  <si>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</si>
  <si>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</si>
  <si>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</si>
  <si>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</si>
  <si>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</si>
  <si>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</si>
  <si>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</si>
  <si>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Per PDE(1)</t>
  </si>
  <si>
    <t xml:space="preserve">(2) From Monthly Data below </t>
  </si>
  <si>
    <t>Total 101 (6)</t>
  </si>
  <si>
    <t>Use/DD/Cust(7)</t>
  </si>
  <si>
    <t>(8)</t>
  </si>
  <si>
    <t>WA101 (9)</t>
  </si>
  <si>
    <t>Unbilled Sch 101 per Books</t>
  </si>
  <si>
    <t>Rev Run Customers (Meters Billed)</t>
  </si>
  <si>
    <t>Average Unbilled per Customer</t>
  </si>
  <si>
    <t>Test Year Customer Current Unbilled</t>
  </si>
  <si>
    <t xml:space="preserve"> </t>
  </si>
  <si>
    <t>Current Monthly Unbilled Calculation</t>
  </si>
  <si>
    <t>Degree Day Adjustment (7)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</si>
  <si>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</si>
  <si>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</si>
  <si>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</si>
  <si>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</si>
  <si>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</si>
  <si>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</si>
  <si>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</si>
  <si>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</si>
  <si>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</si>
  <si>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</si>
  <si>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</si>
  <si>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</si>
  <si>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</si>
  <si>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</si>
  <si>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</si>
  <si>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</si>
  <si>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</si>
  <si>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</si>
  <si>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</si>
  <si>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</si>
  <si>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Check</t>
  </si>
  <si>
    <t>Ferc Acct:254328</t>
  </si>
  <si>
    <t>Ferc Acct Desc:REG LIABILITY DECOUPLING REBAT</t>
  </si>
  <si>
    <t>Ferc Acct:407429</t>
  </si>
  <si>
    <t>Ferc Acct Desc:REG CREDIT AMT DECOUPLING REBA</t>
  </si>
  <si>
    <t>12 Months Ended December 2011 Test Year Monthly Data</t>
  </si>
  <si>
    <t>Normal Degree Days (30 Year Average 1982 - 2011)</t>
  </si>
  <si>
    <t>12 Months Ended December 2011 - Docket No. UG-120437</t>
  </si>
  <si>
    <t xml:space="preserve">12 MONTHS ENDED DECEMBER 2011 TEST YEAR BASE </t>
  </si>
  <si>
    <t>Docket No. UG-120437 Settlement</t>
  </si>
  <si>
    <t>Net Unbilled</t>
  </si>
  <si>
    <t>(1) From Ehrbar workpapers in Docket No. UG-120437  PDE-G -1, PDE-G-3</t>
  </si>
  <si>
    <t>(3) From Docket No. UG-120437 Settlement Appendix 3 page 7, Schedule 101 weighted average block rate per therm</t>
  </si>
  <si>
    <t>(4) From Docket No. UG-120437 Andrews Exhibit No. ___ (EMA-3), page 4, line 7</t>
  </si>
  <si>
    <t>(5) From Docket No. UG-120437 Ehrbar Exhibit No. ___ (PDE-6) proposed Twelfth Revision Sheet 150, weighted average gas cost</t>
  </si>
  <si>
    <t>UG-120437 Weather Normalization and Unbilled Calculation</t>
  </si>
  <si>
    <t>12 Months Ended December 2011 Monthly Data</t>
  </si>
  <si>
    <t>(6) From Knox Revenue Normalization workpapers in Docket No. UG-120437, TLK-R-21</t>
  </si>
  <si>
    <t>(7) From Knox Revenue Normalization workpapers in Docket No. UG-120437, TLK-R-28 also shown in Ehrbar workpapers PDE-G-15</t>
  </si>
  <si>
    <t>(8) From Knox Revenue Normalization workpapers in Docket No. UG-120437, TLK-R-30</t>
  </si>
  <si>
    <t xml:space="preserve">(9) From Knox Revenue Normalization workpapers in Docket No. UG-120437, TLK-R-26 </t>
  </si>
  <si>
    <t>Sum: 0.00</t>
  </si>
  <si>
    <t xml:space="preserve">Actual compared to 2011 Test Year (UG-120437 Settlement) </t>
  </si>
  <si>
    <t>Period July 2013 - June 2014</t>
  </si>
  <si>
    <t>12 Months Ended June 2014 Actual</t>
  </si>
  <si>
    <t>2011 Test Year Factors,  2013 -2014 Actual Weather and Unbilled</t>
  </si>
  <si>
    <t>Net Surcharge</t>
  </si>
  <si>
    <t>(1)</t>
  </si>
  <si>
    <t>Note (1)</t>
  </si>
  <si>
    <t>(6)</t>
  </si>
  <si>
    <t>Inadvertantly left off of Appendix 2 in Stipulation, source: rate design model Schedule 101 average block rate for January 1, 2014 base rates.</t>
  </si>
  <si>
    <t>(3)  Appendix 2 of the UG-120437 Stipulation had inadvertantly neglected to include the margin rate computation for rates to be effective January 1, 2014, see calculation shown on page 5 of this report.</t>
  </si>
  <si>
    <t>GL Account Balance  Accounting Period : '201404, 201405, 201406'</t>
  </si>
  <si>
    <t>201404</t>
  </si>
  <si>
    <t>201405</t>
  </si>
  <si>
    <t>201406</t>
  </si>
  <si>
    <t>Sum: 80,060.00</t>
  </si>
  <si>
    <t>Sum: 43.41</t>
  </si>
  <si>
    <t>Sum: -28,036.19</t>
  </si>
  <si>
    <t>Sum: -359,600.00</t>
  </si>
  <si>
    <t>Sum: 279,540.00</t>
  </si>
  <si>
    <t>Ferc Acct:407329</t>
  </si>
  <si>
    <t>Ferc Acct Desc:REG DEBIT AMT DECOUPLING SURCH</t>
  </si>
  <si>
    <t>(2)</t>
  </si>
  <si>
    <t>Note (2)</t>
  </si>
  <si>
    <t>The June deferral entry amount resulted in a 12 months ended June 30, 2014 fiscal period surcharge balance of $127,190 that is non-recoverable due to the results of the DSM target savings test.  Therefore the June entry was also written off, keeping the per books balance at $0.</t>
  </si>
  <si>
    <t>Surcharge recovery is contingent on meeting at least 70% of DSM target savings.  During May actual verified savings were detemined to be 69% of the target.  Therefore, an entry was made to eliminate the May 31, 2014 fiscal period-to-date surcharge balance of $203,365 from the general ledger.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</si>
</sst>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_(* #,##0.00000_);_(* \(#,##0.00000\);_(* &quot;-&quot;??_);_(@_)"/>
    <numFmt numFmtId="171" formatCode="&quot;$&quot;#,##0.000000_);\(&quot;$&quot;#,##0.000000\)"/>
    <numFmt numFmtId="172" formatCode="#,###,###,##0.00"/>
    <numFmt numFmtId="173" formatCode="###,###,##0.00"/>
    <numFmt numFmtId="174" formatCode="_(&quot;$&quot;* #,##0_);_(&quot;$&quot;* \(#,##0\);_(&quot;$&quot;* &quot;-&quot;??_);_(@_)"/>
    <numFmt numFmtId="175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90DB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8" fillId="0" borderId="0" xfId="0" applyFont="1"/>
    <xf numFmtId="0" fontId="7" fillId="0" borderId="0" xfId="0" applyFont="1"/>
    <xf numFmtId="164" fontId="8" fillId="0" borderId="0" xfId="1" applyNumberFormat="1" applyFont="1"/>
    <xf numFmtId="164" fontId="10" fillId="0" borderId="0" xfId="1" applyNumberFormat="1" applyFont="1" applyFill="1"/>
    <xf numFmtId="164" fontId="10" fillId="0" borderId="0" xfId="1" applyNumberFormat="1" applyFont="1" applyFill="1" applyBorder="1"/>
    <xf numFmtId="164" fontId="8" fillId="0" borderId="0" xfId="0" applyNumberFormat="1" applyFont="1"/>
    <xf numFmtId="0" fontId="11" fillId="0" borderId="0" xfId="0" applyFont="1"/>
    <xf numFmtId="5" fontId="7" fillId="0" borderId="0" xfId="2" applyNumberFormat="1" applyFont="1"/>
    <xf numFmtId="5" fontId="7" fillId="0" borderId="0" xfId="2" applyNumberFormat="1" applyFont="1" applyFill="1"/>
    <xf numFmtId="5" fontId="7" fillId="0" borderId="0" xfId="2" applyNumberFormat="1" applyFont="1" applyBorder="1"/>
    <xf numFmtId="0" fontId="7" fillId="0" borderId="0" xfId="4" applyFont="1"/>
    <xf numFmtId="0" fontId="6" fillId="0" borderId="0" xfId="4"/>
    <xf numFmtId="0" fontId="9" fillId="0" borderId="0" xfId="4" applyFont="1"/>
    <xf numFmtId="0" fontId="12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164" fontId="6" fillId="0" borderId="0" xfId="5" applyNumberFormat="1" applyFont="1"/>
    <xf numFmtId="164" fontId="6" fillId="0" borderId="1" xfId="4" applyNumberFormat="1" applyBorder="1"/>
    <xf numFmtId="0" fontId="6" fillId="0" borderId="0" xfId="4" applyFont="1"/>
    <xf numFmtId="0" fontId="6" fillId="0" borderId="0" xfId="4" applyFont="1" applyFill="1"/>
    <xf numFmtId="0" fontId="6" fillId="0" borderId="0" xfId="4" applyFill="1"/>
    <xf numFmtId="17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right"/>
    </xf>
    <xf numFmtId="0" fontId="13" fillId="0" borderId="0" xfId="4" applyFont="1"/>
    <xf numFmtId="0" fontId="12" fillId="0" borderId="0" xfId="4" quotePrefix="1" applyFont="1" applyAlignment="1">
      <alignment horizontal="right"/>
    </xf>
    <xf numFmtId="166" fontId="6" fillId="0" borderId="0" xfId="4" applyNumberFormat="1"/>
    <xf numFmtId="0" fontId="12" fillId="0" borderId="0" xfId="4" applyFont="1"/>
    <xf numFmtId="164" fontId="6" fillId="0" borderId="1" xfId="5" applyNumberFormat="1" applyFont="1" applyBorder="1"/>
    <xf numFmtId="164" fontId="6" fillId="0" borderId="0" xfId="5" applyNumberFormat="1" applyFont="1" applyBorder="1"/>
    <xf numFmtId="17" fontId="12" fillId="0" borderId="0" xfId="4" applyNumberFormat="1" applyFont="1"/>
    <xf numFmtId="17" fontId="12" fillId="0" borderId="0" xfId="4" applyNumberFormat="1" applyFont="1" applyAlignment="1">
      <alignment horizontal="center"/>
    </xf>
    <xf numFmtId="0" fontId="6" fillId="0" borderId="0" xfId="4" quotePrefix="1" applyAlignment="1">
      <alignment horizontal="center"/>
    </xf>
    <xf numFmtId="164" fontId="6" fillId="0" borderId="0" xfId="5" quotePrefix="1" applyNumberFormat="1" applyFont="1"/>
    <xf numFmtId="0" fontId="6" fillId="0" borderId="0" xfId="4" applyAlignment="1">
      <alignment horizontal="left"/>
    </xf>
    <xf numFmtId="0" fontId="6" fillId="0" borderId="0" xfId="4" applyBorder="1"/>
    <xf numFmtId="167" fontId="6" fillId="0" borderId="0" xfId="4" applyNumberFormat="1" applyFont="1" applyBorder="1"/>
    <xf numFmtId="0" fontId="6" fillId="0" borderId="0" xfId="4" applyFont="1" applyBorder="1"/>
    <xf numFmtId="166" fontId="6" fillId="0" borderId="0" xfId="4" applyNumberFormat="1" applyBorder="1"/>
    <xf numFmtId="0" fontId="6" fillId="0" borderId="0" xfId="0" applyFont="1"/>
    <xf numFmtId="164" fontId="16" fillId="0" borderId="0" xfId="9" applyNumberFormat="1" applyFont="1" applyFill="1" applyBorder="1"/>
    <xf numFmtId="0" fontId="8" fillId="0" borderId="0" xfId="0" applyFont="1" applyAlignment="1">
      <alignment wrapText="1"/>
    </xf>
    <xf numFmtId="164" fontId="6" fillId="0" borderId="0" xfId="4" applyNumberFormat="1" applyFont="1"/>
    <xf numFmtId="0" fontId="11" fillId="0" borderId="0" xfId="4" applyFont="1"/>
    <xf numFmtId="43" fontId="6" fillId="0" borderId="0" xfId="5" applyFont="1"/>
    <xf numFmtId="0" fontId="17" fillId="0" borderId="2" xfId="4" applyFont="1" applyFill="1" applyBorder="1" applyAlignment="1">
      <alignment horizontal="left" vertical="center" wrapText="1"/>
    </xf>
    <xf numFmtId="0" fontId="18" fillId="0" borderId="2" xfId="4" applyFont="1" applyFill="1" applyBorder="1" applyAlignment="1">
      <alignment horizontal="left" vertical="top"/>
    </xf>
    <xf numFmtId="0" fontId="17" fillId="0" borderId="2" xfId="4" applyFont="1" applyFill="1" applyBorder="1" applyAlignment="1">
      <alignment horizontal="left" vertical="top"/>
    </xf>
    <xf numFmtId="0" fontId="19" fillId="0" borderId="0" xfId="4" applyFont="1" applyFill="1" applyBorder="1" applyAlignment="1">
      <alignment horizontal="left" vertical="top"/>
    </xf>
    <xf numFmtId="172" fontId="19" fillId="0" borderId="0" xfId="4" applyNumberFormat="1" applyFont="1" applyFill="1" applyBorder="1" applyAlignment="1">
      <alignment horizontal="left" vertical="top"/>
    </xf>
    <xf numFmtId="173" fontId="19" fillId="0" borderId="0" xfId="4" applyNumberFormat="1" applyFont="1" applyFill="1" applyBorder="1" applyAlignment="1">
      <alignment horizontal="left" vertical="top"/>
    </xf>
    <xf numFmtId="172" fontId="6" fillId="0" borderId="0" xfId="4" applyNumberFormat="1"/>
    <xf numFmtId="0" fontId="6" fillId="0" borderId="0" xfId="4" applyFont="1" applyAlignment="1">
      <alignment vertical="top"/>
    </xf>
    <xf numFmtId="164" fontId="6" fillId="0" borderId="0" xfId="1" applyNumberFormat="1" applyFont="1" applyFill="1"/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Fill="1" applyBorder="1"/>
    <xf numFmtId="164" fontId="6" fillId="0" borderId="1" xfId="4" applyNumberFormat="1" applyFont="1" applyBorder="1"/>
    <xf numFmtId="164" fontId="6" fillId="0" borderId="0" xfId="4" applyNumberFormat="1" applyFont="1" applyBorder="1"/>
    <xf numFmtId="164" fontId="6" fillId="0" borderId="0" xfId="4" applyNumberFormat="1" applyFill="1" applyBorder="1"/>
    <xf numFmtId="165" fontId="12" fillId="0" borderId="0" xfId="4" applyNumberFormat="1" applyFont="1" applyFill="1" applyBorder="1"/>
    <xf numFmtId="0" fontId="6" fillId="0" borderId="0" xfId="4" applyFont="1" applyAlignment="1">
      <alignment horizontal="right"/>
    </xf>
    <xf numFmtId="9" fontId="6" fillId="0" borderId="0" xfId="3" applyFont="1" applyBorder="1"/>
    <xf numFmtId="164" fontId="6" fillId="0" borderId="0" xfId="1" applyNumberFormat="1" applyFont="1" applyBorder="1"/>
    <xf numFmtId="0" fontId="11" fillId="0" borderId="0" xfId="4" applyFont="1" applyFill="1"/>
    <xf numFmtId="0" fontId="7" fillId="0" borderId="0" xfId="4" applyFont="1" applyFill="1"/>
    <xf numFmtId="5" fontId="7" fillId="0" borderId="0" xfId="4" applyNumberFormat="1" applyFont="1" applyFill="1"/>
    <xf numFmtId="5" fontId="7" fillId="0" borderId="0" xfId="4" applyNumberFormat="1" applyFont="1" applyBorder="1"/>
    <xf numFmtId="164" fontId="6" fillId="0" borderId="0" xfId="0" applyNumberFormat="1" applyFont="1"/>
    <xf numFmtId="164" fontId="6" fillId="0" borderId="0" xfId="4" applyNumberFormat="1" applyFill="1"/>
    <xf numFmtId="0" fontId="8" fillId="0" borderId="0" xfId="0" applyFont="1" applyFill="1"/>
    <xf numFmtId="164" fontId="6" fillId="0" borderId="0" xfId="1" applyNumberFormat="1"/>
    <xf numFmtId="0" fontId="6" fillId="0" borderId="0" xfId="4" applyAlignment="1">
      <alignment horizontal="center"/>
    </xf>
    <xf numFmtId="173" fontId="19" fillId="0" borderId="0" xfId="4" applyNumberFormat="1" applyFont="1" applyFill="1" applyBorder="1" applyAlignment="1">
      <alignment horizontal="right" vertical="top"/>
    </xf>
    <xf numFmtId="0" fontId="0" fillId="0" borderId="0" xfId="0" applyFill="1"/>
    <xf numFmtId="164" fontId="16" fillId="0" borderId="0" xfId="1" applyNumberFormat="1" applyFont="1" applyFill="1"/>
    <xf numFmtId="164" fontId="7" fillId="0" borderId="0" xfId="2" applyNumberFormat="1" applyFont="1" applyBorder="1"/>
    <xf numFmtId="164" fontId="7" fillId="0" borderId="0" xfId="4" applyNumberFormat="1" applyFont="1"/>
    <xf numFmtId="164" fontId="6" fillId="0" borderId="0" xfId="24" applyNumberFormat="1" applyFont="1"/>
    <xf numFmtId="164" fontId="16" fillId="0" borderId="0" xfId="24" applyNumberFormat="1" applyFont="1" applyFill="1"/>
    <xf numFmtId="164" fontId="6" fillId="0" borderId="1" xfId="24" applyNumberFormat="1" applyFont="1" applyBorder="1"/>
    <xf numFmtId="166" fontId="20" fillId="0" borderId="0" xfId="4" applyNumberFormat="1" applyFont="1"/>
    <xf numFmtId="0" fontId="21" fillId="0" borderId="0" xfId="4" applyFont="1"/>
    <xf numFmtId="0" fontId="22" fillId="0" borderId="0" xfId="4" applyFont="1"/>
    <xf numFmtId="0" fontId="21" fillId="0" borderId="0" xfId="4" applyFont="1" applyAlignment="1">
      <alignment horizontal="center"/>
    </xf>
    <xf numFmtId="0" fontId="25" fillId="0" borderId="0" xfId="4" applyFont="1"/>
    <xf numFmtId="0" fontId="26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164" fontId="21" fillId="0" borderId="0" xfId="5" applyNumberFormat="1" applyFont="1" applyFill="1"/>
    <xf numFmtId="164" fontId="21" fillId="0" borderId="0" xfId="5" applyNumberFormat="1" applyFont="1"/>
    <xf numFmtId="164" fontId="15" fillId="0" borderId="0" xfId="1" applyNumberFormat="1" applyFont="1" applyBorder="1"/>
    <xf numFmtId="164" fontId="27" fillId="0" borderId="0" xfId="5" applyNumberFormat="1" applyFont="1" applyFill="1"/>
    <xf numFmtId="164" fontId="21" fillId="0" borderId="1" xfId="4" applyNumberFormat="1" applyFont="1" applyBorder="1"/>
    <xf numFmtId="164" fontId="21" fillId="0" borderId="0" xfId="4" applyNumberFormat="1" applyFont="1" applyBorder="1"/>
    <xf numFmtId="164" fontId="21" fillId="0" borderId="0" xfId="4" applyNumberFormat="1" applyFont="1"/>
    <xf numFmtId="0" fontId="1" fillId="0" borderId="0" xfId="13" applyFont="1"/>
    <xf numFmtId="168" fontId="21" fillId="0" borderId="0" xfId="8" applyNumberFormat="1" applyFont="1" applyFill="1" applyBorder="1"/>
    <xf numFmtId="170" fontId="21" fillId="0" borderId="0" xfId="1" applyNumberFormat="1" applyFont="1"/>
    <xf numFmtId="0" fontId="21" fillId="0" borderId="0" xfId="4" applyFont="1" applyFill="1"/>
    <xf numFmtId="168" fontId="21" fillId="0" borderId="1" xfId="8" applyNumberFormat="1" applyFont="1" applyFill="1" applyBorder="1"/>
    <xf numFmtId="168" fontId="21" fillId="0" borderId="0" xfId="4" applyNumberFormat="1" applyFont="1"/>
    <xf numFmtId="168" fontId="22" fillId="0" borderId="1" xfId="4" applyNumberFormat="1" applyFont="1" applyFill="1" applyBorder="1"/>
    <xf numFmtId="171" fontId="21" fillId="0" borderId="0" xfId="4" applyNumberFormat="1" applyFont="1"/>
    <xf numFmtId="169" fontId="21" fillId="0" borderId="0" xfId="9" applyNumberFormat="1" applyFont="1"/>
    <xf numFmtId="17" fontId="26" fillId="0" borderId="0" xfId="4" applyNumberFormat="1" applyFont="1" applyAlignment="1">
      <alignment horizontal="right"/>
    </xf>
    <xf numFmtId="0" fontId="26" fillId="0" borderId="0" xfId="4" applyFont="1" applyAlignment="1">
      <alignment horizontal="right"/>
    </xf>
    <xf numFmtId="0" fontId="28" fillId="0" borderId="0" xfId="4" applyFont="1"/>
    <xf numFmtId="164" fontId="21" fillId="0" borderId="0" xfId="1" applyNumberFormat="1" applyFont="1"/>
    <xf numFmtId="164" fontId="21" fillId="0" borderId="1" xfId="1" applyNumberFormat="1" applyFont="1" applyBorder="1"/>
    <xf numFmtId="0" fontId="26" fillId="0" borderId="0" xfId="4" quotePrefix="1" applyFont="1" applyAlignment="1">
      <alignment horizontal="right"/>
    </xf>
    <xf numFmtId="166" fontId="21" fillId="0" borderId="0" xfId="4" applyNumberFormat="1" applyFont="1"/>
    <xf numFmtId="0" fontId="26" fillId="0" borderId="0" xfId="4" applyFont="1"/>
    <xf numFmtId="164" fontId="21" fillId="0" borderId="1" xfId="5" applyNumberFormat="1" applyFont="1" applyBorder="1"/>
    <xf numFmtId="164" fontId="21" fillId="0" borderId="0" xfId="5" applyNumberFormat="1" applyFont="1" applyBorder="1"/>
    <xf numFmtId="17" fontId="26" fillId="0" borderId="0" xfId="4" applyNumberFormat="1" applyFont="1"/>
    <xf numFmtId="17" fontId="26" fillId="0" borderId="0" xfId="4" applyNumberFormat="1" applyFont="1" applyAlignment="1">
      <alignment horizontal="center"/>
    </xf>
    <xf numFmtId="0" fontId="21" fillId="0" borderId="0" xfId="4" quotePrefix="1" applyFont="1" applyAlignment="1">
      <alignment horizontal="center"/>
    </xf>
    <xf numFmtId="164" fontId="21" fillId="0" borderId="0" xfId="5" quotePrefix="1" applyNumberFormat="1" applyFont="1"/>
    <xf numFmtId="0" fontId="21" fillId="0" borderId="0" xfId="4" applyFont="1" applyAlignment="1">
      <alignment horizontal="left"/>
    </xf>
    <xf numFmtId="0" fontId="21" fillId="0" borderId="0" xfId="4" applyFont="1" applyBorder="1"/>
    <xf numFmtId="167" fontId="21" fillId="0" borderId="0" xfId="4" applyNumberFormat="1" applyFont="1" applyBorder="1"/>
    <xf numFmtId="3" fontId="21" fillId="0" borderId="0" xfId="4" applyNumberFormat="1" applyFont="1" applyBorder="1"/>
    <xf numFmtId="164" fontId="21" fillId="0" borderId="0" xfId="9" applyNumberFormat="1" applyFont="1" applyBorder="1"/>
    <xf numFmtId="10" fontId="21" fillId="0" borderId="0" xfId="9" applyNumberFormat="1" applyFont="1" applyBorder="1"/>
    <xf numFmtId="0" fontId="21" fillId="0" borderId="0" xfId="4" applyFont="1" applyBorder="1" applyAlignment="1">
      <alignment horizontal="center"/>
    </xf>
    <xf numFmtId="0" fontId="26" fillId="0" borderId="0" xfId="4" applyFont="1" applyBorder="1" applyAlignment="1">
      <alignment horizontal="right"/>
    </xf>
    <xf numFmtId="166" fontId="21" fillId="0" borderId="0" xfId="4" applyNumberFormat="1" applyFont="1" applyBorder="1"/>
    <xf numFmtId="0" fontId="26" fillId="0" borderId="0" xfId="4" applyFont="1" applyBorder="1"/>
    <xf numFmtId="0" fontId="25" fillId="0" borderId="0" xfId="4" applyFont="1" applyBorder="1"/>
    <xf numFmtId="0" fontId="26" fillId="0" borderId="0" xfId="4" quotePrefix="1" applyFont="1" applyBorder="1" applyAlignment="1">
      <alignment horizontal="right"/>
    </xf>
    <xf numFmtId="164" fontId="1" fillId="0" borderId="0" xfId="5" applyNumberFormat="1" applyFont="1" applyBorder="1"/>
    <xf numFmtId="0" fontId="6" fillId="0" borderId="0" xfId="4" applyAlignment="1">
      <alignment vertical="top"/>
    </xf>
    <xf numFmtId="164" fontId="7" fillId="0" borderId="0" xfId="1" applyNumberFormat="1" applyFont="1" applyBorder="1"/>
    <xf numFmtId="174" fontId="7" fillId="0" borderId="0" xfId="2" applyNumberFormat="1" applyFont="1" applyBorder="1"/>
    <xf numFmtId="0" fontId="6" fillId="0" borderId="0" xfId="13" applyFill="1"/>
    <xf numFmtId="0" fontId="18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right" vertical="center" wrapText="1"/>
    </xf>
    <xf numFmtId="0" fontId="17" fillId="0" borderId="2" xfId="13" applyFont="1" applyFill="1" applyBorder="1" applyAlignment="1">
      <alignment horizontal="left" vertical="center"/>
    </xf>
    <xf numFmtId="172" fontId="17" fillId="0" borderId="2" xfId="13" applyNumberFormat="1" applyFont="1" applyFill="1" applyBorder="1" applyAlignment="1">
      <alignment horizontal="right" vertical="center"/>
    </xf>
    <xf numFmtId="173" fontId="17" fillId="0" borderId="2" xfId="13" applyNumberFormat="1" applyFont="1" applyFill="1" applyBorder="1" applyAlignment="1">
      <alignment horizontal="right" vertical="center"/>
    </xf>
    <xf numFmtId="0" fontId="7" fillId="0" borderId="0" xfId="4" applyFont="1" applyAlignment="1">
      <alignment horizontal="center"/>
    </xf>
    <xf numFmtId="164" fontId="16" fillId="0" borderId="0" xfId="1" applyNumberFormat="1" applyFont="1" applyFill="1" applyBorder="1"/>
    <xf numFmtId="164" fontId="6" fillId="0" borderId="0" xfId="4" applyNumberFormat="1" applyFont="1" applyFill="1" applyBorder="1"/>
    <xf numFmtId="175" fontId="21" fillId="0" borderId="0" xfId="3" applyNumberFormat="1" applyFont="1" applyBorder="1"/>
    <xf numFmtId="173" fontId="19" fillId="0" borderId="2" xfId="13" applyNumberFormat="1" applyFont="1" applyFill="1" applyBorder="1" applyAlignment="1">
      <alignment horizontal="right" vertical="top"/>
    </xf>
    <xf numFmtId="0" fontId="6" fillId="0" borderId="0" xfId="4" quotePrefix="1"/>
    <xf numFmtId="164" fontId="21" fillId="0" borderId="0" xfId="4" quotePrefix="1" applyNumberFormat="1" applyFont="1" applyBorder="1"/>
    <xf numFmtId="14" fontId="21" fillId="0" borderId="0" xfId="5" applyNumberFormat="1" applyFont="1"/>
    <xf numFmtId="0" fontId="21" fillId="0" borderId="0" xfId="4" quotePrefix="1" applyFont="1" applyFill="1"/>
    <xf numFmtId="0" fontId="17" fillId="0" borderId="2" xfId="13" applyFont="1" applyFill="1" applyBorder="1" applyAlignment="1">
      <alignment horizontal="left" vertical="center" wrapText="1"/>
    </xf>
    <xf numFmtId="0" fontId="19" fillId="0" borderId="2" xfId="13" applyFont="1" applyFill="1" applyBorder="1" applyAlignment="1">
      <alignment horizontal="right" vertical="top"/>
    </xf>
    <xf numFmtId="172" fontId="19" fillId="0" borderId="2" xfId="13" applyNumberFormat="1" applyFont="1" applyFill="1" applyBorder="1" applyAlignment="1">
      <alignment horizontal="right" vertical="top"/>
    </xf>
    <xf numFmtId="0" fontId="11" fillId="0" borderId="0" xfId="0" applyFont="1" applyAlignment="1">
      <alignment wrapText="1"/>
    </xf>
    <xf numFmtId="0" fontId="7" fillId="0" borderId="0" xfId="4" applyFont="1" applyAlignment="1">
      <alignment horizontal="center"/>
    </xf>
    <xf numFmtId="0" fontId="6" fillId="0" borderId="0" xfId="4" applyFont="1" applyAlignment="1">
      <alignment horizontal="justify" vertical="top" wrapText="1"/>
    </xf>
    <xf numFmtId="0" fontId="6" fillId="0" borderId="0" xfId="4" applyAlignment="1">
      <alignment horizontal="justify" vertical="top" wrapText="1"/>
    </xf>
    <xf numFmtId="0" fontId="6" fillId="0" borderId="0" xfId="4" applyAlignment="1">
      <alignment horizontal="left" vertical="top" wrapText="1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 vertical="top"/>
    </xf>
  </cellXfs>
  <cellStyles count="25">
    <cellStyle name="Comma" xfId="1" builtinId="3"/>
    <cellStyle name="Comma 2" xfId="5"/>
    <cellStyle name="Comma 3" xfId="6"/>
    <cellStyle name="Comma 3 2" xfId="10"/>
    <cellStyle name="Comma 3 3" xfId="23"/>
    <cellStyle name="Comma 4" xfId="11"/>
    <cellStyle name="Comma 4 2" xfId="24"/>
    <cellStyle name="Currency" xfId="2" builtinId="4"/>
    <cellStyle name="Currency 2" xfId="8"/>
    <cellStyle name="Normal" xfId="0" builtinId="0"/>
    <cellStyle name="Normal 10" xfId="13"/>
    <cellStyle name="Normal 11" xfId="14"/>
    <cellStyle name="Normal 12" xfId="15"/>
    <cellStyle name="Normal 2" xfId="4"/>
    <cellStyle name="Normal 2 2" xfId="16"/>
    <cellStyle name="Normal 3" xfId="7"/>
    <cellStyle name="Normal 3 2" xfId="17"/>
    <cellStyle name="Normal 4" xfId="12"/>
    <cellStyle name="Normal 5" xfId="18"/>
    <cellStyle name="Normal 6" xfId="19"/>
    <cellStyle name="Normal 7" xfId="20"/>
    <cellStyle name="Normal 8" xfId="21"/>
    <cellStyle name="Normal 9" xfId="22"/>
    <cellStyle name="Percent" xfId="3" builtinId="5"/>
    <cellStyle name="Percent 2" xfId="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22</xdr:row>
      <xdr:rowOff>129540</xdr:rowOff>
    </xdr:from>
    <xdr:to>
      <xdr:col>9</xdr:col>
      <xdr:colOff>411480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8321040" y="3817620"/>
          <a:ext cx="35052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(3)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"/>
  <sheetViews>
    <sheetView tabSelected="1" topLeftCell="B1" zoomScaleNormal="100" zoomScaleSheetLayoutView="84" workbookViewId="0">
      <selection activeCell="N32" sqref="N32"/>
    </sheetView>
  </sheetViews>
  <sheetFormatPr defaultColWidth="9.109375" defaultRowHeight="13.2"/>
  <cols>
    <col min="1" max="1" width="18.6640625" style="1" customWidth="1"/>
    <col min="2" max="2" width="12.33203125" style="1" customWidth="1"/>
    <col min="3" max="3" width="10.33203125" style="1" customWidth="1"/>
    <col min="4" max="5" width="12.6640625" style="1" customWidth="1"/>
    <col min="6" max="6" width="13" style="1" customWidth="1"/>
    <col min="7" max="7" width="13.6640625" style="1" bestFit="1" customWidth="1"/>
    <col min="8" max="8" width="13.44140625" style="1" bestFit="1" customWidth="1"/>
    <col min="9" max="9" width="13.6640625" style="1" bestFit="1" customWidth="1"/>
    <col min="10" max="10" width="14.44140625" style="1" bestFit="1" customWidth="1"/>
    <col min="11" max="11" width="13.33203125" style="1" bestFit="1" customWidth="1"/>
    <col min="12" max="12" width="13" style="1" bestFit="1" customWidth="1"/>
    <col min="13" max="13" width="12" style="1" customWidth="1"/>
    <col min="14" max="14" width="11.5546875" style="1" customWidth="1"/>
    <col min="15" max="15" width="12.109375" style="1" customWidth="1"/>
    <col min="16" max="16" width="14.44140625" style="1" customWidth="1"/>
    <col min="17" max="17" width="14" style="1" bestFit="1" customWidth="1"/>
    <col min="18" max="18" width="12" style="1" customWidth="1"/>
    <col min="19" max="16384" width="9.109375" style="1"/>
  </cols>
  <sheetData>
    <row r="1" spans="1:17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7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7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7">
      <c r="A4" s="155" t="s">
        <v>129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7">
      <c r="A5" s="155" t="s">
        <v>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7">
      <c r="A6" s="155" t="s">
        <v>130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7">
      <c r="A7" s="11"/>
      <c r="B7" s="18"/>
      <c r="C7" s="18"/>
      <c r="D7" s="18"/>
      <c r="E7" s="18"/>
      <c r="F7" s="18"/>
      <c r="G7" s="18"/>
      <c r="H7" s="18"/>
      <c r="I7" s="18"/>
      <c r="J7" s="36"/>
      <c r="K7" s="18"/>
      <c r="L7" s="18"/>
      <c r="M7" s="18"/>
      <c r="N7" s="18"/>
      <c r="O7" s="18"/>
      <c r="P7" s="18"/>
    </row>
    <row r="8" spans="1:17">
      <c r="A8" s="11"/>
      <c r="B8" s="18"/>
      <c r="C8" s="18"/>
      <c r="D8" s="18"/>
      <c r="E8" s="18"/>
      <c r="F8" s="18"/>
      <c r="G8" s="18"/>
      <c r="H8" s="18"/>
      <c r="I8" s="36"/>
      <c r="J8" s="36"/>
      <c r="K8" s="18"/>
      <c r="L8" s="18"/>
      <c r="M8" s="18"/>
      <c r="N8" s="18"/>
      <c r="O8" s="18"/>
      <c r="P8" s="18"/>
    </row>
    <row r="9" spans="1:17">
      <c r="A9" s="18"/>
      <c r="B9" s="18"/>
      <c r="C9" s="18"/>
      <c r="D9" s="142">
        <v>2013</v>
      </c>
      <c r="E9" s="142">
        <v>2013</v>
      </c>
      <c r="F9" s="142">
        <v>2013</v>
      </c>
      <c r="G9" s="142">
        <v>2013</v>
      </c>
      <c r="H9" s="142">
        <v>2013</v>
      </c>
      <c r="I9" s="142">
        <v>2013</v>
      </c>
      <c r="J9" s="53">
        <v>2014</v>
      </c>
      <c r="K9" s="53">
        <v>2014</v>
      </c>
      <c r="L9" s="53">
        <v>2014</v>
      </c>
      <c r="M9" s="53">
        <v>2014</v>
      </c>
      <c r="N9" s="53">
        <v>2014</v>
      </c>
      <c r="O9" s="53">
        <v>2014</v>
      </c>
      <c r="P9" s="142" t="s">
        <v>4</v>
      </c>
    </row>
    <row r="10" spans="1:17">
      <c r="A10" s="18"/>
      <c r="B10" s="18"/>
      <c r="C10" s="18"/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9</v>
      </c>
      <c r="I10" s="54" t="s">
        <v>10</v>
      </c>
      <c r="J10" s="54" t="s">
        <v>11</v>
      </c>
      <c r="K10" s="15" t="s">
        <v>12</v>
      </c>
      <c r="L10" s="15" t="s">
        <v>13</v>
      </c>
      <c r="M10" s="15" t="s">
        <v>14</v>
      </c>
      <c r="N10" s="15" t="s">
        <v>15</v>
      </c>
      <c r="O10" s="15" t="s">
        <v>16</v>
      </c>
      <c r="P10" s="15" t="s">
        <v>17</v>
      </c>
    </row>
    <row r="11" spans="1:17">
      <c r="A11" s="11" t="s">
        <v>131</v>
      </c>
      <c r="B11" s="11"/>
      <c r="C11" s="18"/>
      <c r="D11" s="18"/>
      <c r="E11" s="18"/>
      <c r="F11" s="18"/>
      <c r="G11" s="18"/>
      <c r="H11" s="18"/>
      <c r="I11" s="36"/>
      <c r="J11" s="36"/>
      <c r="K11" s="18"/>
      <c r="L11" s="18"/>
      <c r="M11" s="18"/>
      <c r="N11" s="18"/>
      <c r="O11" s="18"/>
      <c r="P11" s="18"/>
    </row>
    <row r="12" spans="1:17">
      <c r="A12" s="13" t="s">
        <v>18</v>
      </c>
      <c r="B12" s="18"/>
      <c r="C12" s="18"/>
      <c r="D12" s="55"/>
      <c r="E12" s="55"/>
      <c r="F12" s="55"/>
      <c r="G12" s="52"/>
      <c r="H12" s="52"/>
      <c r="I12" s="56"/>
      <c r="J12" s="56"/>
      <c r="K12" s="52"/>
      <c r="L12" s="52"/>
      <c r="M12" s="52"/>
      <c r="N12" s="52"/>
      <c r="O12" s="52"/>
      <c r="P12" s="18"/>
    </row>
    <row r="13" spans="1:17">
      <c r="A13" s="18" t="s">
        <v>19</v>
      </c>
      <c r="B13" s="18"/>
      <c r="C13" s="18"/>
      <c r="D13" s="4">
        <v>2615171</v>
      </c>
      <c r="E13" s="4">
        <v>1994193</v>
      </c>
      <c r="F13" s="4">
        <v>2083557</v>
      </c>
      <c r="G13" s="4">
        <v>5217693</v>
      </c>
      <c r="H13" s="4">
        <v>10206179</v>
      </c>
      <c r="I13" s="5">
        <v>19810399</v>
      </c>
      <c r="J13" s="5">
        <v>21639040</v>
      </c>
      <c r="K13" s="4">
        <v>21118935</v>
      </c>
      <c r="L13" s="4">
        <v>17949391</v>
      </c>
      <c r="M13" s="4">
        <v>10511092</v>
      </c>
      <c r="N13" s="4">
        <v>6680763</v>
      </c>
      <c r="O13" s="4">
        <v>3041673</v>
      </c>
      <c r="P13" s="41">
        <f t="shared" ref="P13:P18" si="0">SUM(D13:O13)</f>
        <v>122868086</v>
      </c>
    </row>
    <row r="14" spans="1:17">
      <c r="A14" s="42" t="s">
        <v>20</v>
      </c>
      <c r="B14" s="18"/>
      <c r="C14" s="18"/>
      <c r="D14" s="4">
        <v>-47344</v>
      </c>
      <c r="E14" s="4">
        <v>-34574</v>
      </c>
      <c r="F14" s="4">
        <v>-36282</v>
      </c>
      <c r="G14" s="4">
        <v>-98911</v>
      </c>
      <c r="H14" s="4">
        <v>-222096</v>
      </c>
      <c r="I14" s="4">
        <v>-467634</v>
      </c>
      <c r="J14" s="143">
        <v>-719235</v>
      </c>
      <c r="K14" s="75">
        <v>-696666</v>
      </c>
      <c r="L14" s="75">
        <v>-595121</v>
      </c>
      <c r="M14" s="75">
        <v>-346224</v>
      </c>
      <c r="N14" s="75">
        <v>-214323</v>
      </c>
      <c r="O14" s="75">
        <v>-85066</v>
      </c>
      <c r="P14" s="41">
        <f t="shared" si="0"/>
        <v>-3563476</v>
      </c>
    </row>
    <row r="15" spans="1:17">
      <c r="A15" s="42" t="s">
        <v>21</v>
      </c>
      <c r="B15" s="18"/>
      <c r="C15" s="18"/>
      <c r="D15" s="4">
        <v>28650</v>
      </c>
      <c r="E15" s="4">
        <v>22507</v>
      </c>
      <c r="F15" s="4">
        <v>23407</v>
      </c>
      <c r="G15" s="4">
        <v>33193</v>
      </c>
      <c r="H15" s="4">
        <v>55834</v>
      </c>
      <c r="I15" s="4">
        <v>79652</v>
      </c>
      <c r="J15" s="143">
        <v>212744</v>
      </c>
      <c r="K15" s="75">
        <v>166884</v>
      </c>
      <c r="L15" s="75">
        <v>180581</v>
      </c>
      <c r="M15" s="75">
        <v>130364</v>
      </c>
      <c r="N15" s="75">
        <v>110038</v>
      </c>
      <c r="O15" s="75">
        <v>67935</v>
      </c>
      <c r="P15" s="41">
        <f t="shared" si="0"/>
        <v>1111789</v>
      </c>
      <c r="Q15" s="6"/>
    </row>
    <row r="16" spans="1:17">
      <c r="A16" s="18" t="s">
        <v>22</v>
      </c>
      <c r="B16" s="18"/>
      <c r="C16" s="18"/>
      <c r="D16" s="55">
        <f>-D75</f>
        <v>-2038665</v>
      </c>
      <c r="E16" s="55">
        <f t="shared" ref="E16:I16" si="1">-E75</f>
        <v>-1510487</v>
      </c>
      <c r="F16" s="55">
        <f t="shared" si="1"/>
        <v>-1565932</v>
      </c>
      <c r="G16" s="55">
        <f t="shared" si="1"/>
        <v>-2121593</v>
      </c>
      <c r="H16" s="55">
        <f t="shared" si="1"/>
        <v>-6085923</v>
      </c>
      <c r="I16" s="55">
        <f t="shared" si="1"/>
        <v>-10875393</v>
      </c>
      <c r="J16" s="55">
        <f>-J75</f>
        <v>-13643535</v>
      </c>
      <c r="K16" s="55">
        <f>-K75</f>
        <v>-12625166</v>
      </c>
      <c r="L16" s="55">
        <f t="shared" ref="L16:O16" si="2">-L75</f>
        <v>-11702026</v>
      </c>
      <c r="M16" s="55">
        <f t="shared" si="2"/>
        <v>-7931698</v>
      </c>
      <c r="N16" s="55">
        <f t="shared" si="2"/>
        <v>-5263099</v>
      </c>
      <c r="O16" s="55">
        <f t="shared" si="2"/>
        <v>-2339609</v>
      </c>
      <c r="P16" s="41">
        <f t="shared" si="0"/>
        <v>-77703126</v>
      </c>
      <c r="Q16" s="6"/>
    </row>
    <row r="17" spans="1:17">
      <c r="A17" s="18" t="s">
        <v>23</v>
      </c>
      <c r="B17" s="18"/>
      <c r="C17" s="18"/>
      <c r="D17" s="55">
        <f>E75</f>
        <v>1510487</v>
      </c>
      <c r="E17" s="55">
        <f t="shared" ref="E17:I17" si="3">F75</f>
        <v>1565932</v>
      </c>
      <c r="F17" s="55">
        <f t="shared" si="3"/>
        <v>2121593</v>
      </c>
      <c r="G17" s="55">
        <f t="shared" si="3"/>
        <v>6085923</v>
      </c>
      <c r="H17" s="55">
        <f t="shared" si="3"/>
        <v>10875393</v>
      </c>
      <c r="I17" s="55">
        <f t="shared" si="3"/>
        <v>13643535</v>
      </c>
      <c r="J17" s="56">
        <f>K75</f>
        <v>12625166</v>
      </c>
      <c r="K17" s="55">
        <f>L75</f>
        <v>11702026</v>
      </c>
      <c r="L17" s="55">
        <f t="shared" ref="L17:O17" si="4">M75</f>
        <v>7931698</v>
      </c>
      <c r="M17" s="55">
        <f t="shared" si="4"/>
        <v>5263099</v>
      </c>
      <c r="N17" s="55">
        <f t="shared" si="4"/>
        <v>2339609</v>
      </c>
      <c r="O17" s="55">
        <f t="shared" si="4"/>
        <v>1856284</v>
      </c>
      <c r="P17" s="41">
        <f t="shared" si="0"/>
        <v>77520745</v>
      </c>
      <c r="Q17" s="6"/>
    </row>
    <row r="18" spans="1:17">
      <c r="A18" s="18" t="s">
        <v>24</v>
      </c>
      <c r="B18" s="18"/>
      <c r="C18" s="18"/>
      <c r="D18" s="55">
        <f>J58</f>
        <v>0</v>
      </c>
      <c r="E18" s="55">
        <f t="shared" ref="E18:I18" si="5">K58</f>
        <v>0</v>
      </c>
      <c r="F18" s="55">
        <f t="shared" si="5"/>
        <v>0</v>
      </c>
      <c r="G18" s="55">
        <f t="shared" si="5"/>
        <v>-535232</v>
      </c>
      <c r="H18" s="55">
        <f t="shared" si="5"/>
        <v>-158638</v>
      </c>
      <c r="I18" s="55">
        <f t="shared" si="5"/>
        <v>-665202</v>
      </c>
      <c r="J18" s="56">
        <f>D58</f>
        <v>306960</v>
      </c>
      <c r="K18" s="56">
        <f>E58</f>
        <v>-2776669</v>
      </c>
      <c r="L18" s="56">
        <f t="shared" ref="L18:O18" si="6">F58</f>
        <v>-80670</v>
      </c>
      <c r="M18" s="56">
        <f t="shared" si="6"/>
        <v>170033</v>
      </c>
      <c r="N18" s="56">
        <f t="shared" si="6"/>
        <v>1214300</v>
      </c>
      <c r="O18" s="56">
        <f t="shared" si="6"/>
        <v>412168</v>
      </c>
      <c r="P18" s="41">
        <f t="shared" si="0"/>
        <v>-2112950</v>
      </c>
      <c r="Q18" s="6"/>
    </row>
    <row r="19" spans="1:17">
      <c r="A19" s="18" t="s">
        <v>25</v>
      </c>
      <c r="B19" s="18"/>
      <c r="C19" s="18"/>
      <c r="D19" s="57">
        <f t="shared" ref="D19:O19" si="7">SUM(D13:D18)</f>
        <v>2068299</v>
      </c>
      <c r="E19" s="57">
        <f t="shared" si="7"/>
        <v>2037571</v>
      </c>
      <c r="F19" s="57">
        <f t="shared" si="7"/>
        <v>2626343</v>
      </c>
      <c r="G19" s="57">
        <f t="shared" si="7"/>
        <v>8581073</v>
      </c>
      <c r="H19" s="57">
        <f t="shared" si="7"/>
        <v>14670749</v>
      </c>
      <c r="I19" s="57">
        <f t="shared" si="7"/>
        <v>21525357</v>
      </c>
      <c r="J19" s="57">
        <f>SUM(J13:J18)</f>
        <v>20421140</v>
      </c>
      <c r="K19" s="57">
        <f t="shared" si="7"/>
        <v>16889344</v>
      </c>
      <c r="L19" s="57">
        <f t="shared" si="7"/>
        <v>13683853</v>
      </c>
      <c r="M19" s="57">
        <f t="shared" si="7"/>
        <v>7796666</v>
      </c>
      <c r="N19" s="57">
        <f t="shared" si="7"/>
        <v>4867288</v>
      </c>
      <c r="O19" s="57">
        <f t="shared" si="7"/>
        <v>2953385</v>
      </c>
      <c r="P19" s="57">
        <f>SUM(P13:P18)</f>
        <v>118121068</v>
      </c>
      <c r="Q19" s="3"/>
    </row>
    <row r="20" spans="1:17">
      <c r="A20" s="18"/>
      <c r="B20" s="18"/>
      <c r="C20" s="1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3"/>
    </row>
    <row r="21" spans="1:17">
      <c r="A21" s="18" t="s">
        <v>26</v>
      </c>
      <c r="B21" s="18"/>
      <c r="C21" s="18"/>
      <c r="D21" s="58">
        <f t="shared" ref="D21:O21" si="8">D19</f>
        <v>2068299</v>
      </c>
      <c r="E21" s="58">
        <f t="shared" si="8"/>
        <v>2037571</v>
      </c>
      <c r="F21" s="58">
        <f t="shared" si="8"/>
        <v>2626343</v>
      </c>
      <c r="G21" s="58">
        <f t="shared" si="8"/>
        <v>8581073</v>
      </c>
      <c r="H21" s="58">
        <f t="shared" si="8"/>
        <v>14670749</v>
      </c>
      <c r="I21" s="58">
        <f t="shared" si="8"/>
        <v>21525357</v>
      </c>
      <c r="J21" s="144">
        <f>J19</f>
        <v>20421140</v>
      </c>
      <c r="K21" s="58">
        <f t="shared" si="8"/>
        <v>16889344</v>
      </c>
      <c r="L21" s="58">
        <f t="shared" si="8"/>
        <v>13683853</v>
      </c>
      <c r="M21" s="58">
        <f t="shared" si="8"/>
        <v>7796666</v>
      </c>
      <c r="N21" s="58">
        <f t="shared" si="8"/>
        <v>4867288</v>
      </c>
      <c r="O21" s="58">
        <f t="shared" si="8"/>
        <v>2953385</v>
      </c>
      <c r="P21" s="41">
        <f t="shared" ref="P21:P22" si="9">SUM(D21:O21)</f>
        <v>118121068</v>
      </c>
      <c r="Q21" s="3"/>
    </row>
    <row r="22" spans="1:17">
      <c r="A22" s="12" t="s">
        <v>27</v>
      </c>
      <c r="B22" s="12"/>
      <c r="C22" s="12"/>
      <c r="D22" s="59">
        <v>2238206</v>
      </c>
      <c r="E22" s="59">
        <v>2111319</v>
      </c>
      <c r="F22" s="59">
        <v>2467077</v>
      </c>
      <c r="G22" s="59">
        <v>7228847</v>
      </c>
      <c r="H22" s="59">
        <v>15436280</v>
      </c>
      <c r="I22" s="59">
        <v>21347972</v>
      </c>
      <c r="J22" s="59">
        <v>20593808</v>
      </c>
      <c r="K22" s="59">
        <v>16811997</v>
      </c>
      <c r="L22" s="59">
        <v>13669721</v>
      </c>
      <c r="M22" s="59">
        <v>9595265</v>
      </c>
      <c r="N22" s="59">
        <v>5122806</v>
      </c>
      <c r="O22" s="59">
        <v>2401308</v>
      </c>
      <c r="P22" s="41">
        <f t="shared" si="9"/>
        <v>119024606</v>
      </c>
      <c r="Q22" s="3"/>
    </row>
    <row r="23" spans="1:17">
      <c r="A23" s="18" t="s">
        <v>28</v>
      </c>
      <c r="B23" s="18"/>
      <c r="C23" s="12"/>
      <c r="D23" s="17">
        <f t="shared" ref="D23:L23" si="10">D21-D22</f>
        <v>-169907</v>
      </c>
      <c r="E23" s="17">
        <f t="shared" si="10"/>
        <v>-73748</v>
      </c>
      <c r="F23" s="17">
        <f t="shared" si="10"/>
        <v>159266</v>
      </c>
      <c r="G23" s="17">
        <f t="shared" si="10"/>
        <v>1352226</v>
      </c>
      <c r="H23" s="17">
        <f t="shared" si="10"/>
        <v>-765531</v>
      </c>
      <c r="I23" s="17">
        <f t="shared" si="10"/>
        <v>177385</v>
      </c>
      <c r="J23" s="17">
        <f t="shared" si="10"/>
        <v>-172668</v>
      </c>
      <c r="K23" s="17">
        <f t="shared" si="10"/>
        <v>77347</v>
      </c>
      <c r="L23" s="17">
        <f t="shared" si="10"/>
        <v>14132</v>
      </c>
      <c r="M23" s="17">
        <f t="shared" ref="M23:O23" si="11">M21-M22</f>
        <v>-1798599</v>
      </c>
      <c r="N23" s="17">
        <f t="shared" si="11"/>
        <v>-255518</v>
      </c>
      <c r="O23" s="17">
        <f t="shared" si="11"/>
        <v>552077</v>
      </c>
      <c r="P23" s="57">
        <f>SUM(D23:O23)</f>
        <v>-903538</v>
      </c>
      <c r="Q23" s="3"/>
    </row>
    <row r="24" spans="1:17">
      <c r="A24" s="18" t="s">
        <v>29</v>
      </c>
      <c r="B24" s="18"/>
      <c r="C24" s="12"/>
      <c r="D24" s="60">
        <v>0.29837999999999998</v>
      </c>
      <c r="E24" s="60">
        <v>0.29837999999999998</v>
      </c>
      <c r="F24" s="60">
        <v>0.29837999999999998</v>
      </c>
      <c r="G24" s="60">
        <v>0.29837999999999998</v>
      </c>
      <c r="H24" s="60">
        <v>0.29837999999999998</v>
      </c>
      <c r="I24" s="60">
        <v>0.29837999999999998</v>
      </c>
      <c r="J24" s="60">
        <v>0.30662</v>
      </c>
      <c r="K24" s="60">
        <v>0.30662</v>
      </c>
      <c r="L24" s="60">
        <v>0.30662</v>
      </c>
      <c r="M24" s="60">
        <v>0.30662</v>
      </c>
      <c r="N24" s="60">
        <v>0.30662</v>
      </c>
      <c r="O24" s="60">
        <v>0.30662</v>
      </c>
      <c r="P24" s="12"/>
    </row>
    <row r="25" spans="1:17">
      <c r="A25" s="11" t="s">
        <v>30</v>
      </c>
      <c r="B25" s="11"/>
      <c r="C25" s="11"/>
      <c r="D25" s="8">
        <f t="shared" ref="D25:O25" si="12">D23*D24</f>
        <v>-50696.850659999996</v>
      </c>
      <c r="E25" s="8">
        <f t="shared" si="12"/>
        <v>-22004.928239999997</v>
      </c>
      <c r="F25" s="9">
        <f t="shared" si="12"/>
        <v>47521.789079999995</v>
      </c>
      <c r="G25" s="8">
        <f t="shared" si="12"/>
        <v>403477.19387999998</v>
      </c>
      <c r="H25" s="8">
        <f t="shared" si="12"/>
        <v>-228419.13978</v>
      </c>
      <c r="I25" s="10">
        <f t="shared" si="12"/>
        <v>52928.136299999998</v>
      </c>
      <c r="J25" s="10">
        <f>J23*J24</f>
        <v>-52943.462160000003</v>
      </c>
      <c r="K25" s="8">
        <f t="shared" si="12"/>
        <v>23716.137139999999</v>
      </c>
      <c r="L25" s="8">
        <f t="shared" si="12"/>
        <v>4333.1538399999999</v>
      </c>
      <c r="M25" s="9">
        <f t="shared" si="12"/>
        <v>-551486.42538000003</v>
      </c>
      <c r="N25" s="8">
        <f t="shared" si="12"/>
        <v>-78346.92916</v>
      </c>
      <c r="O25" s="9">
        <f t="shared" si="12"/>
        <v>169277.84974000001</v>
      </c>
      <c r="P25" s="8">
        <f>SUM(D25:O25)</f>
        <v>-282643.4754</v>
      </c>
    </row>
    <row r="26" spans="1:17">
      <c r="A26" s="11"/>
      <c r="B26" s="61" t="s">
        <v>31</v>
      </c>
      <c r="C26" s="18"/>
      <c r="D26" s="62">
        <v>0.45</v>
      </c>
      <c r="E26" s="62">
        <v>0.45</v>
      </c>
      <c r="F26" s="62">
        <v>0.45</v>
      </c>
      <c r="G26" s="62">
        <v>0.45</v>
      </c>
      <c r="H26" s="62">
        <v>0.45</v>
      </c>
      <c r="I26" s="62">
        <v>0.45</v>
      </c>
      <c r="J26" s="62">
        <v>0.45</v>
      </c>
      <c r="K26" s="62">
        <v>0.45</v>
      </c>
      <c r="L26" s="62">
        <v>0.45</v>
      </c>
      <c r="M26" s="62">
        <v>0.45</v>
      </c>
      <c r="N26" s="62">
        <v>0.45</v>
      </c>
      <c r="O26" s="62">
        <v>0.45</v>
      </c>
      <c r="P26" s="8"/>
    </row>
    <row r="27" spans="1:17" s="2" customFormat="1">
      <c r="A27" s="11" t="s">
        <v>32</v>
      </c>
      <c r="B27" s="18"/>
      <c r="C27" s="18"/>
      <c r="D27" s="10">
        <f t="shared" ref="D27:O27" si="13">ROUND(D25*D26,0)</f>
        <v>-22814</v>
      </c>
      <c r="E27" s="10">
        <f t="shared" si="13"/>
        <v>-9902</v>
      </c>
      <c r="F27" s="10">
        <f t="shared" si="13"/>
        <v>21385</v>
      </c>
      <c r="G27" s="10">
        <f t="shared" si="13"/>
        <v>181565</v>
      </c>
      <c r="H27" s="10">
        <f t="shared" si="13"/>
        <v>-102789</v>
      </c>
      <c r="I27" s="10">
        <f t="shared" si="13"/>
        <v>23818</v>
      </c>
      <c r="J27" s="10">
        <f t="shared" si="13"/>
        <v>-23825</v>
      </c>
      <c r="K27" s="10">
        <f t="shared" si="13"/>
        <v>10672</v>
      </c>
      <c r="L27" s="10">
        <f t="shared" si="13"/>
        <v>1950</v>
      </c>
      <c r="M27" s="10">
        <f t="shared" si="13"/>
        <v>-248169</v>
      </c>
      <c r="N27" s="10">
        <f t="shared" si="13"/>
        <v>-35256</v>
      </c>
      <c r="O27" s="10">
        <f t="shared" si="13"/>
        <v>76175</v>
      </c>
      <c r="P27" s="10">
        <f>SUM(D27:O27)</f>
        <v>-127190</v>
      </c>
    </row>
    <row r="28" spans="1:17" s="2" customFormat="1">
      <c r="A28" s="12"/>
      <c r="B28" s="11" t="s">
        <v>33</v>
      </c>
      <c r="C28" s="12"/>
      <c r="D28" s="12"/>
      <c r="E28" s="55"/>
      <c r="F28" s="55"/>
      <c r="G28" s="55"/>
      <c r="H28" s="55"/>
      <c r="I28" s="63"/>
      <c r="J28" s="63"/>
      <c r="K28" s="55"/>
      <c r="L28" s="55"/>
      <c r="M28" s="55"/>
      <c r="N28" s="55"/>
      <c r="O28" s="55"/>
      <c r="P28" s="41"/>
    </row>
    <row r="29" spans="1:17">
      <c r="A29" s="12"/>
      <c r="B29" s="11"/>
      <c r="C29" s="12"/>
      <c r="D29" s="12"/>
      <c r="E29" s="55"/>
      <c r="F29" s="55"/>
      <c r="G29" s="55"/>
      <c r="H29" s="55"/>
      <c r="I29" s="63"/>
      <c r="J29" s="63"/>
      <c r="K29" s="55"/>
      <c r="L29" s="55"/>
      <c r="M29" s="55"/>
      <c r="N29" s="55"/>
      <c r="O29" s="55"/>
      <c r="P29" s="41"/>
    </row>
    <row r="30" spans="1:17">
      <c r="A30" s="11"/>
      <c r="B30" s="11"/>
      <c r="C30" s="12"/>
      <c r="D30" s="10"/>
      <c r="E30" s="55"/>
      <c r="F30" s="55"/>
      <c r="G30" s="55"/>
      <c r="H30" s="55"/>
      <c r="I30" s="55"/>
      <c r="J30" s="10"/>
      <c r="K30" s="55"/>
      <c r="L30" s="55"/>
      <c r="M30" s="55"/>
      <c r="N30" s="55"/>
      <c r="O30" s="55"/>
      <c r="P30" s="76"/>
    </row>
    <row r="31" spans="1:17">
      <c r="A31" s="11"/>
      <c r="B31" s="11"/>
      <c r="C31" s="12"/>
      <c r="D31" s="10"/>
      <c r="E31" s="55"/>
      <c r="F31" s="55"/>
      <c r="G31" s="55"/>
      <c r="H31" s="55"/>
      <c r="I31" s="55"/>
      <c r="J31" s="10"/>
      <c r="K31" s="55"/>
      <c r="L31" s="55"/>
      <c r="M31" s="55"/>
      <c r="N31" s="55"/>
      <c r="O31" s="55"/>
      <c r="P31" s="76"/>
    </row>
    <row r="32" spans="1:17">
      <c r="A32" s="11"/>
      <c r="B32" s="65"/>
      <c r="C32" s="20"/>
      <c r="D32" s="19"/>
      <c r="E32" s="66"/>
      <c r="F32" s="52"/>
      <c r="G32" s="52"/>
      <c r="H32" s="52"/>
      <c r="I32" s="76"/>
      <c r="J32" s="132"/>
      <c r="K32" s="55"/>
      <c r="L32" s="55"/>
      <c r="M32" s="55"/>
      <c r="N32" s="55"/>
      <c r="O32" s="55"/>
      <c r="P32" s="77"/>
    </row>
    <row r="33" spans="1:20" ht="12.75" customHeight="1">
      <c r="A33" s="11"/>
      <c r="B33" s="11"/>
      <c r="C33" s="12"/>
      <c r="D33" s="12"/>
      <c r="E33" s="67"/>
      <c r="F33" s="55"/>
      <c r="G33" s="55"/>
      <c r="H33" s="55"/>
      <c r="I33" s="55"/>
      <c r="J33" s="133"/>
      <c r="K33" s="55"/>
      <c r="L33" s="55"/>
      <c r="M33" s="55"/>
      <c r="N33" s="55"/>
      <c r="O33" s="55"/>
      <c r="P33" s="10"/>
    </row>
    <row r="34" spans="1:20" ht="21" customHeight="1">
      <c r="A34" s="7" t="s">
        <v>72</v>
      </c>
      <c r="B34" s="38"/>
      <c r="C34" s="3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68"/>
    </row>
    <row r="35" spans="1:20" ht="33.75" customHeight="1">
      <c r="A35" s="154" t="s">
        <v>73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R35" s="40"/>
      <c r="S35" s="40"/>
      <c r="T35" s="40"/>
    </row>
    <row r="36" spans="1:20" ht="21" customHeight="1">
      <c r="A36" s="154" t="s">
        <v>138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R36" s="40"/>
      <c r="S36" s="40"/>
      <c r="T36" s="40"/>
    </row>
    <row r="37" spans="1:20" ht="12.75" customHeight="1">
      <c r="A37" s="20"/>
      <c r="B37" s="20"/>
      <c r="C37" s="20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2"/>
    </row>
    <row r="38" spans="1:20" ht="12.75" customHeight="1">
      <c r="A38" s="20"/>
      <c r="B38" s="20"/>
      <c r="C38" s="20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2"/>
    </row>
    <row r="39" spans="1:20" s="70" customFormat="1" ht="12.75" customHeight="1">
      <c r="A39" s="64"/>
      <c r="B39" s="19"/>
      <c r="C39" s="19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41"/>
    </row>
    <row r="40" spans="1:20" s="70" customFormat="1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0" ht="12.75" customHeight="1">
      <c r="A41" s="42" t="s">
        <v>132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</row>
    <row r="42" spans="1:20" ht="12.75" customHeight="1">
      <c r="A42" s="11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20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20" ht="12.75" customHeight="1">
      <c r="A44" s="13" t="s">
        <v>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20" ht="12.75" customHeight="1">
      <c r="A45" s="12"/>
      <c r="B45" s="12"/>
      <c r="C45" s="12"/>
      <c r="D45" s="21">
        <v>41640</v>
      </c>
      <c r="E45" s="21">
        <v>41671</v>
      </c>
      <c r="F45" s="21">
        <v>41699</v>
      </c>
      <c r="G45" s="21">
        <v>41730</v>
      </c>
      <c r="H45" s="21">
        <v>41760</v>
      </c>
      <c r="I45" s="21">
        <v>41791</v>
      </c>
      <c r="J45" s="21">
        <v>41456</v>
      </c>
      <c r="K45" s="21">
        <v>41487</v>
      </c>
      <c r="L45" s="21">
        <v>41518</v>
      </c>
      <c r="M45" s="21">
        <v>41548</v>
      </c>
      <c r="N45" s="21">
        <v>41579</v>
      </c>
      <c r="O45" s="21">
        <v>41609</v>
      </c>
      <c r="P45" s="22" t="s">
        <v>17</v>
      </c>
    </row>
    <row r="46" spans="1:20" ht="12.75" customHeight="1">
      <c r="A46" s="23" t="s">
        <v>113</v>
      </c>
      <c r="B46" s="12"/>
      <c r="C46" s="12"/>
      <c r="D46" s="78">
        <v>1109</v>
      </c>
      <c r="E46" s="78">
        <v>913</v>
      </c>
      <c r="F46" s="78">
        <v>775</v>
      </c>
      <c r="G46" s="78">
        <v>551</v>
      </c>
      <c r="H46" s="78">
        <v>327</v>
      </c>
      <c r="I46" s="78">
        <v>140</v>
      </c>
      <c r="J46" s="78">
        <v>36</v>
      </c>
      <c r="K46" s="78">
        <v>33</v>
      </c>
      <c r="L46" s="78">
        <v>184</v>
      </c>
      <c r="M46" s="78">
        <v>546</v>
      </c>
      <c r="N46" s="78">
        <v>885</v>
      </c>
      <c r="O46" s="78">
        <v>1172</v>
      </c>
      <c r="P46" s="78">
        <f>SUM(D46:O46)</f>
        <v>6671</v>
      </c>
    </row>
    <row r="47" spans="1:20" ht="12.75" customHeight="1">
      <c r="A47" s="12" t="s">
        <v>35</v>
      </c>
      <c r="B47" s="12"/>
      <c r="C47" s="12"/>
      <c r="D47" s="79">
        <v>1090</v>
      </c>
      <c r="E47" s="79">
        <v>1085</v>
      </c>
      <c r="F47" s="79">
        <v>780</v>
      </c>
      <c r="G47" s="79">
        <v>537</v>
      </c>
      <c r="H47" s="79">
        <v>227</v>
      </c>
      <c r="I47" s="79">
        <v>106</v>
      </c>
      <c r="J47" s="79">
        <v>0</v>
      </c>
      <c r="K47" s="79">
        <v>7</v>
      </c>
      <c r="L47" s="79">
        <v>160</v>
      </c>
      <c r="M47" s="79">
        <v>590</v>
      </c>
      <c r="N47" s="79">
        <v>898</v>
      </c>
      <c r="O47" s="79">
        <v>1213</v>
      </c>
      <c r="P47" s="78">
        <f>SUM(D47:O47)</f>
        <v>6693</v>
      </c>
    </row>
    <row r="48" spans="1:20" ht="12.75" customHeight="1">
      <c r="A48" s="11" t="s">
        <v>86</v>
      </c>
      <c r="B48" s="12"/>
      <c r="C48" s="12"/>
      <c r="D48" s="80">
        <f>D46-D47</f>
        <v>19</v>
      </c>
      <c r="E48" s="80">
        <f>E46-E47</f>
        <v>-172</v>
      </c>
      <c r="F48" s="80">
        <f>F46-F47</f>
        <v>-5</v>
      </c>
      <c r="G48" s="80">
        <f>G46-G47</f>
        <v>14</v>
      </c>
      <c r="H48" s="80">
        <f t="shared" ref="H48:O48" si="14">H46-H47</f>
        <v>100</v>
      </c>
      <c r="I48" s="80">
        <f t="shared" si="14"/>
        <v>34</v>
      </c>
      <c r="J48" s="80">
        <f t="shared" si="14"/>
        <v>36</v>
      </c>
      <c r="K48" s="80">
        <f t="shared" si="14"/>
        <v>26</v>
      </c>
      <c r="L48" s="80">
        <f t="shared" si="14"/>
        <v>24</v>
      </c>
      <c r="M48" s="80">
        <f t="shared" si="14"/>
        <v>-44</v>
      </c>
      <c r="N48" s="80">
        <f t="shared" si="14"/>
        <v>-13</v>
      </c>
      <c r="O48" s="80">
        <f t="shared" si="14"/>
        <v>-41</v>
      </c>
      <c r="P48" s="80">
        <f>SUM(D48:O48)</f>
        <v>-22</v>
      </c>
    </row>
    <row r="49" spans="1:16" ht="12.75" customHeight="1">
      <c r="A49" s="11"/>
      <c r="B49" s="24"/>
      <c r="C49" s="14" t="s">
        <v>36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2.75" customHeight="1">
      <c r="A50" s="12" t="s">
        <v>37</v>
      </c>
      <c r="B50" s="12"/>
      <c r="C50" s="22" t="s">
        <v>77</v>
      </c>
      <c r="D50" s="81">
        <v>9.8000000000000004E-2</v>
      </c>
      <c r="E50" s="25">
        <f t="shared" ref="E50:F52" si="15">D50</f>
        <v>9.8000000000000004E-2</v>
      </c>
      <c r="F50" s="25">
        <f t="shared" si="15"/>
        <v>9.8000000000000004E-2</v>
      </c>
      <c r="G50" s="81">
        <v>7.5999999999999998E-2</v>
      </c>
      <c r="H50" s="25">
        <f t="shared" ref="H50:I52" si="16">G50</f>
        <v>7.5999999999999998E-2</v>
      </c>
      <c r="I50" s="25">
        <f t="shared" si="16"/>
        <v>7.5999999999999998E-2</v>
      </c>
      <c r="J50" s="25">
        <v>0</v>
      </c>
      <c r="K50" s="25">
        <f t="shared" ref="K50:L52" si="17">J50</f>
        <v>0</v>
      </c>
      <c r="L50" s="25">
        <f t="shared" si="17"/>
        <v>0</v>
      </c>
      <c r="M50" s="25">
        <f>G50</f>
        <v>7.5999999999999998E-2</v>
      </c>
      <c r="N50" s="25">
        <f>M50</f>
        <v>7.5999999999999998E-2</v>
      </c>
      <c r="O50" s="25">
        <f>D50</f>
        <v>9.8000000000000004E-2</v>
      </c>
      <c r="P50" s="12"/>
    </row>
    <row r="51" spans="1:16" ht="12.75" customHeight="1">
      <c r="A51" s="12" t="s">
        <v>38</v>
      </c>
      <c r="B51" s="12"/>
      <c r="C51" s="22" t="s">
        <v>77</v>
      </c>
      <c r="D51" s="81">
        <v>0.252</v>
      </c>
      <c r="E51" s="25">
        <f t="shared" si="15"/>
        <v>0.252</v>
      </c>
      <c r="F51" s="25">
        <f t="shared" si="15"/>
        <v>0.252</v>
      </c>
      <c r="G51" s="81">
        <v>0.1663</v>
      </c>
      <c r="H51" s="25">
        <f t="shared" si="16"/>
        <v>0.1663</v>
      </c>
      <c r="I51" s="25">
        <f t="shared" si="16"/>
        <v>0.1663</v>
      </c>
      <c r="J51" s="25">
        <v>0</v>
      </c>
      <c r="K51" s="25">
        <f t="shared" si="17"/>
        <v>0</v>
      </c>
      <c r="L51" s="25">
        <f t="shared" si="17"/>
        <v>0</v>
      </c>
      <c r="M51" s="25">
        <f>G51</f>
        <v>0.1663</v>
      </c>
      <c r="N51" s="25">
        <f>M51</f>
        <v>0.1663</v>
      </c>
      <c r="O51" s="25">
        <f>D51</f>
        <v>0.252</v>
      </c>
      <c r="P51" s="12"/>
    </row>
    <row r="52" spans="1:16" ht="12.75" customHeight="1">
      <c r="A52" s="12" t="s">
        <v>39</v>
      </c>
      <c r="B52" s="12"/>
      <c r="C52" s="22" t="s">
        <v>77</v>
      </c>
      <c r="D52" s="81">
        <v>0.4123</v>
      </c>
      <c r="E52" s="25">
        <f t="shared" si="15"/>
        <v>0.4123</v>
      </c>
      <c r="F52" s="25">
        <f t="shared" si="15"/>
        <v>0.4123</v>
      </c>
      <c r="G52" s="81">
        <v>0.2742</v>
      </c>
      <c r="H52" s="25">
        <f t="shared" si="16"/>
        <v>0.2742</v>
      </c>
      <c r="I52" s="25">
        <f t="shared" si="16"/>
        <v>0.2742</v>
      </c>
      <c r="J52" s="25">
        <v>0</v>
      </c>
      <c r="K52" s="25">
        <f t="shared" si="17"/>
        <v>0</v>
      </c>
      <c r="L52" s="25">
        <f t="shared" si="17"/>
        <v>0</v>
      </c>
      <c r="M52" s="25">
        <f>G52</f>
        <v>0.2742</v>
      </c>
      <c r="N52" s="25">
        <f>M52</f>
        <v>0.2742</v>
      </c>
      <c r="O52" s="25">
        <f>D52</f>
        <v>0.4123</v>
      </c>
      <c r="P52" s="12"/>
    </row>
    <row r="53" spans="1:16" ht="12.75" customHeight="1">
      <c r="A53" s="12"/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2.75" customHeight="1">
      <c r="A54" s="13" t="s">
        <v>40</v>
      </c>
      <c r="B54" s="26"/>
      <c r="C54" s="2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2.75" customHeight="1">
      <c r="A55" s="12" t="s">
        <v>37</v>
      </c>
      <c r="B55" s="12"/>
      <c r="C55" s="12"/>
      <c r="D55" s="16">
        <f t="shared" ref="D55:O57" si="18">ROUND(D$48*D50*D62,0)</f>
        <v>249221</v>
      </c>
      <c r="E55" s="16">
        <f t="shared" si="18"/>
        <v>-2253512</v>
      </c>
      <c r="F55" s="16">
        <f t="shared" si="18"/>
        <v>-65498</v>
      </c>
      <c r="G55" s="16">
        <f t="shared" si="18"/>
        <v>142022</v>
      </c>
      <c r="H55" s="16">
        <f t="shared" si="18"/>
        <v>1014167</v>
      </c>
      <c r="I55" s="16">
        <f t="shared" si="18"/>
        <v>344181</v>
      </c>
      <c r="J55" s="16">
        <f t="shared" si="18"/>
        <v>0</v>
      </c>
      <c r="K55" s="16">
        <f t="shared" si="18"/>
        <v>0</v>
      </c>
      <c r="L55" s="16">
        <f t="shared" si="18"/>
        <v>0</v>
      </c>
      <c r="M55" s="16">
        <f t="shared" si="18"/>
        <v>-447200</v>
      </c>
      <c r="N55" s="16">
        <f t="shared" si="18"/>
        <v>-132666</v>
      </c>
      <c r="O55" s="16">
        <f t="shared" si="18"/>
        <v>-540867</v>
      </c>
      <c r="P55" s="16">
        <f>SUM(D55:O55)</f>
        <v>-1690152</v>
      </c>
    </row>
    <row r="56" spans="1:16" ht="12.75" customHeight="1">
      <c r="A56" s="12" t="s">
        <v>38</v>
      </c>
      <c r="B56" s="12"/>
      <c r="C56" s="12"/>
      <c r="D56" s="16">
        <f t="shared" si="18"/>
        <v>57097</v>
      </c>
      <c r="E56" s="16">
        <f t="shared" si="18"/>
        <v>-517484</v>
      </c>
      <c r="F56" s="16">
        <f t="shared" si="18"/>
        <v>-15007</v>
      </c>
      <c r="G56" s="16">
        <f t="shared" si="18"/>
        <v>27696</v>
      </c>
      <c r="H56" s="16">
        <f t="shared" si="18"/>
        <v>197830</v>
      </c>
      <c r="I56" s="16">
        <f t="shared" si="18"/>
        <v>67195</v>
      </c>
      <c r="J56" s="16">
        <f t="shared" si="18"/>
        <v>0</v>
      </c>
      <c r="K56" s="16">
        <f t="shared" si="18"/>
        <v>0</v>
      </c>
      <c r="L56" s="16">
        <f t="shared" si="18"/>
        <v>0</v>
      </c>
      <c r="M56" s="16">
        <f t="shared" si="18"/>
        <v>-86994</v>
      </c>
      <c r="N56" s="16">
        <f t="shared" si="18"/>
        <v>-25655</v>
      </c>
      <c r="O56" s="16">
        <f t="shared" si="18"/>
        <v>-122847</v>
      </c>
      <c r="P56" s="16">
        <f>SUM(D56:O56)</f>
        <v>-418169</v>
      </c>
    </row>
    <row r="57" spans="1:16" ht="12.75" customHeight="1">
      <c r="A57" s="12" t="s">
        <v>39</v>
      </c>
      <c r="B57" s="12"/>
      <c r="C57" s="12"/>
      <c r="D57" s="16">
        <f t="shared" si="18"/>
        <v>642</v>
      </c>
      <c r="E57" s="16">
        <f t="shared" si="18"/>
        <v>-5673</v>
      </c>
      <c r="F57" s="16">
        <f t="shared" si="18"/>
        <v>-165</v>
      </c>
      <c r="G57" s="16">
        <f t="shared" si="18"/>
        <v>315</v>
      </c>
      <c r="H57" s="16">
        <f t="shared" si="18"/>
        <v>2303</v>
      </c>
      <c r="I57" s="16">
        <f t="shared" si="18"/>
        <v>792</v>
      </c>
      <c r="J57" s="16">
        <f t="shared" si="18"/>
        <v>0</v>
      </c>
      <c r="K57" s="16">
        <f t="shared" si="18"/>
        <v>0</v>
      </c>
      <c r="L57" s="16">
        <f t="shared" si="18"/>
        <v>0</v>
      </c>
      <c r="M57" s="16">
        <f t="shared" si="18"/>
        <v>-1038</v>
      </c>
      <c r="N57" s="16">
        <f t="shared" si="18"/>
        <v>-317</v>
      </c>
      <c r="O57" s="16">
        <f t="shared" si="18"/>
        <v>-1488</v>
      </c>
      <c r="P57" s="16">
        <f>SUM(D57:O57)</f>
        <v>-4629</v>
      </c>
    </row>
    <row r="58" spans="1:16" ht="12.75" customHeight="1">
      <c r="A58" s="12" t="s">
        <v>41</v>
      </c>
      <c r="B58" s="12"/>
      <c r="C58" s="12"/>
      <c r="D58" s="27">
        <f>SUM(D55:D57)</f>
        <v>306960</v>
      </c>
      <c r="E58" s="27">
        <f>SUM(E55:E57)</f>
        <v>-2776669</v>
      </c>
      <c r="F58" s="27">
        <f>SUM(F55:F57)</f>
        <v>-80670</v>
      </c>
      <c r="G58" s="27">
        <f t="shared" ref="G58:P58" si="19">SUM(G55:G57)</f>
        <v>170033</v>
      </c>
      <c r="H58" s="27">
        <f t="shared" si="19"/>
        <v>1214300</v>
      </c>
      <c r="I58" s="27">
        <f t="shared" si="19"/>
        <v>412168</v>
      </c>
      <c r="J58" s="27">
        <f t="shared" si="19"/>
        <v>0</v>
      </c>
      <c r="K58" s="27">
        <f t="shared" si="19"/>
        <v>0</v>
      </c>
      <c r="L58" s="27">
        <f t="shared" si="19"/>
        <v>0</v>
      </c>
      <c r="M58" s="27">
        <f t="shared" si="19"/>
        <v>-535232</v>
      </c>
      <c r="N58" s="27">
        <f t="shared" si="19"/>
        <v>-158638</v>
      </c>
      <c r="O58" s="27">
        <f t="shared" si="19"/>
        <v>-665202</v>
      </c>
      <c r="P58" s="27">
        <f t="shared" si="19"/>
        <v>-2112950</v>
      </c>
    </row>
    <row r="59" spans="1:16" ht="12.75" customHeight="1">
      <c r="A59" s="12"/>
      <c r="B59" s="12"/>
      <c r="C59" s="12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2.75" customHeight="1">
      <c r="A60" s="11" t="s">
        <v>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2.75" customHeight="1">
      <c r="A61" s="11"/>
      <c r="B61" s="12" t="s">
        <v>45</v>
      </c>
      <c r="C61" s="29"/>
      <c r="D61" s="29">
        <v>40544</v>
      </c>
      <c r="E61" s="29">
        <v>40575</v>
      </c>
      <c r="F61" s="29">
        <v>40603</v>
      </c>
      <c r="G61" s="29">
        <v>40634</v>
      </c>
      <c r="H61" s="29">
        <v>40664</v>
      </c>
      <c r="I61" s="29">
        <v>40695</v>
      </c>
      <c r="J61" s="29">
        <v>40725</v>
      </c>
      <c r="K61" s="29">
        <v>40756</v>
      </c>
      <c r="L61" s="29">
        <v>40787</v>
      </c>
      <c r="M61" s="29">
        <v>40817</v>
      </c>
      <c r="N61" s="29">
        <v>40848</v>
      </c>
      <c r="O61" s="29">
        <v>40878</v>
      </c>
      <c r="P61" s="30" t="s">
        <v>56</v>
      </c>
    </row>
    <row r="62" spans="1:16" ht="12.75" customHeight="1">
      <c r="A62" s="12" t="s">
        <v>46</v>
      </c>
      <c r="B62" s="31" t="s">
        <v>47</v>
      </c>
      <c r="C62" s="32" t="s">
        <v>78</v>
      </c>
      <c r="D62" s="16">
        <v>133846</v>
      </c>
      <c r="E62" s="16">
        <v>133692</v>
      </c>
      <c r="F62" s="16">
        <v>133670</v>
      </c>
      <c r="G62" s="16">
        <v>133479</v>
      </c>
      <c r="H62" s="16">
        <v>133443</v>
      </c>
      <c r="I62" s="16">
        <v>133197</v>
      </c>
      <c r="J62" s="16">
        <v>133325</v>
      </c>
      <c r="K62" s="16">
        <v>133519</v>
      </c>
      <c r="L62" s="16">
        <v>133444</v>
      </c>
      <c r="M62" s="16">
        <v>133732</v>
      </c>
      <c r="N62" s="16">
        <v>134277</v>
      </c>
      <c r="O62" s="16">
        <v>134611</v>
      </c>
      <c r="P62" s="16">
        <f>SUM(D62:O62)</f>
        <v>1604235</v>
      </c>
    </row>
    <row r="63" spans="1:16" ht="12.75" customHeight="1">
      <c r="A63" s="12" t="s">
        <v>48</v>
      </c>
      <c r="B63" s="31" t="s">
        <v>49</v>
      </c>
      <c r="C63" s="32" t="s">
        <v>78</v>
      </c>
      <c r="D63" s="16">
        <v>11925</v>
      </c>
      <c r="E63" s="16">
        <v>11939</v>
      </c>
      <c r="F63" s="16">
        <v>11910</v>
      </c>
      <c r="G63" s="16">
        <v>11896</v>
      </c>
      <c r="H63" s="16">
        <v>11896</v>
      </c>
      <c r="I63" s="16">
        <v>11884</v>
      </c>
      <c r="J63" s="16">
        <v>11825</v>
      </c>
      <c r="K63" s="16">
        <v>11854</v>
      </c>
      <c r="L63" s="16">
        <v>11878</v>
      </c>
      <c r="M63" s="16">
        <v>11889</v>
      </c>
      <c r="N63" s="16">
        <v>11867</v>
      </c>
      <c r="O63" s="16">
        <v>11890</v>
      </c>
      <c r="P63" s="16">
        <f>SUM(D63:O63)</f>
        <v>142653</v>
      </c>
    </row>
    <row r="64" spans="1:16" ht="12.75" customHeight="1">
      <c r="A64" s="12" t="s">
        <v>50</v>
      </c>
      <c r="B64" s="31" t="s">
        <v>51</v>
      </c>
      <c r="C64" s="32" t="s">
        <v>78</v>
      </c>
      <c r="D64" s="16">
        <v>82</v>
      </c>
      <c r="E64" s="16">
        <v>80</v>
      </c>
      <c r="F64" s="16">
        <v>80</v>
      </c>
      <c r="G64" s="16">
        <v>82</v>
      </c>
      <c r="H64" s="16">
        <v>84</v>
      </c>
      <c r="I64" s="16">
        <v>85</v>
      </c>
      <c r="J64" s="16">
        <v>83</v>
      </c>
      <c r="K64" s="16">
        <v>86</v>
      </c>
      <c r="L64" s="16">
        <v>83</v>
      </c>
      <c r="M64" s="16">
        <v>86</v>
      </c>
      <c r="N64" s="16">
        <v>89</v>
      </c>
      <c r="O64" s="16">
        <v>88</v>
      </c>
      <c r="P64" s="16">
        <f>SUM(D64:O64)</f>
        <v>1008</v>
      </c>
    </row>
    <row r="65" spans="1:16" ht="12.75" customHeight="1">
      <c r="A65" s="12" t="s">
        <v>52</v>
      </c>
      <c r="B65" s="31" t="s">
        <v>53</v>
      </c>
      <c r="C65" s="32" t="s">
        <v>78</v>
      </c>
      <c r="D65" s="16">
        <v>29</v>
      </c>
      <c r="E65" s="16">
        <v>32</v>
      </c>
      <c r="F65" s="16">
        <v>31</v>
      </c>
      <c r="G65" s="16">
        <v>30</v>
      </c>
      <c r="H65" s="16">
        <v>29</v>
      </c>
      <c r="I65" s="16">
        <v>30</v>
      </c>
      <c r="J65" s="16">
        <v>30</v>
      </c>
      <c r="K65" s="16">
        <v>30</v>
      </c>
      <c r="L65" s="16">
        <v>30</v>
      </c>
      <c r="M65" s="16">
        <v>30</v>
      </c>
      <c r="N65" s="16">
        <v>30</v>
      </c>
      <c r="O65" s="16">
        <v>29</v>
      </c>
      <c r="P65" s="16">
        <f>SUM(D65:O65)</f>
        <v>360</v>
      </c>
    </row>
    <row r="66" spans="1:16" ht="12.75" customHeight="1">
      <c r="A66" s="12" t="s">
        <v>43</v>
      </c>
      <c r="B66" s="12"/>
      <c r="C66" s="32"/>
      <c r="D66" s="17">
        <f>SUM(D62:D65)</f>
        <v>145882</v>
      </c>
      <c r="E66" s="17">
        <f>SUM(E62:E65)</f>
        <v>145743</v>
      </c>
      <c r="F66" s="17">
        <f>SUM(F62:F65)</f>
        <v>145691</v>
      </c>
      <c r="G66" s="17">
        <f>SUM(G62:G65)</f>
        <v>145487</v>
      </c>
      <c r="H66" s="17">
        <f t="shared" ref="H66:P66" si="20">SUM(H62:H65)</f>
        <v>145452</v>
      </c>
      <c r="I66" s="17">
        <f t="shared" si="20"/>
        <v>145196</v>
      </c>
      <c r="J66" s="17">
        <f t="shared" si="20"/>
        <v>145263</v>
      </c>
      <c r="K66" s="17">
        <f t="shared" si="20"/>
        <v>145489</v>
      </c>
      <c r="L66" s="17">
        <f t="shared" si="20"/>
        <v>145435</v>
      </c>
      <c r="M66" s="17">
        <f t="shared" si="20"/>
        <v>145737</v>
      </c>
      <c r="N66" s="17">
        <f t="shared" si="20"/>
        <v>146263</v>
      </c>
      <c r="O66" s="17">
        <f t="shared" si="20"/>
        <v>146618</v>
      </c>
      <c r="P66" s="17">
        <f t="shared" si="20"/>
        <v>1748256</v>
      </c>
    </row>
    <row r="67" spans="1:16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2.75" customHeight="1">
      <c r="A68" s="13" t="s">
        <v>85</v>
      </c>
      <c r="B68" s="12"/>
      <c r="C68" s="12"/>
      <c r="D68" s="2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12.75" customHeight="1">
      <c r="A69" s="33" t="s">
        <v>84</v>
      </c>
      <c r="B69" s="12"/>
      <c r="C69" s="18"/>
      <c r="D69" s="29">
        <v>41426</v>
      </c>
      <c r="E69" s="29">
        <v>41456</v>
      </c>
      <c r="F69" s="29">
        <v>41487</v>
      </c>
      <c r="G69" s="29">
        <v>41518</v>
      </c>
      <c r="H69" s="29">
        <v>41548</v>
      </c>
      <c r="I69" s="29">
        <v>41579</v>
      </c>
      <c r="J69" s="29">
        <v>41609</v>
      </c>
      <c r="K69" s="29">
        <v>41640</v>
      </c>
      <c r="L69" s="29">
        <v>41671</v>
      </c>
      <c r="M69" s="29">
        <v>41699</v>
      </c>
      <c r="N69" s="29">
        <v>41730</v>
      </c>
      <c r="O69" s="29">
        <v>41760</v>
      </c>
      <c r="P69" s="29">
        <v>41791</v>
      </c>
    </row>
    <row r="70" spans="1:16" ht="12.75" customHeight="1">
      <c r="A70" s="34" t="s">
        <v>84</v>
      </c>
      <c r="B70" s="34"/>
      <c r="C70" s="1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ht="12.75" customHeight="1">
      <c r="A71" s="34" t="s">
        <v>80</v>
      </c>
      <c r="B71" s="34"/>
      <c r="C71" s="18"/>
      <c r="D71" s="39">
        <v>2068502</v>
      </c>
      <c r="E71" s="39">
        <v>1535630</v>
      </c>
      <c r="F71" s="39">
        <v>1588072</v>
      </c>
      <c r="G71" s="39">
        <v>2152053</v>
      </c>
      <c r="H71" s="39">
        <v>6178713</v>
      </c>
      <c r="I71" s="39">
        <v>11043212</v>
      </c>
      <c r="J71" s="39">
        <v>13868821</v>
      </c>
      <c r="K71" s="39">
        <v>12912231</v>
      </c>
      <c r="L71" s="39">
        <v>11977669</v>
      </c>
      <c r="M71" s="39">
        <v>8125021</v>
      </c>
      <c r="N71" s="39">
        <v>5390257</v>
      </c>
      <c r="O71" s="39">
        <v>2400797</v>
      </c>
      <c r="P71" s="39">
        <v>1904904</v>
      </c>
    </row>
    <row r="72" spans="1:16" ht="12.75" customHeight="1">
      <c r="A72" s="18" t="s">
        <v>81</v>
      </c>
      <c r="B72" s="18"/>
      <c r="C72" s="18"/>
      <c r="D72" s="39">
        <v>147321</v>
      </c>
      <c r="E72" s="39">
        <v>147681</v>
      </c>
      <c r="F72" s="39">
        <v>147546</v>
      </c>
      <c r="G72" s="39">
        <v>147523</v>
      </c>
      <c r="H72" s="39">
        <v>147959</v>
      </c>
      <c r="I72" s="39">
        <v>148520</v>
      </c>
      <c r="J72" s="39">
        <v>149039</v>
      </c>
      <c r="K72" s="39">
        <v>149199</v>
      </c>
      <c r="L72" s="39">
        <v>149176</v>
      </c>
      <c r="M72" s="39">
        <v>149242</v>
      </c>
      <c r="N72" s="39">
        <v>149002</v>
      </c>
      <c r="O72" s="39">
        <v>149256</v>
      </c>
      <c r="P72" s="39">
        <v>148999</v>
      </c>
    </row>
    <row r="73" spans="1:16" ht="12.75" customHeight="1">
      <c r="A73" s="18" t="s">
        <v>82</v>
      </c>
      <c r="B73" s="18"/>
      <c r="C73" s="18"/>
      <c r="D73" s="43">
        <f t="shared" ref="D73:P73" si="21">D71/D72</f>
        <v>14.040781694395232</v>
      </c>
      <c r="E73" s="43">
        <f t="shared" si="21"/>
        <v>10.398290910814525</v>
      </c>
      <c r="F73" s="43">
        <f t="shared" si="21"/>
        <v>10.763233161183631</v>
      </c>
      <c r="G73" s="43">
        <f t="shared" si="21"/>
        <v>14.587915104763326</v>
      </c>
      <c r="H73" s="43">
        <f t="shared" si="21"/>
        <v>41.759629356781268</v>
      </c>
      <c r="I73" s="43">
        <f t="shared" si="21"/>
        <v>74.3550498249394</v>
      </c>
      <c r="J73" s="43">
        <f t="shared" si="21"/>
        <v>93.05497889814076</v>
      </c>
      <c r="K73" s="43">
        <f t="shared" si="21"/>
        <v>86.543683268654618</v>
      </c>
      <c r="L73" s="43">
        <f t="shared" si="21"/>
        <v>80.292198476966803</v>
      </c>
      <c r="M73" s="43">
        <f t="shared" si="21"/>
        <v>54.441919834899025</v>
      </c>
      <c r="N73" s="43">
        <f t="shared" si="21"/>
        <v>36.175735896162465</v>
      </c>
      <c r="O73" s="43">
        <f t="shared" si="21"/>
        <v>16.085095406549822</v>
      </c>
      <c r="P73" s="43">
        <f t="shared" si="21"/>
        <v>12.784676407224209</v>
      </c>
    </row>
    <row r="74" spans="1:16" ht="12.75" customHeight="1">
      <c r="A74" s="18" t="s">
        <v>84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70" customFormat="1" ht="12.75" customHeight="1">
      <c r="A75" s="18" t="s">
        <v>83</v>
      </c>
      <c r="B75" s="18"/>
      <c r="C75" s="18"/>
      <c r="D75" s="41">
        <f t="shared" ref="D75:J75" si="22">ROUND(D73*I66,0)</f>
        <v>2038665</v>
      </c>
      <c r="E75" s="41">
        <f t="shared" si="22"/>
        <v>1510487</v>
      </c>
      <c r="F75" s="41">
        <f t="shared" si="22"/>
        <v>1565932</v>
      </c>
      <c r="G75" s="41">
        <f t="shared" si="22"/>
        <v>2121593</v>
      </c>
      <c r="H75" s="41">
        <f t="shared" si="22"/>
        <v>6085923</v>
      </c>
      <c r="I75" s="41">
        <f t="shared" si="22"/>
        <v>10875393</v>
      </c>
      <c r="J75" s="41">
        <f t="shared" si="22"/>
        <v>13643535</v>
      </c>
      <c r="K75" s="41">
        <f t="shared" ref="K75:P75" si="23">ROUND(K73*D66,0)</f>
        <v>12625166</v>
      </c>
      <c r="L75" s="41">
        <f t="shared" si="23"/>
        <v>11702026</v>
      </c>
      <c r="M75" s="41">
        <f t="shared" si="23"/>
        <v>7931698</v>
      </c>
      <c r="N75" s="41">
        <f t="shared" si="23"/>
        <v>5263099</v>
      </c>
      <c r="O75" s="41">
        <f t="shared" si="23"/>
        <v>2339609</v>
      </c>
      <c r="P75" s="41">
        <f t="shared" si="23"/>
        <v>1856284</v>
      </c>
    </row>
    <row r="76" spans="1:1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37"/>
    </row>
    <row r="77" spans="1:16" ht="12.75" customHeight="1">
      <c r="A77" s="18"/>
      <c r="B77" s="1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37"/>
    </row>
    <row r="78" spans="1:16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18"/>
      <c r="B79" s="1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37"/>
    </row>
    <row r="80" spans="1:1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</sheetData>
  <customSheetViews>
    <customSheetView guid="{A6955850-675F-4B7A-99D7-C52DA0B2D2D6}" scale="60" showPageBreaks="1" printArea="1" hiddenRows="1" view="pageBreakPreview">
      <selection activeCell="B79" sqref="B79"/>
      <pageMargins left="0.17" right="0.18" top="0.34" bottom="0.37" header="0.5" footer="0.2"/>
      <printOptions horizontalCentered="1" verticalCentered="1"/>
      <pageSetup scale="60" orientation="landscape" r:id="rId1"/>
      <headerFooter alignWithMargins="0">
        <oddFooter>&amp;Cfile: &amp;F / &amp;A</oddFooter>
      </headerFooter>
    </customSheetView>
    <customSheetView guid="{81D22F57-B9CC-4D89-903B-6E009051802B}" showPageBreaks="1" fitToPage="1" printArea="1" hiddenRows="1" topLeftCell="N1">
      <selection activeCell="R1" sqref="R1:V109"/>
      <pageMargins left="0.17" right="0.18" top="0.34" bottom="0.37" header="0.5" footer="0.2"/>
      <printOptions horizontalCentered="1" verticalCentered="1"/>
      <pageSetup scale="80" orientation="portrait" r:id="rId2"/>
      <headerFooter alignWithMargins="0">
        <oddFooter>&amp;Cfile: &amp;F / &amp;A</oddFooter>
      </headerFooter>
    </customSheetView>
    <customSheetView guid="{D4943E0B-60C6-4C0B-BD3A-F3B96E2421DB}" showPageBreaks="1" printArea="1" hiddenRows="1" topLeftCell="A25">
      <selection sqref="A1:P120"/>
      <pageMargins left="0.17" right="0.18" top="0.34" bottom="0.37" header="0.5" footer="0.2"/>
      <printOptions horizontalCentered="1" verticalCentered="1"/>
      <pageSetup scale="60" orientation="landscape" r:id="rId3"/>
      <headerFooter alignWithMargins="0">
        <oddFooter>&amp;Cfile: &amp;F / &amp;A</oddFooter>
      </headerFooter>
    </customSheetView>
    <customSheetView guid="{0FD22FF2-1019-47D8-B258-1BB68232F092}" showPageBreaks="1" fitToPage="1" printArea="1" hiddenRows="1" topLeftCell="L100">
      <pane xSplit="5.0714285714285712" topLeftCell="Q1" activePane="topRight"/>
      <selection pane="topRight" activeCell="R1" sqref="R1:V120"/>
      <pageMargins left="0.17" right="0.18" top="0.34" bottom="0.37" header="0.5" footer="0.2"/>
      <printOptions horizontalCentered="1" verticalCentered="1"/>
      <pageSetup scale="77" orientation="portrait" r:id="rId4"/>
      <headerFooter alignWithMargins="0">
        <oddFooter>&amp;Cfile: &amp;F / &amp;A</oddFooter>
      </headerFooter>
    </customSheetView>
  </customSheetViews>
  <mergeCells count="8">
    <mergeCell ref="A36:P36"/>
    <mergeCell ref="A1:P1"/>
    <mergeCell ref="A2:P2"/>
    <mergeCell ref="A3:P3"/>
    <mergeCell ref="A6:P6"/>
    <mergeCell ref="A4:P4"/>
    <mergeCell ref="A5:P5"/>
    <mergeCell ref="A35:P35"/>
  </mergeCells>
  <printOptions horizontalCentered="1" verticalCentered="1"/>
  <pageMargins left="0.25" right="0.25" top="1.01" bottom="0.73" header="0.5" footer="0.5"/>
  <pageSetup scale="64" orientation="landscape" r:id="rId5"/>
  <headerFooter scaleWithDoc="0" alignWithMargins="0">
    <oddHeader>&amp;CAvista Corporation Natural Gas Decoupling Mechanism
Washington Jurisdiction
Quarterly Report for 2nd Quarter 2014</oddHeader>
    <oddFooter>&amp;Cfile: &amp;F / &amp;A&amp;RPage &amp;P of &amp;N</oddFooter>
  </headerFooter>
  <rowBreaks count="1" manualBreakCount="1">
    <brk id="39" max="15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4"/>
  <sheetViews>
    <sheetView tabSelected="1" topLeftCell="A81" zoomScaleNormal="100" zoomScaleSheetLayoutView="84" workbookViewId="0">
      <selection activeCell="N32" sqref="N32"/>
    </sheetView>
  </sheetViews>
  <sheetFormatPr defaultColWidth="9.109375" defaultRowHeight="13.2"/>
  <cols>
    <col min="1" max="1" width="15.109375" style="12" customWidth="1"/>
    <col min="2" max="2" width="47.5546875" style="12" customWidth="1"/>
    <col min="3" max="3" width="12.88671875" style="12" customWidth="1"/>
    <col min="4" max="4" width="13.44140625" style="12" customWidth="1"/>
    <col min="5" max="5" width="3.33203125" style="12" customWidth="1"/>
    <col min="6" max="6" width="0.44140625" style="12" customWidth="1"/>
    <col min="7" max="7" width="9.109375" style="12"/>
    <col min="8" max="8" width="10.88671875" style="12" bestFit="1" customWidth="1"/>
    <col min="9" max="16384" width="9.109375" style="12"/>
  </cols>
  <sheetData>
    <row r="1" spans="1:5">
      <c r="A1" s="155" t="s">
        <v>87</v>
      </c>
      <c r="B1" s="155"/>
      <c r="C1" s="155"/>
      <c r="D1" s="155"/>
      <c r="E1" s="155"/>
    </row>
    <row r="3" spans="1:5">
      <c r="A3" s="134" t="s">
        <v>139</v>
      </c>
      <c r="B3" s="134"/>
      <c r="C3" s="134"/>
      <c r="D3" s="134"/>
    </row>
    <row r="4" spans="1:5">
      <c r="A4" s="20"/>
      <c r="B4" s="20"/>
      <c r="C4" s="20"/>
      <c r="D4" s="20"/>
    </row>
    <row r="5" spans="1:5" ht="16.5" customHeight="1">
      <c r="A5" s="151" t="s">
        <v>88</v>
      </c>
      <c r="B5" s="135" t="s">
        <v>89</v>
      </c>
      <c r="C5" s="136" t="s">
        <v>90</v>
      </c>
      <c r="D5" s="136" t="s">
        <v>91</v>
      </c>
    </row>
    <row r="6" spans="1:5">
      <c r="A6" s="20"/>
      <c r="B6" s="20"/>
      <c r="C6" s="20"/>
      <c r="D6" s="20"/>
    </row>
    <row r="7" spans="1:5" ht="26.4">
      <c r="A7" s="137" t="s">
        <v>92</v>
      </c>
      <c r="B7" s="138" t="s">
        <v>93</v>
      </c>
      <c r="C7" s="137" t="s">
        <v>94</v>
      </c>
      <c r="D7" s="137" t="s">
        <v>95</v>
      </c>
    </row>
    <row r="8" spans="1:5">
      <c r="A8" s="139" t="s">
        <v>140</v>
      </c>
      <c r="B8" s="140">
        <v>-80060</v>
      </c>
      <c r="C8" s="141">
        <v>248169</v>
      </c>
      <c r="D8" s="140">
        <v>168109</v>
      </c>
    </row>
    <row r="9" spans="1:5">
      <c r="A9" s="139" t="s">
        <v>141</v>
      </c>
      <c r="B9" s="140">
        <v>168109</v>
      </c>
      <c r="C9" s="141">
        <v>-168109</v>
      </c>
      <c r="D9" s="140">
        <v>0</v>
      </c>
      <c r="E9" s="147" t="s">
        <v>134</v>
      </c>
    </row>
    <row r="10" spans="1:5">
      <c r="A10" s="139" t="s">
        <v>142</v>
      </c>
      <c r="B10" s="140">
        <v>0</v>
      </c>
      <c r="C10" s="141">
        <v>0</v>
      </c>
      <c r="D10" s="140">
        <v>0</v>
      </c>
      <c r="E10" s="147" t="s">
        <v>150</v>
      </c>
    </row>
    <row r="11" spans="1:5">
      <c r="A11" s="152"/>
      <c r="B11" s="153"/>
      <c r="C11" s="146" t="s">
        <v>143</v>
      </c>
      <c r="D11" s="153"/>
    </row>
    <row r="12" spans="1:5">
      <c r="A12" s="47"/>
      <c r="B12" s="48"/>
      <c r="C12" s="49"/>
      <c r="D12" s="48"/>
    </row>
    <row r="14" spans="1:5">
      <c r="A14" s="134" t="s">
        <v>139</v>
      </c>
      <c r="B14" s="134"/>
      <c r="C14" s="134"/>
      <c r="D14" s="134"/>
    </row>
    <row r="15" spans="1:5">
      <c r="A15" s="20"/>
      <c r="B15" s="20"/>
      <c r="C15" s="20"/>
      <c r="D15" s="20"/>
    </row>
    <row r="16" spans="1:5" ht="15.75" customHeight="1">
      <c r="A16" s="151" t="s">
        <v>98</v>
      </c>
      <c r="B16" s="135" t="s">
        <v>99</v>
      </c>
      <c r="C16" s="136" t="s">
        <v>90</v>
      </c>
      <c r="D16" s="136" t="s">
        <v>91</v>
      </c>
    </row>
    <row r="17" spans="1:16">
      <c r="A17" s="20"/>
      <c r="B17" s="20"/>
      <c r="C17" s="20"/>
      <c r="D17" s="20"/>
    </row>
    <row r="18" spans="1:16" ht="26.4">
      <c r="A18" s="137" t="s">
        <v>92</v>
      </c>
      <c r="B18" s="138" t="s">
        <v>93</v>
      </c>
      <c r="C18" s="137" t="s">
        <v>94</v>
      </c>
      <c r="D18" s="137" t="s">
        <v>95</v>
      </c>
    </row>
    <row r="19" spans="1:16">
      <c r="A19" s="139" t="s">
        <v>140</v>
      </c>
      <c r="B19" s="140">
        <v>0</v>
      </c>
      <c r="C19" s="141">
        <v>0</v>
      </c>
      <c r="D19" s="140">
        <v>0</v>
      </c>
      <c r="E19" s="18"/>
    </row>
    <row r="20" spans="1:16">
      <c r="A20" s="139" t="s">
        <v>141</v>
      </c>
      <c r="B20" s="140">
        <v>0</v>
      </c>
      <c r="C20" s="141">
        <v>0</v>
      </c>
      <c r="D20" s="140">
        <v>0</v>
      </c>
      <c r="F20" s="18"/>
    </row>
    <row r="21" spans="1:16">
      <c r="A21" s="139" t="s">
        <v>142</v>
      </c>
      <c r="B21" s="140">
        <v>0</v>
      </c>
      <c r="C21" s="141">
        <v>0</v>
      </c>
      <c r="D21" s="140">
        <v>0</v>
      </c>
    </row>
    <row r="22" spans="1:16">
      <c r="A22" s="152"/>
      <c r="B22" s="153"/>
      <c r="C22" s="146" t="s">
        <v>128</v>
      </c>
      <c r="D22" s="153"/>
      <c r="P22" s="50"/>
    </row>
    <row r="23" spans="1:16">
      <c r="A23" s="47"/>
      <c r="B23" s="48"/>
      <c r="C23" s="49"/>
      <c r="D23" s="48"/>
      <c r="P23" s="50"/>
    </row>
    <row r="24" spans="1:16">
      <c r="A24"/>
      <c r="B24"/>
      <c r="C24"/>
      <c r="D24"/>
    </row>
    <row r="25" spans="1:16">
      <c r="A25" s="134" t="s">
        <v>139</v>
      </c>
      <c r="B25" s="134"/>
      <c r="C25" s="134"/>
      <c r="D25" s="134"/>
    </row>
    <row r="26" spans="1:16">
      <c r="A26" s="20"/>
      <c r="B26" s="20"/>
      <c r="C26" s="20"/>
      <c r="D26" s="20"/>
    </row>
    <row r="27" spans="1:16">
      <c r="A27" s="151" t="s">
        <v>96</v>
      </c>
      <c r="B27" s="135" t="s">
        <v>97</v>
      </c>
      <c r="C27" s="136" t="s">
        <v>90</v>
      </c>
      <c r="D27" s="136" t="s">
        <v>91</v>
      </c>
    </row>
    <row r="28" spans="1:16">
      <c r="A28" s="44"/>
      <c r="B28" s="45"/>
      <c r="C28" s="46"/>
      <c r="D28" s="46"/>
    </row>
    <row r="29" spans="1:16" ht="26.4">
      <c r="A29" s="137" t="s">
        <v>92</v>
      </c>
      <c r="B29" s="138" t="s">
        <v>93</v>
      </c>
      <c r="C29" s="137" t="s">
        <v>94</v>
      </c>
      <c r="D29" s="137" t="s">
        <v>95</v>
      </c>
      <c r="H29" s="12" t="s">
        <v>133</v>
      </c>
    </row>
    <row r="30" spans="1:16">
      <c r="A30" s="139" t="s">
        <v>140</v>
      </c>
      <c r="B30" s="140">
        <v>5328.57</v>
      </c>
      <c r="C30" s="141">
        <v>14.43</v>
      </c>
      <c r="D30" s="140">
        <v>5343</v>
      </c>
      <c r="E30" s="147"/>
      <c r="H30" s="50">
        <f>D30+D41</f>
        <v>5343</v>
      </c>
    </row>
    <row r="31" spans="1:16">
      <c r="A31" s="139" t="s">
        <v>141</v>
      </c>
      <c r="B31" s="140">
        <v>5343</v>
      </c>
      <c r="C31" s="141">
        <v>14.47</v>
      </c>
      <c r="D31" s="140">
        <v>5357.47</v>
      </c>
      <c r="H31" s="50">
        <f t="shared" ref="H31:H32" si="0">D31+D42</f>
        <v>5357.47</v>
      </c>
    </row>
    <row r="32" spans="1:16">
      <c r="A32" s="139" t="s">
        <v>142</v>
      </c>
      <c r="B32" s="140">
        <v>5357.47</v>
      </c>
      <c r="C32" s="141">
        <v>14.51</v>
      </c>
      <c r="D32" s="140">
        <v>5371.9800000000005</v>
      </c>
      <c r="E32" s="147"/>
      <c r="F32" s="18"/>
      <c r="H32" s="50">
        <f t="shared" si="0"/>
        <v>5371.9800000000005</v>
      </c>
      <c r="O32" s="34"/>
    </row>
    <row r="33" spans="1:5">
      <c r="A33" s="152"/>
      <c r="B33" s="153"/>
      <c r="C33" s="146" t="s">
        <v>144</v>
      </c>
      <c r="D33" s="153"/>
    </row>
    <row r="34" spans="1:5">
      <c r="A34" s="47"/>
      <c r="B34" s="48"/>
      <c r="C34" s="73"/>
      <c r="D34" s="48"/>
    </row>
    <row r="35" spans="1:5">
      <c r="A35" s="47"/>
      <c r="B35" s="48"/>
      <c r="C35" s="73"/>
      <c r="D35" s="48"/>
    </row>
    <row r="36" spans="1:5">
      <c r="A36" s="134" t="s">
        <v>139</v>
      </c>
      <c r="B36" s="134"/>
      <c r="C36" s="134"/>
      <c r="D36" s="134"/>
    </row>
    <row r="37" spans="1:5">
      <c r="A37" s="74"/>
      <c r="B37" s="74"/>
      <c r="C37" s="74"/>
      <c r="D37" s="74"/>
    </row>
    <row r="38" spans="1:5">
      <c r="A38" s="151" t="s">
        <v>108</v>
      </c>
      <c r="B38" s="135" t="s">
        <v>109</v>
      </c>
      <c r="C38" s="136" t="s">
        <v>90</v>
      </c>
      <c r="D38" s="136" t="s">
        <v>91</v>
      </c>
    </row>
    <row r="39" spans="1:5">
      <c r="A39" s="74"/>
      <c r="B39" s="74"/>
      <c r="C39" s="74"/>
      <c r="D39" s="74"/>
    </row>
    <row r="40" spans="1:5" ht="26.4">
      <c r="A40" s="137" t="s">
        <v>92</v>
      </c>
      <c r="B40" s="138" t="s">
        <v>93</v>
      </c>
      <c r="C40" s="137" t="s">
        <v>94</v>
      </c>
      <c r="D40" s="137" t="s">
        <v>95</v>
      </c>
    </row>
    <row r="41" spans="1:5">
      <c r="A41" s="139" t="s">
        <v>140</v>
      </c>
      <c r="B41" s="140">
        <v>0</v>
      </c>
      <c r="C41" s="141">
        <v>0</v>
      </c>
      <c r="D41" s="140">
        <v>0</v>
      </c>
      <c r="E41" s="147"/>
    </row>
    <row r="42" spans="1:5">
      <c r="A42" s="139" t="s">
        <v>141</v>
      </c>
      <c r="B42" s="140">
        <v>0</v>
      </c>
      <c r="C42" s="141">
        <v>0</v>
      </c>
      <c r="D42" s="140">
        <v>0</v>
      </c>
    </row>
    <row r="43" spans="1:5">
      <c r="A43" s="139" t="s">
        <v>142</v>
      </c>
      <c r="B43" s="140">
        <v>0</v>
      </c>
      <c r="C43" s="141">
        <v>0</v>
      </c>
      <c r="D43" s="140">
        <v>0</v>
      </c>
      <c r="E43" s="147"/>
    </row>
    <row r="44" spans="1:5">
      <c r="A44" s="152"/>
      <c r="B44" s="153"/>
      <c r="C44" s="146" t="s">
        <v>128</v>
      </c>
      <c r="D44" s="153"/>
    </row>
    <row r="45" spans="1:5">
      <c r="A45" s="47"/>
      <c r="B45" s="48"/>
      <c r="C45" s="49"/>
      <c r="D45" s="48"/>
    </row>
    <row r="47" spans="1:5">
      <c r="A47" s="134" t="s">
        <v>139</v>
      </c>
      <c r="B47" s="134"/>
      <c r="C47" s="134"/>
      <c r="D47" s="134"/>
    </row>
    <row r="48" spans="1:5">
      <c r="A48" s="20"/>
      <c r="B48" s="20"/>
      <c r="C48" s="20"/>
      <c r="D48" s="20"/>
    </row>
    <row r="49" spans="1:8">
      <c r="A49" s="151" t="s">
        <v>100</v>
      </c>
      <c r="B49" s="135" t="s">
        <v>101</v>
      </c>
      <c r="C49" s="136" t="s">
        <v>90</v>
      </c>
      <c r="D49" s="136" t="s">
        <v>91</v>
      </c>
    </row>
    <row r="50" spans="1:8">
      <c r="A50" s="20"/>
      <c r="B50" s="20"/>
      <c r="C50" s="20"/>
      <c r="D50" s="20"/>
    </row>
    <row r="51" spans="1:8" ht="26.4">
      <c r="A51" s="137" t="s">
        <v>92</v>
      </c>
      <c r="B51" s="138" t="s">
        <v>93</v>
      </c>
      <c r="C51" s="137" t="s">
        <v>94</v>
      </c>
      <c r="D51" s="137" t="s">
        <v>95</v>
      </c>
      <c r="H51" s="72" t="s">
        <v>107</v>
      </c>
    </row>
    <row r="52" spans="1:8">
      <c r="A52" s="139" t="s">
        <v>140</v>
      </c>
      <c r="B52" s="140">
        <v>26155.940000000002</v>
      </c>
      <c r="C52" s="141">
        <v>-86864.2</v>
      </c>
      <c r="D52" s="140">
        <v>-60708.26</v>
      </c>
      <c r="H52" s="71">
        <f>(D8+D19+D30+D41)*-0.35</f>
        <v>-60708.2</v>
      </c>
    </row>
    <row r="53" spans="1:8">
      <c r="A53" s="139" t="s">
        <v>141</v>
      </c>
      <c r="B53" s="140">
        <v>-60708.26</v>
      </c>
      <c r="C53" s="141">
        <v>58833.090000000004</v>
      </c>
      <c r="D53" s="140">
        <v>-1875.17</v>
      </c>
      <c r="H53" s="71">
        <f>(D9+D20+D31+D42)*-0.35</f>
        <v>-1875.1144999999999</v>
      </c>
    </row>
    <row r="54" spans="1:8">
      <c r="A54" s="139" t="s">
        <v>142</v>
      </c>
      <c r="B54" s="140">
        <v>-1875.17</v>
      </c>
      <c r="C54" s="141">
        <v>-5.08</v>
      </c>
      <c r="D54" s="140">
        <v>-1880.25</v>
      </c>
      <c r="H54" s="71">
        <f>(D10+D21+D32+D43)*-0.35</f>
        <v>-1880.193</v>
      </c>
    </row>
    <row r="55" spans="1:8">
      <c r="A55" s="152"/>
      <c r="B55" s="153"/>
      <c r="C55" s="146" t="s">
        <v>145</v>
      </c>
      <c r="D55" s="153"/>
    </row>
    <row r="57" spans="1:8">
      <c r="A57" s="155" t="s">
        <v>102</v>
      </c>
      <c r="B57" s="155"/>
      <c r="C57" s="155"/>
      <c r="D57" s="155"/>
      <c r="E57" s="155"/>
    </row>
    <row r="59" spans="1:8">
      <c r="A59" s="134" t="s">
        <v>139</v>
      </c>
      <c r="B59" s="134"/>
      <c r="C59" s="134"/>
      <c r="D59" s="134"/>
    </row>
    <row r="60" spans="1:8">
      <c r="A60" s="20"/>
      <c r="B60" s="20"/>
      <c r="C60" s="20"/>
      <c r="D60" s="20"/>
    </row>
    <row r="61" spans="1:8">
      <c r="A61" s="151" t="s">
        <v>103</v>
      </c>
      <c r="B61" s="135" t="s">
        <v>104</v>
      </c>
      <c r="C61" s="136" t="s">
        <v>90</v>
      </c>
      <c r="D61" s="136" t="s">
        <v>91</v>
      </c>
    </row>
    <row r="62" spans="1:8">
      <c r="A62" s="20"/>
      <c r="B62" s="20"/>
      <c r="C62" s="20"/>
      <c r="D62" s="20"/>
    </row>
    <row r="63" spans="1:8" ht="26.4">
      <c r="A63" s="137" t="s">
        <v>92</v>
      </c>
      <c r="B63" s="138" t="s">
        <v>93</v>
      </c>
      <c r="C63" s="137" t="s">
        <v>94</v>
      </c>
      <c r="D63" s="137" t="s">
        <v>95</v>
      </c>
    </row>
    <row r="64" spans="1:8">
      <c r="A64" s="139" t="s">
        <v>140</v>
      </c>
      <c r="B64" s="140">
        <v>-23825</v>
      </c>
      <c r="C64" s="141">
        <v>-248169</v>
      </c>
      <c r="D64" s="140">
        <v>-271994</v>
      </c>
    </row>
    <row r="65" spans="1:5">
      <c r="A65" s="139" t="s">
        <v>141</v>
      </c>
      <c r="B65" s="140">
        <v>-271994</v>
      </c>
      <c r="C65" s="141">
        <v>-35256</v>
      </c>
      <c r="D65" s="140">
        <v>-307250</v>
      </c>
    </row>
    <row r="66" spans="1:5">
      <c r="A66" s="139" t="s">
        <v>142</v>
      </c>
      <c r="B66" s="140">
        <v>-307250</v>
      </c>
      <c r="C66" s="141">
        <v>-76175</v>
      </c>
      <c r="D66" s="140">
        <v>-383425</v>
      </c>
      <c r="E66" s="147" t="s">
        <v>150</v>
      </c>
    </row>
    <row r="67" spans="1:5">
      <c r="A67" s="152"/>
      <c r="B67" s="153"/>
      <c r="C67" s="146" t="s">
        <v>146</v>
      </c>
      <c r="D67" s="153"/>
    </row>
    <row r="70" spans="1:5">
      <c r="A70" s="134" t="s">
        <v>139</v>
      </c>
      <c r="B70" s="134"/>
      <c r="C70" s="134"/>
      <c r="D70" s="134"/>
    </row>
    <row r="71" spans="1:5">
      <c r="A71" s="20"/>
      <c r="B71" s="20"/>
      <c r="C71" s="20"/>
      <c r="D71" s="20"/>
    </row>
    <row r="72" spans="1:5">
      <c r="A72" s="151" t="s">
        <v>105</v>
      </c>
      <c r="B72" s="135" t="s">
        <v>106</v>
      </c>
      <c r="C72" s="136" t="s">
        <v>90</v>
      </c>
      <c r="D72" s="136" t="s">
        <v>91</v>
      </c>
    </row>
    <row r="73" spans="1:5">
      <c r="A73" s="20"/>
      <c r="B73" s="20"/>
      <c r="C73" s="20"/>
      <c r="D73" s="20"/>
    </row>
    <row r="74" spans="1:5" ht="26.4">
      <c r="A74" s="137" t="s">
        <v>92</v>
      </c>
      <c r="B74" s="138" t="s">
        <v>93</v>
      </c>
      <c r="C74" s="137" t="s">
        <v>94</v>
      </c>
      <c r="D74" s="137" t="s">
        <v>95</v>
      </c>
    </row>
    <row r="75" spans="1:5">
      <c r="A75" s="139" t="s">
        <v>140</v>
      </c>
      <c r="B75" s="140">
        <v>12622</v>
      </c>
      <c r="C75" s="141">
        <v>0</v>
      </c>
      <c r="D75" s="140">
        <v>12622</v>
      </c>
    </row>
    <row r="76" spans="1:5">
      <c r="A76" s="139" t="s">
        <v>141</v>
      </c>
      <c r="B76" s="140">
        <v>12622</v>
      </c>
      <c r="C76" s="141">
        <v>203365</v>
      </c>
      <c r="D76" s="140">
        <v>215987</v>
      </c>
      <c r="E76" s="147" t="s">
        <v>134</v>
      </c>
    </row>
    <row r="77" spans="1:5">
      <c r="A77" s="139" t="s">
        <v>142</v>
      </c>
      <c r="B77" s="140">
        <v>215987</v>
      </c>
      <c r="C77" s="141">
        <v>76175</v>
      </c>
      <c r="D77" s="140">
        <v>292162</v>
      </c>
    </row>
    <row r="78" spans="1:5">
      <c r="A78" s="152"/>
      <c r="B78" s="153"/>
      <c r="C78" s="146" t="s">
        <v>147</v>
      </c>
      <c r="D78" s="153"/>
    </row>
    <row r="81" spans="1:4">
      <c r="A81" s="134" t="s">
        <v>139</v>
      </c>
      <c r="B81" s="134"/>
      <c r="C81" s="134"/>
      <c r="D81" s="134"/>
    </row>
    <row r="82" spans="1:4">
      <c r="A82" s="20"/>
      <c r="B82" s="20"/>
      <c r="C82" s="20"/>
      <c r="D82" s="20"/>
    </row>
    <row r="83" spans="1:4">
      <c r="A83" s="151" t="s">
        <v>148</v>
      </c>
      <c r="B83" s="135" t="s">
        <v>149</v>
      </c>
      <c r="C83" s="136" t="s">
        <v>90</v>
      </c>
      <c r="D83" s="136" t="s">
        <v>91</v>
      </c>
    </row>
    <row r="84" spans="1:4">
      <c r="A84" s="20"/>
      <c r="B84" s="20"/>
      <c r="C84" s="20"/>
      <c r="D84" s="20"/>
    </row>
    <row r="85" spans="1:4" ht="26.4">
      <c r="A85" s="137" t="s">
        <v>92</v>
      </c>
      <c r="B85" s="138" t="s">
        <v>93</v>
      </c>
      <c r="C85" s="137" t="s">
        <v>94</v>
      </c>
      <c r="D85" s="137" t="s">
        <v>95</v>
      </c>
    </row>
    <row r="86" spans="1:4">
      <c r="A86" s="139" t="s">
        <v>140</v>
      </c>
      <c r="B86" s="140">
        <v>0</v>
      </c>
      <c r="C86" s="141">
        <v>0</v>
      </c>
      <c r="D86" s="140">
        <v>0</v>
      </c>
    </row>
    <row r="87" spans="1:4">
      <c r="A87" s="139" t="s">
        <v>141</v>
      </c>
      <c r="B87" s="140">
        <v>0</v>
      </c>
      <c r="C87" s="141">
        <v>0</v>
      </c>
      <c r="D87" s="140">
        <v>0</v>
      </c>
    </row>
    <row r="88" spans="1:4">
      <c r="A88" s="139" t="s">
        <v>142</v>
      </c>
      <c r="B88" s="140">
        <v>0</v>
      </c>
      <c r="C88" s="141">
        <v>0</v>
      </c>
      <c r="D88" s="140">
        <v>0</v>
      </c>
    </row>
    <row r="89" spans="1:4">
      <c r="A89" s="152"/>
      <c r="B89" s="153"/>
      <c r="C89" s="146" t="s">
        <v>128</v>
      </c>
      <c r="D89" s="153"/>
    </row>
    <row r="92" spans="1:4">
      <c r="A92" s="134" t="s">
        <v>139</v>
      </c>
      <c r="B92" s="134"/>
      <c r="C92" s="134"/>
      <c r="D92" s="134"/>
    </row>
    <row r="93" spans="1:4">
      <c r="A93" s="20"/>
      <c r="B93" s="20"/>
      <c r="C93" s="20"/>
      <c r="D93" s="20"/>
    </row>
    <row r="94" spans="1:4">
      <c r="A94" s="151" t="s">
        <v>110</v>
      </c>
      <c r="B94" s="135" t="s">
        <v>111</v>
      </c>
      <c r="C94" s="136" t="s">
        <v>90</v>
      </c>
      <c r="D94" s="136" t="s">
        <v>91</v>
      </c>
    </row>
    <row r="95" spans="1:4">
      <c r="A95" s="20"/>
      <c r="B95" s="20"/>
      <c r="C95" s="20"/>
      <c r="D95" s="20"/>
    </row>
    <row r="96" spans="1:4" ht="26.4">
      <c r="A96" s="137" t="s">
        <v>92</v>
      </c>
      <c r="B96" s="138" t="s">
        <v>93</v>
      </c>
      <c r="C96" s="137" t="s">
        <v>94</v>
      </c>
      <c r="D96" s="137" t="s">
        <v>95</v>
      </c>
    </row>
    <row r="97" spans="1:4">
      <c r="A97" s="139" t="s">
        <v>140</v>
      </c>
      <c r="B97" s="140">
        <v>0</v>
      </c>
      <c r="C97" s="141">
        <v>0</v>
      </c>
      <c r="D97" s="140">
        <v>0</v>
      </c>
    </row>
    <row r="98" spans="1:4">
      <c r="A98" s="139" t="s">
        <v>141</v>
      </c>
      <c r="B98" s="140">
        <v>0</v>
      </c>
      <c r="C98" s="141">
        <v>0</v>
      </c>
      <c r="D98" s="140">
        <v>0</v>
      </c>
    </row>
    <row r="99" spans="1:4">
      <c r="A99" s="139" t="s">
        <v>142</v>
      </c>
      <c r="B99" s="140">
        <v>0</v>
      </c>
      <c r="C99" s="141">
        <v>0</v>
      </c>
      <c r="D99" s="140">
        <v>0</v>
      </c>
    </row>
    <row r="100" spans="1:4">
      <c r="A100" s="152"/>
      <c r="B100" s="153"/>
      <c r="C100" s="146" t="s">
        <v>128</v>
      </c>
      <c r="D100" s="153"/>
    </row>
    <row r="103" spans="1:4" ht="66.75" customHeight="1">
      <c r="A103" s="51" t="s">
        <v>135</v>
      </c>
      <c r="B103" s="156" t="s">
        <v>153</v>
      </c>
      <c r="C103" s="157"/>
      <c r="D103" s="157"/>
    </row>
    <row r="104" spans="1:4" ht="54" customHeight="1">
      <c r="A104" s="131" t="s">
        <v>151</v>
      </c>
      <c r="B104" s="158" t="s">
        <v>152</v>
      </c>
      <c r="C104" s="158"/>
      <c r="D104" s="158"/>
    </row>
  </sheetData>
  <mergeCells count="4">
    <mergeCell ref="A1:E1"/>
    <mergeCell ref="A57:E57"/>
    <mergeCell ref="B103:D103"/>
    <mergeCell ref="B104:D104"/>
  </mergeCells>
  <printOptions horizontalCentered="1"/>
  <pageMargins left="0.25" right="0.25" top="1.2" bottom="0.73" header="0.5" footer="0.5"/>
  <pageSetup scale="85" orientation="portrait" r:id="rId1"/>
  <headerFooter scaleWithDoc="0" alignWithMargins="0">
    <oddHeader>&amp;CAvista Corporation Natural Gas Decoupling Mechanism
Washington Jurisdiction
Quarterly Report for 2nd Quarter 2014</oddHeader>
    <oddFooter>&amp;Cfile: &amp;F / &amp;A&amp;RPage &amp;P of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R87"/>
  <sheetViews>
    <sheetView tabSelected="1" topLeftCell="A47" zoomScaleNormal="100" workbookViewId="0">
      <selection activeCell="N32" sqref="N32"/>
    </sheetView>
  </sheetViews>
  <sheetFormatPr defaultColWidth="9.109375" defaultRowHeight="13.2"/>
  <cols>
    <col min="1" max="1" width="4" style="82" customWidth="1"/>
    <col min="2" max="2" width="2.88671875" style="82" customWidth="1"/>
    <col min="3" max="3" width="19.5546875" style="82" customWidth="1"/>
    <col min="4" max="4" width="6.44140625" style="82" customWidth="1"/>
    <col min="5" max="5" width="15.33203125" style="82" customWidth="1"/>
    <col min="6" max="6" width="12.88671875" style="82" customWidth="1"/>
    <col min="7" max="7" width="13.109375" style="82" customWidth="1"/>
    <col min="8" max="8" width="12.5546875" style="82" customWidth="1"/>
    <col min="9" max="9" width="12.6640625" style="82" customWidth="1"/>
    <col min="10" max="10" width="12.109375" style="82" customWidth="1"/>
    <col min="11" max="11" width="12.6640625" style="82" customWidth="1"/>
    <col min="12" max="12" width="11.5546875" style="82" customWidth="1"/>
    <col min="13" max="14" width="11.44140625" style="82" customWidth="1"/>
    <col min="15" max="15" width="11.33203125" style="82" customWidth="1"/>
    <col min="16" max="16" width="11.44140625" style="82" customWidth="1"/>
    <col min="17" max="17" width="11.88671875" style="82" customWidth="1"/>
    <col min="18" max="18" width="12.6640625" style="82" customWidth="1"/>
    <col min="19" max="19" width="14" style="82" bestFit="1" customWidth="1"/>
    <col min="20" max="20" width="12.88671875" style="82" bestFit="1" customWidth="1"/>
    <col min="21" max="21" width="14" style="82" bestFit="1" customWidth="1"/>
    <col min="22" max="16384" width="9.109375" style="82"/>
  </cols>
  <sheetData>
    <row r="1" spans="1:18">
      <c r="B1" s="83" t="s">
        <v>54</v>
      </c>
    </row>
    <row r="2" spans="1:18">
      <c r="B2" s="83" t="s">
        <v>55</v>
      </c>
    </row>
    <row r="3" spans="1:18">
      <c r="B3" s="83" t="s">
        <v>114</v>
      </c>
    </row>
    <row r="4" spans="1:18" ht="24.6">
      <c r="B4" s="159" t="s">
        <v>115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ht="20.399999999999999">
      <c r="B5" s="160" t="s">
        <v>116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</row>
    <row r="6" spans="1:18">
      <c r="B6" s="83"/>
    </row>
    <row r="8" spans="1:18">
      <c r="A8" s="84">
        <v>1</v>
      </c>
      <c r="B8" s="85" t="s">
        <v>18</v>
      </c>
      <c r="E8" s="86" t="s">
        <v>74</v>
      </c>
      <c r="F8" s="85" t="s">
        <v>56</v>
      </c>
      <c r="G8" s="87" t="s">
        <v>11</v>
      </c>
      <c r="H8" s="87" t="s">
        <v>12</v>
      </c>
      <c r="I8" s="87" t="s">
        <v>13</v>
      </c>
      <c r="J8" s="87" t="s">
        <v>14</v>
      </c>
      <c r="K8" s="87" t="s">
        <v>15</v>
      </c>
      <c r="L8" s="87" t="s">
        <v>16</v>
      </c>
      <c r="M8" s="87" t="s">
        <v>5</v>
      </c>
      <c r="N8" s="87" t="s">
        <v>6</v>
      </c>
      <c r="O8" s="87" t="s">
        <v>7</v>
      </c>
      <c r="P8" s="87" t="s">
        <v>8</v>
      </c>
      <c r="Q8" s="87" t="s">
        <v>9</v>
      </c>
      <c r="R8" s="87" t="s">
        <v>10</v>
      </c>
    </row>
    <row r="9" spans="1:18">
      <c r="A9" s="84">
        <v>2</v>
      </c>
      <c r="B9" s="85" t="s">
        <v>57</v>
      </c>
    </row>
    <row r="10" spans="1:18" ht="14.4">
      <c r="A10" s="84">
        <v>3</v>
      </c>
      <c r="B10" s="82" t="s">
        <v>58</v>
      </c>
      <c r="E10" s="88">
        <v>123192356</v>
      </c>
      <c r="F10" s="89">
        <f>SUM(G10:R10)</f>
        <v>123192356</v>
      </c>
      <c r="G10" s="90">
        <f>F43</f>
        <v>20587656</v>
      </c>
      <c r="H10" s="90">
        <f t="shared" ref="H10:R10" si="0">G43</f>
        <v>18101774</v>
      </c>
      <c r="I10" s="90">
        <f t="shared" si="0"/>
        <v>17689122</v>
      </c>
      <c r="J10" s="90">
        <f t="shared" si="0"/>
        <v>12727741</v>
      </c>
      <c r="K10" s="90">
        <f t="shared" si="0"/>
        <v>10355100</v>
      </c>
      <c r="L10" s="90">
        <f t="shared" si="0"/>
        <v>5262768</v>
      </c>
      <c r="M10" s="90">
        <f t="shared" si="0"/>
        <v>2994883</v>
      </c>
      <c r="N10" s="90">
        <f t="shared" si="0"/>
        <v>2297477</v>
      </c>
      <c r="O10" s="90">
        <f t="shared" si="0"/>
        <v>2203697</v>
      </c>
      <c r="P10" s="90">
        <f t="shared" si="0"/>
        <v>3443780</v>
      </c>
      <c r="Q10" s="90">
        <f t="shared" si="0"/>
        <v>9785451</v>
      </c>
      <c r="R10" s="90">
        <f t="shared" si="0"/>
        <v>17742907</v>
      </c>
    </row>
    <row r="11" spans="1:18">
      <c r="A11" s="84">
        <v>4</v>
      </c>
      <c r="B11" s="82" t="s">
        <v>59</v>
      </c>
      <c r="E11" s="88"/>
      <c r="F11" s="89">
        <f>SUM(G11:R11)</f>
        <v>-92962594</v>
      </c>
      <c r="G11" s="89">
        <f>-F72</f>
        <v>-14293952</v>
      </c>
      <c r="H11" s="89">
        <f t="shared" ref="H11:R11" si="1">-G72</f>
        <v>-14203169</v>
      </c>
      <c r="I11" s="89">
        <f t="shared" si="1"/>
        <v>-14414731</v>
      </c>
      <c r="J11" s="89">
        <f t="shared" si="1"/>
        <v>-10637340</v>
      </c>
      <c r="K11" s="89">
        <f t="shared" si="1"/>
        <v>-9290207</v>
      </c>
      <c r="L11" s="89">
        <f t="shared" si="1"/>
        <v>-4956495</v>
      </c>
      <c r="M11" s="89">
        <f t="shared" si="1"/>
        <v>-2725410</v>
      </c>
      <c r="N11" s="89">
        <f t="shared" si="1"/>
        <v>-1968733</v>
      </c>
      <c r="O11" s="89">
        <f t="shared" si="1"/>
        <v>-1782575</v>
      </c>
      <c r="P11" s="89">
        <f t="shared" si="1"/>
        <v>-2045955</v>
      </c>
      <c r="Q11" s="89">
        <f t="shared" si="1"/>
        <v>-5466092</v>
      </c>
      <c r="R11" s="89">
        <f t="shared" si="1"/>
        <v>-11177935</v>
      </c>
    </row>
    <row r="12" spans="1:18">
      <c r="A12" s="84">
        <v>5</v>
      </c>
      <c r="B12" s="82" t="s">
        <v>60</v>
      </c>
      <c r="E12" s="88"/>
      <c r="F12" s="89">
        <f>SUM(G12:R12)</f>
        <v>92575523</v>
      </c>
      <c r="G12" s="89">
        <f>G72</f>
        <v>14203169</v>
      </c>
      <c r="H12" s="89">
        <f t="shared" ref="H12:R12" si="2">H72</f>
        <v>14414731</v>
      </c>
      <c r="I12" s="89">
        <f t="shared" si="2"/>
        <v>10637340</v>
      </c>
      <c r="J12" s="89">
        <f t="shared" si="2"/>
        <v>9290207</v>
      </c>
      <c r="K12" s="89">
        <f t="shared" si="2"/>
        <v>4956495</v>
      </c>
      <c r="L12" s="89">
        <f t="shared" si="2"/>
        <v>2725410</v>
      </c>
      <c r="M12" s="89">
        <f t="shared" si="2"/>
        <v>1968733</v>
      </c>
      <c r="N12" s="89">
        <f t="shared" si="2"/>
        <v>1782575</v>
      </c>
      <c r="O12" s="89">
        <f t="shared" si="2"/>
        <v>2045955</v>
      </c>
      <c r="P12" s="89">
        <f t="shared" si="2"/>
        <v>5466092</v>
      </c>
      <c r="Q12" s="89">
        <f t="shared" si="2"/>
        <v>11177935</v>
      </c>
      <c r="R12" s="89">
        <f t="shared" si="2"/>
        <v>13906881</v>
      </c>
    </row>
    <row r="13" spans="1:18">
      <c r="A13" s="84">
        <v>6</v>
      </c>
      <c r="C13" s="82" t="s">
        <v>117</v>
      </c>
      <c r="E13" s="88">
        <v>-387071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ht="15">
      <c r="A14" s="84">
        <v>7</v>
      </c>
      <c r="B14" s="82" t="s">
        <v>61</v>
      </c>
      <c r="E14" s="91">
        <v>-3780679</v>
      </c>
      <c r="F14" s="89">
        <f>SUM(G14:R14)</f>
        <v>-3780679</v>
      </c>
      <c r="G14" s="89">
        <f>F59</f>
        <v>96935</v>
      </c>
      <c r="H14" s="89">
        <f t="shared" ref="H14:R14" si="3">G59</f>
        <v>-1501339</v>
      </c>
      <c r="I14" s="89">
        <f t="shared" si="3"/>
        <v>-242010</v>
      </c>
      <c r="J14" s="89">
        <f t="shared" si="3"/>
        <v>-1785343</v>
      </c>
      <c r="K14" s="89">
        <f t="shared" si="3"/>
        <v>-898582</v>
      </c>
      <c r="L14" s="89">
        <f t="shared" si="3"/>
        <v>-630375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364930</v>
      </c>
      <c r="Q14" s="89">
        <f t="shared" si="3"/>
        <v>-61014</v>
      </c>
      <c r="R14" s="89">
        <f t="shared" si="3"/>
        <v>876119</v>
      </c>
    </row>
    <row r="15" spans="1:18">
      <c r="A15" s="84">
        <v>8</v>
      </c>
      <c r="B15" s="82" t="s">
        <v>62</v>
      </c>
      <c r="E15" s="88">
        <f t="shared" ref="E15:R15" si="4">SUM(E10:E14)</f>
        <v>119024606</v>
      </c>
      <c r="F15" s="92">
        <f t="shared" si="4"/>
        <v>119024606</v>
      </c>
      <c r="G15" s="92">
        <f t="shared" si="4"/>
        <v>20593808</v>
      </c>
      <c r="H15" s="92">
        <f t="shared" si="4"/>
        <v>16811997</v>
      </c>
      <c r="I15" s="92">
        <f t="shared" si="4"/>
        <v>13669721</v>
      </c>
      <c r="J15" s="92">
        <f t="shared" si="4"/>
        <v>9595265</v>
      </c>
      <c r="K15" s="92">
        <f t="shared" si="4"/>
        <v>5122806</v>
      </c>
      <c r="L15" s="92">
        <f t="shared" si="4"/>
        <v>2401308</v>
      </c>
      <c r="M15" s="92">
        <f t="shared" si="4"/>
        <v>2238206</v>
      </c>
      <c r="N15" s="92">
        <f t="shared" si="4"/>
        <v>2111319</v>
      </c>
      <c r="O15" s="92">
        <f t="shared" si="4"/>
        <v>2467077</v>
      </c>
      <c r="P15" s="92">
        <f t="shared" si="4"/>
        <v>7228847</v>
      </c>
      <c r="Q15" s="92">
        <f t="shared" si="4"/>
        <v>15436280</v>
      </c>
      <c r="R15" s="92">
        <f t="shared" si="4"/>
        <v>21347972</v>
      </c>
    </row>
    <row r="16" spans="1:18">
      <c r="A16" s="84">
        <v>9</v>
      </c>
      <c r="E16" s="89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</row>
    <row r="17" spans="1:18">
      <c r="A17" s="84">
        <v>10</v>
      </c>
      <c r="E17" s="89"/>
      <c r="F17" s="94"/>
    </row>
    <row r="18" spans="1:18">
      <c r="A18" s="84">
        <v>11</v>
      </c>
      <c r="B18" s="85" t="s">
        <v>63</v>
      </c>
      <c r="E18" s="89"/>
    </row>
    <row r="19" spans="1:18">
      <c r="A19" s="84">
        <v>12</v>
      </c>
      <c r="B19" s="82" t="s">
        <v>64</v>
      </c>
      <c r="E19" s="89">
        <v>1748256</v>
      </c>
      <c r="F19" s="89">
        <f>SUM(G19:R19)</f>
        <v>1748256</v>
      </c>
      <c r="G19" s="93">
        <f>F67</f>
        <v>145882</v>
      </c>
      <c r="H19" s="93">
        <f t="shared" ref="H19:R19" si="5">G67</f>
        <v>145743</v>
      </c>
      <c r="I19" s="93">
        <f t="shared" si="5"/>
        <v>145691</v>
      </c>
      <c r="J19" s="93">
        <f t="shared" si="5"/>
        <v>145487</v>
      </c>
      <c r="K19" s="93">
        <f t="shared" si="5"/>
        <v>145452</v>
      </c>
      <c r="L19" s="93">
        <f t="shared" si="5"/>
        <v>145196</v>
      </c>
      <c r="M19" s="93">
        <f t="shared" si="5"/>
        <v>145263</v>
      </c>
      <c r="N19" s="93">
        <f t="shared" si="5"/>
        <v>145489</v>
      </c>
      <c r="O19" s="93">
        <f t="shared" si="5"/>
        <v>145435</v>
      </c>
      <c r="P19" s="93">
        <f t="shared" si="5"/>
        <v>145737</v>
      </c>
      <c r="Q19" s="93">
        <f t="shared" si="5"/>
        <v>146263</v>
      </c>
      <c r="R19" s="93">
        <f t="shared" si="5"/>
        <v>146618</v>
      </c>
    </row>
    <row r="20" spans="1:18">
      <c r="A20" s="84">
        <v>13</v>
      </c>
      <c r="B20" s="82" t="s">
        <v>65</v>
      </c>
      <c r="E20" s="89"/>
      <c r="F20" s="93">
        <f>F15/F19</f>
        <v>68.081909056797173</v>
      </c>
      <c r="G20" s="93">
        <f>G15/G19</f>
        <v>141.16757379251723</v>
      </c>
      <c r="H20" s="93">
        <f t="shared" ref="H20:R20" si="6">H15/H19</f>
        <v>115.35371853193635</v>
      </c>
      <c r="I20" s="93">
        <f t="shared" si="6"/>
        <v>93.826804675649143</v>
      </c>
      <c r="J20" s="93">
        <f t="shared" si="6"/>
        <v>65.95273117185728</v>
      </c>
      <c r="K20" s="93">
        <f t="shared" si="6"/>
        <v>35.219907598382974</v>
      </c>
      <c r="L20" s="93">
        <f t="shared" si="6"/>
        <v>16.538389487313701</v>
      </c>
      <c r="M20" s="93">
        <f t="shared" si="6"/>
        <v>15.40795660285138</v>
      </c>
      <c r="N20" s="93">
        <f t="shared" si="6"/>
        <v>14.511880623277362</v>
      </c>
      <c r="O20" s="93">
        <f t="shared" si="6"/>
        <v>16.963433836421768</v>
      </c>
      <c r="P20" s="93">
        <f t="shared" si="6"/>
        <v>49.602002236906209</v>
      </c>
      <c r="Q20" s="93">
        <f t="shared" si="6"/>
        <v>105.53783253454394</v>
      </c>
      <c r="R20" s="93">
        <f t="shared" si="6"/>
        <v>145.60266815807063</v>
      </c>
    </row>
    <row r="21" spans="1:18">
      <c r="A21" s="84">
        <v>14</v>
      </c>
      <c r="E21" s="89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1:18" ht="14.4">
      <c r="A22" s="84">
        <v>15</v>
      </c>
      <c r="E22" s="89"/>
      <c r="F22" s="95"/>
      <c r="G22" s="93" t="s">
        <v>18</v>
      </c>
      <c r="H22" s="95"/>
      <c r="I22" s="93" t="s">
        <v>18</v>
      </c>
      <c r="J22" s="148" t="s">
        <v>136</v>
      </c>
      <c r="K22" s="93"/>
      <c r="L22" s="93"/>
      <c r="M22" s="93"/>
      <c r="N22" s="93"/>
      <c r="O22" s="93"/>
      <c r="P22" s="93"/>
      <c r="Q22" s="93"/>
      <c r="R22" s="93"/>
    </row>
    <row r="23" spans="1:18" ht="14.4">
      <c r="A23" s="84">
        <v>16</v>
      </c>
      <c r="B23" s="82" t="s">
        <v>66</v>
      </c>
      <c r="F23" s="95"/>
      <c r="G23" s="96">
        <v>0.80240999999999996</v>
      </c>
      <c r="H23" s="95"/>
      <c r="I23" s="96">
        <v>0.81103999999999998</v>
      </c>
      <c r="J23" s="97"/>
    </row>
    <row r="24" spans="1:18" ht="14.4">
      <c r="A24" s="84">
        <v>17</v>
      </c>
      <c r="B24" s="82" t="s">
        <v>67</v>
      </c>
      <c r="F24" s="95"/>
      <c r="G24" s="98">
        <v>0.95530899999999996</v>
      </c>
      <c r="H24" s="95"/>
      <c r="I24" s="98">
        <v>0.95530899999999996</v>
      </c>
      <c r="J24" s="97"/>
    </row>
    <row r="25" spans="1:18" ht="14.4">
      <c r="A25" s="84">
        <v>18</v>
      </c>
      <c r="B25" s="82" t="s">
        <v>68</v>
      </c>
      <c r="F25" s="95"/>
      <c r="G25" s="99">
        <f>G23*G24</f>
        <v>0.76654949468999989</v>
      </c>
      <c r="H25" s="95"/>
      <c r="I25" s="99">
        <f>I23*I24</f>
        <v>0.77479381135999992</v>
      </c>
      <c r="J25" s="97"/>
      <c r="K25" s="100"/>
    </row>
    <row r="26" spans="1:18" ht="14.4">
      <c r="A26" s="84">
        <v>19</v>
      </c>
      <c r="B26" s="82" t="s">
        <v>69</v>
      </c>
      <c r="F26" s="95"/>
      <c r="G26" s="96">
        <v>0.46816999999999998</v>
      </c>
      <c r="H26" s="95"/>
      <c r="I26" s="96">
        <v>0.46816999999999998</v>
      </c>
    </row>
    <row r="27" spans="1:18" ht="14.4">
      <c r="A27" s="84">
        <v>20</v>
      </c>
      <c r="B27" s="83" t="s">
        <v>70</v>
      </c>
      <c r="F27" s="95"/>
      <c r="G27" s="101">
        <f>G25-G26</f>
        <v>0.29837949468999991</v>
      </c>
      <c r="H27" s="95"/>
      <c r="I27" s="101">
        <f>I25-I26</f>
        <v>0.30662381135999994</v>
      </c>
      <c r="J27" s="100"/>
      <c r="K27" s="102"/>
    </row>
    <row r="28" spans="1:18">
      <c r="A28" s="84">
        <v>21</v>
      </c>
      <c r="E28" s="103"/>
      <c r="F28" s="89"/>
      <c r="G28" s="149">
        <v>41275</v>
      </c>
      <c r="H28" s="89"/>
      <c r="I28" s="149">
        <v>41640</v>
      </c>
      <c r="J28" s="89"/>
      <c r="K28" s="89"/>
      <c r="L28" s="89"/>
      <c r="M28" s="89"/>
      <c r="N28" s="89"/>
      <c r="O28" s="89"/>
      <c r="P28" s="89"/>
      <c r="Q28" s="89"/>
      <c r="R28" s="89"/>
    </row>
    <row r="29" spans="1:18">
      <c r="A29" s="84">
        <v>22</v>
      </c>
    </row>
    <row r="30" spans="1:18">
      <c r="A30" s="84">
        <v>23</v>
      </c>
    </row>
    <row r="31" spans="1:18">
      <c r="A31" s="84">
        <v>24</v>
      </c>
      <c r="B31" s="98" t="s">
        <v>118</v>
      </c>
      <c r="C31" s="98"/>
    </row>
    <row r="32" spans="1:18">
      <c r="A32" s="84">
        <v>25</v>
      </c>
      <c r="B32" s="98" t="s">
        <v>75</v>
      </c>
      <c r="C32" s="98"/>
    </row>
    <row r="33" spans="1:18">
      <c r="A33" s="84">
        <v>26</v>
      </c>
      <c r="B33" s="98" t="s">
        <v>119</v>
      </c>
      <c r="C33" s="98"/>
      <c r="D33" s="98"/>
      <c r="E33" s="98"/>
      <c r="F33" s="98"/>
      <c r="G33" s="98"/>
      <c r="H33" s="98"/>
      <c r="I33" s="98"/>
      <c r="J33" s="98"/>
    </row>
    <row r="34" spans="1:18">
      <c r="A34" s="84">
        <v>27</v>
      </c>
      <c r="B34" s="98" t="s">
        <v>120</v>
      </c>
      <c r="C34" s="98"/>
      <c r="D34" s="98"/>
      <c r="E34" s="98"/>
      <c r="F34" s="98"/>
      <c r="G34" s="98"/>
      <c r="H34" s="98"/>
      <c r="I34" s="98"/>
      <c r="J34" s="98"/>
    </row>
    <row r="35" spans="1:18">
      <c r="A35" s="84">
        <v>28</v>
      </c>
      <c r="B35" s="98" t="s">
        <v>121</v>
      </c>
      <c r="C35" s="98"/>
      <c r="D35" s="98"/>
      <c r="E35" s="98"/>
      <c r="F35" s="98"/>
      <c r="G35" s="98"/>
      <c r="H35" s="98"/>
      <c r="I35" s="98"/>
      <c r="J35" s="98"/>
    </row>
    <row r="36" spans="1:18">
      <c r="B36" s="150" t="s">
        <v>136</v>
      </c>
      <c r="C36" s="98" t="s">
        <v>137</v>
      </c>
    </row>
    <row r="37" spans="1:18" ht="24.6">
      <c r="B37" s="159" t="s">
        <v>115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</row>
    <row r="38" spans="1:18" ht="20.399999999999999">
      <c r="B38" s="160" t="s">
        <v>122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</row>
    <row r="40" spans="1:18">
      <c r="A40" s="84">
        <v>1</v>
      </c>
      <c r="B40" s="83" t="s">
        <v>123</v>
      </c>
    </row>
    <row r="41" spans="1:18">
      <c r="A41" s="84">
        <v>2</v>
      </c>
      <c r="B41" s="83"/>
    </row>
    <row r="42" spans="1:18">
      <c r="A42" s="84">
        <v>3</v>
      </c>
      <c r="B42" s="83"/>
      <c r="C42" s="83" t="s">
        <v>71</v>
      </c>
      <c r="F42" s="104">
        <v>40544</v>
      </c>
      <c r="G42" s="104">
        <v>40575</v>
      </c>
      <c r="H42" s="104">
        <v>40603</v>
      </c>
      <c r="I42" s="104">
        <v>40634</v>
      </c>
      <c r="J42" s="104">
        <v>40664</v>
      </c>
      <c r="K42" s="104">
        <v>40695</v>
      </c>
      <c r="L42" s="104">
        <v>40725</v>
      </c>
      <c r="M42" s="104">
        <v>40756</v>
      </c>
      <c r="N42" s="104">
        <v>40787</v>
      </c>
      <c r="O42" s="104">
        <v>40817</v>
      </c>
      <c r="P42" s="104">
        <v>40848</v>
      </c>
      <c r="Q42" s="104">
        <v>40878</v>
      </c>
      <c r="R42" s="105" t="s">
        <v>17</v>
      </c>
    </row>
    <row r="43" spans="1:18">
      <c r="A43" s="84">
        <v>4</v>
      </c>
      <c r="B43" s="83"/>
      <c r="C43" s="82" t="s">
        <v>76</v>
      </c>
      <c r="F43" s="89">
        <v>20587656</v>
      </c>
      <c r="G43" s="89">
        <v>18101774</v>
      </c>
      <c r="H43" s="89">
        <v>17689122</v>
      </c>
      <c r="I43" s="89">
        <v>12727741</v>
      </c>
      <c r="J43" s="89">
        <v>10355100</v>
      </c>
      <c r="K43" s="89">
        <v>5262768</v>
      </c>
      <c r="L43" s="89">
        <v>2994883</v>
      </c>
      <c r="M43" s="89">
        <v>2297477</v>
      </c>
      <c r="N43" s="89">
        <v>2203697</v>
      </c>
      <c r="O43" s="89">
        <v>3443780</v>
      </c>
      <c r="P43" s="89">
        <v>9785451</v>
      </c>
      <c r="Q43" s="89">
        <v>17742907</v>
      </c>
      <c r="R43" s="89">
        <f>SUM(F43:Q43)</f>
        <v>123192356</v>
      </c>
    </row>
    <row r="44" spans="1:18">
      <c r="A44" s="84">
        <v>5</v>
      </c>
    </row>
    <row r="45" spans="1:18">
      <c r="A45" s="84">
        <v>6</v>
      </c>
      <c r="C45" s="85" t="s">
        <v>34</v>
      </c>
    </row>
    <row r="46" spans="1:18">
      <c r="A46" s="84">
        <v>7</v>
      </c>
      <c r="F46" s="104">
        <v>40544</v>
      </c>
      <c r="G46" s="104">
        <v>40575</v>
      </c>
      <c r="H46" s="104">
        <v>40603</v>
      </c>
      <c r="I46" s="104">
        <v>40634</v>
      </c>
      <c r="J46" s="104">
        <v>40664</v>
      </c>
      <c r="K46" s="104">
        <v>40695</v>
      </c>
      <c r="L46" s="104">
        <v>40725</v>
      </c>
      <c r="M46" s="104">
        <v>40756</v>
      </c>
      <c r="N46" s="104">
        <v>40787</v>
      </c>
      <c r="O46" s="104">
        <v>40817</v>
      </c>
      <c r="P46" s="104">
        <v>40848</v>
      </c>
      <c r="Q46" s="104">
        <v>40878</v>
      </c>
      <c r="R46" s="105" t="s">
        <v>17</v>
      </c>
    </row>
    <row r="47" spans="1:18">
      <c r="A47" s="84">
        <v>8</v>
      </c>
      <c r="C47" s="106" t="s">
        <v>113</v>
      </c>
      <c r="F47" s="107">
        <v>1109</v>
      </c>
      <c r="G47" s="107">
        <v>913</v>
      </c>
      <c r="H47" s="107">
        <v>775</v>
      </c>
      <c r="I47" s="107">
        <v>551</v>
      </c>
      <c r="J47" s="107">
        <v>327</v>
      </c>
      <c r="K47" s="107">
        <v>140</v>
      </c>
      <c r="L47" s="107">
        <v>36</v>
      </c>
      <c r="M47" s="107">
        <v>33</v>
      </c>
      <c r="N47" s="107">
        <v>184</v>
      </c>
      <c r="O47" s="107">
        <v>546</v>
      </c>
      <c r="P47" s="107">
        <v>885</v>
      </c>
      <c r="Q47" s="107">
        <v>1172</v>
      </c>
      <c r="R47" s="107">
        <f>SUM(F47:Q47)</f>
        <v>6671</v>
      </c>
    </row>
    <row r="48" spans="1:18">
      <c r="A48" s="84">
        <v>9</v>
      </c>
      <c r="C48" s="82" t="s">
        <v>35</v>
      </c>
      <c r="F48" s="107">
        <v>1103</v>
      </c>
      <c r="G48" s="107">
        <v>1006</v>
      </c>
      <c r="H48" s="107">
        <v>790</v>
      </c>
      <c r="I48" s="107">
        <v>698</v>
      </c>
      <c r="J48" s="107">
        <v>401</v>
      </c>
      <c r="K48" s="107">
        <v>192</v>
      </c>
      <c r="L48" s="107">
        <v>40</v>
      </c>
      <c r="M48" s="107">
        <v>8</v>
      </c>
      <c r="N48" s="107">
        <v>99</v>
      </c>
      <c r="O48" s="107">
        <v>516</v>
      </c>
      <c r="P48" s="107">
        <v>890</v>
      </c>
      <c r="Q48" s="107">
        <v>1118</v>
      </c>
      <c r="R48" s="107">
        <f>SUM(F48:Q48)</f>
        <v>6861</v>
      </c>
    </row>
    <row r="49" spans="1:18">
      <c r="A49" s="84">
        <v>10</v>
      </c>
      <c r="C49" s="83" t="s">
        <v>86</v>
      </c>
      <c r="F49" s="108">
        <f>F47-F48</f>
        <v>6</v>
      </c>
      <c r="G49" s="108">
        <f>G47-G48</f>
        <v>-93</v>
      </c>
      <c r="H49" s="108">
        <f>H47-H48</f>
        <v>-15</v>
      </c>
      <c r="I49" s="108">
        <f>I47-I48</f>
        <v>-147</v>
      </c>
      <c r="J49" s="108">
        <f t="shared" ref="J49:Q49" si="7">J47-J48</f>
        <v>-74</v>
      </c>
      <c r="K49" s="108">
        <f t="shared" si="7"/>
        <v>-52</v>
      </c>
      <c r="L49" s="108">
        <f t="shared" si="7"/>
        <v>-4</v>
      </c>
      <c r="M49" s="108">
        <f t="shared" si="7"/>
        <v>25</v>
      </c>
      <c r="N49" s="108">
        <f t="shared" si="7"/>
        <v>85</v>
      </c>
      <c r="O49" s="108">
        <f t="shared" si="7"/>
        <v>30</v>
      </c>
      <c r="P49" s="108">
        <f t="shared" si="7"/>
        <v>-5</v>
      </c>
      <c r="Q49" s="108">
        <f t="shared" si="7"/>
        <v>54</v>
      </c>
      <c r="R49" s="108">
        <f>SUM(F49:Q49)</f>
        <v>-190</v>
      </c>
    </row>
    <row r="50" spans="1:18">
      <c r="A50" s="84">
        <v>11</v>
      </c>
      <c r="C50" s="83"/>
      <c r="D50" s="109"/>
      <c r="E50" s="86" t="s">
        <v>36</v>
      </c>
    </row>
    <row r="51" spans="1:18">
      <c r="A51" s="84">
        <v>12</v>
      </c>
      <c r="C51" s="82" t="s">
        <v>37</v>
      </c>
      <c r="E51" s="105" t="s">
        <v>77</v>
      </c>
      <c r="F51" s="110">
        <v>9.8000000000000004E-2</v>
      </c>
      <c r="G51" s="110">
        <f t="shared" ref="G51:H53" si="8">F51</f>
        <v>9.8000000000000004E-2</v>
      </c>
      <c r="H51" s="110">
        <f t="shared" si="8"/>
        <v>9.8000000000000004E-2</v>
      </c>
      <c r="I51" s="110">
        <v>7.5999999999999998E-2</v>
      </c>
      <c r="J51" s="110">
        <f t="shared" ref="J51:K53" si="9">I51</f>
        <v>7.5999999999999998E-2</v>
      </c>
      <c r="K51" s="110">
        <f t="shared" si="9"/>
        <v>7.5999999999999998E-2</v>
      </c>
      <c r="L51" s="110">
        <v>0</v>
      </c>
      <c r="M51" s="110">
        <f t="shared" ref="M51:N53" si="10">L51</f>
        <v>0</v>
      </c>
      <c r="N51" s="110">
        <f t="shared" si="10"/>
        <v>0</v>
      </c>
      <c r="O51" s="110">
        <f>I51</f>
        <v>7.5999999999999998E-2</v>
      </c>
      <c r="P51" s="110">
        <f>O51</f>
        <v>7.5999999999999998E-2</v>
      </c>
      <c r="Q51" s="110">
        <f>F51</f>
        <v>9.8000000000000004E-2</v>
      </c>
    </row>
    <row r="52" spans="1:18">
      <c r="A52" s="84">
        <v>13</v>
      </c>
      <c r="C52" s="82" t="s">
        <v>38</v>
      </c>
      <c r="E52" s="105" t="s">
        <v>77</v>
      </c>
      <c r="F52" s="110">
        <v>0.252</v>
      </c>
      <c r="G52" s="110">
        <f t="shared" si="8"/>
        <v>0.252</v>
      </c>
      <c r="H52" s="110">
        <f t="shared" si="8"/>
        <v>0.252</v>
      </c>
      <c r="I52" s="110">
        <v>0.1663</v>
      </c>
      <c r="J52" s="110">
        <f t="shared" si="9"/>
        <v>0.1663</v>
      </c>
      <c r="K52" s="110">
        <f t="shared" si="9"/>
        <v>0.1663</v>
      </c>
      <c r="L52" s="110">
        <v>0</v>
      </c>
      <c r="M52" s="110">
        <f t="shared" si="10"/>
        <v>0</v>
      </c>
      <c r="N52" s="110">
        <f t="shared" si="10"/>
        <v>0</v>
      </c>
      <c r="O52" s="110">
        <f>I52</f>
        <v>0.1663</v>
      </c>
      <c r="P52" s="110">
        <f>O52</f>
        <v>0.1663</v>
      </c>
      <c r="Q52" s="110">
        <f>F52</f>
        <v>0.252</v>
      </c>
    </row>
    <row r="53" spans="1:18">
      <c r="A53" s="84">
        <v>14</v>
      </c>
      <c r="C53" s="82" t="s">
        <v>39</v>
      </c>
      <c r="E53" s="105" t="s">
        <v>77</v>
      </c>
      <c r="F53" s="110">
        <v>0.4123</v>
      </c>
      <c r="G53" s="110">
        <f t="shared" si="8"/>
        <v>0.4123</v>
      </c>
      <c r="H53" s="110">
        <f t="shared" si="8"/>
        <v>0.4123</v>
      </c>
      <c r="I53" s="110">
        <v>0.2742</v>
      </c>
      <c r="J53" s="110">
        <f t="shared" si="9"/>
        <v>0.2742</v>
      </c>
      <c r="K53" s="110">
        <f t="shared" si="9"/>
        <v>0.2742</v>
      </c>
      <c r="L53" s="110">
        <v>0</v>
      </c>
      <c r="M53" s="110">
        <f t="shared" si="10"/>
        <v>0</v>
      </c>
      <c r="N53" s="110">
        <f t="shared" si="10"/>
        <v>0</v>
      </c>
      <c r="O53" s="110">
        <f>I53</f>
        <v>0.2742</v>
      </c>
      <c r="P53" s="110">
        <f>O53</f>
        <v>0.2742</v>
      </c>
      <c r="Q53" s="110">
        <f>F53</f>
        <v>0.4123</v>
      </c>
    </row>
    <row r="54" spans="1:18">
      <c r="A54" s="84">
        <v>15</v>
      </c>
      <c r="D54" s="111"/>
    </row>
    <row r="55" spans="1:18">
      <c r="A55" s="84">
        <v>16</v>
      </c>
      <c r="C55" s="85" t="s">
        <v>40</v>
      </c>
      <c r="D55" s="111"/>
      <c r="E55" s="111"/>
    </row>
    <row r="56" spans="1:18">
      <c r="A56" s="84">
        <v>17</v>
      </c>
      <c r="C56" s="82" t="s">
        <v>37</v>
      </c>
      <c r="F56" s="89">
        <f t="shared" ref="F56:Q58" si="11">ROUND(F$49*F51*F63,0)</f>
        <v>78701</v>
      </c>
      <c r="G56" s="89">
        <f t="shared" si="11"/>
        <v>-1218469</v>
      </c>
      <c r="H56" s="89">
        <f t="shared" si="11"/>
        <v>-196495</v>
      </c>
      <c r="I56" s="89">
        <f t="shared" si="11"/>
        <v>-1491227</v>
      </c>
      <c r="J56" s="89">
        <f t="shared" si="11"/>
        <v>-750483</v>
      </c>
      <c r="K56" s="89">
        <f t="shared" si="11"/>
        <v>-526395</v>
      </c>
      <c r="L56" s="89">
        <f t="shared" si="11"/>
        <v>0</v>
      </c>
      <c r="M56" s="89">
        <f t="shared" si="11"/>
        <v>0</v>
      </c>
      <c r="N56" s="89">
        <f t="shared" si="11"/>
        <v>0</v>
      </c>
      <c r="O56" s="89">
        <f t="shared" si="11"/>
        <v>304909</v>
      </c>
      <c r="P56" s="89">
        <f t="shared" si="11"/>
        <v>-51025</v>
      </c>
      <c r="Q56" s="89">
        <f t="shared" si="11"/>
        <v>712361</v>
      </c>
      <c r="R56" s="89">
        <f>SUM(F56:Q56)</f>
        <v>-3138123</v>
      </c>
    </row>
    <row r="57" spans="1:18">
      <c r="A57" s="84">
        <v>18</v>
      </c>
      <c r="C57" s="82" t="s">
        <v>38</v>
      </c>
      <c r="F57" s="89">
        <f t="shared" si="11"/>
        <v>18031</v>
      </c>
      <c r="G57" s="89">
        <f t="shared" si="11"/>
        <v>-279802</v>
      </c>
      <c r="H57" s="89">
        <f t="shared" si="11"/>
        <v>-45020</v>
      </c>
      <c r="I57" s="89">
        <f t="shared" si="11"/>
        <v>-290811</v>
      </c>
      <c r="J57" s="89">
        <f t="shared" si="11"/>
        <v>-146395</v>
      </c>
      <c r="K57" s="89">
        <f t="shared" si="11"/>
        <v>-102768</v>
      </c>
      <c r="L57" s="89">
        <f t="shared" si="11"/>
        <v>0</v>
      </c>
      <c r="M57" s="89">
        <f t="shared" si="11"/>
        <v>0</v>
      </c>
      <c r="N57" s="89">
        <f t="shared" si="11"/>
        <v>0</v>
      </c>
      <c r="O57" s="89">
        <f t="shared" si="11"/>
        <v>59314</v>
      </c>
      <c r="P57" s="89">
        <f t="shared" si="11"/>
        <v>-9867</v>
      </c>
      <c r="Q57" s="89">
        <f t="shared" si="11"/>
        <v>161799</v>
      </c>
      <c r="R57" s="89">
        <f>SUM(F57:Q57)</f>
        <v>-635519</v>
      </c>
    </row>
    <row r="58" spans="1:18">
      <c r="A58" s="84">
        <v>19</v>
      </c>
      <c r="C58" s="82" t="s">
        <v>39</v>
      </c>
      <c r="F58" s="89">
        <f t="shared" si="11"/>
        <v>203</v>
      </c>
      <c r="G58" s="89">
        <f t="shared" si="11"/>
        <v>-3068</v>
      </c>
      <c r="H58" s="89">
        <f t="shared" si="11"/>
        <v>-495</v>
      </c>
      <c r="I58" s="89">
        <f t="shared" si="11"/>
        <v>-3305</v>
      </c>
      <c r="J58" s="89">
        <f t="shared" si="11"/>
        <v>-1704</v>
      </c>
      <c r="K58" s="89">
        <f t="shared" si="11"/>
        <v>-1212</v>
      </c>
      <c r="L58" s="89">
        <f t="shared" si="11"/>
        <v>0</v>
      </c>
      <c r="M58" s="89">
        <f t="shared" si="11"/>
        <v>0</v>
      </c>
      <c r="N58" s="89">
        <f t="shared" si="11"/>
        <v>0</v>
      </c>
      <c r="O58" s="89">
        <f t="shared" si="11"/>
        <v>707</v>
      </c>
      <c r="P58" s="89">
        <f t="shared" si="11"/>
        <v>-122</v>
      </c>
      <c r="Q58" s="89">
        <f t="shared" si="11"/>
        <v>1959</v>
      </c>
      <c r="R58" s="89">
        <f>SUM(F58:Q58)</f>
        <v>-7037</v>
      </c>
    </row>
    <row r="59" spans="1:18">
      <c r="A59" s="84">
        <v>20</v>
      </c>
      <c r="C59" s="82" t="s">
        <v>41</v>
      </c>
      <c r="F59" s="112">
        <f>SUM(F56:F58)</f>
        <v>96935</v>
      </c>
      <c r="G59" s="112">
        <f>SUM(G56:G58)</f>
        <v>-1501339</v>
      </c>
      <c r="H59" s="112">
        <f>SUM(H56:H58)</f>
        <v>-242010</v>
      </c>
      <c r="I59" s="112">
        <f t="shared" ref="I59:R59" si="12">SUM(I56:I58)</f>
        <v>-1785343</v>
      </c>
      <c r="J59" s="112">
        <f t="shared" si="12"/>
        <v>-898582</v>
      </c>
      <c r="K59" s="112">
        <f t="shared" si="12"/>
        <v>-630375</v>
      </c>
      <c r="L59" s="112">
        <f t="shared" si="12"/>
        <v>0</v>
      </c>
      <c r="M59" s="112">
        <f t="shared" si="12"/>
        <v>0</v>
      </c>
      <c r="N59" s="112">
        <f t="shared" si="12"/>
        <v>0</v>
      </c>
      <c r="O59" s="112">
        <f t="shared" si="12"/>
        <v>364930</v>
      </c>
      <c r="P59" s="112">
        <f t="shared" si="12"/>
        <v>-61014</v>
      </c>
      <c r="Q59" s="112">
        <f t="shared" si="12"/>
        <v>876119</v>
      </c>
      <c r="R59" s="112">
        <f t="shared" si="12"/>
        <v>-3780679</v>
      </c>
    </row>
    <row r="60" spans="1:18">
      <c r="A60" s="84">
        <v>21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1:18">
      <c r="A61" s="84">
        <v>22</v>
      </c>
      <c r="C61" s="83" t="s">
        <v>44</v>
      </c>
    </row>
    <row r="62" spans="1:18">
      <c r="A62" s="84">
        <v>23</v>
      </c>
      <c r="C62" s="83"/>
      <c r="D62" s="82" t="s">
        <v>45</v>
      </c>
      <c r="E62" s="114"/>
      <c r="F62" s="114">
        <v>40544</v>
      </c>
      <c r="G62" s="114">
        <v>40575</v>
      </c>
      <c r="H62" s="114">
        <v>40603</v>
      </c>
      <c r="I62" s="114">
        <v>40634</v>
      </c>
      <c r="J62" s="114">
        <v>40664</v>
      </c>
      <c r="K62" s="114">
        <v>40695</v>
      </c>
      <c r="L62" s="114">
        <v>40725</v>
      </c>
      <c r="M62" s="114">
        <v>40756</v>
      </c>
      <c r="N62" s="114">
        <v>40787</v>
      </c>
      <c r="O62" s="114">
        <v>40817</v>
      </c>
      <c r="P62" s="114">
        <v>40848</v>
      </c>
      <c r="Q62" s="114">
        <v>40878</v>
      </c>
      <c r="R62" s="115" t="s">
        <v>56</v>
      </c>
    </row>
    <row r="63" spans="1:18">
      <c r="A63" s="84">
        <v>24</v>
      </c>
      <c r="C63" s="82" t="s">
        <v>46</v>
      </c>
      <c r="D63" s="116" t="s">
        <v>47</v>
      </c>
      <c r="E63" s="117" t="s">
        <v>78</v>
      </c>
      <c r="F63" s="89">
        <v>133846</v>
      </c>
      <c r="G63" s="89">
        <v>133692</v>
      </c>
      <c r="H63" s="89">
        <v>133670</v>
      </c>
      <c r="I63" s="89">
        <v>133479</v>
      </c>
      <c r="J63" s="89">
        <v>133443</v>
      </c>
      <c r="K63" s="89">
        <v>133197</v>
      </c>
      <c r="L63" s="89">
        <v>133325</v>
      </c>
      <c r="M63" s="89">
        <v>133519</v>
      </c>
      <c r="N63" s="89">
        <v>133444</v>
      </c>
      <c r="O63" s="89">
        <v>133732</v>
      </c>
      <c r="P63" s="89">
        <v>134277</v>
      </c>
      <c r="Q63" s="89">
        <v>134611</v>
      </c>
      <c r="R63" s="89">
        <f>SUM(F63:Q63)</f>
        <v>1604235</v>
      </c>
    </row>
    <row r="64" spans="1:18">
      <c r="A64" s="84">
        <v>25</v>
      </c>
      <c r="C64" s="82" t="s">
        <v>48</v>
      </c>
      <c r="D64" s="116" t="s">
        <v>49</v>
      </c>
      <c r="E64" s="117" t="s">
        <v>78</v>
      </c>
      <c r="F64" s="89">
        <v>11925</v>
      </c>
      <c r="G64" s="89">
        <v>11939</v>
      </c>
      <c r="H64" s="89">
        <v>11910</v>
      </c>
      <c r="I64" s="89">
        <v>11896</v>
      </c>
      <c r="J64" s="89">
        <v>11896</v>
      </c>
      <c r="K64" s="89">
        <v>11884</v>
      </c>
      <c r="L64" s="89">
        <v>11825</v>
      </c>
      <c r="M64" s="89">
        <v>11854</v>
      </c>
      <c r="N64" s="89">
        <v>11878</v>
      </c>
      <c r="O64" s="89">
        <v>11889</v>
      </c>
      <c r="P64" s="89">
        <v>11867</v>
      </c>
      <c r="Q64" s="89">
        <v>11890</v>
      </c>
      <c r="R64" s="89">
        <f>SUM(F64:Q64)</f>
        <v>142653</v>
      </c>
    </row>
    <row r="65" spans="1:18">
      <c r="A65" s="84">
        <v>26</v>
      </c>
      <c r="C65" s="82" t="s">
        <v>50</v>
      </c>
      <c r="D65" s="116" t="s">
        <v>51</v>
      </c>
      <c r="E65" s="117" t="s">
        <v>78</v>
      </c>
      <c r="F65" s="89">
        <v>82</v>
      </c>
      <c r="G65" s="89">
        <v>80</v>
      </c>
      <c r="H65" s="89">
        <v>80</v>
      </c>
      <c r="I65" s="89">
        <v>82</v>
      </c>
      <c r="J65" s="89">
        <v>84</v>
      </c>
      <c r="K65" s="89">
        <v>85</v>
      </c>
      <c r="L65" s="89">
        <v>83</v>
      </c>
      <c r="M65" s="89">
        <v>86</v>
      </c>
      <c r="N65" s="89">
        <v>83</v>
      </c>
      <c r="O65" s="89">
        <v>86</v>
      </c>
      <c r="P65" s="89">
        <v>89</v>
      </c>
      <c r="Q65" s="89">
        <v>88</v>
      </c>
      <c r="R65" s="89">
        <f>SUM(F65:Q65)</f>
        <v>1008</v>
      </c>
    </row>
    <row r="66" spans="1:18">
      <c r="A66" s="84">
        <v>27</v>
      </c>
      <c r="C66" s="82" t="s">
        <v>52</v>
      </c>
      <c r="D66" s="116" t="s">
        <v>53</v>
      </c>
      <c r="E66" s="117" t="s">
        <v>78</v>
      </c>
      <c r="F66" s="89">
        <v>29</v>
      </c>
      <c r="G66" s="89">
        <v>32</v>
      </c>
      <c r="H66" s="89">
        <v>31</v>
      </c>
      <c r="I66" s="89">
        <v>30</v>
      </c>
      <c r="J66" s="89">
        <v>29</v>
      </c>
      <c r="K66" s="89">
        <v>30</v>
      </c>
      <c r="L66" s="89">
        <v>30</v>
      </c>
      <c r="M66" s="89">
        <v>30</v>
      </c>
      <c r="N66" s="89">
        <v>30</v>
      </c>
      <c r="O66" s="89">
        <v>30</v>
      </c>
      <c r="P66" s="89">
        <v>30</v>
      </c>
      <c r="Q66" s="89">
        <v>29</v>
      </c>
      <c r="R66" s="89">
        <f>SUM(F66:Q66)</f>
        <v>360</v>
      </c>
    </row>
    <row r="67" spans="1:18">
      <c r="A67" s="84">
        <v>28</v>
      </c>
      <c r="C67" s="82" t="s">
        <v>43</v>
      </c>
      <c r="E67" s="117"/>
      <c r="F67" s="92">
        <f>SUM(F63:F66)</f>
        <v>145882</v>
      </c>
      <c r="G67" s="92">
        <f>SUM(G63:G66)</f>
        <v>145743</v>
      </c>
      <c r="H67" s="92">
        <f>SUM(H63:H66)</f>
        <v>145691</v>
      </c>
      <c r="I67" s="92">
        <f>SUM(I63:I66)</f>
        <v>145487</v>
      </c>
      <c r="J67" s="92">
        <f t="shared" ref="J67:R67" si="13">SUM(J63:J66)</f>
        <v>145452</v>
      </c>
      <c r="K67" s="92">
        <f t="shared" si="13"/>
        <v>145196</v>
      </c>
      <c r="L67" s="92">
        <f t="shared" si="13"/>
        <v>145263</v>
      </c>
      <c r="M67" s="92">
        <f t="shared" si="13"/>
        <v>145489</v>
      </c>
      <c r="N67" s="92">
        <f t="shared" si="13"/>
        <v>145435</v>
      </c>
      <c r="O67" s="92">
        <f t="shared" si="13"/>
        <v>145737</v>
      </c>
      <c r="P67" s="92">
        <f t="shared" si="13"/>
        <v>146263</v>
      </c>
      <c r="Q67" s="92">
        <f t="shared" si="13"/>
        <v>146618</v>
      </c>
      <c r="R67" s="92">
        <f t="shared" si="13"/>
        <v>1748256</v>
      </c>
    </row>
    <row r="68" spans="1:18">
      <c r="A68" s="84">
        <v>29</v>
      </c>
    </row>
    <row r="69" spans="1:18">
      <c r="A69" s="84">
        <v>30</v>
      </c>
      <c r="C69" s="85" t="s">
        <v>42</v>
      </c>
      <c r="F69" s="113"/>
    </row>
    <row r="70" spans="1:18">
      <c r="A70" s="84">
        <v>31</v>
      </c>
      <c r="C70" s="118"/>
      <c r="F70" s="114">
        <v>40513</v>
      </c>
      <c r="G70" s="114">
        <v>40544</v>
      </c>
      <c r="H70" s="114">
        <v>40575</v>
      </c>
      <c r="I70" s="114">
        <v>40603</v>
      </c>
      <c r="J70" s="114">
        <v>40634</v>
      </c>
      <c r="K70" s="114">
        <v>40664</v>
      </c>
      <c r="L70" s="114">
        <v>40695</v>
      </c>
      <c r="M70" s="114">
        <v>40725</v>
      </c>
      <c r="N70" s="114">
        <v>40756</v>
      </c>
      <c r="O70" s="114">
        <v>40787</v>
      </c>
      <c r="P70" s="114">
        <v>40817</v>
      </c>
      <c r="Q70" s="114">
        <v>40848</v>
      </c>
      <c r="R70" s="114">
        <v>40878</v>
      </c>
    </row>
    <row r="71" spans="1:18">
      <c r="A71" s="84">
        <v>32</v>
      </c>
      <c r="C71" s="119"/>
      <c r="D71" s="119"/>
      <c r="E71" s="119"/>
      <c r="F71" s="120"/>
      <c r="G71" s="119"/>
      <c r="H71" s="120"/>
      <c r="I71" s="119"/>
      <c r="J71" s="120"/>
      <c r="K71" s="119"/>
      <c r="L71" s="120"/>
      <c r="M71" s="120"/>
      <c r="N71" s="120"/>
      <c r="O71" s="120"/>
      <c r="P71" s="120"/>
      <c r="Q71" s="120"/>
      <c r="R71" s="120"/>
    </row>
    <row r="72" spans="1:18">
      <c r="A72" s="84">
        <v>33</v>
      </c>
      <c r="C72" s="119"/>
      <c r="D72" s="119"/>
      <c r="E72" s="121" t="s">
        <v>79</v>
      </c>
      <c r="F72" s="122">
        <v>14293952</v>
      </c>
      <c r="G72" s="122">
        <v>14203169</v>
      </c>
      <c r="H72" s="122">
        <v>14414731</v>
      </c>
      <c r="I72" s="122">
        <v>10637340</v>
      </c>
      <c r="J72" s="122">
        <v>9290207</v>
      </c>
      <c r="K72" s="122">
        <v>4956495</v>
      </c>
      <c r="L72" s="122">
        <v>2725410</v>
      </c>
      <c r="M72" s="122">
        <v>1968733</v>
      </c>
      <c r="N72" s="122">
        <v>1782575</v>
      </c>
      <c r="O72" s="122">
        <v>2045955</v>
      </c>
      <c r="P72" s="122">
        <v>5466092</v>
      </c>
      <c r="Q72" s="122">
        <v>11177935</v>
      </c>
      <c r="R72" s="122">
        <v>13906881</v>
      </c>
    </row>
    <row r="73" spans="1:18">
      <c r="A73" s="84">
        <v>34</v>
      </c>
      <c r="C73" s="119"/>
      <c r="D73" s="119"/>
      <c r="E73" s="119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</row>
    <row r="74" spans="1:18">
      <c r="A74" s="84">
        <v>35</v>
      </c>
      <c r="C74" s="119"/>
      <c r="D74" s="119"/>
      <c r="E74" s="119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</row>
    <row r="75" spans="1:18">
      <c r="A75" s="84">
        <v>36</v>
      </c>
      <c r="C75" s="119"/>
      <c r="D75" s="124"/>
      <c r="E75" s="125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</row>
    <row r="76" spans="1:18">
      <c r="A76" s="84">
        <v>37</v>
      </c>
      <c r="C76" s="119"/>
      <c r="D76" s="124"/>
      <c r="E76" s="125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</row>
    <row r="77" spans="1:18">
      <c r="A77" s="84">
        <v>38</v>
      </c>
      <c r="B77" s="82" t="s">
        <v>124</v>
      </c>
      <c r="C77" s="119"/>
      <c r="D77" s="124"/>
      <c r="E77" s="125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</row>
    <row r="78" spans="1:18">
      <c r="A78" s="84">
        <v>39</v>
      </c>
      <c r="B78" s="82" t="s">
        <v>125</v>
      </c>
      <c r="C78" s="119"/>
      <c r="D78" s="119"/>
      <c r="E78" s="127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</row>
    <row r="79" spans="1:18">
      <c r="A79" s="84">
        <v>40</v>
      </c>
      <c r="B79" s="82" t="s">
        <v>126</v>
      </c>
      <c r="C79" s="128"/>
      <c r="D79" s="129"/>
      <c r="E79" s="125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</row>
    <row r="80" spans="1:18">
      <c r="A80" s="84">
        <v>41</v>
      </c>
      <c r="B80" s="82" t="s">
        <v>127</v>
      </c>
      <c r="C80" s="119"/>
      <c r="D80" s="119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</row>
    <row r="81" spans="3:18">
      <c r="C81" s="119"/>
      <c r="D81" s="119"/>
      <c r="E81" s="119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</row>
    <row r="82" spans="3:18">
      <c r="C82" s="119"/>
      <c r="D82" s="119"/>
      <c r="E82" s="119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</row>
    <row r="83" spans="3:18">
      <c r="C83" s="119"/>
      <c r="D83" s="119"/>
      <c r="E83" s="119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</row>
    <row r="84" spans="3:18"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</row>
    <row r="85" spans="3:18">
      <c r="C85" s="119"/>
      <c r="D85" s="119"/>
      <c r="E85" s="119"/>
      <c r="F85" s="93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93"/>
    </row>
    <row r="86" spans="3:18" ht="14.4">
      <c r="C86" s="119"/>
      <c r="D86" s="119"/>
      <c r="E86" s="119"/>
      <c r="F86" s="130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30"/>
    </row>
    <row r="87" spans="3:18"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</row>
  </sheetData>
  <mergeCells count="4">
    <mergeCell ref="B4:R4"/>
    <mergeCell ref="B5:R5"/>
    <mergeCell ref="B37:R37"/>
    <mergeCell ref="B38:R38"/>
  </mergeCells>
  <printOptions horizontalCentered="1" verticalCentered="1"/>
  <pageMargins left="0.36" right="0.27" top="1.07" bottom="0.75" header="0.5" footer="0.5"/>
  <pageSetup scale="65" orientation="landscape" r:id="rId1"/>
  <headerFooter scaleWithDoc="0">
    <oddHeader>&amp;CAvista Corporation Natural Gas Decoupling Mechanism
Washington Jurisdiction
Quarterly Report for 2nd Quarter 2014</oddHeader>
    <oddFooter>&amp;C&amp;F / &amp;A&amp;RPage &amp;P of &amp;N</oddFooter>
  </headerFooter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2014-08-29T07:00:00+00:00</OpenedDate>
    <Date1 xmlns="dc463f71-b30c-4ab2-9473-d307f9d35888">2014-08-29T07:00:00+00:00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143223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6BED7F6E096994AAA03034B79715E0C" ma:contentTypeVersion="175" ma:contentTypeDescription="" ma:contentTypeScope="" ma:versionID="454d0b895c1cf7c0121124aa50e054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F329F7-6321-4615-A2BF-1B500C1C6CE5}"/>
</file>

<file path=customXml/itemProps2.xml><?xml version="1.0" encoding="utf-8"?>
<ds:datastoreItem xmlns:ds="http://schemas.openxmlformats.org/officeDocument/2006/customXml" ds:itemID="{DB61C86E-39A4-4E5E-93DA-A69829088D8E}"/>
</file>

<file path=customXml/itemProps3.xml><?xml version="1.0" encoding="utf-8"?>
<ds:datastoreItem xmlns:ds="http://schemas.openxmlformats.org/officeDocument/2006/customXml" ds:itemID="{573FC5ED-1AD5-49C2-B3CB-3671B7BA109C}"/>
</file>

<file path=customXml/itemProps4.xml><?xml version="1.0" encoding="utf-8"?>
<ds:datastoreItem xmlns:ds="http://schemas.openxmlformats.org/officeDocument/2006/customXml" ds:itemID="{79DC959F-7442-4FF6-9DF9-B75D192EF8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PTD 2014 Deferral Calc</vt:lpstr>
      <vt:lpstr>GL Accounts</vt:lpstr>
      <vt:lpstr>UG-120437 Base</vt:lpstr>
      <vt:lpstr>Fiscal_Period_Report</vt:lpstr>
      <vt:lpstr>'GL Accounts'!Print_Area</vt:lpstr>
      <vt:lpstr>'PTD 2014 Deferral Calc'!Print_Area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2014-08-05T20:47:49Z</cp:lastPrinted>
  <dcterms:created xsi:type="dcterms:W3CDTF">2010-08-02T16:29:29Z</dcterms:created>
  <dcterms:modified xsi:type="dcterms:W3CDTF">2014-08-05T20:48:20Z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0x0101006E56B4D1795A2E4DB2F0B01679ED314A0016BED7F6E096994AAA03034B79715E0C</vt:lpwstr>
  </property>
  <property fmtid="{D5CDD505-2E9C-101B-9397-08002B2CF9AE}" pid="3" name="_docset_NoMedatataSyncRequired">
    <vt:lpwstr>False</vt:lpwstr>
  </property>
</Properties>
</file>