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" windowWidth="19032" windowHeight="12276"/>
  </bookViews>
  <sheets>
    <sheet name="Lead Sheet" sheetId="41" r:id="rId1"/>
    <sheet name="Tariff Impacts" sheetId="18" r:id="rId2"/>
    <sheet name="Rate Spread &amp; Design" sheetId="46" r:id="rId3"/>
    <sheet name="Merger Credit Lamp Rates " sheetId="42" r:id="rId4"/>
    <sheet name="Typical Res Bill" sheetId="16" r:id="rId5"/>
    <sheet name="Proforma Proposed UE-130137" sheetId="26" r:id="rId6"/>
    <sheet name="UE-130137 ERF COS" sheetId="45" r:id="rId7"/>
    <sheet name="UE-121697 Decoupling Increase" sheetId="47" r:id="rId8"/>
    <sheet name="Delivered Loads by Tariff" sheetId="34" r:id="rId9"/>
    <sheet name="F2013 Elec - Delivered Loads" sheetId="43" r:id="rId10"/>
    <sheet name="F2013  Schedule Billed Sales" sheetId="44" r:id="rId11"/>
    <sheet name="Rate Credits for 2014" sheetId="22" r:id="rId12"/>
    <sheet name="2013 Merger Credit Calculation" sheetId="19" r:id="rId13"/>
  </sheets>
  <externalReferences>
    <externalReference r:id="rId14"/>
    <externalReference r:id="rId15"/>
    <externalReference r:id="rId16"/>
    <externalReference r:id="rId17"/>
  </externalReferences>
  <definedNames>
    <definedName name="__________________six6" localSheetId="7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7" hidden="1">{#N/A,#N/A,FALSE,"schA"}</definedName>
    <definedName name="__________________www1" hidden="1">{#N/A,#N/A,FALSE,"schA"}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7" hidden="1">{#N/A,#N/A,FALSE,"schA"}</definedName>
    <definedName name="_________________www1" hidden="1">{#N/A,#N/A,FALSE,"schA"}</definedName>
    <definedName name="________________six6" localSheetId="7" hidden="1">{#N/A,#N/A,FALSE,"CRPT";#N/A,#N/A,FALSE,"TREND";#N/A,#N/A,FALSE,"%Curve"}</definedName>
    <definedName name="________________six6" localSheetId="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7" hidden="1">{#N/A,#N/A,FALSE,"schA"}</definedName>
    <definedName name="________________www1" localSheetId="6" hidden="1">{#N/A,#N/A,FALSE,"schA"}</definedName>
    <definedName name="________________www1" hidden="1">{#N/A,#N/A,FALSE,"schA"}</definedName>
    <definedName name="_______________six6" localSheetId="7" hidden="1">{#N/A,#N/A,FALSE,"CRPT";#N/A,#N/A,FALSE,"TREND";#N/A,#N/A,FALSE,"%Curve"}</definedName>
    <definedName name="_______________six6" localSheetId="6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7" hidden="1">{#N/A,#N/A,FALSE,"schA"}</definedName>
    <definedName name="_______________www1" localSheetId="6" hidden="1">{#N/A,#N/A,FALSE,"schA"}</definedName>
    <definedName name="_______________www1" hidden="1">{#N/A,#N/A,FALSE,"schA"}</definedName>
    <definedName name="______________six6" localSheetId="7" hidden="1">{#N/A,#N/A,FALSE,"CRPT";#N/A,#N/A,FALSE,"TREND";#N/A,#N/A,FALSE,"%Curve"}</definedName>
    <definedName name="______________six6" localSheetId="6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7" hidden="1">{#N/A,#N/A,FALSE,"schA"}</definedName>
    <definedName name="______________www1" localSheetId="6" hidden="1">{#N/A,#N/A,FALSE,"schA"}</definedName>
    <definedName name="______________www1" hidden="1">{#N/A,#N/A,FALSE,"schA"}</definedName>
    <definedName name="_____________six6" localSheetId="7" hidden="1">{#N/A,#N/A,FALSE,"CRPT";#N/A,#N/A,FALSE,"TREND";#N/A,#N/A,FALSE,"%Curve"}</definedName>
    <definedName name="_____________six6" localSheetId="6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7" hidden="1">{#N/A,#N/A,FALSE,"schA"}</definedName>
    <definedName name="_____________www1" localSheetId="6" hidden="1">{#N/A,#N/A,FALSE,"schA"}</definedName>
    <definedName name="_____________www1" hidden="1">{#N/A,#N/A,FALSE,"schA"}</definedName>
    <definedName name="____________six6" localSheetId="7" hidden="1">{#N/A,#N/A,FALSE,"CRPT";#N/A,#N/A,FALSE,"TREND";#N/A,#N/A,FALSE,"%Curve"}</definedName>
    <definedName name="____________six6" localSheetId="6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7" hidden="1">{#N/A,#N/A,FALSE,"schA"}</definedName>
    <definedName name="____________www1" localSheetId="6" hidden="1">{#N/A,#N/A,FALSE,"schA"}</definedName>
    <definedName name="____________www1" hidden="1">{#N/A,#N/A,FALSE,"schA"}</definedName>
    <definedName name="___________six6" localSheetId="7" hidden="1">{#N/A,#N/A,FALSE,"CRPT";#N/A,#N/A,FALSE,"TREND";#N/A,#N/A,FALSE,"%Curve"}</definedName>
    <definedName name="___________six6" localSheetId="6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7" hidden="1">{#N/A,#N/A,FALSE,"schA"}</definedName>
    <definedName name="___________www1" localSheetId="6" hidden="1">{#N/A,#N/A,FALSE,"schA"}</definedName>
    <definedName name="___________www1" hidden="1">{#N/A,#N/A,FALSE,"schA"}</definedName>
    <definedName name="__________six6" localSheetId="7" hidden="1">{#N/A,#N/A,FALSE,"CRPT";#N/A,#N/A,FALSE,"TREND";#N/A,#N/A,FALSE,"%Curve"}</definedName>
    <definedName name="__________six6" localSheetId="6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7" hidden="1">{#N/A,#N/A,FALSE,"schA"}</definedName>
    <definedName name="__________www1" localSheetId="6" hidden="1">{#N/A,#N/A,FALSE,"schA"}</definedName>
    <definedName name="__________www1" hidden="1">{#N/A,#N/A,FALSE,"schA"}</definedName>
    <definedName name="_________six6" localSheetId="7" hidden="1">{#N/A,#N/A,FALSE,"CRPT";#N/A,#N/A,FALSE,"TREND";#N/A,#N/A,FALSE,"%Curve"}</definedName>
    <definedName name="_________six6" localSheetId="6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7" hidden="1">{#N/A,#N/A,FALSE,"schA"}</definedName>
    <definedName name="_________www1" localSheetId="6" hidden="1">{#N/A,#N/A,FALSE,"schA"}</definedName>
    <definedName name="_________www1" hidden="1">{#N/A,#N/A,FALSE,"schA"}</definedName>
    <definedName name="________six6" localSheetId="7" hidden="1">{#N/A,#N/A,FALSE,"CRPT";#N/A,#N/A,FALSE,"TREND";#N/A,#N/A,FALSE,"%Curve"}</definedName>
    <definedName name="________six6" localSheetId="6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7" hidden="1">{#N/A,#N/A,FALSE,"schA"}</definedName>
    <definedName name="________www1" localSheetId="6" hidden="1">{#N/A,#N/A,FALSE,"schA"}</definedName>
    <definedName name="________www1" hidden="1">{#N/A,#N/A,FALSE,"schA"}</definedName>
    <definedName name="_______six6" localSheetId="7" hidden="1">{#N/A,#N/A,FALSE,"CRPT";#N/A,#N/A,FALSE,"TREND";#N/A,#N/A,FALSE,"%Curve"}</definedName>
    <definedName name="_______six6" localSheetId="6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7" hidden="1">{#N/A,#N/A,FALSE,"schA"}</definedName>
    <definedName name="_______www1" localSheetId="6" hidden="1">{#N/A,#N/A,FALSE,"schA"}</definedName>
    <definedName name="_______www1" hidden="1">{#N/A,#N/A,FALSE,"schA"}</definedName>
    <definedName name="______six6" localSheetId="7" hidden="1">{#N/A,#N/A,FALSE,"CRPT";#N/A,#N/A,FALSE,"TREND";#N/A,#N/A,FALSE,"%Curve"}</definedName>
    <definedName name="______six6" localSheetId="6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7" hidden="1">{#N/A,#N/A,FALSE,"schA"}</definedName>
    <definedName name="______www1" localSheetId="6" hidden="1">{#N/A,#N/A,FALSE,"schA"}</definedName>
    <definedName name="______www1" hidden="1">{#N/A,#N/A,FALSE,"schA"}</definedName>
    <definedName name="_____six6" localSheetId="7" hidden="1">{#N/A,#N/A,FALSE,"CRPT";#N/A,#N/A,FALSE,"TREND";#N/A,#N/A,FALSE,"%Curve"}</definedName>
    <definedName name="_____six6" localSheetId="6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7" hidden="1">{#N/A,#N/A,FALSE,"schA"}</definedName>
    <definedName name="_____www1" localSheetId="6" hidden="1">{#N/A,#N/A,FALSE,"schA"}</definedName>
    <definedName name="_____www1" hidden="1">{#N/A,#N/A,FALSE,"schA"}</definedName>
    <definedName name="____six6" localSheetId="7" hidden="1">{#N/A,#N/A,FALSE,"CRPT";#N/A,#N/A,FALSE,"TREND";#N/A,#N/A,FALSE,"%Curve"}</definedName>
    <definedName name="____six6" localSheetId="6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7" hidden="1">{#N/A,#N/A,FALSE,"schA"}</definedName>
    <definedName name="____www1" localSheetId="6" hidden="1">{#N/A,#N/A,FALSE,"schA"}</definedName>
    <definedName name="____www1" hidden="1">{#N/A,#N/A,FALSE,"schA"}</definedName>
    <definedName name="___six6" localSheetId="7" hidden="1">{#N/A,#N/A,FALSE,"CRPT";#N/A,#N/A,FALSE,"TREND";#N/A,#N/A,FALSE,"%Curve"}</definedName>
    <definedName name="___six6" localSheetId="6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7" hidden="1">{#N/A,#N/A,FALSE,"schA"}</definedName>
    <definedName name="___www1" localSheetId="6" hidden="1">{#N/A,#N/A,FALSE,"schA"}</definedName>
    <definedName name="___www1" hidden="1">{#N/A,#N/A,FALSE,"schA"}</definedName>
    <definedName name="__123Graph_D" localSheetId="0" hidden="1">#REF!</definedName>
    <definedName name="__123Graph_D" localSheetId="7" hidden="1">#REF!</definedName>
    <definedName name="__123Graph_D" localSheetId="6" hidden="1">#REF!</definedName>
    <definedName name="__123Graph_D" hidden="1">#REF!</definedName>
    <definedName name="__123Graph_ECURRENT" localSheetId="0" hidden="1">[1]ConsolidatingPL!#REF!</definedName>
    <definedName name="__123Graph_ECURRENT" localSheetId="11" hidden="1">[1]ConsolidatingPL!#REF!</definedName>
    <definedName name="__123Graph_ECURRENT" localSheetId="6" hidden="1">#N/A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localSheetId="7" hidden="1">{#N/A,#N/A,FALSE,"CRPT";#N/A,#N/A,FALSE,"TREND";#N/A,#N/A,FALSE,"%Curve"}</definedName>
    <definedName name="__six6" localSheetId="6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7" hidden="1">{#N/A,#N/A,FALSE,"schA"}</definedName>
    <definedName name="__www1" localSheetId="6" hidden="1">{#N/A,#N/A,FALSE,"schA"}</definedName>
    <definedName name="__www1" hidden="1">{#N/A,#N/A,FALSE,"schA"}</definedName>
    <definedName name="_ex1" localSheetId="7" hidden="1">{#N/A,#N/A,FALSE,"Summ";#N/A,#N/A,FALSE,"General"}</definedName>
    <definedName name="_ex1" localSheetId="6" hidden="1">{#N/A,#N/A,FALSE,"Summ";#N/A,#N/A,FALSE,"General"}</definedName>
    <definedName name="_ex1" hidden="1">{#N/A,#N/A,FALSE,"Summ";#N/A,#N/A,FALSE,"General"}</definedName>
    <definedName name="_Fill" localSheetId="11" hidden="1">#REF!</definedName>
    <definedName name="_Fill" localSheetId="7" hidden="1">#REF!</definedName>
    <definedName name="_Fill" localSheetId="6" hidden="1">#REF!</definedName>
    <definedName name="_Fill" hidden="1">#REF!</definedName>
    <definedName name="_Key1" localSheetId="7" hidden="1">#REF!</definedName>
    <definedName name="_Key1" localSheetId="6" hidden="1">#REF!</definedName>
    <definedName name="_Key1" hidden="1">#REF!</definedName>
    <definedName name="_Key2" localSheetId="7" hidden="1">#REF!</definedName>
    <definedName name="_Key2" localSheetId="6" hidden="1">#REF!</definedName>
    <definedName name="_Key2" hidden="1">#REF!</definedName>
    <definedName name="_new1" localSheetId="7" hidden="1">{#N/A,#N/A,FALSE,"Summ";#N/A,#N/A,FALSE,"General"}</definedName>
    <definedName name="_new1" localSheetId="6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0" hidden="1">{#N/A,#N/A,FALSE,"CRPT";#N/A,#N/A,FALSE,"TREND";#N/A,#N/A,FALSE,"%Curve"}</definedName>
    <definedName name="_six6" localSheetId="7" hidden="1">{#N/A,#N/A,FALSE,"CRPT";#N/A,#N/A,FALSE,"TREND";#N/A,#N/A,FALSE,"%Curve"}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7" hidden="1">#REF!</definedName>
    <definedName name="_Sort" localSheetId="6" hidden="1">#REF!</definedName>
    <definedName name="_Sort" hidden="1">#REF!</definedName>
    <definedName name="_www1" localSheetId="0" hidden="1">{#N/A,#N/A,FALSE,"schA"}</definedName>
    <definedName name="_www1" localSheetId="7" hidden="1">{#N/A,#N/A,FALSE,"schA"}</definedName>
    <definedName name="_www1" localSheetId="6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7" hidden="1">{#N/A,#N/A,FALSE,"Coversheet";#N/A,#N/A,FALSE,"QA"}</definedName>
    <definedName name="a" localSheetId="6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2" hidden="1">{#N/A,#N/A,FALSE,"Coversheet";#N/A,#N/A,FALSE,"QA"}</definedName>
    <definedName name="b" localSheetId="0" hidden="1">{#N/A,#N/A,FALSE,"Coversheet";#N/A,#N/A,FALSE,"QA"}</definedName>
    <definedName name="b" localSheetId="5" hidden="1">{#N/A,#N/A,FALSE,"Coversheet";#N/A,#N/A,FALSE,"QA"}</definedName>
    <definedName name="b" localSheetId="11" hidden="1">{#N/A,#N/A,FALSE,"Coversheet";#N/A,#N/A,FALSE,"QA"}</definedName>
    <definedName name="b" localSheetId="1" hidden="1">{#N/A,#N/A,FALSE,"Coversheet";#N/A,#N/A,FALSE,"QA"}</definedName>
    <definedName name="b" localSheetId="4" hidden="1">{#N/A,#N/A,FALSE,"Coversheet";#N/A,#N/A,FALSE,"QA"}</definedName>
    <definedName name="b" localSheetId="7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D">'[2]Elec 11CBR model'!$CR$12</definedName>
    <definedName name="BEx0017DGUEDPCFJUPUZOOLJCS2B" localSheetId="7" hidden="1">#REF!</definedName>
    <definedName name="BEx0017DGUEDPCFJUPUZOOLJCS2B" localSheetId="6" hidden="1">#REF!</definedName>
    <definedName name="BEx0017DGUEDPCFJUPUZOOLJCS2B" hidden="1">#REF!</definedName>
    <definedName name="BEx001CNWHJ5RULCSFM36ZCGJ1UH" localSheetId="7" hidden="1">#REF!</definedName>
    <definedName name="BEx001CNWHJ5RULCSFM36ZCGJ1UH" localSheetId="6" hidden="1">#REF!</definedName>
    <definedName name="BEx001CNWHJ5RULCSFM36ZCGJ1UH" hidden="1">#REF!</definedName>
    <definedName name="BEx004791UAJIJSN57OT7YBLNP82" localSheetId="7" hidden="1">#REF!</definedName>
    <definedName name="BEx004791UAJIJSN57OT7YBLNP82" localSheetId="6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7" hidden="1">[3]ZZCOOM_M03_Q005!#REF!</definedName>
    <definedName name="BEx3O85IKWARA6NCJOLRBRJFMEWW" localSheetId="6" hidden="1">[3]ZZCOOM_M03_Q005!#REF!</definedName>
    <definedName name="BEx3O85IKWARA6NCJOLRBRJFMEWW" hidden="1">#REF!</definedName>
    <definedName name="BEx3OJZSCGFRW7SVGBFI0X9DNVMM" localSheetId="7" hidden="1">#REF!</definedName>
    <definedName name="BEx3OJZSCGFRW7SVGBFI0X9DNVMM" localSheetId="6" hidden="1">#REF!</definedName>
    <definedName name="BEx3OJZSCGFRW7SVGBFI0X9DNVMM" hidden="1">#REF!</definedName>
    <definedName name="BEx3ORSBUXAF21MKEY90YJV9AY9A" localSheetId="7" hidden="1">#REF!</definedName>
    <definedName name="BEx3ORSBUXAF21MKEY90YJV9AY9A" localSheetId="6" hidden="1">#REF!</definedName>
    <definedName name="BEx3ORSBUXAF21MKEY90YJV9AY9A" hidden="1">#REF!</definedName>
    <definedName name="BEx3OUS0N576NJN078Y1BWUWQK6B" localSheetId="7" hidden="1">#REF!</definedName>
    <definedName name="BEx3OUS0N576NJN078Y1BWUWQK6B" localSheetId="6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7" hidden="1">[3]ZZCOOM_M03_Q005!#REF!</definedName>
    <definedName name="BEx5MLQZM68YQSKARVWTTPINFQ2C" localSheetId="6" hidden="1">[3]ZZCOOM_M03_Q005!#REF!</definedName>
    <definedName name="BEx5MLQZM68YQSKARVWTTPINFQ2C" hidden="1">#REF!</definedName>
    <definedName name="BEx5MMCJMU7FOOWUCW9EA13B7V5F" localSheetId="7" hidden="1">#REF!</definedName>
    <definedName name="BEx5MMCJMU7FOOWUCW9EA13B7V5F" localSheetId="6" hidden="1">#REF!</definedName>
    <definedName name="BEx5MMCJMU7FOOWUCW9EA13B7V5F" hidden="1">#REF!</definedName>
    <definedName name="BEx5MVXTKNBXHNWTL43C670E4KXC" localSheetId="7" hidden="1">#REF!</definedName>
    <definedName name="BEx5MVXTKNBXHNWTL43C670E4KXC" localSheetId="6" hidden="1">#REF!</definedName>
    <definedName name="BEx5MVXTKNBXHNWTL43C670E4KXC" hidden="1">#REF!</definedName>
    <definedName name="BEx5MWZGZ3VRB5418C2RNF9H17BQ" localSheetId="7" hidden="1">#REF!</definedName>
    <definedName name="BEx5MWZGZ3VRB5418C2RNF9H17BQ" localSheetId="6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7" hidden="1">[3]ZZCOOM_M03_Q005!#REF!</definedName>
    <definedName name="BExERWCEBKQRYWRQLYJ4UCMMKTHG" localSheetId="6" hidden="1">[3]ZZCOOM_M03_Q005!#REF!</definedName>
    <definedName name="BExERWCEBKQRYWRQLYJ4UCMMKTHG" hidden="1">#REF!</definedName>
    <definedName name="BExERXE1QW042A2T25RI4DVUU59O" localSheetId="7" hidden="1">#REF!</definedName>
    <definedName name="BExERXE1QW042A2T25RI4DVUU59O" localSheetId="6" hidden="1">#REF!</definedName>
    <definedName name="BExERXE1QW042A2T25RI4DVUU59O" hidden="1">#REF!</definedName>
    <definedName name="BExES44RHHDL3V7FLV6M20834WF1" localSheetId="7" hidden="1">#REF!</definedName>
    <definedName name="BExES44RHHDL3V7FLV6M20834WF1" localSheetId="6" hidden="1">#REF!</definedName>
    <definedName name="BExES44RHHDL3V7FLV6M20834WF1" hidden="1">#REF!</definedName>
    <definedName name="BExES4A7VE2X3RYYTVRLKZD4I7WU" localSheetId="7" hidden="1">#REF!</definedName>
    <definedName name="BExES4A7VE2X3RYYTVRLKZD4I7WU" localSheetId="6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7" hidden="1">[3]ZZCOOM_M03_Q005!#REF!</definedName>
    <definedName name="BExMBYPQDG9AYDQ5E8IECVFREPO6" localSheetId="6" hidden="1">[3]ZZCOOM_M03_Q005!#REF!</definedName>
    <definedName name="BExMBYPQDG9AYDQ5E8IECVFREPO6" hidden="1">#REF!</definedName>
    <definedName name="BExMC7PESEESXVMDCGGIP5LPMUGY" localSheetId="7" hidden="1">#REF!</definedName>
    <definedName name="BExMC7PESEESXVMDCGGIP5LPMUGY" localSheetId="6" hidden="1">#REF!</definedName>
    <definedName name="BExMC7PESEESXVMDCGGIP5LPMUGY" hidden="1">#REF!</definedName>
    <definedName name="BExMC8AZUTX8LG89K2JJR7ZG62XX" localSheetId="7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7" hidden="1">#REF!</definedName>
    <definedName name="BExMCA96YR10V72G2R0SCIKPZLIZ" localSheetId="6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7" hidden="1">[3]ZZCOOM_M03_Q005!#REF!</definedName>
    <definedName name="BExQ9ZLYHWABXAA9NJDW8ZS0UQ9P" localSheetId="6" hidden="1">[3]ZZCOOM_M03_Q005!#REF!</definedName>
    <definedName name="BExQ9ZLYHWABXAA9NJDW8ZS0UQ9P" hidden="1">#REF!</definedName>
    <definedName name="BExQ9ZWQ19KSRZNZNPY6ZNWEST1J" localSheetId="7" hidden="1">#REF!</definedName>
    <definedName name="BExQ9ZWQ19KSRZNZNPY6ZNWEST1J" localSheetId="6" hidden="1">#REF!</definedName>
    <definedName name="BExQ9ZWQ19KSRZNZNPY6ZNWEST1J" hidden="1">#REF!</definedName>
    <definedName name="BExQA324HSCK40ENJUT9CS9EC71B" localSheetId="7" hidden="1">#REF!</definedName>
    <definedName name="BExQA324HSCK40ENJUT9CS9EC71B" localSheetId="6" hidden="1">#REF!</definedName>
    <definedName name="BExQA324HSCK40ENJUT9CS9EC71B" hidden="1">#REF!</definedName>
    <definedName name="BExQA55GY0STSNBWQCWN8E31ZXCS" localSheetId="7" hidden="1">#REF!</definedName>
    <definedName name="BExQA55GY0STSNBWQCWN8E31ZXCS" localSheetId="6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7" hidden="1">[3]ZZCOOM_M03_Q005!#REF!</definedName>
    <definedName name="BExTUY9WNSJ91GV8CP0SKJTEIV82" localSheetId="6" hidden="1">[3]ZZCOOM_M03_Q005!#REF!</definedName>
    <definedName name="BExTUY9WNSJ91GV8CP0SKJTEIV82" hidden="1">#REF!</definedName>
    <definedName name="BExTV67VIM8PV6KO253M4DUBJQLC" localSheetId="7" hidden="1">#REF!</definedName>
    <definedName name="BExTV67VIM8PV6KO253M4DUBJQLC" localSheetId="6" hidden="1">#REF!</definedName>
    <definedName name="BExTV67VIM8PV6KO253M4DUBJQLC" hidden="1">#REF!</definedName>
    <definedName name="BExTVELZCF2YA5L6F23BYZZR6WHF" localSheetId="7" hidden="1">#REF!</definedName>
    <definedName name="BExTVELZCF2YA5L6F23BYZZR6WHF" localSheetId="6" hidden="1">#REF!</definedName>
    <definedName name="BExTVELZCF2YA5L6F23BYZZR6WHF" hidden="1">#REF!</definedName>
    <definedName name="BExTVGPIQZ99YFXUC8OONUX5BD42" localSheetId="7" hidden="1">#REF!</definedName>
    <definedName name="BExTVGPIQZ99YFXUC8OONUX5BD42" localSheetId="6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12" hidden="1">{#N/A,#N/A,FALSE,"Coversheet";#N/A,#N/A,FALSE,"QA"}</definedName>
    <definedName name="DELETE01" localSheetId="0" hidden="1">{#N/A,#N/A,FALSE,"Coversheet";#N/A,#N/A,FALSE,"QA"}</definedName>
    <definedName name="DELETE01" localSheetId="5" hidden="1">{#N/A,#N/A,FALSE,"Coversheet";#N/A,#N/A,FALSE,"QA"}</definedName>
    <definedName name="DELETE01" localSheetId="11" hidden="1">{#N/A,#N/A,FALSE,"Coversheet";#N/A,#N/A,FALSE,"QA"}</definedName>
    <definedName name="DELETE01" localSheetId="1" hidden="1">{#N/A,#N/A,FALSE,"Coversheet";#N/A,#N/A,FALSE,"QA"}</definedName>
    <definedName name="DELETE01" localSheetId="4" hidden="1">{#N/A,#N/A,FALSE,"Coversheet";#N/A,#N/A,FALSE,"QA"}</definedName>
    <definedName name="DELETE01" localSheetId="7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12" hidden="1">{#N/A,#N/A,FALSE,"Schedule F";#N/A,#N/A,FALSE,"Schedule G"}</definedName>
    <definedName name="DELETE02" localSheetId="0" hidden="1">{#N/A,#N/A,FALSE,"Schedule F";#N/A,#N/A,FALSE,"Schedule G"}</definedName>
    <definedName name="DELETE02" localSheetId="5" hidden="1">{#N/A,#N/A,FALSE,"Schedule F";#N/A,#N/A,FALSE,"Schedule G"}</definedName>
    <definedName name="DELETE02" localSheetId="11" hidden="1">{#N/A,#N/A,FALSE,"Schedule F";#N/A,#N/A,FALSE,"Schedule G"}</definedName>
    <definedName name="DELETE02" localSheetId="1" hidden="1">{#N/A,#N/A,FALSE,"Schedule F";#N/A,#N/A,FALSE,"Schedule G"}</definedName>
    <definedName name="DELETE02" localSheetId="4" hidden="1">{#N/A,#N/A,FALSE,"Schedule F";#N/A,#N/A,FALSE,"Schedule G"}</definedName>
    <definedName name="DELETE02" localSheetId="7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12" hidden="1">{#N/A,#N/A,FALSE,"Coversheet";#N/A,#N/A,FALSE,"QA"}</definedName>
    <definedName name="Delete06" localSheetId="0" hidden="1">{#N/A,#N/A,FALSE,"Coversheet";#N/A,#N/A,FALSE,"QA"}</definedName>
    <definedName name="Delete06" localSheetId="5" hidden="1">{#N/A,#N/A,FALSE,"Coversheet";#N/A,#N/A,FALSE,"QA"}</definedName>
    <definedName name="Delete06" localSheetId="11" hidden="1">{#N/A,#N/A,FALSE,"Coversheet";#N/A,#N/A,FALSE,"QA"}</definedName>
    <definedName name="Delete06" localSheetId="1" hidden="1">{#N/A,#N/A,FALSE,"Coversheet";#N/A,#N/A,FALSE,"QA"}</definedName>
    <definedName name="Delete06" localSheetId="4" hidden="1">{#N/A,#N/A,FALSE,"Coversheet";#N/A,#N/A,FALSE,"QA"}</definedName>
    <definedName name="Delete06" localSheetId="7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12" hidden="1">{#N/A,#N/A,FALSE,"Coversheet";#N/A,#N/A,FALSE,"QA"}</definedName>
    <definedName name="Delete09" localSheetId="0" hidden="1">{#N/A,#N/A,FALSE,"Coversheet";#N/A,#N/A,FALSE,"QA"}</definedName>
    <definedName name="Delete09" localSheetId="5" hidden="1">{#N/A,#N/A,FALSE,"Coversheet";#N/A,#N/A,FALSE,"QA"}</definedName>
    <definedName name="Delete09" localSheetId="11" hidden="1">{#N/A,#N/A,FALSE,"Coversheet";#N/A,#N/A,FALSE,"QA"}</definedName>
    <definedName name="Delete09" localSheetId="1" hidden="1">{#N/A,#N/A,FALSE,"Coversheet";#N/A,#N/A,FALSE,"QA"}</definedName>
    <definedName name="Delete09" localSheetId="4" hidden="1">{#N/A,#N/A,FALSE,"Coversheet";#N/A,#N/A,FALSE,"QA"}</definedName>
    <definedName name="Delete09" localSheetId="7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12" hidden="1">{#N/A,#N/A,FALSE,"Coversheet";#N/A,#N/A,FALSE,"QA"}</definedName>
    <definedName name="Delete1" localSheetId="0" hidden="1">{#N/A,#N/A,FALSE,"Coversheet";#N/A,#N/A,FALSE,"QA"}</definedName>
    <definedName name="Delete1" localSheetId="5" hidden="1">{#N/A,#N/A,FALSE,"Coversheet";#N/A,#N/A,FALSE,"QA"}</definedName>
    <definedName name="Delete1" localSheetId="11" hidden="1">{#N/A,#N/A,FALSE,"Coversheet";#N/A,#N/A,FALSE,"QA"}</definedName>
    <definedName name="Delete1" localSheetId="1" hidden="1">{#N/A,#N/A,FALSE,"Coversheet";#N/A,#N/A,FALSE,"QA"}</definedName>
    <definedName name="Delete1" localSheetId="4" hidden="1">{#N/A,#N/A,FALSE,"Coversheet";#N/A,#N/A,FALSE,"QA"}</definedName>
    <definedName name="Delete1" localSheetId="7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12" hidden="1">{#N/A,#N/A,FALSE,"Schedule F";#N/A,#N/A,FALSE,"Schedule G"}</definedName>
    <definedName name="Delete10" localSheetId="0" hidden="1">{#N/A,#N/A,FALSE,"Schedule F";#N/A,#N/A,FALSE,"Schedule G"}</definedName>
    <definedName name="Delete10" localSheetId="5" hidden="1">{#N/A,#N/A,FALSE,"Schedule F";#N/A,#N/A,FALSE,"Schedule G"}</definedName>
    <definedName name="Delete10" localSheetId="11" hidden="1">{#N/A,#N/A,FALSE,"Schedule F";#N/A,#N/A,FALSE,"Schedule G"}</definedName>
    <definedName name="Delete10" localSheetId="1" hidden="1">{#N/A,#N/A,FALSE,"Schedule F";#N/A,#N/A,FALSE,"Schedule G"}</definedName>
    <definedName name="Delete10" localSheetId="4" hidden="1">{#N/A,#N/A,FALSE,"Schedule F";#N/A,#N/A,FALSE,"Schedule G"}</definedName>
    <definedName name="Delete10" localSheetId="7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12" hidden="1">{#N/A,#N/A,FALSE,"Coversheet";#N/A,#N/A,FALSE,"QA"}</definedName>
    <definedName name="Delete21" localSheetId="0" hidden="1">{#N/A,#N/A,FALSE,"Coversheet";#N/A,#N/A,FALSE,"QA"}</definedName>
    <definedName name="Delete21" localSheetId="5" hidden="1">{#N/A,#N/A,FALSE,"Coversheet";#N/A,#N/A,FALSE,"QA"}</definedName>
    <definedName name="Delete21" localSheetId="11" hidden="1">{#N/A,#N/A,FALSE,"Coversheet";#N/A,#N/A,FALSE,"QA"}</definedName>
    <definedName name="Delete21" localSheetId="1" hidden="1">{#N/A,#N/A,FALSE,"Coversheet";#N/A,#N/A,FALSE,"QA"}</definedName>
    <definedName name="Delete21" localSheetId="4" hidden="1">{#N/A,#N/A,FALSE,"Coversheet";#N/A,#N/A,FALSE,"QA"}</definedName>
    <definedName name="Delete21" localSheetId="7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12" hidden="1">{#N/A,#N/A,FALSE,"Coversheet";#N/A,#N/A,FALSE,"QA"}</definedName>
    <definedName name="DFIT" localSheetId="0" hidden="1">{#N/A,#N/A,FALSE,"Coversheet";#N/A,#N/A,FALSE,"QA"}</definedName>
    <definedName name="DFIT" localSheetId="5" hidden="1">{#N/A,#N/A,FALSE,"Coversheet";#N/A,#N/A,FALSE,"QA"}</definedName>
    <definedName name="DFIT" localSheetId="11" hidden="1">{#N/A,#N/A,FALSE,"Coversheet";#N/A,#N/A,FALSE,"QA"}</definedName>
    <definedName name="DFIT" localSheetId="1" hidden="1">{#N/A,#N/A,FALSE,"Coversheet";#N/A,#N/A,FALSE,"QA"}</definedName>
    <definedName name="DFIT" localSheetId="7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DOCKET">'[2]Elec 11CBR model'!$A$7</definedName>
    <definedName name="ee" localSheetId="12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11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7" hidden="1">{#N/A,#N/A,FALSE,"Coversheet";#N/A,#N/A,FALSE,"QA"}</definedName>
    <definedName name="error" localSheetId="6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7" hidden="1">{#N/A,#N/A,FALSE,"Summ";#N/A,#N/A,FALSE,"General"}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7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fdasfdas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2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11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FF">'[2]Elec 11CBR model'!$CR$13</definedName>
    <definedName name="ffff" localSheetId="7" hidden="1">{#N/A,#N/A,FALSE,"Coversheet";#N/A,#N/A,FALSE,"QA"}</definedName>
    <definedName name="ffff" localSheetId="6" hidden="1">{#N/A,#N/A,FALSE,"Coversheet";#N/A,#N/A,FALSE,"QA"}</definedName>
    <definedName name="ffff" hidden="1">{#N/A,#N/A,FALSE,"Coversheet";#N/A,#N/A,FALSE,"QA"}</definedName>
    <definedName name="fffgf" localSheetId="7" hidden="1">{#N/A,#N/A,FALSE,"Coversheet";#N/A,#N/A,FALSE,"QA"}</definedName>
    <definedName name="fffgf" localSheetId="6" hidden="1">{#N/A,#N/A,FALSE,"Coversheet";#N/A,#N/A,FALSE,"QA"}</definedName>
    <definedName name="fffgf" hidden="1">{#N/A,#N/A,FALSE,"Coversheet";#N/A,#N/A,FALSE,"QA"}</definedName>
    <definedName name="FIT">'[2]Elec 11CBR model'!$CQ$19</definedName>
    <definedName name="helllo" localSheetId="7" hidden="1">{#N/A,#N/A,FALSE,"Pg 6b CustCount_Gas";#N/A,#N/A,FALSE,"QA";#N/A,#N/A,FALSE,"Report";#N/A,#N/A,FALSE,"forecast"}</definedName>
    <definedName name="helllo" localSheetId="6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7" hidden="1">{#N/A,#N/A,FALSE,"Coversheet";#N/A,#N/A,FALSE,"QA"}</definedName>
    <definedName name="HELP" localSheetId="6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7" hidden="1">{"'Sheet1'!$A$1:$J$121"}</definedName>
    <definedName name="HTML_Control" localSheetId="6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7" hidden="1">{#N/A,#N/A,FALSE,"Summ";#N/A,#N/A,FALSE,"General"}</definedName>
    <definedName name="jfkljsdkljiejgr" localSheetId="6" hidden="1">{#N/A,#N/A,FALSE,"Summ";#N/A,#N/A,FALSE,"General"}</definedName>
    <definedName name="jfkljsdkljiejgr" hidden="1">{#N/A,#N/A,FALSE,"Summ";#N/A,#N/A,FALSE,"General"}</definedName>
    <definedName name="k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7" hidden="1">{#N/A,#N/A,FALSE,"Coversheet";#N/A,#N/A,FALSE,"QA"}</definedName>
    <definedName name="lookup" localSheetId="6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7" hidden="1">{#N/A,#N/A,FALSE,"Summ";#N/A,#N/A,FALSE,"General"}</definedName>
    <definedName name="new" localSheetId="6" hidden="1">{#N/A,#N/A,FALSE,"Summ";#N/A,#N/A,FALSE,"General"}</definedName>
    <definedName name="new" hidden="1">{#N/A,#N/A,FALSE,"Summ";#N/A,#N/A,FALSE,"General"}</definedName>
    <definedName name="p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DJUSTMENTS">'[4]2009 GRC Elec Prop Tax'!#REF!</definedName>
    <definedName name="_xlnm.Print_Area" localSheetId="12">'2013 Merger Credit Calculation'!$A$1:$K$32</definedName>
    <definedName name="_xlnm.Print_Area" localSheetId="8">'Delivered Loads by Tariff'!$A$1:$N$59,'Delivered Loads by Tariff'!$A$61:$N$164</definedName>
    <definedName name="_xlnm.Print_Area" localSheetId="10">'F2013  Schedule Billed Sales'!$A$1:$BZ$35</definedName>
    <definedName name="_xlnm.Print_Area" localSheetId="9">'F2013 Elec - Delivered Loads'!$A$1:$O$69</definedName>
    <definedName name="_xlnm.Print_Area" localSheetId="0">'Lead Sheet'!$A$1:$A$15</definedName>
    <definedName name="_xlnm.Print_Area" localSheetId="3">'Merger Credit Lamp Rates '!$A$1:$M$143</definedName>
    <definedName name="_xlnm.Print_Area" localSheetId="5">'Proforma Proposed UE-130137'!$A$1:$H$44</definedName>
    <definedName name="_xlnm.Print_Area" localSheetId="11">'Rate Credits for 2014'!$A$1:$H$24</definedName>
    <definedName name="_xlnm.Print_Area" localSheetId="2">'Rate Spread &amp; Design'!$A$1:$L$21</definedName>
    <definedName name="_xlnm.Print_Area" localSheetId="1">'Tariff Impacts'!$A$1:$K$21</definedName>
    <definedName name="_xlnm.Print_Area" localSheetId="4">'Typical Res Bill'!$A$1:$F$45</definedName>
    <definedName name="_xlnm.Print_Area" localSheetId="7">'UE-121697 Decoupling Increase'!$A$1:$H$43</definedName>
    <definedName name="_xlnm.Print_Titles" localSheetId="10">'F2013  Schedule Billed Sales'!$A:$B</definedName>
    <definedName name="_xlnm.Print_Titles" localSheetId="3">'Merger Credit Lamp Rates '!$1:$5</definedName>
    <definedName name="PSPL">'[2]Elec 11CBR model'!$A$4</definedName>
    <definedName name="q" localSheetId="7" hidden="1">{#N/A,#N/A,FALSE,"Coversheet";#N/A,#N/A,FALSE,"QA"}</definedName>
    <definedName name="q" localSheetId="6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7" hidden="1">{#N/A,#N/A,FALSE,"schA"}</definedName>
    <definedName name="qqq" localSheetId="6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7" hidden="1">{#N/A,#N/A,FALSE,"Summ";#N/A,#N/A,FALSE,"General"}</definedName>
    <definedName name="sdlfhsdlhfkl" localSheetId="6" hidden="1">{#N/A,#N/A,FALSE,"Summ";#N/A,#N/A,FALSE,"General"}</definedName>
    <definedName name="sdlfhsdlhfkl" hidden="1">{#N/A,#N/A,FALSE,"Summ";#N/A,#N/A,FALSE,"General"}</definedName>
    <definedName name="seven" localSheetId="7" hidden="1">{#N/A,#N/A,FALSE,"CRPT";#N/A,#N/A,FALSE,"TREND";#N/A,#N/A,FALSE,"%Curve"}</definedName>
    <definedName name="seven" localSheetId="6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7" hidden="1">{#N/A,#N/A,FALSE,"Summ";#N/A,#N/A,FALSE,"General"}</definedName>
    <definedName name="tem" localSheetId="6" hidden="1">{#N/A,#N/A,FALSE,"Summ";#N/A,#N/A,FALSE,"General"}</definedName>
    <definedName name="tem" hidden="1">{#N/A,#N/A,FALSE,"Summ";#N/A,#N/A,FALSE,"General"}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localSheetId="7" hidden="1">{#N/A,#N/A,FALSE,"Summ";#N/A,#N/A,FALSE,"General"}</definedName>
    <definedName name="TEMP" localSheetId="6" hidden="1">{#N/A,#N/A,FALSE,"Summ";#N/A,#N/A,FALSE,"General"}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0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localSheetId="6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'[2]Elec 11CBR model'!$A$6</definedName>
    <definedName name="tr" localSheetId="7" hidden="1">{#N/A,#N/A,FALSE,"CESTSUM";#N/A,#N/A,FALSE,"est sum A";#N/A,#N/A,FALSE,"est detail A"}</definedName>
    <definedName name="tr" localSheetId="6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7" hidden="1">#REF!</definedName>
    <definedName name="Transfer" localSheetId="6" hidden="1">#REF!</definedName>
    <definedName name="Transfer" hidden="1">#REF!</definedName>
    <definedName name="Transfers" localSheetId="7" hidden="1">#REF!</definedName>
    <definedName name="Transfers" localSheetId="6" hidden="1">#REF!</definedName>
    <definedName name="Transfers" hidden="1">#REF!</definedName>
    <definedName name="u" localSheetId="0" hidden="1">{#N/A,#N/A,FALSE,"Summ";#N/A,#N/A,FALSE,"General"}</definedName>
    <definedName name="u" localSheetId="7" hidden="1">{#N/A,#N/A,FALSE,"Summ";#N/A,#N/A,FALSE,"General"}</definedName>
    <definedName name="u" localSheetId="6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'[2]Elec 11CBR model'!$CQ$14</definedName>
    <definedName name="UTN">'[2]Elec 11CBR model'!$CR$14</definedName>
    <definedName name="v" localSheetId="7" hidden="1">{#N/A,#N/A,FALSE,"Coversheet";#N/A,#N/A,FALSE,"QA"}</definedName>
    <definedName name="v" localSheetId="6" hidden="1">{#N/A,#N/A,FALSE,"Coversheet";#N/A,#N/A,FALSE,"QA"}</definedName>
    <definedName name="v" hidden="1">{#N/A,#N/A,FALSE,"Coversheet";#N/A,#N/A,FALSE,"QA"}</definedName>
    <definedName name="Value" localSheetId="7" hidden="1">{#N/A,#N/A,FALSE,"Summ";#N/A,#N/A,FALSE,"General"}</definedName>
    <definedName name="Value" localSheetId="6" hidden="1">{#N/A,#N/A,FALSE,"Summ";#N/A,#N/A,FALSE,"General"}</definedName>
    <definedName name="Value" hidden="1">{#N/A,#N/A,FALSE,"Summ";#N/A,#N/A,FALSE,"General"}</definedName>
    <definedName name="w" localSheetId="7" hidden="1">{#N/A,#N/A,FALSE,"Schedule F";#N/A,#N/A,FALSE,"Schedule G"}</definedName>
    <definedName name="w" localSheetId="6" hidden="1">{#N/A,#N/A,FALSE,"Schedule F";#N/A,#N/A,FALSE,"Schedule G"}</definedName>
    <definedName name="w" hidden="1">{#N/A,#N/A,FALSE,"Schedule F";#N/A,#N/A,FALSE,"Schedule G"}</definedName>
    <definedName name="we" localSheetId="12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11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7" hidden="1">{#N/A,#N/A,FALSE,"Coversheet";#N/A,#N/A,FALSE,"QA"}</definedName>
    <definedName name="WH" localSheetId="6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2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7" hidden="1">{#N/A,#N/A,FALSE,"schA"}</definedName>
    <definedName name="wrn.ECR." localSheetId="6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2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localSheetId="6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2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12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11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12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7" hidden="1">{#N/A,#N/A,FALSE,"7617 Fab";#N/A,#N/A,FALSE,"7617 NSK"}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2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7" hidden="1">{#N/A,#N/A,FALSE,"Summ";#N/A,#N/A,FALSE,"General"}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localSheetId="7" hidden="1">{#N/A,#N/A,FALSE,"schA"}</definedName>
    <definedName name="www" localSheetId="6" hidden="1">{#N/A,#N/A,FALSE,"schA"}</definedName>
    <definedName name="www" hidden="1">{#N/A,#N/A,FALSE,"schA"}</definedName>
    <definedName name="x" localSheetId="7" hidden="1">{#N/A,#N/A,FALSE,"Coversheet";#N/A,#N/A,FALSE,"QA"}</definedName>
    <definedName name="x" localSheetId="6" hidden="1">{#N/A,#N/A,FALSE,"Coversheet";#N/A,#N/A,FALSE,"QA"}</definedName>
    <definedName name="x" hidden="1">{#N/A,#N/A,FALSE,"Coversheet";#N/A,#N/A,FALSE,"QA"}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7" hidden="1">{#N/A,#N/A,FALSE,"Summ";#N/A,#N/A,FALSE,"General"}</definedName>
    <definedName name="yuf" localSheetId="6" hidden="1">{#N/A,#N/A,FALSE,"Summ";#N/A,#N/A,FALSE,"General"}</definedName>
    <definedName name="yuf" hidden="1">{#N/A,#N/A,FALSE,"Summ";#N/A,#N/A,FALSE,"General"}</definedName>
    <definedName name="z" localSheetId="7" hidden="1">{#N/A,#N/A,FALSE,"Coversheet";#N/A,#N/A,FALSE,"QA"}</definedName>
    <definedName name="z" localSheetId="6" hidden="1">{#N/A,#N/A,FALSE,"Coversheet";#N/A,#N/A,FALSE,"QA"}</definedName>
    <definedName name="z" hidden="1">{#N/A,#N/A,FALSE,"Coversheet";#N/A,#N/A,FALSE,"QA"}</definedName>
  </definedNames>
  <calcPr calcId="145621" iterate="1" calcOnSave="0"/>
</workbook>
</file>

<file path=xl/calcChain.xml><?xml version="1.0" encoding="utf-8"?>
<calcChain xmlns="http://schemas.openxmlformats.org/spreadsheetml/2006/main">
  <c r="F60" i="42" l="1"/>
  <c r="M135" i="42" l="1"/>
  <c r="H19" i="46"/>
  <c r="H17" i="46"/>
  <c r="H15" i="46"/>
  <c r="H13" i="46"/>
  <c r="H11" i="46"/>
  <c r="G18" i="46"/>
  <c r="G17" i="46"/>
  <c r="G16" i="46"/>
  <c r="G15" i="46"/>
  <c r="G14" i="46"/>
  <c r="G13" i="46"/>
  <c r="G12" i="46"/>
  <c r="G11" i="46"/>
  <c r="G10" i="46"/>
  <c r="G21" i="46"/>
  <c r="H18" i="46" s="1"/>
  <c r="I21" i="46"/>
  <c r="E19" i="46"/>
  <c r="E18" i="46"/>
  <c r="E17" i="46"/>
  <c r="E16" i="46"/>
  <c r="E15" i="46"/>
  <c r="E14" i="46"/>
  <c r="E13" i="46"/>
  <c r="E12" i="46"/>
  <c r="E11" i="46"/>
  <c r="E10" i="46"/>
  <c r="G41" i="47"/>
  <c r="H41" i="47" s="1"/>
  <c r="G36" i="47"/>
  <c r="G35" i="47"/>
  <c r="G37" i="47" s="1"/>
  <c r="H37" i="47" s="1"/>
  <c r="E37" i="47"/>
  <c r="D37" i="47"/>
  <c r="G33" i="47"/>
  <c r="H33" i="47" s="1"/>
  <c r="G30" i="47"/>
  <c r="H30" i="47" s="1"/>
  <c r="G29" i="47"/>
  <c r="E31" i="47"/>
  <c r="D31" i="47"/>
  <c r="G26" i="47"/>
  <c r="H26" i="47" s="1"/>
  <c r="G23" i="47"/>
  <c r="H23" i="47" s="1"/>
  <c r="G22" i="47"/>
  <c r="H22" i="47" s="1"/>
  <c r="F24" i="47"/>
  <c r="E24" i="47"/>
  <c r="D24" i="47"/>
  <c r="G17" i="47"/>
  <c r="H17" i="47" s="1"/>
  <c r="G16" i="47"/>
  <c r="H16" i="47" s="1"/>
  <c r="G15" i="47"/>
  <c r="H15" i="47" s="1"/>
  <c r="G14" i="47"/>
  <c r="H14" i="47" s="1"/>
  <c r="F18" i="47"/>
  <c r="E18" i="47"/>
  <c r="D18" i="47"/>
  <c r="F10" i="47"/>
  <c r="E10" i="47"/>
  <c r="E39" i="47" s="1"/>
  <c r="E43" i="47" s="1"/>
  <c r="D10" i="47"/>
  <c r="A9" i="47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H10" i="46" l="1"/>
  <c r="H12" i="46"/>
  <c r="H14" i="46"/>
  <c r="H16" i="46"/>
  <c r="E21" i="46"/>
  <c r="D39" i="47"/>
  <c r="D43" i="47" s="1"/>
  <c r="G31" i="47"/>
  <c r="H31" i="47" s="1"/>
  <c r="H29" i="47"/>
  <c r="G13" i="47"/>
  <c r="G21" i="47"/>
  <c r="F31" i="47"/>
  <c r="F39" i="47" s="1"/>
  <c r="F43" i="47" s="1"/>
  <c r="F37" i="47"/>
  <c r="G9" i="47"/>
  <c r="G10" i="47" s="1"/>
  <c r="H10" i="47" l="1"/>
  <c r="H13" i="47"/>
  <c r="G18" i="47"/>
  <c r="H18" i="47" s="1"/>
  <c r="H21" i="47"/>
  <c r="G24" i="47"/>
  <c r="H24" i="47" s="1"/>
  <c r="G39" i="47" l="1"/>
  <c r="H39" i="47" l="1"/>
  <c r="G43" i="47"/>
  <c r="H43" i="47" s="1"/>
  <c r="D19" i="46" l="1"/>
  <c r="F19" i="46" s="1"/>
  <c r="D18" i="46"/>
  <c r="F18" i="46" s="1"/>
  <c r="D17" i="46"/>
  <c r="F17" i="46" s="1"/>
  <c r="D16" i="46"/>
  <c r="F16" i="46" s="1"/>
  <c r="D14" i="46"/>
  <c r="F14" i="46" s="1"/>
  <c r="D15" i="46"/>
  <c r="F15" i="46" s="1"/>
  <c r="D13" i="46"/>
  <c r="F13" i="46" s="1"/>
  <c r="D12" i="46"/>
  <c r="F12" i="46" s="1"/>
  <c r="D11" i="46"/>
  <c r="F11" i="46" s="1"/>
  <c r="D10" i="46"/>
  <c r="F10" i="46" s="1"/>
  <c r="A11" i="46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3" i="46"/>
  <c r="A1" i="46"/>
  <c r="F21" i="46" l="1"/>
  <c r="D21" i="46"/>
  <c r="J12" i="46" l="1"/>
  <c r="J18" i="46" l="1"/>
  <c r="J17" i="46"/>
  <c r="J16" i="46"/>
  <c r="J11" i="46"/>
  <c r="J19" i="46"/>
  <c r="J13" i="46"/>
  <c r="H21" i="46"/>
  <c r="J10" i="46"/>
  <c r="J15" i="46"/>
  <c r="J14" i="46"/>
  <c r="N52" i="34"/>
  <c r="M52" i="34"/>
  <c r="L52" i="34"/>
  <c r="K52" i="34"/>
  <c r="J52" i="34"/>
  <c r="I52" i="34"/>
  <c r="H52" i="34"/>
  <c r="G52" i="34"/>
  <c r="F52" i="34"/>
  <c r="E52" i="34"/>
  <c r="D52" i="34"/>
  <c r="C52" i="34"/>
  <c r="N51" i="34"/>
  <c r="M51" i="34"/>
  <c r="L51" i="34"/>
  <c r="K51" i="34"/>
  <c r="J51" i="34"/>
  <c r="I51" i="34"/>
  <c r="H51" i="34"/>
  <c r="G51" i="34"/>
  <c r="F51" i="34"/>
  <c r="E51" i="34"/>
  <c r="D51" i="34"/>
  <c r="C51" i="34"/>
  <c r="N103" i="34"/>
  <c r="M103" i="34"/>
  <c r="L103" i="34"/>
  <c r="K103" i="34"/>
  <c r="J103" i="34"/>
  <c r="I103" i="34"/>
  <c r="H103" i="34"/>
  <c r="G103" i="34"/>
  <c r="F103" i="34"/>
  <c r="E103" i="34"/>
  <c r="D103" i="34"/>
  <c r="C103" i="34"/>
  <c r="N102" i="34"/>
  <c r="M102" i="34"/>
  <c r="M89" i="34" s="1"/>
  <c r="L102" i="34"/>
  <c r="L89" i="34" s="1"/>
  <c r="K102" i="34"/>
  <c r="J102" i="34"/>
  <c r="I102" i="34"/>
  <c r="I89" i="34" s="1"/>
  <c r="H102" i="34"/>
  <c r="H89" i="34" s="1"/>
  <c r="G102" i="34"/>
  <c r="F102" i="34"/>
  <c r="E102" i="34"/>
  <c r="E89" i="34" s="1"/>
  <c r="D102" i="34"/>
  <c r="D89" i="34" s="1"/>
  <c r="C102" i="34"/>
  <c r="C89" i="34" s="1"/>
  <c r="N101" i="34"/>
  <c r="M101" i="34"/>
  <c r="L101" i="34"/>
  <c r="K101" i="34"/>
  <c r="J101" i="34"/>
  <c r="I101" i="34"/>
  <c r="H101" i="34"/>
  <c r="G101" i="34"/>
  <c r="F101" i="34"/>
  <c r="E101" i="34"/>
  <c r="D101" i="34"/>
  <c r="C101" i="34"/>
  <c r="N100" i="34"/>
  <c r="M100" i="34"/>
  <c r="L100" i="34"/>
  <c r="K100" i="34"/>
  <c r="J100" i="34"/>
  <c r="I100" i="34"/>
  <c r="H100" i="34"/>
  <c r="G100" i="34"/>
  <c r="F100" i="34"/>
  <c r="E100" i="34"/>
  <c r="D100" i="34"/>
  <c r="C100" i="34"/>
  <c r="N99" i="34"/>
  <c r="M99" i="34"/>
  <c r="L99" i="34"/>
  <c r="K99" i="34"/>
  <c r="J99" i="34"/>
  <c r="I99" i="34"/>
  <c r="H99" i="34"/>
  <c r="G99" i="34"/>
  <c r="F99" i="34"/>
  <c r="E99" i="34"/>
  <c r="D99" i="34"/>
  <c r="C99" i="34"/>
  <c r="BR35" i="44"/>
  <c r="BO35" i="44"/>
  <c r="BR34" i="44"/>
  <c r="BO34" i="44"/>
  <c r="BR33" i="44"/>
  <c r="BO33" i="44"/>
  <c r="BR32" i="44"/>
  <c r="BO32" i="44"/>
  <c r="BR31" i="44"/>
  <c r="BO31" i="44"/>
  <c r="BR30" i="44"/>
  <c r="BO30" i="44"/>
  <c r="BR29" i="44"/>
  <c r="BO29" i="44"/>
  <c r="BR28" i="44"/>
  <c r="BO28" i="44"/>
  <c r="BR27" i="44"/>
  <c r="BO27" i="44"/>
  <c r="BR26" i="44"/>
  <c r="BO26" i="44"/>
  <c r="BR25" i="44"/>
  <c r="BO25" i="44"/>
  <c r="BR24" i="44"/>
  <c r="BO24" i="44"/>
  <c r="BR23" i="44"/>
  <c r="BO23" i="44"/>
  <c r="BR22" i="44"/>
  <c r="BO22" i="44"/>
  <c r="BR21" i="44"/>
  <c r="BO21" i="44"/>
  <c r="BR20" i="44"/>
  <c r="BO20" i="44"/>
  <c r="BR19" i="44"/>
  <c r="BO19" i="44"/>
  <c r="BR18" i="44"/>
  <c r="BO18" i="44"/>
  <c r="BR17" i="44"/>
  <c r="BO17" i="44"/>
  <c r="BR16" i="44"/>
  <c r="BO16" i="44"/>
  <c r="BR15" i="44"/>
  <c r="BO15" i="44"/>
  <c r="BR14" i="44"/>
  <c r="BO14" i="44"/>
  <c r="BR13" i="44"/>
  <c r="BO13" i="44"/>
  <c r="BR12" i="44"/>
  <c r="BO12" i="44"/>
  <c r="BR10" i="44"/>
  <c r="BO10" i="44"/>
  <c r="BR9" i="44"/>
  <c r="BO9" i="44"/>
  <c r="BR8" i="44"/>
  <c r="BO8" i="44"/>
  <c r="BR7" i="44"/>
  <c r="BO7" i="44"/>
  <c r="N139" i="34"/>
  <c r="N140" i="34" s="1"/>
  <c r="M139" i="34"/>
  <c r="L139" i="34"/>
  <c r="L140" i="34" s="1"/>
  <c r="K139" i="34"/>
  <c r="K140" i="34" s="1"/>
  <c r="J139" i="34"/>
  <c r="J140" i="34" s="1"/>
  <c r="I139" i="34"/>
  <c r="H139" i="34"/>
  <c r="H140" i="34" s="1"/>
  <c r="G139" i="34"/>
  <c r="G140" i="34" s="1"/>
  <c r="F139" i="34"/>
  <c r="F140" i="34" s="1"/>
  <c r="E139" i="34"/>
  <c r="D139" i="34"/>
  <c r="D140" i="34" s="1"/>
  <c r="C139" i="34"/>
  <c r="C56" i="34" s="1"/>
  <c r="B19" i="34" s="1"/>
  <c r="N137" i="34"/>
  <c r="N138" i="34" s="1"/>
  <c r="M137" i="34"/>
  <c r="L137" i="34"/>
  <c r="L138" i="34" s="1"/>
  <c r="K137" i="34"/>
  <c r="K138" i="34" s="1"/>
  <c r="J137" i="34"/>
  <c r="J138" i="34" s="1"/>
  <c r="I137" i="34"/>
  <c r="H137" i="34"/>
  <c r="H138" i="34" s="1"/>
  <c r="G137" i="34"/>
  <c r="G138" i="34" s="1"/>
  <c r="F137" i="34"/>
  <c r="F138" i="34" s="1"/>
  <c r="E137" i="34"/>
  <c r="D137" i="34"/>
  <c r="D138" i="34" s="1"/>
  <c r="C137" i="34"/>
  <c r="N135" i="34"/>
  <c r="M135" i="34"/>
  <c r="L135" i="34"/>
  <c r="K135" i="34"/>
  <c r="J135" i="34"/>
  <c r="I135" i="34"/>
  <c r="H135" i="34"/>
  <c r="G135" i="34"/>
  <c r="F135" i="34"/>
  <c r="E135" i="34"/>
  <c r="D135" i="34"/>
  <c r="C135" i="34"/>
  <c r="N134" i="34"/>
  <c r="M134" i="34"/>
  <c r="L134" i="34"/>
  <c r="K134" i="34"/>
  <c r="J134" i="34"/>
  <c r="I134" i="34"/>
  <c r="H134" i="34"/>
  <c r="G134" i="34"/>
  <c r="F134" i="34"/>
  <c r="E134" i="34"/>
  <c r="D134" i="34"/>
  <c r="C134" i="34"/>
  <c r="N133" i="34"/>
  <c r="M133" i="34"/>
  <c r="L133" i="34"/>
  <c r="L136" i="34" s="1"/>
  <c r="K133" i="34"/>
  <c r="J133" i="34"/>
  <c r="I133" i="34"/>
  <c r="H133" i="34"/>
  <c r="H136" i="34" s="1"/>
  <c r="G133" i="34"/>
  <c r="F133" i="34"/>
  <c r="E133" i="34"/>
  <c r="D133" i="34"/>
  <c r="D136" i="34" s="1"/>
  <c r="C133" i="34"/>
  <c r="C136" i="34" s="1"/>
  <c r="N131" i="34"/>
  <c r="M131" i="34"/>
  <c r="L131" i="34"/>
  <c r="K131" i="34"/>
  <c r="J131" i="34"/>
  <c r="I131" i="34"/>
  <c r="H131" i="34"/>
  <c r="G131" i="34"/>
  <c r="F131" i="34"/>
  <c r="E131" i="34"/>
  <c r="D131" i="34"/>
  <c r="C131" i="34"/>
  <c r="N130" i="34"/>
  <c r="M130" i="34"/>
  <c r="L130" i="34"/>
  <c r="K130" i="34"/>
  <c r="J130" i="34"/>
  <c r="I130" i="34"/>
  <c r="H130" i="34"/>
  <c r="G130" i="34"/>
  <c r="F130" i="34"/>
  <c r="E130" i="34"/>
  <c r="D130" i="34"/>
  <c r="C130" i="34"/>
  <c r="N129" i="34"/>
  <c r="M129" i="34"/>
  <c r="L129" i="34"/>
  <c r="K129" i="34"/>
  <c r="J129" i="34"/>
  <c r="I129" i="34"/>
  <c r="H129" i="34"/>
  <c r="G129" i="34"/>
  <c r="F129" i="34"/>
  <c r="E129" i="34"/>
  <c r="D129" i="34"/>
  <c r="C129" i="34"/>
  <c r="N128" i="34"/>
  <c r="M128" i="34"/>
  <c r="L128" i="34"/>
  <c r="K128" i="34"/>
  <c r="J128" i="34"/>
  <c r="I128" i="34"/>
  <c r="H128" i="34"/>
  <c r="G128" i="34"/>
  <c r="F128" i="34"/>
  <c r="E128" i="34"/>
  <c r="D128" i="34"/>
  <c r="C128" i="34"/>
  <c r="N127" i="34"/>
  <c r="M127" i="34"/>
  <c r="L127" i="34"/>
  <c r="K127" i="34"/>
  <c r="J127" i="34"/>
  <c r="I127" i="34"/>
  <c r="H127" i="34"/>
  <c r="G127" i="34"/>
  <c r="F127" i="34"/>
  <c r="E127" i="34"/>
  <c r="D127" i="34"/>
  <c r="C127" i="34"/>
  <c r="N126" i="34"/>
  <c r="M126" i="34"/>
  <c r="L126" i="34"/>
  <c r="K126" i="34"/>
  <c r="J126" i="34"/>
  <c r="I126" i="34"/>
  <c r="H126" i="34"/>
  <c r="G126" i="34"/>
  <c r="F126" i="34"/>
  <c r="E126" i="34"/>
  <c r="D126" i="34"/>
  <c r="C126" i="34"/>
  <c r="N125" i="34"/>
  <c r="M125" i="34"/>
  <c r="L125" i="34"/>
  <c r="K125" i="34"/>
  <c r="K132" i="34" s="1"/>
  <c r="J125" i="34"/>
  <c r="I125" i="34"/>
  <c r="H125" i="34"/>
  <c r="G125" i="34"/>
  <c r="F125" i="34"/>
  <c r="E125" i="34"/>
  <c r="D125" i="34"/>
  <c r="C125" i="34"/>
  <c r="C132" i="34" s="1"/>
  <c r="N123" i="34"/>
  <c r="M123" i="34"/>
  <c r="L123" i="34"/>
  <c r="K123" i="34"/>
  <c r="J123" i="34"/>
  <c r="I123" i="34"/>
  <c r="H123" i="34"/>
  <c r="G123" i="34"/>
  <c r="F123" i="34"/>
  <c r="E123" i="34"/>
  <c r="D123" i="34"/>
  <c r="C123" i="34"/>
  <c r="N122" i="34"/>
  <c r="M122" i="34"/>
  <c r="L122" i="34"/>
  <c r="K122" i="34"/>
  <c r="J122" i="34"/>
  <c r="I122" i="34"/>
  <c r="H122" i="34"/>
  <c r="G122" i="34"/>
  <c r="F122" i="34"/>
  <c r="E122" i="34"/>
  <c r="D122" i="34"/>
  <c r="C122" i="34"/>
  <c r="N121" i="34"/>
  <c r="M121" i="34"/>
  <c r="L121" i="34"/>
  <c r="K121" i="34"/>
  <c r="J121" i="34"/>
  <c r="I121" i="34"/>
  <c r="H121" i="34"/>
  <c r="G121" i="34"/>
  <c r="F121" i="34"/>
  <c r="E121" i="34"/>
  <c r="D121" i="34"/>
  <c r="C121" i="34"/>
  <c r="N120" i="34"/>
  <c r="M120" i="34"/>
  <c r="L120" i="34"/>
  <c r="K120" i="34"/>
  <c r="J120" i="34"/>
  <c r="I120" i="34"/>
  <c r="H120" i="34"/>
  <c r="G120" i="34"/>
  <c r="F120" i="34"/>
  <c r="E120" i="34"/>
  <c r="D120" i="34"/>
  <c r="C120" i="34"/>
  <c r="N119" i="34"/>
  <c r="M119" i="34"/>
  <c r="L119" i="34"/>
  <c r="K119" i="34"/>
  <c r="J119" i="34"/>
  <c r="I119" i="34"/>
  <c r="H119" i="34"/>
  <c r="G119" i="34"/>
  <c r="F119" i="34"/>
  <c r="E119" i="34"/>
  <c r="D119" i="34"/>
  <c r="C119" i="34"/>
  <c r="N118" i="34"/>
  <c r="M118" i="34"/>
  <c r="L118" i="34"/>
  <c r="K118" i="34"/>
  <c r="J118" i="34"/>
  <c r="I118" i="34"/>
  <c r="H118" i="34"/>
  <c r="G118" i="34"/>
  <c r="F118" i="34"/>
  <c r="E118" i="34"/>
  <c r="D118" i="34"/>
  <c r="C118" i="34"/>
  <c r="N117" i="34"/>
  <c r="M117" i="34"/>
  <c r="L117" i="34"/>
  <c r="K117" i="34"/>
  <c r="J117" i="34"/>
  <c r="I117" i="34"/>
  <c r="H117" i="34"/>
  <c r="G117" i="34"/>
  <c r="F117" i="34"/>
  <c r="E117" i="34"/>
  <c r="D117" i="34"/>
  <c r="C117" i="34"/>
  <c r="N116" i="34"/>
  <c r="M116" i="34"/>
  <c r="L116" i="34"/>
  <c r="K116" i="34"/>
  <c r="J116" i="34"/>
  <c r="I116" i="34"/>
  <c r="H116" i="34"/>
  <c r="G116" i="34"/>
  <c r="F116" i="34"/>
  <c r="E116" i="34"/>
  <c r="D116" i="34"/>
  <c r="C116" i="34"/>
  <c r="N115" i="34"/>
  <c r="M115" i="34"/>
  <c r="L115" i="34"/>
  <c r="K115" i="34"/>
  <c r="J115" i="34"/>
  <c r="I115" i="34"/>
  <c r="H115" i="34"/>
  <c r="G115" i="34"/>
  <c r="F115" i="34"/>
  <c r="E115" i="34"/>
  <c r="D115" i="34"/>
  <c r="C115" i="34"/>
  <c r="N114" i="34"/>
  <c r="M114" i="34"/>
  <c r="L114" i="34"/>
  <c r="K114" i="34"/>
  <c r="J114" i="34"/>
  <c r="I114" i="34"/>
  <c r="H114" i="34"/>
  <c r="G114" i="34"/>
  <c r="F114" i="34"/>
  <c r="E114" i="34"/>
  <c r="D114" i="34"/>
  <c r="C114" i="34"/>
  <c r="N113" i="34"/>
  <c r="N124" i="34" s="1"/>
  <c r="M113" i="34"/>
  <c r="L113" i="34"/>
  <c r="L124" i="34" s="1"/>
  <c r="K113" i="34"/>
  <c r="J113" i="34"/>
  <c r="J124" i="34" s="1"/>
  <c r="I113" i="34"/>
  <c r="H113" i="34"/>
  <c r="H124" i="34" s="1"/>
  <c r="G113" i="34"/>
  <c r="F113" i="34"/>
  <c r="F124" i="34" s="1"/>
  <c r="E113" i="34"/>
  <c r="D113" i="34"/>
  <c r="D124" i="34" s="1"/>
  <c r="C113" i="34"/>
  <c r="C124" i="34" s="1"/>
  <c r="N111" i="34"/>
  <c r="N112" i="34" s="1"/>
  <c r="M111" i="34"/>
  <c r="M112" i="34" s="1"/>
  <c r="L111" i="34"/>
  <c r="L112" i="34" s="1"/>
  <c r="K111" i="34"/>
  <c r="K112" i="34" s="1"/>
  <c r="J111" i="34"/>
  <c r="J112" i="34" s="1"/>
  <c r="I111" i="34"/>
  <c r="H111" i="34"/>
  <c r="H112" i="34" s="1"/>
  <c r="G111" i="34"/>
  <c r="G112" i="34" s="1"/>
  <c r="F111" i="34"/>
  <c r="F112" i="34" s="1"/>
  <c r="E111" i="34"/>
  <c r="E112" i="34" s="1"/>
  <c r="D111" i="34"/>
  <c r="D112" i="34" s="1"/>
  <c r="C111" i="34"/>
  <c r="C112" i="34" s="1"/>
  <c r="B162" i="34"/>
  <c r="B161" i="34"/>
  <c r="B160" i="34"/>
  <c r="B159" i="34"/>
  <c r="B158" i="34"/>
  <c r="B157" i="34"/>
  <c r="B156" i="34"/>
  <c r="B155" i="34"/>
  <c r="B154" i="34"/>
  <c r="B153" i="34"/>
  <c r="B152" i="34"/>
  <c r="B151" i="34"/>
  <c r="M140" i="34"/>
  <c r="I140" i="34"/>
  <c r="E140" i="34"/>
  <c r="M138" i="34"/>
  <c r="I138" i="34"/>
  <c r="E138" i="34"/>
  <c r="M136" i="34"/>
  <c r="I136" i="34"/>
  <c r="E136" i="34"/>
  <c r="M132" i="34"/>
  <c r="I132" i="34"/>
  <c r="E132" i="34"/>
  <c r="M124" i="34"/>
  <c r="E124" i="34"/>
  <c r="I112" i="34"/>
  <c r="BY35" i="44"/>
  <c r="BX35" i="44"/>
  <c r="BW35" i="44"/>
  <c r="BV35" i="44"/>
  <c r="BU35" i="44"/>
  <c r="BT35" i="44"/>
  <c r="BS35" i="44"/>
  <c r="BQ35" i="44"/>
  <c r="BP35" i="44"/>
  <c r="BN35" i="44"/>
  <c r="BM35" i="44"/>
  <c r="BL35" i="44"/>
  <c r="BZ35" i="44" s="1"/>
  <c r="BK35" i="44"/>
  <c r="BY34" i="44"/>
  <c r="BX34" i="44"/>
  <c r="BW34" i="44"/>
  <c r="BV34" i="44"/>
  <c r="BU34" i="44"/>
  <c r="BT34" i="44"/>
  <c r="BS34" i="44"/>
  <c r="BQ34" i="44"/>
  <c r="BP34" i="44"/>
  <c r="BN34" i="44"/>
  <c r="BM34" i="44"/>
  <c r="BL34" i="44"/>
  <c r="BZ34" i="44" s="1"/>
  <c r="BK34" i="44"/>
  <c r="BY33" i="44"/>
  <c r="BX33" i="44"/>
  <c r="BW33" i="44"/>
  <c r="BV33" i="44"/>
  <c r="BU33" i="44"/>
  <c r="BT33" i="44"/>
  <c r="BS33" i="44"/>
  <c r="BQ33" i="44"/>
  <c r="BP33" i="44"/>
  <c r="BN33" i="44"/>
  <c r="BM33" i="44"/>
  <c r="BL33" i="44"/>
  <c r="BZ33" i="44" s="1"/>
  <c r="BK33" i="44"/>
  <c r="BY32" i="44"/>
  <c r="BX32" i="44"/>
  <c r="BW32" i="44"/>
  <c r="BV32" i="44"/>
  <c r="BU32" i="44"/>
  <c r="BT32" i="44"/>
  <c r="BS32" i="44"/>
  <c r="BQ32" i="44"/>
  <c r="BP32" i="44"/>
  <c r="BN32" i="44"/>
  <c r="BM32" i="44"/>
  <c r="BL32" i="44"/>
  <c r="BZ32" i="44" s="1"/>
  <c r="BK32" i="44"/>
  <c r="BY31" i="44"/>
  <c r="BX31" i="44"/>
  <c r="BW31" i="44"/>
  <c r="BV31" i="44"/>
  <c r="BU31" i="44"/>
  <c r="BT31" i="44"/>
  <c r="BS31" i="44"/>
  <c r="BQ31" i="44"/>
  <c r="BP31" i="44"/>
  <c r="BN31" i="44"/>
  <c r="BM31" i="44"/>
  <c r="BL31" i="44"/>
  <c r="BZ31" i="44" s="1"/>
  <c r="BK31" i="44"/>
  <c r="BY30" i="44"/>
  <c r="BX30" i="44"/>
  <c r="BW30" i="44"/>
  <c r="BV30" i="44"/>
  <c r="BU30" i="44"/>
  <c r="BT30" i="44"/>
  <c r="BS30" i="44"/>
  <c r="BQ30" i="44"/>
  <c r="BP30" i="44"/>
  <c r="BN30" i="44"/>
  <c r="BM30" i="44"/>
  <c r="BL30" i="44"/>
  <c r="BZ30" i="44" s="1"/>
  <c r="BK30" i="44"/>
  <c r="BY29" i="44"/>
  <c r="BX29" i="44"/>
  <c r="BW29" i="44"/>
  <c r="BV29" i="44"/>
  <c r="BU29" i="44"/>
  <c r="BT29" i="44"/>
  <c r="BS29" i="44"/>
  <c r="BQ29" i="44"/>
  <c r="BP29" i="44"/>
  <c r="BN29" i="44"/>
  <c r="BM29" i="44"/>
  <c r="BL29" i="44"/>
  <c r="BZ29" i="44" s="1"/>
  <c r="BK29" i="44"/>
  <c r="BY28" i="44"/>
  <c r="BX28" i="44"/>
  <c r="BW28" i="44"/>
  <c r="BV28" i="44"/>
  <c r="BU28" i="44"/>
  <c r="BT28" i="44"/>
  <c r="BS28" i="44"/>
  <c r="BQ28" i="44"/>
  <c r="BP28" i="44"/>
  <c r="BN28" i="44"/>
  <c r="BM28" i="44"/>
  <c r="BL28" i="44"/>
  <c r="BZ28" i="44" s="1"/>
  <c r="BK28" i="44"/>
  <c r="BY27" i="44"/>
  <c r="BX27" i="44"/>
  <c r="BW27" i="44"/>
  <c r="BV27" i="44"/>
  <c r="BU27" i="44"/>
  <c r="BT27" i="44"/>
  <c r="BS27" i="44"/>
  <c r="BQ27" i="44"/>
  <c r="BP27" i="44"/>
  <c r="BN27" i="44"/>
  <c r="BM27" i="44"/>
  <c r="BL27" i="44"/>
  <c r="BZ27" i="44" s="1"/>
  <c r="BK27" i="44"/>
  <c r="BY26" i="44"/>
  <c r="BX26" i="44"/>
  <c r="BW26" i="44"/>
  <c r="BV26" i="44"/>
  <c r="BU26" i="44"/>
  <c r="BT26" i="44"/>
  <c r="BS26" i="44"/>
  <c r="BQ26" i="44"/>
  <c r="BP26" i="44"/>
  <c r="BN26" i="44"/>
  <c r="BM26" i="44"/>
  <c r="BL26" i="44"/>
  <c r="BZ26" i="44" s="1"/>
  <c r="BK26" i="44"/>
  <c r="BY25" i="44"/>
  <c r="BX25" i="44"/>
  <c r="BW25" i="44"/>
  <c r="BV25" i="44"/>
  <c r="BU25" i="44"/>
  <c r="BT25" i="44"/>
  <c r="BS25" i="44"/>
  <c r="BQ25" i="44"/>
  <c r="BP25" i="44"/>
  <c r="BN25" i="44"/>
  <c r="BM25" i="44"/>
  <c r="BL25" i="44"/>
  <c r="BZ25" i="44" s="1"/>
  <c r="BK25" i="44"/>
  <c r="BY24" i="44"/>
  <c r="BX24" i="44"/>
  <c r="BW24" i="44"/>
  <c r="BV24" i="44"/>
  <c r="BU24" i="44"/>
  <c r="BT24" i="44"/>
  <c r="BS24" i="44"/>
  <c r="BQ24" i="44"/>
  <c r="BP24" i="44"/>
  <c r="BN24" i="44"/>
  <c r="BM24" i="44"/>
  <c r="BL24" i="44"/>
  <c r="BZ24" i="44" s="1"/>
  <c r="BK24" i="44"/>
  <c r="BY23" i="44"/>
  <c r="BX23" i="44"/>
  <c r="BW23" i="44"/>
  <c r="BV23" i="44"/>
  <c r="BU23" i="44"/>
  <c r="BT23" i="44"/>
  <c r="BS23" i="44"/>
  <c r="BQ23" i="44"/>
  <c r="BP23" i="44"/>
  <c r="BN23" i="44"/>
  <c r="BM23" i="44"/>
  <c r="BL23" i="44"/>
  <c r="BZ23" i="44" s="1"/>
  <c r="BK23" i="44"/>
  <c r="BY22" i="44"/>
  <c r="BX22" i="44"/>
  <c r="BW22" i="44"/>
  <c r="BV22" i="44"/>
  <c r="BU22" i="44"/>
  <c r="BT22" i="44"/>
  <c r="BS22" i="44"/>
  <c r="BQ22" i="44"/>
  <c r="BP22" i="44"/>
  <c r="BN22" i="44"/>
  <c r="BM22" i="44"/>
  <c r="BL22" i="44"/>
  <c r="BZ22" i="44" s="1"/>
  <c r="BK22" i="44"/>
  <c r="BY21" i="44"/>
  <c r="BX21" i="44"/>
  <c r="BW21" i="44"/>
  <c r="BV21" i="44"/>
  <c r="BU21" i="44"/>
  <c r="BT21" i="44"/>
  <c r="BS21" i="44"/>
  <c r="BQ21" i="44"/>
  <c r="BP21" i="44"/>
  <c r="BN21" i="44"/>
  <c r="BM21" i="44"/>
  <c r="BL21" i="44"/>
  <c r="BZ21" i="44" s="1"/>
  <c r="BK21" i="44"/>
  <c r="BY20" i="44"/>
  <c r="BX20" i="44"/>
  <c r="BW20" i="44"/>
  <c r="BV20" i="44"/>
  <c r="BU20" i="44"/>
  <c r="BT20" i="44"/>
  <c r="BS20" i="44"/>
  <c r="BQ20" i="44"/>
  <c r="BP20" i="44"/>
  <c r="BN20" i="44"/>
  <c r="BM20" i="44"/>
  <c r="BL20" i="44"/>
  <c r="BZ20" i="44" s="1"/>
  <c r="BK20" i="44"/>
  <c r="BY19" i="44"/>
  <c r="BX19" i="44"/>
  <c r="BW19" i="44"/>
  <c r="BV19" i="44"/>
  <c r="BU19" i="44"/>
  <c r="BT19" i="44"/>
  <c r="BS19" i="44"/>
  <c r="BQ19" i="44"/>
  <c r="BP19" i="44"/>
  <c r="BN19" i="44"/>
  <c r="BM19" i="44"/>
  <c r="BL19" i="44"/>
  <c r="BZ19" i="44" s="1"/>
  <c r="BK19" i="44"/>
  <c r="BY18" i="44"/>
  <c r="BX18" i="44"/>
  <c r="BW18" i="44"/>
  <c r="BV18" i="44"/>
  <c r="BU18" i="44"/>
  <c r="BT18" i="44"/>
  <c r="BS18" i="44"/>
  <c r="BQ18" i="44"/>
  <c r="BP18" i="44"/>
  <c r="BN18" i="44"/>
  <c r="BM18" i="44"/>
  <c r="BL18" i="44"/>
  <c r="BZ18" i="44" s="1"/>
  <c r="BK18" i="44"/>
  <c r="BY17" i="44"/>
  <c r="BX17" i="44"/>
  <c r="BW17" i="44"/>
  <c r="BV17" i="44"/>
  <c r="BU17" i="44"/>
  <c r="BT17" i="44"/>
  <c r="BS17" i="44"/>
  <c r="BQ17" i="44"/>
  <c r="BP17" i="44"/>
  <c r="BN17" i="44"/>
  <c r="BM17" i="44"/>
  <c r="BL17" i="44"/>
  <c r="BZ17" i="44" s="1"/>
  <c r="BK17" i="44"/>
  <c r="BY16" i="44"/>
  <c r="BX16" i="44"/>
  <c r="BW16" i="44"/>
  <c r="BV16" i="44"/>
  <c r="BU16" i="44"/>
  <c r="BT16" i="44"/>
  <c r="BS16" i="44"/>
  <c r="BQ16" i="44"/>
  <c r="BP16" i="44"/>
  <c r="BN16" i="44"/>
  <c r="BM16" i="44"/>
  <c r="BL16" i="44"/>
  <c r="BZ16" i="44" s="1"/>
  <c r="BK16" i="44"/>
  <c r="BY15" i="44"/>
  <c r="BX15" i="44"/>
  <c r="BW15" i="44"/>
  <c r="BV15" i="44"/>
  <c r="BU15" i="44"/>
  <c r="BT15" i="44"/>
  <c r="BS15" i="44"/>
  <c r="BQ15" i="44"/>
  <c r="BP15" i="44"/>
  <c r="BN15" i="44"/>
  <c r="BM15" i="44"/>
  <c r="BL15" i="44"/>
  <c r="BZ15" i="44" s="1"/>
  <c r="BK15" i="44"/>
  <c r="BY14" i="44"/>
  <c r="BX14" i="44"/>
  <c r="BW14" i="44"/>
  <c r="BV14" i="44"/>
  <c r="BU14" i="44"/>
  <c r="BT14" i="44"/>
  <c r="BS14" i="44"/>
  <c r="BQ14" i="44"/>
  <c r="BP14" i="44"/>
  <c r="BN14" i="44"/>
  <c r="BM14" i="44"/>
  <c r="BL14" i="44"/>
  <c r="BZ14" i="44" s="1"/>
  <c r="BK14" i="44"/>
  <c r="BY13" i="44"/>
  <c r="BX13" i="44"/>
  <c r="BW13" i="44"/>
  <c r="BV13" i="44"/>
  <c r="BU13" i="44"/>
  <c r="BT13" i="44"/>
  <c r="BS13" i="44"/>
  <c r="BQ13" i="44"/>
  <c r="BP13" i="44"/>
  <c r="BN13" i="44"/>
  <c r="BM13" i="44"/>
  <c r="BL13" i="44"/>
  <c r="BZ13" i="44" s="1"/>
  <c r="BK13" i="44"/>
  <c r="BY12" i="44"/>
  <c r="BX12" i="44"/>
  <c r="BW12" i="44"/>
  <c r="BV12" i="44"/>
  <c r="BU12" i="44"/>
  <c r="BT12" i="44"/>
  <c r="BS12" i="44"/>
  <c r="BQ12" i="44"/>
  <c r="BP12" i="44"/>
  <c r="BN12" i="44"/>
  <c r="BM12" i="44"/>
  <c r="BL12" i="44"/>
  <c r="BZ12" i="44" s="1"/>
  <c r="BK12" i="44"/>
  <c r="BY10" i="44"/>
  <c r="BX10" i="44"/>
  <c r="BW10" i="44"/>
  <c r="BV10" i="44"/>
  <c r="BU10" i="44"/>
  <c r="BT10" i="44"/>
  <c r="BS10" i="44"/>
  <c r="BQ10" i="44"/>
  <c r="BP10" i="44"/>
  <c r="BN10" i="44"/>
  <c r="BM10" i="44"/>
  <c r="BL10" i="44"/>
  <c r="BZ10" i="44" s="1"/>
  <c r="BK10" i="44"/>
  <c r="BY9" i="44"/>
  <c r="BX9" i="44"/>
  <c r="BW9" i="44"/>
  <c r="BV9" i="44"/>
  <c r="BU9" i="44"/>
  <c r="BT9" i="44"/>
  <c r="BS9" i="44"/>
  <c r="BQ9" i="44"/>
  <c r="BP9" i="44"/>
  <c r="BN9" i="44"/>
  <c r="BM9" i="44"/>
  <c r="BL9" i="44"/>
  <c r="BZ9" i="44" s="1"/>
  <c r="BK9" i="44"/>
  <c r="BY8" i="44"/>
  <c r="BX8" i="44"/>
  <c r="BW8" i="44"/>
  <c r="BV8" i="44"/>
  <c r="BU8" i="44"/>
  <c r="BT8" i="44"/>
  <c r="BS8" i="44"/>
  <c r="BQ8" i="44"/>
  <c r="BP8" i="44"/>
  <c r="BN8" i="44"/>
  <c r="BM8" i="44"/>
  <c r="BL8" i="44"/>
  <c r="BZ8" i="44" s="1"/>
  <c r="BK8" i="44"/>
  <c r="BY7" i="44"/>
  <c r="BX7" i="44"/>
  <c r="BW7" i="44"/>
  <c r="BV7" i="44"/>
  <c r="BU7" i="44"/>
  <c r="BT7" i="44"/>
  <c r="BS7" i="44"/>
  <c r="BQ7" i="44"/>
  <c r="BP7" i="44"/>
  <c r="BN7" i="44"/>
  <c r="BM7" i="44"/>
  <c r="BL7" i="44"/>
  <c r="BZ7" i="44" s="1"/>
  <c r="BK7" i="44"/>
  <c r="N27" i="34"/>
  <c r="N64" i="34" s="1"/>
  <c r="N110" i="34" s="1"/>
  <c r="M27" i="34"/>
  <c r="M64" i="34" s="1"/>
  <c r="M110" i="34" s="1"/>
  <c r="L27" i="34"/>
  <c r="L64" i="34" s="1"/>
  <c r="L110" i="34" s="1"/>
  <c r="K27" i="34"/>
  <c r="K64" i="34" s="1"/>
  <c r="K110" i="34" s="1"/>
  <c r="J27" i="34"/>
  <c r="J64" i="34" s="1"/>
  <c r="J110" i="34" s="1"/>
  <c r="I27" i="34"/>
  <c r="I64" i="34" s="1"/>
  <c r="I110" i="34" s="1"/>
  <c r="H27" i="34"/>
  <c r="H64" i="34" s="1"/>
  <c r="H110" i="34" s="1"/>
  <c r="G27" i="34"/>
  <c r="G64" i="34" s="1"/>
  <c r="G110" i="34" s="1"/>
  <c r="F27" i="34"/>
  <c r="F64" i="34" s="1"/>
  <c r="F110" i="34" s="1"/>
  <c r="E27" i="34"/>
  <c r="E64" i="34" s="1"/>
  <c r="E110" i="34" s="1"/>
  <c r="D27" i="34"/>
  <c r="D64" i="34" s="1"/>
  <c r="D110" i="34" s="1"/>
  <c r="C27" i="34"/>
  <c r="C64" i="34" s="1"/>
  <c r="C110" i="34" s="1"/>
  <c r="E10" i="26"/>
  <c r="D10" i="26"/>
  <c r="E17" i="26"/>
  <c r="D17" i="26"/>
  <c r="E23" i="26"/>
  <c r="D23" i="26"/>
  <c r="E30" i="26"/>
  <c r="D30" i="26"/>
  <c r="E38" i="26"/>
  <c r="D38" i="26"/>
  <c r="E42" i="26"/>
  <c r="D42" i="26"/>
  <c r="C18" i="16"/>
  <c r="C17" i="16"/>
  <c r="C16" i="16"/>
  <c r="C15" i="16"/>
  <c r="C14" i="16"/>
  <c r="C13" i="16"/>
  <c r="C12" i="16"/>
  <c r="C11" i="16"/>
  <c r="C10" i="16"/>
  <c r="C9" i="16"/>
  <c r="C8" i="16"/>
  <c r="C7" i="16"/>
  <c r="D33" i="16"/>
  <c r="D44" i="16"/>
  <c r="D43" i="16"/>
  <c r="D42" i="16"/>
  <c r="D41" i="16"/>
  <c r="D40" i="16"/>
  <c r="D39" i="16"/>
  <c r="D38" i="16"/>
  <c r="D37" i="16"/>
  <c r="D35" i="16"/>
  <c r="D34" i="16"/>
  <c r="D32" i="16"/>
  <c r="D31" i="16"/>
  <c r="D30" i="16"/>
  <c r="D28" i="16"/>
  <c r="B8" i="16"/>
  <c r="A138" i="42"/>
  <c r="A137" i="42"/>
  <c r="A136" i="42"/>
  <c r="A135" i="42"/>
  <c r="A134" i="42"/>
  <c r="L133" i="42"/>
  <c r="A133" i="42"/>
  <c r="A132" i="42"/>
  <c r="J131" i="42"/>
  <c r="I131" i="42"/>
  <c r="G131" i="42"/>
  <c r="A131" i="42"/>
  <c r="J130" i="42"/>
  <c r="I130" i="42"/>
  <c r="G130" i="42"/>
  <c r="A130" i="42"/>
  <c r="J129" i="42"/>
  <c r="I129" i="42"/>
  <c r="G129" i="42"/>
  <c r="A129" i="42"/>
  <c r="J128" i="42"/>
  <c r="I128" i="42"/>
  <c r="G128" i="42"/>
  <c r="A128" i="42"/>
  <c r="J127" i="42"/>
  <c r="I127" i="42"/>
  <c r="G127" i="42"/>
  <c r="A127" i="42"/>
  <c r="J126" i="42"/>
  <c r="I126" i="42"/>
  <c r="G126" i="42"/>
  <c r="A126" i="42"/>
  <c r="J125" i="42"/>
  <c r="I125" i="42"/>
  <c r="G125" i="42"/>
  <c r="A125" i="42"/>
  <c r="J124" i="42"/>
  <c r="I124" i="42"/>
  <c r="G124" i="42"/>
  <c r="A124" i="42"/>
  <c r="J123" i="42"/>
  <c r="I123" i="42"/>
  <c r="G123" i="42"/>
  <c r="A123" i="42"/>
  <c r="J122" i="42"/>
  <c r="I122" i="42"/>
  <c r="G122" i="42"/>
  <c r="A122" i="42"/>
  <c r="J121" i="42"/>
  <c r="I121" i="42"/>
  <c r="G121" i="42"/>
  <c r="A121" i="42"/>
  <c r="J120" i="42"/>
  <c r="I120" i="42"/>
  <c r="G120" i="42"/>
  <c r="A120" i="42"/>
  <c r="J119" i="42"/>
  <c r="I119" i="42"/>
  <c r="G119" i="42"/>
  <c r="A119" i="42"/>
  <c r="J118" i="42"/>
  <c r="I118" i="42"/>
  <c r="G118" i="42"/>
  <c r="A118" i="42"/>
  <c r="J117" i="42"/>
  <c r="I117" i="42"/>
  <c r="G117" i="42"/>
  <c r="A117" i="42"/>
  <c r="J116" i="42"/>
  <c r="I116" i="42"/>
  <c r="G116" i="42"/>
  <c r="A116" i="42"/>
  <c r="J115" i="42"/>
  <c r="I115" i="42"/>
  <c r="G115" i="42"/>
  <c r="A115" i="42"/>
  <c r="J114" i="42"/>
  <c r="I114" i="42"/>
  <c r="G114" i="42"/>
  <c r="A114" i="42"/>
  <c r="J113" i="42"/>
  <c r="I113" i="42"/>
  <c r="G113" i="42"/>
  <c r="A113" i="42"/>
  <c r="J112" i="42"/>
  <c r="I112" i="42"/>
  <c r="G112" i="42"/>
  <c r="A112" i="42"/>
  <c r="J111" i="42"/>
  <c r="I111" i="42"/>
  <c r="G111" i="42"/>
  <c r="A111" i="42"/>
  <c r="J110" i="42"/>
  <c r="I110" i="42"/>
  <c r="G110" i="42"/>
  <c r="A110" i="42"/>
  <c r="J109" i="42"/>
  <c r="I109" i="42"/>
  <c r="G109" i="42"/>
  <c r="A109" i="42"/>
  <c r="J108" i="42"/>
  <c r="I108" i="42"/>
  <c r="G108" i="42"/>
  <c r="A108" i="42"/>
  <c r="J107" i="42"/>
  <c r="I107" i="42"/>
  <c r="G107" i="42"/>
  <c r="A107" i="42"/>
  <c r="J106" i="42"/>
  <c r="I106" i="42"/>
  <c r="G106" i="42"/>
  <c r="A106" i="42"/>
  <c r="J105" i="42"/>
  <c r="I105" i="42"/>
  <c r="G105" i="42"/>
  <c r="A105" i="42"/>
  <c r="J104" i="42"/>
  <c r="I104" i="42"/>
  <c r="G104" i="42"/>
  <c r="A104" i="42"/>
  <c r="J103" i="42"/>
  <c r="I103" i="42"/>
  <c r="G103" i="42"/>
  <c r="A103" i="42"/>
  <c r="J102" i="42"/>
  <c r="I102" i="42"/>
  <c r="G102" i="42"/>
  <c r="A102" i="42"/>
  <c r="J101" i="42"/>
  <c r="I101" i="42"/>
  <c r="G101" i="42"/>
  <c r="A101" i="42"/>
  <c r="J100" i="42"/>
  <c r="I100" i="42"/>
  <c r="G100" i="42"/>
  <c r="A100" i="42"/>
  <c r="J99" i="42"/>
  <c r="I99" i="42"/>
  <c r="G99" i="42"/>
  <c r="A99" i="42"/>
  <c r="J98" i="42"/>
  <c r="I98" i="42"/>
  <c r="G98" i="42"/>
  <c r="A98" i="42"/>
  <c r="J97" i="42"/>
  <c r="I97" i="42"/>
  <c r="G97" i="42"/>
  <c r="A97" i="42"/>
  <c r="J96" i="42"/>
  <c r="I96" i="42"/>
  <c r="G96" i="42"/>
  <c r="A96" i="42"/>
  <c r="J95" i="42"/>
  <c r="I95" i="42"/>
  <c r="G95" i="42"/>
  <c r="A95" i="42"/>
  <c r="J94" i="42"/>
  <c r="I94" i="42"/>
  <c r="G94" i="42"/>
  <c r="A94" i="42"/>
  <c r="J93" i="42"/>
  <c r="I93" i="42"/>
  <c r="G93" i="42"/>
  <c r="A93" i="42"/>
  <c r="J92" i="42"/>
  <c r="I92" i="42"/>
  <c r="G92" i="42"/>
  <c r="A92" i="42"/>
  <c r="J91" i="42"/>
  <c r="I91" i="42"/>
  <c r="G91" i="42"/>
  <c r="A91" i="42"/>
  <c r="J90" i="42"/>
  <c r="I90" i="42"/>
  <c r="G90" i="42"/>
  <c r="A90" i="42"/>
  <c r="J89" i="42"/>
  <c r="I89" i="42"/>
  <c r="G89" i="42"/>
  <c r="A89" i="42"/>
  <c r="J88" i="42"/>
  <c r="I88" i="42"/>
  <c r="G88" i="42"/>
  <c r="A88" i="42"/>
  <c r="J87" i="42"/>
  <c r="I87" i="42"/>
  <c r="G87" i="42"/>
  <c r="A87" i="42"/>
  <c r="J86" i="42"/>
  <c r="I86" i="42"/>
  <c r="G86" i="42"/>
  <c r="A86" i="42"/>
  <c r="J85" i="42"/>
  <c r="I85" i="42"/>
  <c r="G85" i="42"/>
  <c r="A85" i="42"/>
  <c r="J84" i="42"/>
  <c r="I84" i="42"/>
  <c r="G84" i="42"/>
  <c r="A84" i="42"/>
  <c r="J83" i="42"/>
  <c r="I83" i="42"/>
  <c r="G83" i="42"/>
  <c r="A83" i="42"/>
  <c r="J82" i="42"/>
  <c r="I82" i="42"/>
  <c r="G82" i="42"/>
  <c r="A82" i="42"/>
  <c r="J81" i="42"/>
  <c r="I81" i="42"/>
  <c r="G81" i="42"/>
  <c r="A81" i="42"/>
  <c r="J80" i="42"/>
  <c r="I80" i="42"/>
  <c r="G80" i="42"/>
  <c r="A80" i="42"/>
  <c r="J79" i="42"/>
  <c r="I79" i="42"/>
  <c r="G79" i="42"/>
  <c r="A79" i="42"/>
  <c r="J78" i="42"/>
  <c r="I78" i="42"/>
  <c r="G78" i="42"/>
  <c r="A78" i="42"/>
  <c r="J77" i="42"/>
  <c r="A77" i="42"/>
  <c r="J76" i="42"/>
  <c r="G76" i="42"/>
  <c r="A76" i="42"/>
  <c r="J75" i="42"/>
  <c r="A75" i="42"/>
  <c r="J74" i="42"/>
  <c r="A74" i="42"/>
  <c r="J73" i="42"/>
  <c r="A73" i="42"/>
  <c r="J72" i="42"/>
  <c r="A72" i="42"/>
  <c r="J71" i="42"/>
  <c r="A71" i="42"/>
  <c r="J70" i="42"/>
  <c r="G70" i="42"/>
  <c r="A70" i="42"/>
  <c r="J69" i="42"/>
  <c r="I69" i="42"/>
  <c r="G69" i="42"/>
  <c r="G77" i="42" s="1"/>
  <c r="F77" i="42" s="1"/>
  <c r="F69" i="42"/>
  <c r="A69" i="42"/>
  <c r="J68" i="42"/>
  <c r="G68" i="42"/>
  <c r="A68" i="42"/>
  <c r="J67" i="42"/>
  <c r="I67" i="42"/>
  <c r="G67" i="42"/>
  <c r="F67" i="42"/>
  <c r="A67" i="42"/>
  <c r="J66" i="42"/>
  <c r="A66" i="42"/>
  <c r="J65" i="42"/>
  <c r="A65" i="42"/>
  <c r="J64" i="42"/>
  <c r="G64" i="42"/>
  <c r="G73" i="42" s="1"/>
  <c r="F73" i="42" s="1"/>
  <c r="A64" i="42"/>
  <c r="J63" i="42"/>
  <c r="A63" i="42"/>
  <c r="J62" i="42"/>
  <c r="G62" i="42"/>
  <c r="G71" i="42" s="1"/>
  <c r="I71" i="42" s="1"/>
  <c r="A62" i="42"/>
  <c r="J61" i="42"/>
  <c r="A61" i="42"/>
  <c r="J60" i="42"/>
  <c r="K60" i="42" s="1"/>
  <c r="A60" i="42"/>
  <c r="J59" i="42"/>
  <c r="G59" i="42"/>
  <c r="A59" i="42"/>
  <c r="J58" i="42"/>
  <c r="I58" i="42"/>
  <c r="G58" i="42"/>
  <c r="G66" i="42" s="1"/>
  <c r="F58" i="42"/>
  <c r="A58" i="42"/>
  <c r="J57" i="42"/>
  <c r="G57" i="42"/>
  <c r="A57" i="42"/>
  <c r="J56" i="42"/>
  <c r="I56" i="42"/>
  <c r="G56" i="42"/>
  <c r="F56" i="42"/>
  <c r="A56" i="42"/>
  <c r="J55" i="42"/>
  <c r="G55" i="42"/>
  <c r="A55" i="42"/>
  <c r="J54" i="42"/>
  <c r="I54" i="42"/>
  <c r="G54" i="42"/>
  <c r="F54" i="42"/>
  <c r="A54" i="42"/>
  <c r="J53" i="42"/>
  <c r="G53" i="42"/>
  <c r="A53" i="42"/>
  <c r="J52" i="42"/>
  <c r="I52" i="42"/>
  <c r="F52" i="42"/>
  <c r="A52" i="42"/>
  <c r="J51" i="42"/>
  <c r="I51" i="42"/>
  <c r="F51" i="42"/>
  <c r="A51" i="42"/>
  <c r="J50" i="42"/>
  <c r="I50" i="42"/>
  <c r="F50" i="42"/>
  <c r="A50" i="42"/>
  <c r="J49" i="42"/>
  <c r="I49" i="42"/>
  <c r="F49" i="42"/>
  <c r="A49" i="42"/>
  <c r="J48" i="42"/>
  <c r="I48" i="42"/>
  <c r="F48" i="42"/>
  <c r="A48" i="42"/>
  <c r="J47" i="42"/>
  <c r="I47" i="42"/>
  <c r="F47" i="42"/>
  <c r="A47" i="42"/>
  <c r="J46" i="42"/>
  <c r="I46" i="42"/>
  <c r="F46" i="42"/>
  <c r="A46" i="42"/>
  <c r="J45" i="42"/>
  <c r="I45" i="42"/>
  <c r="F45" i="42"/>
  <c r="A45" i="42"/>
  <c r="J44" i="42"/>
  <c r="I44" i="42"/>
  <c r="F44" i="42"/>
  <c r="A44" i="42"/>
  <c r="J43" i="42"/>
  <c r="I43" i="42"/>
  <c r="G43" i="42"/>
  <c r="F43" i="42"/>
  <c r="E43" i="42"/>
  <c r="A43" i="42"/>
  <c r="J42" i="42"/>
  <c r="I42" i="42"/>
  <c r="G42" i="42"/>
  <c r="F42" i="42"/>
  <c r="E42" i="42"/>
  <c r="A42" i="42"/>
  <c r="J41" i="42"/>
  <c r="I41" i="42"/>
  <c r="G41" i="42"/>
  <c r="F41" i="42"/>
  <c r="E41" i="42"/>
  <c r="A41" i="42"/>
  <c r="J40" i="42"/>
  <c r="I40" i="42"/>
  <c r="G40" i="42"/>
  <c r="F40" i="42"/>
  <c r="E40" i="42"/>
  <c r="A40" i="42"/>
  <c r="J39" i="42"/>
  <c r="I39" i="42"/>
  <c r="G39" i="42"/>
  <c r="F39" i="42"/>
  <c r="E39" i="42"/>
  <c r="A39" i="42"/>
  <c r="J38" i="42"/>
  <c r="I38" i="42"/>
  <c r="G38" i="42"/>
  <c r="F38" i="42"/>
  <c r="E38" i="42"/>
  <c r="A38" i="42"/>
  <c r="J37" i="42"/>
  <c r="I37" i="42"/>
  <c r="F37" i="42"/>
  <c r="A37" i="42"/>
  <c r="J36" i="42"/>
  <c r="I36" i="42"/>
  <c r="F36" i="42"/>
  <c r="A36" i="42"/>
  <c r="J35" i="42"/>
  <c r="I35" i="42"/>
  <c r="F35" i="42"/>
  <c r="A35" i="42"/>
  <c r="J34" i="42"/>
  <c r="I34" i="42"/>
  <c r="F34" i="42"/>
  <c r="A34" i="42"/>
  <c r="J33" i="42"/>
  <c r="I33" i="42"/>
  <c r="F33" i="42"/>
  <c r="A33" i="42"/>
  <c r="J32" i="42"/>
  <c r="I32" i="42"/>
  <c r="F32" i="42"/>
  <c r="A32" i="42"/>
  <c r="J31" i="42"/>
  <c r="I31" i="42"/>
  <c r="F31" i="42"/>
  <c r="A31" i="42"/>
  <c r="J30" i="42"/>
  <c r="I30" i="42"/>
  <c r="F30" i="42"/>
  <c r="A30" i="42"/>
  <c r="J29" i="42"/>
  <c r="I29" i="42"/>
  <c r="F29" i="42"/>
  <c r="A29" i="42"/>
  <c r="J28" i="42"/>
  <c r="I28" i="42"/>
  <c r="F28" i="42"/>
  <c r="A28" i="42"/>
  <c r="J27" i="42"/>
  <c r="I27" i="42"/>
  <c r="F27" i="42"/>
  <c r="A27" i="42"/>
  <c r="J26" i="42"/>
  <c r="I26" i="42"/>
  <c r="F26" i="42"/>
  <c r="A26" i="42"/>
  <c r="J25" i="42"/>
  <c r="I25" i="42"/>
  <c r="F25" i="42"/>
  <c r="A25" i="42"/>
  <c r="J24" i="42"/>
  <c r="I24" i="42"/>
  <c r="F24" i="42"/>
  <c r="A24" i="42"/>
  <c r="J23" i="42"/>
  <c r="I23" i="42"/>
  <c r="F23" i="42"/>
  <c r="A23" i="42"/>
  <c r="J22" i="42"/>
  <c r="I22" i="42"/>
  <c r="F22" i="42"/>
  <c r="A22" i="42"/>
  <c r="J21" i="42"/>
  <c r="I21" i="42"/>
  <c r="F21" i="42"/>
  <c r="A21" i="42"/>
  <c r="J20" i="42"/>
  <c r="I20" i="42"/>
  <c r="F20" i="42"/>
  <c r="A20" i="42"/>
  <c r="J19" i="42"/>
  <c r="I19" i="42"/>
  <c r="F19" i="42"/>
  <c r="A19" i="42"/>
  <c r="J18" i="42"/>
  <c r="I18" i="42"/>
  <c r="F18" i="42"/>
  <c r="A18" i="42"/>
  <c r="J17" i="42"/>
  <c r="I17" i="42"/>
  <c r="F17" i="42"/>
  <c r="A17" i="42"/>
  <c r="J16" i="42"/>
  <c r="I16" i="42"/>
  <c r="F16" i="42"/>
  <c r="A16" i="42"/>
  <c r="J15" i="42"/>
  <c r="I15" i="42"/>
  <c r="F15" i="42"/>
  <c r="A15" i="42"/>
  <c r="J14" i="42"/>
  <c r="I14" i="42"/>
  <c r="F14" i="42"/>
  <c r="A14" i="42"/>
  <c r="J13" i="42"/>
  <c r="I13" i="42"/>
  <c r="F13" i="42"/>
  <c r="A13" i="42"/>
  <c r="J12" i="42"/>
  <c r="I12" i="42"/>
  <c r="F12" i="42"/>
  <c r="A12" i="42"/>
  <c r="J11" i="42"/>
  <c r="I11" i="42"/>
  <c r="F11" i="42"/>
  <c r="A11" i="42"/>
  <c r="J10" i="42"/>
  <c r="I10" i="42"/>
  <c r="F10" i="42"/>
  <c r="A10" i="42"/>
  <c r="J9" i="42"/>
  <c r="I9" i="42"/>
  <c r="F9" i="42"/>
  <c r="A9" i="42"/>
  <c r="J8" i="42"/>
  <c r="I8" i="42"/>
  <c r="F8" i="42"/>
  <c r="A8" i="42"/>
  <c r="K7" i="42"/>
  <c r="M7" i="42" s="1"/>
  <c r="I7" i="42"/>
  <c r="F7" i="42"/>
  <c r="A7" i="42"/>
  <c r="J21" i="46" l="1"/>
  <c r="K124" i="34"/>
  <c r="I124" i="34"/>
  <c r="I77" i="34" s="1"/>
  <c r="I40" i="34" s="1"/>
  <c r="G124" i="34"/>
  <c r="G77" i="34" s="1"/>
  <c r="G40" i="34" s="1"/>
  <c r="C40" i="34"/>
  <c r="C77" i="34"/>
  <c r="E77" i="34"/>
  <c r="K77" i="34"/>
  <c r="M77" i="34"/>
  <c r="E40" i="34"/>
  <c r="K40" i="34"/>
  <c r="M40" i="34"/>
  <c r="C85" i="34"/>
  <c r="C48" i="34" s="1"/>
  <c r="E85" i="34"/>
  <c r="E48" i="34" s="1"/>
  <c r="I85" i="34"/>
  <c r="I48" i="34" s="1"/>
  <c r="K85" i="34"/>
  <c r="K48" i="34" s="1"/>
  <c r="M85" i="34"/>
  <c r="M48" i="34" s="1"/>
  <c r="C88" i="34"/>
  <c r="C87" i="34"/>
  <c r="C50" i="34" s="1"/>
  <c r="E88" i="34"/>
  <c r="E87" i="34"/>
  <c r="E50" i="34" s="1"/>
  <c r="I88" i="34"/>
  <c r="I87" i="34"/>
  <c r="I50" i="34" s="1"/>
  <c r="M88" i="34"/>
  <c r="M87" i="34"/>
  <c r="M50" i="34" s="1"/>
  <c r="C67" i="34"/>
  <c r="C30" i="34" s="1"/>
  <c r="E67" i="34"/>
  <c r="E30" i="34" s="1"/>
  <c r="G67" i="34"/>
  <c r="G30" i="34" s="1"/>
  <c r="I67" i="34"/>
  <c r="I30" i="34" s="1"/>
  <c r="M67" i="34"/>
  <c r="M30" i="34" s="1"/>
  <c r="E68" i="34"/>
  <c r="E31" i="34" s="1"/>
  <c r="I68" i="34"/>
  <c r="I31" i="34" s="1"/>
  <c r="M68" i="34"/>
  <c r="M31" i="34" s="1"/>
  <c r="E69" i="34"/>
  <c r="E32" i="34" s="1"/>
  <c r="I69" i="34"/>
  <c r="I32" i="34" s="1"/>
  <c r="M69" i="34"/>
  <c r="M32" i="34" s="1"/>
  <c r="E70" i="34"/>
  <c r="E33" i="34" s="1"/>
  <c r="I70" i="34"/>
  <c r="I33" i="34" s="1"/>
  <c r="M70" i="34"/>
  <c r="M33" i="34" s="1"/>
  <c r="E71" i="34"/>
  <c r="E34" i="34" s="1"/>
  <c r="I71" i="34"/>
  <c r="I34" i="34" s="1"/>
  <c r="M71" i="34"/>
  <c r="M34" i="34" s="1"/>
  <c r="E72" i="34"/>
  <c r="E35" i="34" s="1"/>
  <c r="I72" i="34"/>
  <c r="I35" i="34" s="1"/>
  <c r="M72" i="34"/>
  <c r="M35" i="34" s="1"/>
  <c r="E73" i="34"/>
  <c r="E36" i="34" s="1"/>
  <c r="I73" i="34"/>
  <c r="I36" i="34" s="1"/>
  <c r="M73" i="34"/>
  <c r="M36" i="34" s="1"/>
  <c r="E74" i="34"/>
  <c r="E37" i="34" s="1"/>
  <c r="I74" i="34"/>
  <c r="I37" i="34" s="1"/>
  <c r="M74" i="34"/>
  <c r="M37" i="34" s="1"/>
  <c r="E75" i="34"/>
  <c r="E38" i="34" s="1"/>
  <c r="I75" i="34"/>
  <c r="I38" i="34" s="1"/>
  <c r="M75" i="34"/>
  <c r="M38" i="34" s="1"/>
  <c r="E76" i="34"/>
  <c r="E39" i="34" s="1"/>
  <c r="I76" i="34"/>
  <c r="I39" i="34" s="1"/>
  <c r="M76" i="34"/>
  <c r="M39" i="34" s="1"/>
  <c r="G132" i="34"/>
  <c r="G85" i="34" s="1"/>
  <c r="G48" i="34" s="1"/>
  <c r="G136" i="34"/>
  <c r="G89" i="34" s="1"/>
  <c r="K136" i="34"/>
  <c r="K88" i="34" s="1"/>
  <c r="C138" i="34"/>
  <c r="C140" i="34"/>
  <c r="D132" i="34"/>
  <c r="F132" i="34"/>
  <c r="H132" i="34"/>
  <c r="J132" i="34"/>
  <c r="L132" i="34"/>
  <c r="N132" i="34"/>
  <c r="F136" i="34"/>
  <c r="F89" i="34" s="1"/>
  <c r="J136" i="34"/>
  <c r="J89" i="34" s="1"/>
  <c r="N136" i="34"/>
  <c r="N89" i="34" s="1"/>
  <c r="D77" i="34"/>
  <c r="D40" i="34" s="1"/>
  <c r="D76" i="34"/>
  <c r="D39" i="34" s="1"/>
  <c r="D75" i="34"/>
  <c r="D38" i="34" s="1"/>
  <c r="D74" i="34"/>
  <c r="D37" i="34" s="1"/>
  <c r="D73" i="34"/>
  <c r="D36" i="34" s="1"/>
  <c r="D72" i="34"/>
  <c r="D35" i="34" s="1"/>
  <c r="D71" i="34"/>
  <c r="D34" i="34" s="1"/>
  <c r="D70" i="34"/>
  <c r="D33" i="34" s="1"/>
  <c r="D69" i="34"/>
  <c r="D32" i="34" s="1"/>
  <c r="D68" i="34"/>
  <c r="D31" i="34" s="1"/>
  <c r="F77" i="34"/>
  <c r="F40" i="34" s="1"/>
  <c r="F76" i="34"/>
  <c r="F39" i="34" s="1"/>
  <c r="F75" i="34"/>
  <c r="F38" i="34" s="1"/>
  <c r="F74" i="34"/>
  <c r="F37" i="34" s="1"/>
  <c r="F73" i="34"/>
  <c r="F36" i="34" s="1"/>
  <c r="F72" i="34"/>
  <c r="F35" i="34" s="1"/>
  <c r="F71" i="34"/>
  <c r="F34" i="34" s="1"/>
  <c r="F70" i="34"/>
  <c r="F33" i="34" s="1"/>
  <c r="F69" i="34"/>
  <c r="F32" i="34" s="1"/>
  <c r="F68" i="34"/>
  <c r="F31" i="34" s="1"/>
  <c r="H77" i="34"/>
  <c r="H40" i="34" s="1"/>
  <c r="H76" i="34"/>
  <c r="H39" i="34" s="1"/>
  <c r="H75" i="34"/>
  <c r="H38" i="34" s="1"/>
  <c r="H74" i="34"/>
  <c r="H37" i="34" s="1"/>
  <c r="H73" i="34"/>
  <c r="H36" i="34" s="1"/>
  <c r="H72" i="34"/>
  <c r="H35" i="34" s="1"/>
  <c r="H71" i="34"/>
  <c r="H34" i="34" s="1"/>
  <c r="H70" i="34"/>
  <c r="H33" i="34" s="1"/>
  <c r="H69" i="34"/>
  <c r="H32" i="34" s="1"/>
  <c r="H68" i="34"/>
  <c r="H31" i="34" s="1"/>
  <c r="J77" i="34"/>
  <c r="J40" i="34" s="1"/>
  <c r="J76" i="34"/>
  <c r="J39" i="34" s="1"/>
  <c r="J75" i="34"/>
  <c r="J38" i="34" s="1"/>
  <c r="J74" i="34"/>
  <c r="J37" i="34" s="1"/>
  <c r="J73" i="34"/>
  <c r="J36" i="34" s="1"/>
  <c r="J72" i="34"/>
  <c r="J35" i="34" s="1"/>
  <c r="J71" i="34"/>
  <c r="J34" i="34" s="1"/>
  <c r="J70" i="34"/>
  <c r="J33" i="34" s="1"/>
  <c r="J69" i="34"/>
  <c r="J32" i="34" s="1"/>
  <c r="J68" i="34"/>
  <c r="J31" i="34" s="1"/>
  <c r="J67" i="34"/>
  <c r="L77" i="34"/>
  <c r="L40" i="34" s="1"/>
  <c r="L76" i="34"/>
  <c r="L39" i="34" s="1"/>
  <c r="L75" i="34"/>
  <c r="L38" i="34" s="1"/>
  <c r="L74" i="34"/>
  <c r="L37" i="34" s="1"/>
  <c r="L73" i="34"/>
  <c r="L36" i="34" s="1"/>
  <c r="L72" i="34"/>
  <c r="L35" i="34" s="1"/>
  <c r="L71" i="34"/>
  <c r="L34" i="34" s="1"/>
  <c r="L70" i="34"/>
  <c r="L33" i="34" s="1"/>
  <c r="L69" i="34"/>
  <c r="L32" i="34" s="1"/>
  <c r="L68" i="34"/>
  <c r="L31" i="34" s="1"/>
  <c r="L67" i="34"/>
  <c r="L30" i="34" s="1"/>
  <c r="N77" i="34"/>
  <c r="N40" i="34" s="1"/>
  <c r="N76" i="34"/>
  <c r="N39" i="34" s="1"/>
  <c r="N75" i="34"/>
  <c r="N38" i="34" s="1"/>
  <c r="N74" i="34"/>
  <c r="N37" i="34" s="1"/>
  <c r="N73" i="34"/>
  <c r="N36" i="34" s="1"/>
  <c r="N72" i="34"/>
  <c r="N35" i="34" s="1"/>
  <c r="N71" i="34"/>
  <c r="N34" i="34" s="1"/>
  <c r="N70" i="34"/>
  <c r="N33" i="34" s="1"/>
  <c r="N69" i="34"/>
  <c r="N32" i="34" s="1"/>
  <c r="N68" i="34"/>
  <c r="N31" i="34" s="1"/>
  <c r="N67" i="34"/>
  <c r="D85" i="34"/>
  <c r="D48" i="34" s="1"/>
  <c r="F85" i="34"/>
  <c r="F48" i="34" s="1"/>
  <c r="H85" i="34"/>
  <c r="H48" i="34" s="1"/>
  <c r="J85" i="34"/>
  <c r="J48" i="34" s="1"/>
  <c r="L85" i="34"/>
  <c r="L48" i="34" s="1"/>
  <c r="N85" i="34"/>
  <c r="N48" i="34" s="1"/>
  <c r="D88" i="34"/>
  <c r="D87" i="34"/>
  <c r="D50" i="34" s="1"/>
  <c r="H88" i="34"/>
  <c r="H87" i="34"/>
  <c r="H50" i="34" s="1"/>
  <c r="L88" i="34"/>
  <c r="L87" i="34"/>
  <c r="D67" i="34"/>
  <c r="D30" i="34" s="1"/>
  <c r="F67" i="34"/>
  <c r="H67" i="34"/>
  <c r="H30" i="34" s="1"/>
  <c r="K67" i="34"/>
  <c r="K30" i="34" s="1"/>
  <c r="C68" i="34"/>
  <c r="C31" i="34" s="1"/>
  <c r="G68" i="34"/>
  <c r="G31" i="34" s="1"/>
  <c r="K68" i="34"/>
  <c r="K31" i="34" s="1"/>
  <c r="C69" i="34"/>
  <c r="C32" i="34" s="1"/>
  <c r="G69" i="34"/>
  <c r="G32" i="34" s="1"/>
  <c r="K69" i="34"/>
  <c r="K32" i="34" s="1"/>
  <c r="C70" i="34"/>
  <c r="C33" i="34" s="1"/>
  <c r="G70" i="34"/>
  <c r="G33" i="34" s="1"/>
  <c r="K70" i="34"/>
  <c r="K33" i="34" s="1"/>
  <c r="C71" i="34"/>
  <c r="C34" i="34" s="1"/>
  <c r="G71" i="34"/>
  <c r="G34" i="34" s="1"/>
  <c r="K71" i="34"/>
  <c r="K34" i="34" s="1"/>
  <c r="C72" i="34"/>
  <c r="C35" i="34" s="1"/>
  <c r="G72" i="34"/>
  <c r="G35" i="34" s="1"/>
  <c r="K72" i="34"/>
  <c r="K35" i="34" s="1"/>
  <c r="C73" i="34"/>
  <c r="C36" i="34" s="1"/>
  <c r="G73" i="34"/>
  <c r="G36" i="34" s="1"/>
  <c r="K73" i="34"/>
  <c r="K36" i="34" s="1"/>
  <c r="C74" i="34"/>
  <c r="C37" i="34" s="1"/>
  <c r="G74" i="34"/>
  <c r="G37" i="34" s="1"/>
  <c r="K74" i="34"/>
  <c r="K37" i="34" s="1"/>
  <c r="C75" i="34"/>
  <c r="C38" i="34" s="1"/>
  <c r="G75" i="34"/>
  <c r="G38" i="34" s="1"/>
  <c r="K75" i="34"/>
  <c r="K38" i="34" s="1"/>
  <c r="C76" i="34"/>
  <c r="C39" i="34" s="1"/>
  <c r="G76" i="34"/>
  <c r="G39" i="34" s="1"/>
  <c r="K76" i="34"/>
  <c r="K39" i="34" s="1"/>
  <c r="F30" i="34"/>
  <c r="J30" i="34"/>
  <c r="N30" i="34"/>
  <c r="L50" i="34"/>
  <c r="J87" i="34"/>
  <c r="J50" i="34" s="1"/>
  <c r="C79" i="34"/>
  <c r="C42" i="34" s="1"/>
  <c r="E79" i="34"/>
  <c r="E42" i="34" s="1"/>
  <c r="G79" i="34"/>
  <c r="G42" i="34" s="1"/>
  <c r="I79" i="34"/>
  <c r="I42" i="34" s="1"/>
  <c r="K79" i="34"/>
  <c r="K42" i="34" s="1"/>
  <c r="M79" i="34"/>
  <c r="M42" i="34" s="1"/>
  <c r="C80" i="34"/>
  <c r="C43" i="34" s="1"/>
  <c r="E80" i="34"/>
  <c r="E43" i="34" s="1"/>
  <c r="G80" i="34"/>
  <c r="G43" i="34" s="1"/>
  <c r="I80" i="34"/>
  <c r="I43" i="34" s="1"/>
  <c r="K80" i="34"/>
  <c r="K43" i="34" s="1"/>
  <c r="M80" i="34"/>
  <c r="M43" i="34" s="1"/>
  <c r="C81" i="34"/>
  <c r="C44" i="34" s="1"/>
  <c r="E81" i="34"/>
  <c r="E44" i="34" s="1"/>
  <c r="G81" i="34"/>
  <c r="G44" i="34" s="1"/>
  <c r="I81" i="34"/>
  <c r="I44" i="34" s="1"/>
  <c r="K81" i="34"/>
  <c r="K44" i="34" s="1"/>
  <c r="M81" i="34"/>
  <c r="M44" i="34" s="1"/>
  <c r="C82" i="34"/>
  <c r="C45" i="34" s="1"/>
  <c r="E82" i="34"/>
  <c r="E45" i="34" s="1"/>
  <c r="G82" i="34"/>
  <c r="G45" i="34" s="1"/>
  <c r="I82" i="34"/>
  <c r="I45" i="34" s="1"/>
  <c r="K82" i="34"/>
  <c r="K45" i="34" s="1"/>
  <c r="M82" i="34"/>
  <c r="M45" i="34" s="1"/>
  <c r="C83" i="34"/>
  <c r="C46" i="34" s="1"/>
  <c r="E83" i="34"/>
  <c r="E46" i="34" s="1"/>
  <c r="G83" i="34"/>
  <c r="G46" i="34" s="1"/>
  <c r="I83" i="34"/>
  <c r="I46" i="34" s="1"/>
  <c r="K83" i="34"/>
  <c r="K46" i="34" s="1"/>
  <c r="M83" i="34"/>
  <c r="M46" i="34" s="1"/>
  <c r="C84" i="34"/>
  <c r="C47" i="34" s="1"/>
  <c r="B15" i="34" s="1"/>
  <c r="E84" i="34"/>
  <c r="E47" i="34" s="1"/>
  <c r="D15" i="34" s="1"/>
  <c r="G84" i="34"/>
  <c r="G47" i="34" s="1"/>
  <c r="F15" i="34" s="1"/>
  <c r="I84" i="34"/>
  <c r="I47" i="34" s="1"/>
  <c r="H15" i="34" s="1"/>
  <c r="K84" i="34"/>
  <c r="K47" i="34" s="1"/>
  <c r="J15" i="34" s="1"/>
  <c r="M84" i="34"/>
  <c r="M47" i="34" s="1"/>
  <c r="L15" i="34" s="1"/>
  <c r="D79" i="34"/>
  <c r="D42" i="34" s="1"/>
  <c r="F79" i="34"/>
  <c r="F42" i="34" s="1"/>
  <c r="H79" i="34"/>
  <c r="H42" i="34" s="1"/>
  <c r="J79" i="34"/>
  <c r="J42" i="34" s="1"/>
  <c r="L79" i="34"/>
  <c r="L42" i="34" s="1"/>
  <c r="N79" i="34"/>
  <c r="N42" i="34" s="1"/>
  <c r="D80" i="34"/>
  <c r="D43" i="34" s="1"/>
  <c r="F80" i="34"/>
  <c r="F43" i="34" s="1"/>
  <c r="H80" i="34"/>
  <c r="H43" i="34" s="1"/>
  <c r="J80" i="34"/>
  <c r="J43" i="34" s="1"/>
  <c r="L80" i="34"/>
  <c r="L43" i="34" s="1"/>
  <c r="N80" i="34"/>
  <c r="N43" i="34" s="1"/>
  <c r="D81" i="34"/>
  <c r="D44" i="34" s="1"/>
  <c r="F81" i="34"/>
  <c r="F44" i="34" s="1"/>
  <c r="H81" i="34"/>
  <c r="H44" i="34" s="1"/>
  <c r="J81" i="34"/>
  <c r="J44" i="34" s="1"/>
  <c r="L81" i="34"/>
  <c r="L44" i="34" s="1"/>
  <c r="N81" i="34"/>
  <c r="N44" i="34" s="1"/>
  <c r="D82" i="34"/>
  <c r="D45" i="34" s="1"/>
  <c r="F82" i="34"/>
  <c r="F45" i="34" s="1"/>
  <c r="H82" i="34"/>
  <c r="H45" i="34" s="1"/>
  <c r="J82" i="34"/>
  <c r="J45" i="34" s="1"/>
  <c r="L82" i="34"/>
  <c r="L45" i="34" s="1"/>
  <c r="N82" i="34"/>
  <c r="N45" i="34" s="1"/>
  <c r="D83" i="34"/>
  <c r="D46" i="34" s="1"/>
  <c r="F83" i="34"/>
  <c r="F46" i="34" s="1"/>
  <c r="H83" i="34"/>
  <c r="H46" i="34" s="1"/>
  <c r="J83" i="34"/>
  <c r="J46" i="34" s="1"/>
  <c r="L83" i="34"/>
  <c r="L46" i="34" s="1"/>
  <c r="N83" i="34"/>
  <c r="N46" i="34" s="1"/>
  <c r="D84" i="34"/>
  <c r="D47" i="34" s="1"/>
  <c r="C15" i="34" s="1"/>
  <c r="F84" i="34"/>
  <c r="F47" i="34" s="1"/>
  <c r="E15" i="34" s="1"/>
  <c r="H84" i="34"/>
  <c r="H47" i="34" s="1"/>
  <c r="G15" i="34" s="1"/>
  <c r="J84" i="34"/>
  <c r="J47" i="34" s="1"/>
  <c r="I15" i="34" s="1"/>
  <c r="L84" i="34"/>
  <c r="L47" i="34" s="1"/>
  <c r="K15" i="34" s="1"/>
  <c r="N84" i="34"/>
  <c r="N47" i="34" s="1"/>
  <c r="M15" i="34" s="1"/>
  <c r="C141" i="34"/>
  <c r="E141" i="34"/>
  <c r="G141" i="34"/>
  <c r="I141" i="34"/>
  <c r="K141" i="34"/>
  <c r="M141" i="34"/>
  <c r="D141" i="34"/>
  <c r="H141" i="34"/>
  <c r="J141" i="34"/>
  <c r="L141" i="34"/>
  <c r="C20" i="16"/>
  <c r="C22" i="16" s="1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K8" i="42"/>
  <c r="M8" i="42" s="1"/>
  <c r="K9" i="42"/>
  <c r="M9" i="42" s="1"/>
  <c r="K10" i="42"/>
  <c r="M10" i="42" s="1"/>
  <c r="K11" i="42"/>
  <c r="M11" i="42" s="1"/>
  <c r="K12" i="42"/>
  <c r="M12" i="42" s="1"/>
  <c r="K13" i="42"/>
  <c r="M13" i="42" s="1"/>
  <c r="K14" i="42"/>
  <c r="K38" i="42" s="1"/>
  <c r="M38" i="42" s="1"/>
  <c r="K15" i="42"/>
  <c r="K39" i="42" s="1"/>
  <c r="M39" i="42" s="1"/>
  <c r="K16" i="42"/>
  <c r="M16" i="42" s="1"/>
  <c r="K17" i="42"/>
  <c r="K67" i="42" s="1"/>
  <c r="M67" i="42" s="1"/>
  <c r="K18" i="42"/>
  <c r="K68" i="42" s="1"/>
  <c r="M68" i="42" s="1"/>
  <c r="K19" i="42"/>
  <c r="K77" i="42" s="1"/>
  <c r="M77" i="42" s="1"/>
  <c r="K20" i="42"/>
  <c r="K70" i="42" s="1"/>
  <c r="M70" i="42" s="1"/>
  <c r="K21" i="42"/>
  <c r="K44" i="42" s="1"/>
  <c r="M44" i="42" s="1"/>
  <c r="K22" i="42"/>
  <c r="K53" i="42" s="1"/>
  <c r="M53" i="42" s="1"/>
  <c r="K23" i="42"/>
  <c r="K62" i="42" s="1"/>
  <c r="M62" i="42" s="1"/>
  <c r="K24" i="42"/>
  <c r="K72" i="42" s="1"/>
  <c r="M72" i="42" s="1"/>
  <c r="K25" i="42"/>
  <c r="K73" i="42" s="1"/>
  <c r="M73" i="42" s="1"/>
  <c r="K26" i="42"/>
  <c r="K74" i="42" s="1"/>
  <c r="M74" i="42" s="1"/>
  <c r="K27" i="42"/>
  <c r="K50" i="42" s="1"/>
  <c r="M50" i="42" s="1"/>
  <c r="K28" i="42"/>
  <c r="K75" i="42" s="1"/>
  <c r="M75" i="42" s="1"/>
  <c r="K37" i="42"/>
  <c r="M37" i="42" s="1"/>
  <c r="K52" i="42"/>
  <c r="M52" i="42" s="1"/>
  <c r="K78" i="42"/>
  <c r="M78" i="42" s="1"/>
  <c r="K79" i="42"/>
  <c r="M79" i="42" s="1"/>
  <c r="K80" i="42"/>
  <c r="M80" i="42" s="1"/>
  <c r="K81" i="42"/>
  <c r="M81" i="42" s="1"/>
  <c r="K82" i="42"/>
  <c r="M82" i="42" s="1"/>
  <c r="K83" i="42"/>
  <c r="M83" i="42" s="1"/>
  <c r="K84" i="42"/>
  <c r="M84" i="42" s="1"/>
  <c r="K85" i="42"/>
  <c r="M85" i="42" s="1"/>
  <c r="K86" i="42"/>
  <c r="M86" i="42" s="1"/>
  <c r="K87" i="42"/>
  <c r="M87" i="42" s="1"/>
  <c r="K88" i="42"/>
  <c r="M88" i="42" s="1"/>
  <c r="K89" i="42"/>
  <c r="M89" i="42" s="1"/>
  <c r="K90" i="42"/>
  <c r="M90" i="42" s="1"/>
  <c r="K91" i="42"/>
  <c r="M91" i="42" s="1"/>
  <c r="K92" i="42"/>
  <c r="M92" i="42" s="1"/>
  <c r="K93" i="42"/>
  <c r="M93" i="42" s="1"/>
  <c r="K94" i="42"/>
  <c r="M94" i="42" s="1"/>
  <c r="K95" i="42"/>
  <c r="M95" i="42" s="1"/>
  <c r="K96" i="42"/>
  <c r="M96" i="42" s="1"/>
  <c r="K97" i="42"/>
  <c r="M97" i="42" s="1"/>
  <c r="K98" i="42"/>
  <c r="M98" i="42" s="1"/>
  <c r="K99" i="42"/>
  <c r="M99" i="42" s="1"/>
  <c r="K100" i="42"/>
  <c r="M100" i="42" s="1"/>
  <c r="K101" i="42"/>
  <c r="M101" i="42" s="1"/>
  <c r="K102" i="42"/>
  <c r="M102" i="42" s="1"/>
  <c r="K103" i="42"/>
  <c r="M103" i="42" s="1"/>
  <c r="K104" i="42"/>
  <c r="M104" i="42" s="1"/>
  <c r="K105" i="42"/>
  <c r="M105" i="42" s="1"/>
  <c r="K106" i="42"/>
  <c r="M106" i="42" s="1"/>
  <c r="K107" i="42"/>
  <c r="M107" i="42" s="1"/>
  <c r="K108" i="42"/>
  <c r="M108" i="42" s="1"/>
  <c r="K109" i="42"/>
  <c r="M109" i="42" s="1"/>
  <c r="K110" i="42"/>
  <c r="M110" i="42" s="1"/>
  <c r="K111" i="42"/>
  <c r="M111" i="42" s="1"/>
  <c r="K112" i="42"/>
  <c r="M112" i="42" s="1"/>
  <c r="K113" i="42"/>
  <c r="M113" i="42" s="1"/>
  <c r="K114" i="42"/>
  <c r="M114" i="42" s="1"/>
  <c r="K115" i="42"/>
  <c r="M115" i="42" s="1"/>
  <c r="K116" i="42"/>
  <c r="M116" i="42" s="1"/>
  <c r="K117" i="42"/>
  <c r="M117" i="42" s="1"/>
  <c r="K118" i="42"/>
  <c r="M118" i="42" s="1"/>
  <c r="K119" i="42"/>
  <c r="M119" i="42" s="1"/>
  <c r="K120" i="42"/>
  <c r="M120" i="42" s="1"/>
  <c r="K121" i="42"/>
  <c r="M121" i="42" s="1"/>
  <c r="K122" i="42"/>
  <c r="M122" i="42" s="1"/>
  <c r="K123" i="42"/>
  <c r="M123" i="42" s="1"/>
  <c r="K124" i="42"/>
  <c r="M124" i="42" s="1"/>
  <c r="K125" i="42"/>
  <c r="M125" i="42" s="1"/>
  <c r="K126" i="42"/>
  <c r="M126" i="42" s="1"/>
  <c r="K127" i="42"/>
  <c r="M127" i="42" s="1"/>
  <c r="K128" i="42"/>
  <c r="M128" i="42" s="1"/>
  <c r="K129" i="42"/>
  <c r="M129" i="42" s="1"/>
  <c r="K130" i="42"/>
  <c r="M130" i="42" s="1"/>
  <c r="K131" i="42"/>
  <c r="M131" i="42" s="1"/>
  <c r="M19" i="42"/>
  <c r="G61" i="42"/>
  <c r="I53" i="42"/>
  <c r="F53" i="42"/>
  <c r="G63" i="42"/>
  <c r="I55" i="42"/>
  <c r="F55" i="42"/>
  <c r="G65" i="42"/>
  <c r="I57" i="42"/>
  <c r="F57" i="42"/>
  <c r="I59" i="42"/>
  <c r="F59" i="42"/>
  <c r="G75" i="42"/>
  <c r="I66" i="42"/>
  <c r="F66" i="42"/>
  <c r="F62" i="42"/>
  <c r="I62" i="42"/>
  <c r="F64" i="42"/>
  <c r="I64" i="42"/>
  <c r="I68" i="42"/>
  <c r="F68" i="42"/>
  <c r="I70" i="42"/>
  <c r="F70" i="42"/>
  <c r="F71" i="42"/>
  <c r="I73" i="42"/>
  <c r="I77" i="42"/>
  <c r="I76" i="42"/>
  <c r="F76" i="42"/>
  <c r="F9" i="34" l="1"/>
  <c r="J8" i="34"/>
  <c r="M8" i="34"/>
  <c r="K9" i="34"/>
  <c r="G8" i="34"/>
  <c r="E8" i="34"/>
  <c r="H9" i="34"/>
  <c r="L8" i="34"/>
  <c r="D8" i="34"/>
  <c r="J9" i="34"/>
  <c r="B9" i="34"/>
  <c r="F8" i="34"/>
  <c r="M9" i="34"/>
  <c r="K8" i="34"/>
  <c r="I9" i="34"/>
  <c r="G9" i="34"/>
  <c r="E9" i="34"/>
  <c r="C9" i="34"/>
  <c r="L9" i="34"/>
  <c r="D9" i="34"/>
  <c r="H8" i="34"/>
  <c r="K33" i="42"/>
  <c r="M33" i="42" s="1"/>
  <c r="K40" i="42"/>
  <c r="M40" i="42" s="1"/>
  <c r="K31" i="42"/>
  <c r="M31" i="42" s="1"/>
  <c r="K35" i="42"/>
  <c r="M35" i="42" s="1"/>
  <c r="K64" i="42"/>
  <c r="M64" i="42" s="1"/>
  <c r="M21" i="42"/>
  <c r="G87" i="34"/>
  <c r="G50" i="34" s="1"/>
  <c r="K89" i="34"/>
  <c r="N87" i="34"/>
  <c r="N50" i="34" s="1"/>
  <c r="N88" i="34"/>
  <c r="F87" i="34"/>
  <c r="F50" i="34" s="1"/>
  <c r="F88" i="34"/>
  <c r="N141" i="34"/>
  <c r="F141" i="34"/>
  <c r="J88" i="34"/>
  <c r="G88" i="34"/>
  <c r="K87" i="34"/>
  <c r="K50" i="34" s="1"/>
  <c r="B20" i="16"/>
  <c r="M18" i="42"/>
  <c r="M15" i="42"/>
  <c r="M27" i="42"/>
  <c r="K56" i="42"/>
  <c r="M56" i="42" s="1"/>
  <c r="K46" i="42"/>
  <c r="M46" i="42" s="1"/>
  <c r="K71" i="42"/>
  <c r="M71" i="42" s="1"/>
  <c r="K29" i="42"/>
  <c r="M29" i="42" s="1"/>
  <c r="K69" i="42"/>
  <c r="M69" i="42" s="1"/>
  <c r="K41" i="42"/>
  <c r="M41" i="42" s="1"/>
  <c r="K34" i="42"/>
  <c r="M34" i="42" s="1"/>
  <c r="K63" i="42"/>
  <c r="M63" i="42" s="1"/>
  <c r="M22" i="42"/>
  <c r="K76" i="42"/>
  <c r="M76" i="42" s="1"/>
  <c r="M28" i="42"/>
  <c r="K65" i="42"/>
  <c r="M65" i="42" s="1"/>
  <c r="M24" i="42"/>
  <c r="K61" i="42"/>
  <c r="M61" i="42" s="1"/>
  <c r="K59" i="42"/>
  <c r="M59" i="42" s="1"/>
  <c r="M14" i="42"/>
  <c r="K58" i="42"/>
  <c r="M58" i="42" s="1"/>
  <c r="K66" i="42"/>
  <c r="M66" i="42" s="1"/>
  <c r="M26" i="42"/>
  <c r="K47" i="42"/>
  <c r="M47" i="42" s="1"/>
  <c r="K45" i="42"/>
  <c r="M45" i="42" s="1"/>
  <c r="M20" i="42"/>
  <c r="K48" i="42"/>
  <c r="M48" i="42" s="1"/>
  <c r="M25" i="42"/>
  <c r="M23" i="42"/>
  <c r="K54" i="42"/>
  <c r="M54" i="42" s="1"/>
  <c r="K43" i="42"/>
  <c r="M43" i="42" s="1"/>
  <c r="M17" i="42"/>
  <c r="K36" i="42"/>
  <c r="M36" i="42" s="1"/>
  <c r="K51" i="42"/>
  <c r="M51" i="42" s="1"/>
  <c r="K49" i="42"/>
  <c r="M49" i="42" s="1"/>
  <c r="K57" i="42"/>
  <c r="M57" i="42" s="1"/>
  <c r="K32" i="42"/>
  <c r="M32" i="42" s="1"/>
  <c r="K55" i="42"/>
  <c r="M55" i="42" s="1"/>
  <c r="K30" i="42"/>
  <c r="M30" i="42" s="1"/>
  <c r="K42" i="42"/>
  <c r="M42" i="42" s="1"/>
  <c r="I75" i="42"/>
  <c r="F75" i="42"/>
  <c r="G72" i="42"/>
  <c r="I63" i="42"/>
  <c r="F63" i="42"/>
  <c r="I65" i="42"/>
  <c r="F65" i="42"/>
  <c r="G74" i="42"/>
  <c r="I61" i="42"/>
  <c r="F61" i="42"/>
  <c r="B22" i="16" l="1"/>
  <c r="C24" i="16"/>
  <c r="I72" i="42"/>
  <c r="F72" i="42"/>
  <c r="I74" i="42"/>
  <c r="F74" i="42"/>
  <c r="I60" i="42" l="1"/>
  <c r="M60" i="42" s="1"/>
  <c r="M133" i="42" s="1"/>
  <c r="N91" i="34" l="1"/>
  <c r="L91" i="34"/>
  <c r="K91" i="34"/>
  <c r="J91" i="34"/>
  <c r="H91" i="34"/>
  <c r="G91" i="34"/>
  <c r="F91" i="34"/>
  <c r="D91" i="34"/>
  <c r="C91" i="34"/>
  <c r="C54" i="34" s="1"/>
  <c r="C162" i="34"/>
  <c r="C161" i="34"/>
  <c r="C160" i="34"/>
  <c r="C159" i="34"/>
  <c r="C158" i="34"/>
  <c r="C157" i="34"/>
  <c r="C156" i="34"/>
  <c r="C155" i="34"/>
  <c r="C154" i="34"/>
  <c r="C153" i="34"/>
  <c r="C152" i="34"/>
  <c r="C151" i="34"/>
  <c r="M91" i="34"/>
  <c r="E91" i="34"/>
  <c r="M104" i="34"/>
  <c r="I104" i="34"/>
  <c r="E104" i="34"/>
  <c r="N94" i="34"/>
  <c r="M94" i="34"/>
  <c r="L94" i="34"/>
  <c r="K94" i="34"/>
  <c r="J94" i="34"/>
  <c r="I94" i="34"/>
  <c r="H94" i="34"/>
  <c r="G94" i="34"/>
  <c r="F94" i="34"/>
  <c r="E94" i="34"/>
  <c r="D94" i="34"/>
  <c r="C94" i="34"/>
  <c r="I91" i="34"/>
  <c r="I92" i="34" s="1"/>
  <c r="N90" i="34"/>
  <c r="L90" i="34"/>
  <c r="J90" i="34"/>
  <c r="H90" i="34"/>
  <c r="F90" i="34"/>
  <c r="D90" i="34"/>
  <c r="M86" i="34"/>
  <c r="E86" i="34"/>
  <c r="M78" i="34"/>
  <c r="K78" i="34"/>
  <c r="I78" i="34"/>
  <c r="G78" i="34"/>
  <c r="E78" i="34"/>
  <c r="C78" i="34"/>
  <c r="M65" i="34"/>
  <c r="M66" i="34" s="1"/>
  <c r="I65" i="34"/>
  <c r="I66" i="34" s="1"/>
  <c r="E65" i="34"/>
  <c r="E66" i="34" s="1"/>
  <c r="N56" i="34"/>
  <c r="M56" i="34"/>
  <c r="L56" i="34"/>
  <c r="K56" i="34"/>
  <c r="J56" i="34"/>
  <c r="I56" i="34"/>
  <c r="H56" i="34"/>
  <c r="G56" i="34"/>
  <c r="F56" i="34"/>
  <c r="E56" i="34"/>
  <c r="D56" i="34"/>
  <c r="C57" i="34"/>
  <c r="I54" i="34"/>
  <c r="I55" i="34" s="1"/>
  <c r="N53" i="34"/>
  <c r="L53" i="34"/>
  <c r="J53" i="34"/>
  <c r="H53" i="34"/>
  <c r="F53" i="34"/>
  <c r="D53" i="34"/>
  <c r="M49" i="34"/>
  <c r="E49" i="34"/>
  <c r="J17" i="34"/>
  <c r="F17" i="34"/>
  <c r="B17" i="34"/>
  <c r="J14" i="34"/>
  <c r="H14" i="34"/>
  <c r="F14" i="34"/>
  <c r="E14" i="34"/>
  <c r="C14" i="34"/>
  <c r="B14" i="34"/>
  <c r="I12" i="34"/>
  <c r="H12" i="34"/>
  <c r="G12" i="34"/>
  <c r="E12" i="34"/>
  <c r="D12" i="34"/>
  <c r="C12" i="34"/>
  <c r="L11" i="34"/>
  <c r="E10" i="34"/>
  <c r="D10" i="34"/>
  <c r="C10" i="34"/>
  <c r="M41" i="34"/>
  <c r="K41" i="34"/>
  <c r="I41" i="34"/>
  <c r="G41" i="34"/>
  <c r="E41" i="34"/>
  <c r="C41" i="34"/>
  <c r="M28" i="34"/>
  <c r="M29" i="34" s="1"/>
  <c r="L6" i="34" s="1"/>
  <c r="I28" i="34"/>
  <c r="I29" i="34" s="1"/>
  <c r="H6" i="34" s="1"/>
  <c r="E28" i="34"/>
  <c r="E29" i="34" s="1"/>
  <c r="D6" i="34" s="1"/>
  <c r="H18" i="34"/>
  <c r="L17" i="34"/>
  <c r="H17" i="34"/>
  <c r="D17" i="34"/>
  <c r="H16" i="34"/>
  <c r="L14" i="34"/>
  <c r="I14" i="34"/>
  <c r="G14" i="34"/>
  <c r="D14" i="34"/>
  <c r="L13" i="34"/>
  <c r="M12" i="34"/>
  <c r="L12" i="34"/>
  <c r="K12" i="34"/>
  <c r="J12" i="34"/>
  <c r="F12" i="34"/>
  <c r="B12" i="34"/>
  <c r="M10" i="34"/>
  <c r="L10" i="34"/>
  <c r="K10" i="34"/>
  <c r="J10" i="34"/>
  <c r="I10" i="34"/>
  <c r="H10" i="34"/>
  <c r="G10" i="34"/>
  <c r="F10" i="34"/>
  <c r="B10" i="34"/>
  <c r="F40" i="26"/>
  <c r="E57" i="34" l="1"/>
  <c r="D19" i="34"/>
  <c r="G57" i="34"/>
  <c r="F19" i="34"/>
  <c r="I57" i="34"/>
  <c r="H19" i="34"/>
  <c r="K57" i="34"/>
  <c r="J19" i="34"/>
  <c r="M57" i="34"/>
  <c r="L19" i="34"/>
  <c r="D57" i="34"/>
  <c r="C19" i="34"/>
  <c r="F57" i="34"/>
  <c r="E19" i="34"/>
  <c r="H57" i="34"/>
  <c r="G19" i="34"/>
  <c r="J57" i="34"/>
  <c r="I19" i="34"/>
  <c r="L57" i="34"/>
  <c r="K19" i="34"/>
  <c r="N57" i="34"/>
  <c r="M19" i="34"/>
  <c r="C17" i="34"/>
  <c r="G17" i="34"/>
  <c r="K17" i="34"/>
  <c r="E17" i="34"/>
  <c r="I17" i="34"/>
  <c r="M17" i="34"/>
  <c r="K14" i="34"/>
  <c r="M14" i="34"/>
  <c r="D41" i="34"/>
  <c r="F41" i="34"/>
  <c r="H41" i="34"/>
  <c r="J41" i="34"/>
  <c r="C164" i="34"/>
  <c r="H11" i="34"/>
  <c r="E92" i="34"/>
  <c r="E54" i="34"/>
  <c r="E55" i="34" s="1"/>
  <c r="M92" i="34"/>
  <c r="M54" i="34"/>
  <c r="D13" i="34"/>
  <c r="D16" i="34"/>
  <c r="L16" i="34"/>
  <c r="H13" i="34"/>
  <c r="D11" i="34"/>
  <c r="B16" i="34"/>
  <c r="B13" i="34"/>
  <c r="B11" i="34"/>
  <c r="B8" i="34"/>
  <c r="C92" i="34"/>
  <c r="F16" i="34"/>
  <c r="F13" i="34"/>
  <c r="F11" i="34"/>
  <c r="G92" i="34"/>
  <c r="G54" i="34"/>
  <c r="J16" i="34"/>
  <c r="J13" i="34"/>
  <c r="J11" i="34"/>
  <c r="K92" i="34"/>
  <c r="K54" i="34"/>
  <c r="C13" i="34"/>
  <c r="D92" i="34"/>
  <c r="D54" i="34"/>
  <c r="E16" i="34"/>
  <c r="E13" i="34"/>
  <c r="E11" i="34"/>
  <c r="F92" i="34"/>
  <c r="F54" i="34"/>
  <c r="G13" i="34"/>
  <c r="H92" i="34"/>
  <c r="H54" i="34"/>
  <c r="I16" i="34"/>
  <c r="I13" i="34"/>
  <c r="I11" i="34"/>
  <c r="I8" i="34"/>
  <c r="J92" i="34"/>
  <c r="J54" i="34"/>
  <c r="K13" i="34"/>
  <c r="K11" i="34"/>
  <c r="L92" i="34"/>
  <c r="L54" i="34"/>
  <c r="M16" i="34"/>
  <c r="M13" i="34"/>
  <c r="M11" i="34"/>
  <c r="N92" i="34"/>
  <c r="N54" i="34"/>
  <c r="C8" i="34"/>
  <c r="C11" i="34"/>
  <c r="G11" i="34"/>
  <c r="C16" i="34"/>
  <c r="N10" i="34"/>
  <c r="G16" i="26" s="1"/>
  <c r="N12" i="34"/>
  <c r="G21" i="26" s="1"/>
  <c r="N14" i="34" l="1"/>
  <c r="G22" i="26" s="1"/>
  <c r="N11" i="34"/>
  <c r="G20" i="26" s="1"/>
  <c r="N15" i="34"/>
  <c r="G28" i="26" s="1"/>
  <c r="D18" i="34"/>
  <c r="N17" i="34"/>
  <c r="G32" i="26" s="1"/>
  <c r="N8" i="34"/>
  <c r="G14" i="26" s="1"/>
  <c r="N78" i="34"/>
  <c r="J78" i="34"/>
  <c r="F78" i="34"/>
  <c r="N41" i="34"/>
  <c r="L78" i="34"/>
  <c r="H78" i="34"/>
  <c r="D78" i="34"/>
  <c r="L41" i="34"/>
  <c r="K16" i="34"/>
  <c r="G16" i="34"/>
  <c r="N13" i="34"/>
  <c r="G25" i="26" s="1"/>
  <c r="I86" i="34"/>
  <c r="M90" i="34"/>
  <c r="M95" i="34" s="1"/>
  <c r="I90" i="34"/>
  <c r="I95" i="34" s="1"/>
  <c r="I53" i="34"/>
  <c r="E90" i="34"/>
  <c r="E95" i="34" s="1"/>
  <c r="M55" i="34"/>
  <c r="L18" i="34"/>
  <c r="K90" i="34"/>
  <c r="K53" i="34"/>
  <c r="G90" i="34"/>
  <c r="G53" i="34"/>
  <c r="C90" i="34"/>
  <c r="C53" i="34"/>
  <c r="N104" i="34"/>
  <c r="N65" i="34"/>
  <c r="L55" i="34"/>
  <c r="K18" i="34"/>
  <c r="L86" i="34"/>
  <c r="J104" i="34"/>
  <c r="J65" i="34"/>
  <c r="H55" i="34"/>
  <c r="G18" i="34"/>
  <c r="H86" i="34"/>
  <c r="F104" i="34"/>
  <c r="F65" i="34"/>
  <c r="D55" i="34"/>
  <c r="C18" i="34"/>
  <c r="D86" i="34"/>
  <c r="G104" i="34"/>
  <c r="G65" i="34"/>
  <c r="G55" i="34"/>
  <c r="F18" i="34"/>
  <c r="G86" i="34"/>
  <c r="N55" i="34"/>
  <c r="M18" i="34"/>
  <c r="N86" i="34"/>
  <c r="L104" i="34"/>
  <c r="L65" i="34"/>
  <c r="J55" i="34"/>
  <c r="I18" i="34"/>
  <c r="J86" i="34"/>
  <c r="H104" i="34"/>
  <c r="H65" i="34"/>
  <c r="F55" i="34"/>
  <c r="E18" i="34"/>
  <c r="F86" i="34"/>
  <c r="D104" i="34"/>
  <c r="D65" i="34"/>
  <c r="K104" i="34"/>
  <c r="K65" i="34"/>
  <c r="C104" i="34"/>
  <c r="C65" i="34"/>
  <c r="K55" i="34"/>
  <c r="J18" i="34"/>
  <c r="K86" i="34"/>
  <c r="C55" i="34"/>
  <c r="B18" i="34"/>
  <c r="C86" i="34"/>
  <c r="N19" i="34"/>
  <c r="G36" i="26" s="1"/>
  <c r="F19" i="18"/>
  <c r="F18" i="18"/>
  <c r="F17" i="18"/>
  <c r="F16" i="18"/>
  <c r="F15" i="18"/>
  <c r="F14" i="18"/>
  <c r="F13" i="18"/>
  <c r="F12" i="18"/>
  <c r="F11" i="18"/>
  <c r="F10" i="18"/>
  <c r="E7" i="18"/>
  <c r="D7" i="18"/>
  <c r="F32" i="26"/>
  <c r="F29" i="26"/>
  <c r="F28" i="26"/>
  <c r="F25" i="26"/>
  <c r="F22" i="26"/>
  <c r="F21" i="26"/>
  <c r="F20" i="26"/>
  <c r="F16" i="26"/>
  <c r="F15" i="26"/>
  <c r="F14" i="26"/>
  <c r="F13" i="26"/>
  <c r="F9" i="26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N18" i="34" l="1"/>
  <c r="G40" i="26" s="1"/>
  <c r="N9" i="34"/>
  <c r="G15" i="26" s="1"/>
  <c r="N16" i="34"/>
  <c r="G29" i="26" s="1"/>
  <c r="H29" i="26" s="1"/>
  <c r="E53" i="34"/>
  <c r="E58" i="34" s="1"/>
  <c r="D7" i="34"/>
  <c r="D20" i="34" s="1"/>
  <c r="D21" i="34" s="1"/>
  <c r="M53" i="34"/>
  <c r="M58" i="34" s="1"/>
  <c r="L7" i="34"/>
  <c r="L20" i="34" s="1"/>
  <c r="L21" i="34" s="1"/>
  <c r="I49" i="34"/>
  <c r="I58" i="34" s="1"/>
  <c r="H7" i="34"/>
  <c r="H20" i="34" s="1"/>
  <c r="H21" i="34" s="1"/>
  <c r="C49" i="34"/>
  <c r="B7" i="34"/>
  <c r="K49" i="34"/>
  <c r="J7" i="34"/>
  <c r="C66" i="34"/>
  <c r="C95" i="34" s="1"/>
  <c r="C28" i="34"/>
  <c r="C29" i="34" s="1"/>
  <c r="B6" i="34" s="1"/>
  <c r="K66" i="34"/>
  <c r="K95" i="34" s="1"/>
  <c r="K28" i="34"/>
  <c r="K29" i="34" s="1"/>
  <c r="J6" i="34" s="1"/>
  <c r="D66" i="34"/>
  <c r="D28" i="34"/>
  <c r="D29" i="34" s="1"/>
  <c r="C6" i="34" s="1"/>
  <c r="F49" i="34"/>
  <c r="E7" i="34"/>
  <c r="H66" i="34"/>
  <c r="H28" i="34"/>
  <c r="H29" i="34" s="1"/>
  <c r="G6" i="34" s="1"/>
  <c r="J49" i="34"/>
  <c r="I7" i="34"/>
  <c r="L66" i="34"/>
  <c r="L28" i="34"/>
  <c r="L29" i="34" s="1"/>
  <c r="K6" i="34" s="1"/>
  <c r="N49" i="34"/>
  <c r="M7" i="34"/>
  <c r="G49" i="34"/>
  <c r="F7" i="34"/>
  <c r="G66" i="34"/>
  <c r="G28" i="34"/>
  <c r="G29" i="34" s="1"/>
  <c r="F6" i="34" s="1"/>
  <c r="D49" i="34"/>
  <c r="C7" i="34"/>
  <c r="F66" i="34"/>
  <c r="F28" i="34"/>
  <c r="F29" i="34" s="1"/>
  <c r="E6" i="34" s="1"/>
  <c r="E20" i="34" s="1"/>
  <c r="E21" i="34" s="1"/>
  <c r="H49" i="34"/>
  <c r="G7" i="34"/>
  <c r="G20" i="34" s="1"/>
  <c r="G21" i="34" s="1"/>
  <c r="J66" i="34"/>
  <c r="J95" i="34" s="1"/>
  <c r="J28" i="34"/>
  <c r="J29" i="34" s="1"/>
  <c r="I6" i="34" s="1"/>
  <c r="I20" i="34" s="1"/>
  <c r="I21" i="34" s="1"/>
  <c r="L49" i="34"/>
  <c r="K7" i="34"/>
  <c r="N66" i="34"/>
  <c r="N28" i="34"/>
  <c r="N29" i="34" s="1"/>
  <c r="M6" i="34" s="1"/>
  <c r="F36" i="26"/>
  <c r="C58" i="34"/>
  <c r="F95" i="34"/>
  <c r="N95" i="34"/>
  <c r="G95" i="34"/>
  <c r="D95" i="34"/>
  <c r="H95" i="34"/>
  <c r="L95" i="34"/>
  <c r="H22" i="26"/>
  <c r="H28" i="26"/>
  <c r="D13" i="18"/>
  <c r="K13" i="46" s="1"/>
  <c r="L13" i="46" s="1"/>
  <c r="G13" i="18" s="1"/>
  <c r="H20" i="26"/>
  <c r="H25" i="26"/>
  <c r="E15" i="18" s="1"/>
  <c r="H40" i="26" l="1"/>
  <c r="E19" i="18" s="1"/>
  <c r="D19" i="18"/>
  <c r="K19" i="46" s="1"/>
  <c r="L19" i="46" s="1"/>
  <c r="G19" i="18" s="1"/>
  <c r="F20" i="34"/>
  <c r="F21" i="34" s="1"/>
  <c r="J20" i="34"/>
  <c r="J21" i="34" s="1"/>
  <c r="L58" i="34"/>
  <c r="H58" i="34"/>
  <c r="D58" i="34"/>
  <c r="G58" i="34"/>
  <c r="N58" i="34"/>
  <c r="J58" i="34"/>
  <c r="F58" i="34"/>
  <c r="K58" i="34"/>
  <c r="M20" i="34"/>
  <c r="M21" i="34" s="1"/>
  <c r="K20" i="34"/>
  <c r="K21" i="34" s="1"/>
  <c r="C20" i="34"/>
  <c r="C21" i="34" s="1"/>
  <c r="N6" i="34"/>
  <c r="G9" i="26" s="1"/>
  <c r="H9" i="26" s="1"/>
  <c r="B20" i="34"/>
  <c r="B21" i="34" s="1"/>
  <c r="N7" i="34"/>
  <c r="G13" i="26" s="1"/>
  <c r="H14" i="26"/>
  <c r="H21" i="26"/>
  <c r="H23" i="26" s="1"/>
  <c r="E14" i="18" s="1"/>
  <c r="H16" i="26"/>
  <c r="D18" i="18"/>
  <c r="K18" i="46" s="1"/>
  <c r="L18" i="46" s="1"/>
  <c r="G18" i="18" s="1"/>
  <c r="D15" i="18"/>
  <c r="K15" i="46" s="1"/>
  <c r="L15" i="46" s="1"/>
  <c r="G15" i="18" s="1"/>
  <c r="H30" i="26"/>
  <c r="E16" i="18" s="1"/>
  <c r="H15" i="26"/>
  <c r="E13" i="18" s="1"/>
  <c r="H13" i="18" s="1"/>
  <c r="G30" i="26"/>
  <c r="D16" i="18" s="1"/>
  <c r="K16" i="46" s="1"/>
  <c r="L16" i="46" s="1"/>
  <c r="G16" i="18" s="1"/>
  <c r="H36" i="26"/>
  <c r="E17" i="18" s="1"/>
  <c r="G10" i="26"/>
  <c r="N21" i="34" l="1"/>
  <c r="H10" i="26"/>
  <c r="E10" i="18"/>
  <c r="N20" i="34"/>
  <c r="D10" i="18"/>
  <c r="K10" i="46" s="1"/>
  <c r="E12" i="18"/>
  <c r="G23" i="26"/>
  <c r="D14" i="18" s="1"/>
  <c r="K14" i="46" s="1"/>
  <c r="L14" i="46" s="1"/>
  <c r="G14" i="18" s="1"/>
  <c r="I13" i="18"/>
  <c r="J13" i="18" s="1"/>
  <c r="K13" i="18" s="1"/>
  <c r="H15" i="18"/>
  <c r="D17" i="18"/>
  <c r="K17" i="46" s="1"/>
  <c r="L17" i="46" s="1"/>
  <c r="G17" i="18" s="1"/>
  <c r="D12" i="18"/>
  <c r="K12" i="46" s="1"/>
  <c r="L12" i="46" s="1"/>
  <c r="G12" i="18" s="1"/>
  <c r="H32" i="26"/>
  <c r="E18" i="18" s="1"/>
  <c r="H18" i="18" s="1"/>
  <c r="H16" i="18"/>
  <c r="I15" i="18"/>
  <c r="M137" i="42"/>
  <c r="M138" i="42" s="1"/>
  <c r="I16" i="18"/>
  <c r="L10" i="46" l="1"/>
  <c r="H14" i="18"/>
  <c r="H10" i="18"/>
  <c r="I12" i="18"/>
  <c r="I14" i="18"/>
  <c r="J14" i="18" s="1"/>
  <c r="K14" i="18" s="1"/>
  <c r="J15" i="18"/>
  <c r="K15" i="18" s="1"/>
  <c r="H12" i="18"/>
  <c r="I17" i="18"/>
  <c r="G17" i="26"/>
  <c r="G38" i="26" s="1"/>
  <c r="G42" i="26" s="1"/>
  <c r="H17" i="18"/>
  <c r="H19" i="18"/>
  <c r="I19" i="18"/>
  <c r="J16" i="18"/>
  <c r="K16" i="18" s="1"/>
  <c r="H13" i="26"/>
  <c r="G10" i="18" l="1"/>
  <c r="D36" i="16"/>
  <c r="J12" i="18"/>
  <c r="K12" i="18" s="1"/>
  <c r="D11" i="18"/>
  <c r="K11" i="46" s="1"/>
  <c r="J17" i="18"/>
  <c r="K17" i="18" s="1"/>
  <c r="J19" i="18"/>
  <c r="K19" i="18" s="1"/>
  <c r="H17" i="26"/>
  <c r="H38" i="26" s="1"/>
  <c r="H42" i="26" s="1"/>
  <c r="E11" i="18"/>
  <c r="I18" i="18"/>
  <c r="J18" i="18" s="1"/>
  <c r="K18" i="18" s="1"/>
  <c r="L11" i="46" l="1"/>
  <c r="G11" i="18" s="1"/>
  <c r="K21" i="46"/>
  <c r="L21" i="46" s="1"/>
  <c r="I10" i="18"/>
  <c r="D21" i="18"/>
  <c r="H11" i="18"/>
  <c r="H21" i="18" s="1"/>
  <c r="E21" i="18"/>
  <c r="I11" i="18"/>
  <c r="D8" i="16" l="1"/>
  <c r="E8" i="16" s="1"/>
  <c r="F8" i="16" s="1"/>
  <c r="D10" i="16"/>
  <c r="E10" i="16" s="1"/>
  <c r="F10" i="16" s="1"/>
  <c r="D12" i="16"/>
  <c r="E12" i="16" s="1"/>
  <c r="F12" i="16" s="1"/>
  <c r="D14" i="16"/>
  <c r="E14" i="16" s="1"/>
  <c r="F14" i="16" s="1"/>
  <c r="D16" i="16"/>
  <c r="E16" i="16" s="1"/>
  <c r="F16" i="16" s="1"/>
  <c r="D18" i="16"/>
  <c r="E18" i="16" s="1"/>
  <c r="F18" i="16" s="1"/>
  <c r="D9" i="16"/>
  <c r="E9" i="16" s="1"/>
  <c r="F9" i="16" s="1"/>
  <c r="D11" i="16"/>
  <c r="E11" i="16" s="1"/>
  <c r="F11" i="16" s="1"/>
  <c r="D13" i="16"/>
  <c r="E13" i="16" s="1"/>
  <c r="F13" i="16" s="1"/>
  <c r="D15" i="16"/>
  <c r="E15" i="16" s="1"/>
  <c r="F15" i="16" s="1"/>
  <c r="D17" i="16"/>
  <c r="E17" i="16" s="1"/>
  <c r="F17" i="16" s="1"/>
  <c r="D7" i="16"/>
  <c r="J11" i="18"/>
  <c r="K11" i="18" s="1"/>
  <c r="I21" i="18"/>
  <c r="J10" i="18"/>
  <c r="D20" i="16" l="1"/>
  <c r="E7" i="16"/>
  <c r="K10" i="18"/>
  <c r="J21" i="18"/>
  <c r="K21" i="18" s="1"/>
  <c r="D22" i="16" l="1"/>
  <c r="D24" i="16"/>
  <c r="F7" i="16"/>
  <c r="E20" i="16"/>
  <c r="E22" i="16" l="1"/>
  <c r="F22" i="16" s="1"/>
  <c r="F20" i="16"/>
</calcChain>
</file>

<file path=xl/comments1.xml><?xml version="1.0" encoding="utf-8"?>
<comments xmlns="http://schemas.openxmlformats.org/spreadsheetml/2006/main">
  <authors>
    <author>Pam Rasanen</author>
  </authors>
  <commentList>
    <comment ref="M137" authorId="0">
      <text>
        <r>
          <rPr>
            <b/>
            <sz val="10"/>
            <color indexed="81"/>
            <rFont val="Tahoma"/>
            <charset val="1"/>
          </rPr>
          <t>PSE:
Used MS Excel Goal Seek function to minimize the difference between the projected lighting surplus $ (Column:i,Line:127) and the amount to be spread (Column:i,Line:129), by changing $ / kWh (Column:f,Line:1) rounded to the nearest $0.000001</t>
        </r>
      </text>
    </comment>
  </commentList>
</comments>
</file>

<file path=xl/sharedStrings.xml><?xml version="1.0" encoding="utf-8"?>
<sst xmlns="http://schemas.openxmlformats.org/spreadsheetml/2006/main" count="1001" uniqueCount="490">
  <si>
    <t>Puget Sound Energy</t>
  </si>
  <si>
    <t>Line No.</t>
  </si>
  <si>
    <t>Description</t>
  </si>
  <si>
    <t>Rate Schedule</t>
  </si>
  <si>
    <t>Total</t>
  </si>
  <si>
    <t>% to Total</t>
  </si>
  <si>
    <t>25 &amp; 29</t>
  </si>
  <si>
    <t>31, 35 &amp; 43</t>
  </si>
  <si>
    <t>46 &amp; 49</t>
  </si>
  <si>
    <t>Lighting</t>
  </si>
  <si>
    <t>Firm Resale</t>
  </si>
  <si>
    <t>Residential</t>
  </si>
  <si>
    <t>Secondary Voltage General Service &lt; 50 kW</t>
  </si>
  <si>
    <t>Secondary Voltage General Service &gt; 350 kW</t>
  </si>
  <si>
    <t>Secondary Voltage General Service &gt; 50 kW and &lt; 350 kW &amp; Irrigation</t>
  </si>
  <si>
    <t>Primary Voltage</t>
  </si>
  <si>
    <t>Campus</t>
  </si>
  <si>
    <t>High Voltage</t>
  </si>
  <si>
    <t>Retail Wheeling</t>
  </si>
  <si>
    <t>50-59</t>
  </si>
  <si>
    <t>a</t>
  </si>
  <si>
    <t>b</t>
  </si>
  <si>
    <t>c</t>
  </si>
  <si>
    <t>d</t>
  </si>
  <si>
    <t>e</t>
  </si>
  <si>
    <t>Electric Merger Credit</t>
  </si>
  <si>
    <t>Allocation to Class</t>
  </si>
  <si>
    <t>$ / kWh
Monthly Credit</t>
  </si>
  <si>
    <t>Month</t>
  </si>
  <si>
    <t>Schedule</t>
  </si>
  <si>
    <t>(a)</t>
  </si>
  <si>
    <t>(b)</t>
  </si>
  <si>
    <t>(c)</t>
  </si>
  <si>
    <t>(d)</t>
  </si>
  <si>
    <t>(e)</t>
  </si>
  <si>
    <t>g</t>
  </si>
  <si>
    <t>f</t>
  </si>
  <si>
    <t>i</t>
  </si>
  <si>
    <t>Docket No. UE-072375</t>
  </si>
  <si>
    <t>Lighting Type</t>
  </si>
  <si>
    <t>Lamp Type</t>
  </si>
  <si>
    <t>Lamp Wattage</t>
  </si>
  <si>
    <t>Billable Watts</t>
  </si>
  <si>
    <t>kWh / Month</t>
  </si>
  <si>
    <t>$ / kWh</t>
  </si>
  <si>
    <t xml:space="preserve">a
</t>
  </si>
  <si>
    <t xml:space="preserve">b
</t>
  </si>
  <si>
    <t>c =
b - a</t>
  </si>
  <si>
    <t xml:space="preserve">d
</t>
  </si>
  <si>
    <t>e =
(b * d) / 1000</t>
  </si>
  <si>
    <t>g = 
e * f</t>
  </si>
  <si>
    <t xml:space="preserve">h
</t>
  </si>
  <si>
    <t>Street</t>
  </si>
  <si>
    <t>Flourescent</t>
  </si>
  <si>
    <t>Incandescent</t>
  </si>
  <si>
    <t>Mercury Vapor</t>
  </si>
  <si>
    <t>Metal Hallide</t>
  </si>
  <si>
    <t>Sodium Vapor</t>
  </si>
  <si>
    <t>Area</t>
  </si>
  <si>
    <t>Continuous</t>
  </si>
  <si>
    <t>Traffic Signals</t>
  </si>
  <si>
    <t>kWh</t>
  </si>
  <si>
    <t>Flood</t>
  </si>
  <si>
    <t>Schedule 132</t>
  </si>
  <si>
    <t>Residential Customer Impacts</t>
  </si>
  <si>
    <t>Customer Bill</t>
  </si>
  <si>
    <t>Present</t>
  </si>
  <si>
    <t>Proposed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</si>
  <si>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</si>
  <si>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</si>
  <si>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</si>
  <si>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</si>
  <si>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</si>
  <si>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</si>
  <si>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</si>
  <si>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</si>
  <si>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</si>
  <si>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</si>
  <si>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</si>
  <si>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</si>
  <si>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</si>
  <si>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</si>
  <si>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</si>
  <si>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</si>
  <si>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Rates</t>
  </si>
  <si>
    <t>Customer Monthly Charge:</t>
  </si>
  <si>
    <t>per Month</t>
  </si>
  <si>
    <t>Energy Charge:</t>
  </si>
  <si>
    <t>Schedule 7 first 600 kWh</t>
  </si>
  <si>
    <t>¢ / kWh</t>
  </si>
  <si>
    <t>Schedule 7 over 600 kWh</t>
  </si>
  <si>
    <t>Schedule 95 - Power Cost Adjustment Clause</t>
  </si>
  <si>
    <t>Schedule 120 - Conservation Rider</t>
  </si>
  <si>
    <t>Schedule 129 - Low Income</t>
  </si>
  <si>
    <t>Schedule 194 - BPA Exchange Credit</t>
  </si>
  <si>
    <t>Schedule 132 - Merger Credit</t>
  </si>
  <si>
    <t>Tariff</t>
  </si>
  <si>
    <t>Grand Total</t>
  </si>
  <si>
    <t>% Revenue Change</t>
  </si>
  <si>
    <t>Electric Merger Credit Tariff Impacts</t>
  </si>
  <si>
    <t>$ Change in Schedule 132</t>
  </si>
  <si>
    <t>Revenue Including Current Sch 132 Credit</t>
  </si>
  <si>
    <t>Revenue Including Proposed Sch 132 Credit</t>
  </si>
  <si>
    <t>Proforma and Proposed Revenue</t>
  </si>
  <si>
    <t>Voltage Level</t>
  </si>
  <si>
    <t>Total Residential</t>
  </si>
  <si>
    <t>Secondary Voltage</t>
  </si>
  <si>
    <t>Demand &lt;= 50 kW</t>
  </si>
  <si>
    <t>Demand &gt; 50 kW but &lt;= 350 kW</t>
  </si>
  <si>
    <t>Demand &gt; 350 kW</t>
  </si>
  <si>
    <t>Seasonal Irrigation &amp; Drainage Pumping</t>
  </si>
  <si>
    <t>Total Secondary Voltage</t>
  </si>
  <si>
    <t>General Service</t>
  </si>
  <si>
    <t>Interruptible Total Electric Schools</t>
  </si>
  <si>
    <t>Total Primary Voltage</t>
  </si>
  <si>
    <t>Campus Rate</t>
  </si>
  <si>
    <t>Interruptible</t>
  </si>
  <si>
    <t>Total High Voltage</t>
  </si>
  <si>
    <t>Power Supplier Choice</t>
  </si>
  <si>
    <t>Total Choice /Retail Wheeling</t>
  </si>
  <si>
    <t>Total Jurisdictional Retail Sales</t>
  </si>
  <si>
    <t>Total Sales to Customers</t>
  </si>
  <si>
    <t>h = d * f + e</t>
  </si>
  <si>
    <t>i = d * g + e</t>
  </si>
  <si>
    <t>j = i - h</t>
  </si>
  <si>
    <t>k = j / h</t>
  </si>
  <si>
    <t xml:space="preserve">Puget Sound Energy, Inc. </t>
  </si>
  <si>
    <t>Combined</t>
  </si>
  <si>
    <t>Electric</t>
  </si>
  <si>
    <t>Gas</t>
  </si>
  <si>
    <t xml:space="preserve">Determination of revenue requirement resulting from Commitment No. 034 in merger </t>
  </si>
  <si>
    <t>Commission Basis Report</t>
  </si>
  <si>
    <t>Allocated between Electric and Gas</t>
  </si>
  <si>
    <t>Net Revenue Requirement</t>
  </si>
  <si>
    <t>Total Revenue Requirement Surplus</t>
  </si>
  <si>
    <t>Lights</t>
  </si>
  <si>
    <t>(e) = (d) / (c)</t>
  </si>
  <si>
    <t>(f)</t>
  </si>
  <si>
    <t>(g) = (e) x (f)</t>
  </si>
  <si>
    <t>Data</t>
  </si>
  <si>
    <t>Delivered Load by Rate Class</t>
  </si>
  <si>
    <t>Class</t>
  </si>
  <si>
    <t>Res</t>
  </si>
  <si>
    <t>Res Total</t>
  </si>
  <si>
    <t>Comm</t>
  </si>
  <si>
    <t>Comm Total</t>
  </si>
  <si>
    <t>Ind</t>
  </si>
  <si>
    <t>Ind Total</t>
  </si>
  <si>
    <t>Lights Total</t>
  </si>
  <si>
    <t>Firm Resale Total</t>
  </si>
  <si>
    <t>Retail Wheeling Total</t>
  </si>
  <si>
    <t>Change in Unbilled by Class</t>
  </si>
  <si>
    <t>Sum of ResUnb</t>
  </si>
  <si>
    <t>Sum of ComUnb</t>
  </si>
  <si>
    <t>Sum of IndUnb</t>
  </si>
  <si>
    <t>Sum of StLUnb</t>
  </si>
  <si>
    <t>Sum of RslUnb</t>
  </si>
  <si>
    <t>Billed Sales by Class &amp; Tariff</t>
  </si>
  <si>
    <t>Schedule 137 - Renewable Energy Credit</t>
  </si>
  <si>
    <t>(i)</t>
  </si>
  <si>
    <t>Total Reduction for Merger Savings from 2009GRC</t>
  </si>
  <si>
    <t>LED</t>
  </si>
  <si>
    <t>Commercial</t>
  </si>
  <si>
    <t>Industrial</t>
  </si>
  <si>
    <t xml:space="preserve">        Schedule 57 - S </t>
  </si>
  <si>
    <t>Year</t>
  </si>
  <si>
    <t>Resale</t>
  </si>
  <si>
    <t>30-35</t>
  </si>
  <si>
    <t>35.01-40</t>
  </si>
  <si>
    <t>40.01-45</t>
  </si>
  <si>
    <t>45.01-50</t>
  </si>
  <si>
    <t>50.01-55</t>
  </si>
  <si>
    <t>55.01-60</t>
  </si>
  <si>
    <t>60.01-65</t>
  </si>
  <si>
    <t>65.01-70</t>
  </si>
  <si>
    <t>70.01-75</t>
  </si>
  <si>
    <t>75.01-80</t>
  </si>
  <si>
    <t>80.01-85</t>
  </si>
  <si>
    <t>85.01-90</t>
  </si>
  <si>
    <t>90.01-95</t>
  </si>
  <si>
    <t>95.01-100</t>
  </si>
  <si>
    <t>100.01-105</t>
  </si>
  <si>
    <t>105.01-110</t>
  </si>
  <si>
    <t>110.01-115</t>
  </si>
  <si>
    <t>115.01-120</t>
  </si>
  <si>
    <t>120.01-125</t>
  </si>
  <si>
    <t>125.01-130</t>
  </si>
  <si>
    <t>130.01-135</t>
  </si>
  <si>
    <t>135.01-140</t>
  </si>
  <si>
    <t>140.01-145</t>
  </si>
  <si>
    <t>145-01-150</t>
  </si>
  <si>
    <t>150.01-155</t>
  </si>
  <si>
    <t>155.01-160</t>
  </si>
  <si>
    <t>160.01-165</t>
  </si>
  <si>
    <t>165.01-170</t>
  </si>
  <si>
    <t>170.01-175</t>
  </si>
  <si>
    <t>175.01-180</t>
  </si>
  <si>
    <t>180.01-185</t>
  </si>
  <si>
    <t>185.01-190</t>
  </si>
  <si>
    <t>190.01-195</t>
  </si>
  <si>
    <t>195.01-200</t>
  </si>
  <si>
    <t>200.01-205</t>
  </si>
  <si>
    <t>205.01-210</t>
  </si>
  <si>
    <t>210.01-215</t>
  </si>
  <si>
    <t>215.01-220</t>
  </si>
  <si>
    <t>220.01-225</t>
  </si>
  <si>
    <t>225.01-230</t>
  </si>
  <si>
    <t>230.01-235</t>
  </si>
  <si>
    <t>235.01-240</t>
  </si>
  <si>
    <t>240.01-245</t>
  </si>
  <si>
    <t>245.01-250</t>
  </si>
  <si>
    <t>250.01-255</t>
  </si>
  <si>
    <t>255.01-260</t>
  </si>
  <si>
    <t>260.01-265</t>
  </si>
  <si>
    <t>265.01-270</t>
  </si>
  <si>
    <t>270.01-275</t>
  </si>
  <si>
    <t>275.01-280</t>
  </si>
  <si>
    <t>280.01-285</t>
  </si>
  <si>
    <t>285.01-290</t>
  </si>
  <si>
    <t>290.01-295</t>
  </si>
  <si>
    <t>295.01-300</t>
  </si>
  <si>
    <t>Sch 132
Current
Rate
Effective
01-01-2012</t>
  </si>
  <si>
    <t>Sch 132
Proposed
Rate
Effective
01-01-2013</t>
  </si>
  <si>
    <t>26 / 26P</t>
  </si>
  <si>
    <t>Source:  Electric Compliance Filing Docket No. UE-111048</t>
  </si>
  <si>
    <t>kWh
January 2013 to December 2013</t>
  </si>
  <si>
    <t>Estimated Revenue
January 2013 to December 2013</t>
  </si>
  <si>
    <t>Delivered Load by Tariff (Billed + Change in Unbilled)</t>
  </si>
  <si>
    <t>TOTAL 2013</t>
  </si>
  <si>
    <t>Allocate Unbilled to Tariff</t>
  </si>
  <si>
    <t>Schedule 57 kWh for light rate</t>
  </si>
  <si>
    <t>(Multiple Items)</t>
  </si>
  <si>
    <t>Net of Conservation</t>
  </si>
  <si>
    <t>Date</t>
  </si>
  <si>
    <t>Streetlight</t>
  </si>
  <si>
    <t>Transport</t>
  </si>
  <si>
    <t>Load (MWh)</t>
  </si>
  <si>
    <t>Total Delivered</t>
  </si>
  <si>
    <t>Losses</t>
  </si>
  <si>
    <t>Total Load</t>
  </si>
  <si>
    <t>Station Service</t>
  </si>
  <si>
    <t>Station Service Losses</t>
  </si>
  <si>
    <t>Full Load</t>
  </si>
  <si>
    <t>Transportation</t>
  </si>
  <si>
    <t>Proposed Effective for Period</t>
  </si>
  <si>
    <t>Electronic Workpapers</t>
  </si>
  <si>
    <t>Rate Spread &amp; Rate Design</t>
  </si>
  <si>
    <t>Schedule No. 132</t>
  </si>
  <si>
    <t>Merger Credit</t>
  </si>
  <si>
    <t>2014 Electric Merger Credit Calculation</t>
  </si>
  <si>
    <t>Advice No. 2013-xx</t>
  </si>
  <si>
    <t>January 1, 2014 through December 31, 2014</t>
  </si>
  <si>
    <t>kWh
January 2014 to December 2014
(F2013)</t>
  </si>
  <si>
    <t>Estimated Revenue
January 2014 to December 2014
(Base + ERF + Decoupling
 Eff 7-1-2013)</t>
  </si>
  <si>
    <t>Sch 132
Current
Rate
Effective
01-01-2013</t>
  </si>
  <si>
    <t>Sch 132
Proposed
Rate
Effective
01-01-2014</t>
  </si>
  <si>
    <t>Calculation of Area and Street Light Rates</t>
  </si>
  <si>
    <t>Ballast Losses</t>
  </si>
  <si>
    <t># hours / month</t>
  </si>
  <si>
    <t># of Lamps @ 8-1-13</t>
  </si>
  <si>
    <t>f =
GOAL SEEK</t>
  </si>
  <si>
    <t>i = 
g * h * 11</t>
  </si>
  <si>
    <t>Area Lights - SV</t>
  </si>
  <si>
    <t>Area Lights - MH</t>
  </si>
  <si>
    <t>12 Month kWh</t>
  </si>
  <si>
    <t>12 Month Watts</t>
  </si>
  <si>
    <t>Directional Flood Lights - SV</t>
  </si>
  <si>
    <t>Directional Flood Lights - MH</t>
  </si>
  <si>
    <t>Horizontal Flood Lights - SV</t>
  </si>
  <si>
    <t>Horizontal Flood Lights - MH</t>
  </si>
  <si>
    <t>51, 53 &amp; 54</t>
  </si>
  <si>
    <t>Average Cents</t>
  </si>
  <si>
    <t>Present Rates Effective
11-1-13</t>
  </si>
  <si>
    <t>Proposed Rates Effective
1-1-14</t>
  </si>
  <si>
    <t>Schedule 95A - Wind Power Production Credit</t>
  </si>
  <si>
    <t>Schedule 133 - Regulatory Asset Tracker</t>
  </si>
  <si>
    <t>Schedule 140 - Property Tax Rider</t>
  </si>
  <si>
    <t>Schedule 141 - ERF Rider - 1 Phase Basic Charge</t>
  </si>
  <si>
    <t>Schedule 141 - ERF Rider - First 600 kWh</t>
  </si>
  <si>
    <t>Schedule 141 - ERF Rider - Over 600 kWh</t>
  </si>
  <si>
    <t>Schedule 142 - Decoupling Rider</t>
  </si>
  <si>
    <t>Test Year Twelve Months ended June 2012</t>
  </si>
  <si>
    <t>Compliance Filing, ERF &amp; Decoupling Docket Nos. UE-121697 + UE-130137</t>
  </si>
  <si>
    <t>kWh Sales
(Docket Nos. UE-121697 &amp; 130137
ERF &amp; Decoupling YE June 2012)</t>
  </si>
  <si>
    <t>Base
Revenue
(Includes ERF &amp; Decoupling) Effective
7-1-13</t>
  </si>
  <si>
    <t>Sum of Jan-14</t>
  </si>
  <si>
    <t>Sum of Feb-14</t>
  </si>
  <si>
    <t>Sum of Mar-14</t>
  </si>
  <si>
    <t>Sum of Apr-14</t>
  </si>
  <si>
    <t>Sum of May-14</t>
  </si>
  <si>
    <t>Sum of Jun-14</t>
  </si>
  <si>
    <t>Sum of Jul-14</t>
  </si>
  <si>
    <t>Sum of Aug-14</t>
  </si>
  <si>
    <t>Sum of Sep-14</t>
  </si>
  <si>
    <t>Sum of Oct-14</t>
  </si>
  <si>
    <t>Sum of Nov-14</t>
  </si>
  <si>
    <t>Sum of Dec-14</t>
  </si>
  <si>
    <t>Sum of Jan 2014</t>
  </si>
  <si>
    <t>Sum of Feb 2014</t>
  </si>
  <si>
    <t>Sum of Mar 2014</t>
  </si>
  <si>
    <t>Sum of Apr 2014</t>
  </si>
  <si>
    <t>Sum of May 2014</t>
  </si>
  <si>
    <t>Sum of Jun 2014</t>
  </si>
  <si>
    <t>Sum of Jul 2014</t>
  </si>
  <si>
    <t>Sum of Aug 2014</t>
  </si>
  <si>
    <t>Sum of Sep 2014</t>
  </si>
  <si>
    <t>Sum of Oct 2014</t>
  </si>
  <si>
    <t>Sum of Nov 2014</t>
  </si>
  <si>
    <t>Sum of Dec 2014</t>
  </si>
  <si>
    <t>F2013 Electric Load Forecast</t>
  </si>
  <si>
    <t>Change in Unbilled (MWh)</t>
  </si>
  <si>
    <t>Total Unbilled</t>
  </si>
  <si>
    <t>Total with</t>
  </si>
  <si>
    <t>SCH_07E</t>
  </si>
  <si>
    <t>SCH_7AE</t>
  </si>
  <si>
    <t>SCH_8E</t>
  </si>
  <si>
    <t>SCH_10E</t>
  </si>
  <si>
    <t>SCH_11E</t>
  </si>
  <si>
    <t>SCH_12E</t>
  </si>
  <si>
    <t>SCH_24EC</t>
  </si>
  <si>
    <t>SCH_25EC</t>
  </si>
  <si>
    <t>SCH_26EC</t>
  </si>
  <si>
    <t>SCH_29E</t>
  </si>
  <si>
    <t>SCH_31EC</t>
  </si>
  <si>
    <t>SCH_35E</t>
  </si>
  <si>
    <t>SCH_40EC</t>
  </si>
  <si>
    <t>SCH_43E</t>
  </si>
  <si>
    <t>SCH_46EC</t>
  </si>
  <si>
    <t>SCH_49EC</t>
  </si>
  <si>
    <t>SCH_55E</t>
  </si>
  <si>
    <t>SCH_56E</t>
  </si>
  <si>
    <t>SCH_58E</t>
  </si>
  <si>
    <t>SCH_59E</t>
  </si>
  <si>
    <t>SCH_24EI</t>
  </si>
  <si>
    <t>SCH_25EI</t>
  </si>
  <si>
    <t>SCH_26EI</t>
  </si>
  <si>
    <t>SCH_31EI</t>
  </si>
  <si>
    <t>SCH_40EI</t>
  </si>
  <si>
    <t>SCH_46EI</t>
  </si>
  <si>
    <t>SCH_49EI</t>
  </si>
  <si>
    <t>SCH_03E</t>
  </si>
  <si>
    <t>SCH_24EL</t>
  </si>
  <si>
    <t>SCH_25EL</t>
  </si>
  <si>
    <t>SCH_50E</t>
  </si>
  <si>
    <t>SCH_51E</t>
  </si>
  <si>
    <t>SCH_52E</t>
  </si>
  <si>
    <t>SCH_53E</t>
  </si>
  <si>
    <t>SCH_54E</t>
  </si>
  <si>
    <t>SCH_57E</t>
  </si>
  <si>
    <t>SCH_05E</t>
  </si>
  <si>
    <t>SCH_449EC</t>
  </si>
  <si>
    <t>SCH_449EI</t>
  </si>
  <si>
    <t>SCH_459EI</t>
  </si>
  <si>
    <t>Calculation</t>
  </si>
  <si>
    <t>Secondary Voltage Schedule 24</t>
  </si>
  <si>
    <t>Secondary Voltage Schedules 25 &amp; 29</t>
  </si>
  <si>
    <t>Secondary Voltage Schedule 26</t>
  </si>
  <si>
    <t>Primary Voltage Schedule 31</t>
  </si>
  <si>
    <t>Primary Voltage Schedule 35</t>
  </si>
  <si>
    <t>Primary Voltage Schedule 43</t>
  </si>
  <si>
    <t>Campus Schedule 40</t>
  </si>
  <si>
    <t>High Voltage Schedules
46 &amp; 49</t>
  </si>
  <si>
    <t>Retail Wheeling Schedules
449 &amp; 459</t>
  </si>
  <si>
    <t>Lighting Schedules
50-59</t>
  </si>
  <si>
    <t>Special Contract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</si>
  <si>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</si>
  <si>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</si>
  <si>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</si>
  <si>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</si>
  <si>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</si>
  <si>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</si>
  <si>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</si>
  <si>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</si>
  <si>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</si>
  <si>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</si>
  <si>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</si>
  <si>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</si>
  <si>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</si>
  <si>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</si>
  <si>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2011 GRC</t>
  </si>
  <si>
    <t>Peak Credit Allocation Factors</t>
  </si>
  <si>
    <t>ENERGY-2</t>
  </si>
  <si>
    <t>DEM-2B</t>
  </si>
  <si>
    <t>PC-3 [19% Demand &amp; 81% Energy]</t>
  </si>
  <si>
    <t>PCA Costs [JHS-13.01 Exh A-1 excluding property taxes]</t>
  </si>
  <si>
    <t xml:space="preserve"> = 4*6</t>
  </si>
  <si>
    <t>Allocate PCA Costs on PC-3</t>
  </si>
  <si>
    <t>PCA Prop Tax</t>
  </si>
  <si>
    <t xml:space="preserve"> = 18*9</t>
  </si>
  <si>
    <t>Allocate PCA Prop Tax on Property Tax from 2011 GRC</t>
  </si>
  <si>
    <t>Other Operating Revenue from 2011 Compliance</t>
  </si>
  <si>
    <t>Other Operating Revenue from 2011 GRC Compliance %</t>
  </si>
  <si>
    <t>Other Operating Revenue from Rev Req</t>
  </si>
  <si>
    <t xml:space="preserve"> = 13 * 14</t>
  </si>
  <si>
    <t>Allocate 2011 Other Operating Revenue</t>
  </si>
  <si>
    <t>Property Tax from 2011 GRC Compliance [includes PCA P/Ts]</t>
  </si>
  <si>
    <t>Property Tax from 2011 GRC Compliance %</t>
  </si>
  <si>
    <t>Property Tax from Rev Req</t>
  </si>
  <si>
    <t xml:space="preserve"> = 18 * 19</t>
  </si>
  <si>
    <t>Allocate 2011 ERF Property Tax</t>
  </si>
  <si>
    <t xml:space="preserve"> = 7+10+15+20</t>
  </si>
  <si>
    <t>Subtotal  Non-ERF Costs</t>
  </si>
  <si>
    <t>Total Cost of Service</t>
  </si>
  <si>
    <t xml:space="preserve"> = 23-22</t>
  </si>
  <si>
    <t>2011 GRC Non PCA &amp; Property Tax Revenue Requirement</t>
  </si>
  <si>
    <t xml:space="preserve">ERF Revenue Requirement </t>
  </si>
  <si>
    <t xml:space="preserve"> = 25 * 26</t>
  </si>
  <si>
    <t>Allocate ERF Revenue Requirement to Class</t>
  </si>
  <si>
    <t xml:space="preserve"> = 24- 27</t>
  </si>
  <si>
    <t>2011 GRC Non-ERF,  Non-PCA &amp; Property Tax Rev Req</t>
  </si>
  <si>
    <t>kWh Sales - 2011 GRC (YE2010)</t>
  </si>
  <si>
    <t xml:space="preserve"> = 7 / 31</t>
  </si>
  <si>
    <t>2011 GRC Unit Cost - PCA</t>
  </si>
  <si>
    <t xml:space="preserve"> = 10 / 31</t>
  </si>
  <si>
    <t>2011 GRC Unit Cost - Property Tax - PCA</t>
  </si>
  <si>
    <t xml:space="preserve"> = 20 / 31</t>
  </si>
  <si>
    <t>2011 GRC Unit Cost - Property Tax  - Other</t>
  </si>
  <si>
    <t xml:space="preserve"> = 15 / 31</t>
  </si>
  <si>
    <t>2011 GRC Unit Cost - Other Operating Revenue</t>
  </si>
  <si>
    <t xml:space="preserve"> = 27 / 31</t>
  </si>
  <si>
    <t>2011 GRC Unit Cost - ERF</t>
  </si>
  <si>
    <t xml:space="preserve"> = 29 / 31</t>
  </si>
  <si>
    <t>2011 GRC Unit Cost - Non ERF, Non PCA, Non Prop Tax</t>
  </si>
  <si>
    <t>2012 CBR</t>
  </si>
  <si>
    <t>June 2012 Billed Sales</t>
  </si>
  <si>
    <t>Sch 40 Adjustment</t>
  </si>
  <si>
    <t>Change in Unbilled Sales</t>
  </si>
  <si>
    <t>Weather Normalization</t>
  </si>
  <si>
    <t>Delivered 6-2012 kWh Sales</t>
  </si>
  <si>
    <t>Remove Transportation</t>
  </si>
  <si>
    <t xml:space="preserve"> = 43</t>
  </si>
  <si>
    <t>June 2012 kWh Sales</t>
  </si>
  <si>
    <t xml:space="preserve"> = 32 * 46</t>
  </si>
  <si>
    <t>June 2012 CBR Cost - PCA</t>
  </si>
  <si>
    <t xml:space="preserve"> = 33 * 46</t>
  </si>
  <si>
    <t>June 2012 CBR Cost - Property Tax - PCA</t>
  </si>
  <si>
    <t xml:space="preserve"> = 34 * 46</t>
  </si>
  <si>
    <t>June 2012 CBR Cost - Property Tax - Other</t>
  </si>
  <si>
    <t xml:space="preserve"> = 35 * 46</t>
  </si>
  <si>
    <t>June 2012 CBR Cost - Other Operating Revenue</t>
  </si>
  <si>
    <t xml:space="preserve"> = 36 * 46</t>
  </si>
  <si>
    <t>June 2012 CBR Cost - ERF</t>
  </si>
  <si>
    <t xml:space="preserve"> = 37 * 46</t>
  </si>
  <si>
    <t>June 2012 CBR Cost - Non ERF, Non PCA, Non Property Tax</t>
  </si>
  <si>
    <t>proceeding Docket No. U-072375 For Period from January 1, 2014 through December 31, 2014</t>
  </si>
  <si>
    <t xml:space="preserve">Total Annual Rate Credit Commitment </t>
  </si>
  <si>
    <t>Most Recent Four-Factor from the June 2013</t>
  </si>
  <si>
    <t>2013 Amount (Under)/Over Credited</t>
  </si>
  <si>
    <t>Conversion Factor from June 2013 CBR</t>
  </si>
  <si>
    <t>ERF YE June 2012</t>
  </si>
  <si>
    <t>Decoupling YE June 2012</t>
  </si>
  <si>
    <t xml:space="preserve">ERF Rates vs. Decoupling Rates Effective July 1, 2013 </t>
  </si>
  <si>
    <t>kWh Sales
YE 06-30-2012</t>
  </si>
  <si>
    <t>Proforma Revenue
ERF + Base Rates Effective 7-1-2013</t>
  </si>
  <si>
    <t>Proposed Base
+ ERF + Decoupling Revenue Effective 
July 1, 2013</t>
  </si>
  <si>
    <t>$ Decoupling Revenue Increase (Decrease)</t>
  </si>
  <si>
    <t>% Change</t>
  </si>
  <si>
    <t>(f) = (e) - (d)</t>
  </si>
  <si>
    <t>25 / 7A</t>
  </si>
  <si>
    <t>Demand &gt; 350 kW, PV Rate</t>
  </si>
  <si>
    <t>26P</t>
  </si>
  <si>
    <t xml:space="preserve">Total Firm Resale </t>
  </si>
  <si>
    <t>Subtotal Non-PCA Revenue</t>
  </si>
  <si>
    <t>% To Total</t>
  </si>
  <si>
    <t>f = d + e</t>
  </si>
  <si>
    <t>Delivered kWh Jan 1, 2014
to Dec 31, 2014
(F2013)</t>
  </si>
  <si>
    <t>Subtotal Non-PCA Revenue Less Firm Resale</t>
  </si>
  <si>
    <t>g = f</t>
  </si>
  <si>
    <t>h = g / sum(g)</t>
  </si>
  <si>
    <t>j = h * i</t>
  </si>
  <si>
    <t>k</t>
  </si>
  <si>
    <t>l = j / k</t>
  </si>
  <si>
    <t>Annual Revenue per lamp
@ Proposed Rate</t>
  </si>
  <si>
    <t>Proposed
Sch 132
Credit
Effective
January 1, 2014</t>
  </si>
  <si>
    <t>Billed Sales (MWh) (Net of Conservation</t>
  </si>
  <si>
    <t>Schedule
7</t>
  </si>
  <si>
    <t>Schedule
24</t>
  </si>
  <si>
    <t>Schedule
25</t>
  </si>
  <si>
    <t>Schedule
26</t>
  </si>
  <si>
    <t>Schedule
29</t>
  </si>
  <si>
    <t>Schedule
31</t>
  </si>
  <si>
    <t>Schedule
35</t>
  </si>
  <si>
    <t>Schedule
43</t>
  </si>
  <si>
    <t>Schedule
40</t>
  </si>
  <si>
    <t>Schedule
46</t>
  </si>
  <si>
    <t>Schedule
49</t>
  </si>
  <si>
    <t>Schedule
50-59</t>
  </si>
  <si>
    <t>Schedule
459</t>
  </si>
  <si>
    <t>Schedule
449</t>
  </si>
  <si>
    <t>Schedule
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</si>
</sst>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&quot;$&quot;* #,##0.000000_);_(&quot;$&quot;* \(#,##0.000000\);_(&quot;$&quot;* &quot;-&quot;??_);_(@_)"/>
    <numFmt numFmtId="168" formatCode="0.000000"/>
    <numFmt numFmtId="169" formatCode="_(* #,##0.0_);_(* \(#,##0.0\);_(* &quot;-&quot;_);_(@_)"/>
    <numFmt numFmtId="170" formatCode="0.00_)"/>
    <numFmt numFmtId="171" formatCode="&quot;$&quot;#,##0.00"/>
    <numFmt numFmtId="172" formatCode="_(&quot;$&quot;* #,##0.0000_);_(&quot;$&quot;* \(#,##0.0000\);_(&quot;$&quot;* &quot;-&quot;????_);_(@_)"/>
    <numFmt numFmtId="173" formatCode="_(* #,##0.0000_);_(* \(#,##0.0000\);_(* &quot;-&quot;??_);_(@_)"/>
    <numFmt numFmtId="174" formatCode="#."/>
    <numFmt numFmtId="175" formatCode="mmmm\ d\,\ yyyy"/>
    <numFmt numFmtId="176" formatCode="_(* #,##0.00000_);_(* \(#,##0.00000\);_(* &quot;-&quot;??_);_(@_)"/>
    <numFmt numFmtId="177" formatCode="d\.mmm\.yy"/>
    <numFmt numFmtId="178" formatCode="0.0%"/>
    <numFmt numFmtId="179" formatCode="0.0000000"/>
    <numFmt numFmtId="180" formatCode="&quot;$&quot;#,##0;\-&quot;$&quot;#,##0"/>
    <numFmt numFmtId="181" formatCode="#,##0_);[Red]\(#,##0\);&quot; &quot;"/>
    <numFmt numFmtId="182" formatCode="_(* #,##0.000000_);_(* \(#,##0.000000\);_(* &quot;-&quot;??_);_(@_)"/>
    <numFmt numFmtId="183" formatCode="0.000%"/>
    <numFmt numFmtId="184" formatCode="0000"/>
    <numFmt numFmtId="185" formatCode="000000"/>
    <numFmt numFmtId="186" formatCode="_(* ###0_);_(* \(###0\);_(* &quot;-&quot;_);_(@_)"/>
    <numFmt numFmtId="187" formatCode="_([$€-2]* #,##0.00_);_([$€-2]* \(#,##0.00\);_([$€-2]* &quot;-&quot;??_)"/>
    <numFmt numFmtId="188" formatCode="_(&quot;$&quot;* #,##0.0_);_(&quot;$&quot;* \(#,##0.0\);_(&quot;$&quot;* &quot;-&quot;??_);_(@_)"/>
    <numFmt numFmtId="189" formatCode="0.0000_);\(0.0000\)"/>
    <numFmt numFmtId="190" formatCode="_(* #,##0.0000_);_(* \(#,##0.0000\);_(* &quot;-&quot;????_);_(@_)"/>
    <numFmt numFmtId="191" formatCode="_-* #,##0.00\ _D_M_-;\-* #,##0.00\ _D_M_-;_-* &quot;-&quot;??\ _D_M_-;_-@_-"/>
    <numFmt numFmtId="192" formatCode="_(* #,##0.000_);_(* \(#,##0.000\);_(* &quot;-&quot;??_);_(@_)"/>
    <numFmt numFmtId="193" formatCode="[$-409]mmm\-yy;@"/>
    <numFmt numFmtId="194" formatCode="_-* #,##0.00\ &quot;DM&quot;_-;\-* #,##0.00\ &quot;DM&quot;_-;_-* &quot;-&quot;??\ &quot;DM&quot;_-;_-@_-"/>
    <numFmt numFmtId="195" formatCode="&quot;$&quot;#,##0\ ;\(&quot;$&quot;#,##0\)"/>
    <numFmt numFmtId="196" formatCode="[Blue]#,##0_);[Magenta]\(#,##0\)"/>
    <numFmt numFmtId="197" formatCode="_(&quot;$&quot;* #,##0.000000_);_(&quot;$&quot;* \(#,##0.000000\);_(&quot;$&quot;* &quot;-&quot;??????_);_(@_)"/>
    <numFmt numFmtId="198" formatCode="#,##0.00\ ;\(#,##0.00\)"/>
    <numFmt numFmtId="199" formatCode="0\ &quot; HR&quot;"/>
    <numFmt numFmtId="200" formatCode="0000000"/>
    <numFmt numFmtId="201" formatCode="0.0000%"/>
    <numFmt numFmtId="202" formatCode="0.00000%"/>
    <numFmt numFmtId="203" formatCode="mmm\-yyyy"/>
    <numFmt numFmtId="204" formatCode="_(&quot;$&quot;* #,##0.000_);_(&quot;$&quot;* \(#,##0.000\);_(&quot;$&quot;* &quot;-&quot;??_);_(@_)"/>
    <numFmt numFmtId="205" formatCode="m/yy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8"/>
      <name val="Arial"/>
    </font>
    <font>
      <b/>
      <sz val="10"/>
      <name val="Arial"/>
    </font>
    <font>
      <b/>
      <i/>
      <sz val="16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</font>
    <font>
      <sz val="10"/>
      <name val="Helv"/>
    </font>
    <font>
      <sz val="12"/>
      <name val="TIMES"/>
    </font>
    <font>
      <sz val="1"/>
      <color indexed="16"/>
      <name val="Courie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Arial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10"/>
      <name val="Arial"/>
    </font>
    <font>
      <sz val="12"/>
      <color indexed="10"/>
      <name val="TIMES"/>
    </font>
    <font>
      <i/>
      <sz val="10"/>
      <name val="Arial"/>
      <family val="2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8"/>
      <name val="Helv"/>
    </font>
    <font>
      <b/>
      <sz val="8"/>
      <color indexed="8"/>
      <name val="Helv"/>
    </font>
    <font>
      <sz val="12"/>
      <name val="Times New Roman"/>
      <family val="1"/>
    </font>
    <font>
      <sz val="10"/>
      <color indexed="24"/>
      <name val="Arial"/>
      <family val="2"/>
    </font>
    <font>
      <sz val="10"/>
      <color indexed="22"/>
      <name val="Arial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u/>
      <sz val="10"/>
      <name val="Times New Roman"/>
      <family val="1"/>
    </font>
    <font>
      <sz val="10"/>
      <name val="Arial"/>
    </font>
    <font>
      <b/>
      <i/>
      <u/>
      <sz val="10"/>
      <name val="Times New Roman"/>
      <family val="1"/>
    </font>
    <font>
      <b/>
      <sz val="10"/>
      <color theme="1"/>
      <name val="Arial"/>
      <family val="2"/>
    </font>
    <font>
      <u/>
      <sz val="10"/>
      <name val="Arial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2"/>
      <name val="Times"/>
      <family val="1"/>
    </font>
    <font>
      <sz val="12"/>
      <name val="Arial MT"/>
    </font>
    <font>
      <b/>
      <sz val="11"/>
      <name val="Arial"/>
      <family val="2"/>
    </font>
    <font>
      <sz val="12"/>
      <color indexed="10"/>
      <name val="Times"/>
      <family val="1"/>
    </font>
    <font>
      <sz val="19"/>
      <color indexed="48"/>
      <name val="Arial"/>
      <family val="2"/>
    </font>
    <font>
      <b/>
      <u val="double"/>
      <sz val="12"/>
      <name val="Arial MT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2"/>
      <color indexed="24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10"/>
      <color indexed="81"/>
      <name val="Tahoma"/>
      <charset val="1"/>
    </font>
    <font>
      <sz val="24"/>
      <color theme="1"/>
      <name val="Calibri"/>
      <family val="2"/>
    </font>
    <font>
      <b/>
      <sz val="10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univers (E1)"/>
    </font>
    <font>
      <sz val="10"/>
      <name val="Geneva"/>
    </font>
    <font>
      <sz val="12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rgb="FF3F3F3F"/>
      <name val="Calibri"/>
      <family val="2"/>
      <scheme val="minor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indexed="6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15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indexed="5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1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</borders>
  <cellStyleXfs count="9787">
    <xf numFmtId="0" fontId="0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9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9" fontId="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52" fillId="0" borderId="0"/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79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52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2" borderId="0" applyNumberFormat="0" applyBorder="0" applyAlignment="0" applyProtection="0"/>
    <xf numFmtId="0" fontId="11" fillId="30" borderId="0" applyNumberFormat="0" applyBorder="0" applyAlignment="0" applyProtection="0"/>
    <xf numFmtId="0" fontId="12" fillId="3" borderId="0" applyNumberFormat="0" applyBorder="0" applyAlignment="0" applyProtection="0"/>
    <xf numFmtId="177" fontId="38" fillId="0" borderId="0" applyFill="0" applyBorder="0" applyAlignment="0"/>
    <xf numFmtId="41" fontId="4" fillId="31" borderId="0"/>
    <xf numFmtId="0" fontId="13" fillId="32" borderId="1" applyNumberFormat="0" applyAlignment="0" applyProtection="0"/>
    <xf numFmtId="41" fontId="14" fillId="33" borderId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5" fillId="0" borderId="0" applyFill="0" applyBorder="0" applyAlignment="0" applyProtection="0"/>
    <xf numFmtId="0" fontId="16" fillId="0" borderId="0"/>
    <xf numFmtId="0" fontId="16" fillId="0" borderId="0"/>
    <xf numFmtId="0" fontId="17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4" fontId="18" fillId="0" borderId="0">
      <protection locked="0"/>
    </xf>
    <xf numFmtId="0" fontId="17" fillId="0" borderId="0"/>
    <xf numFmtId="0" fontId="39" fillId="0" borderId="0" applyNumberFormat="0" applyAlignment="0">
      <alignment horizontal="left"/>
    </xf>
    <xf numFmtId="0" fontId="40" fillId="0" borderId="0" applyNumberFormat="0" applyAlignment="0"/>
    <xf numFmtId="0" fontId="16" fillId="0" borderId="0"/>
    <xf numFmtId="0" fontId="17" fillId="0" borderId="0"/>
    <xf numFmtId="0" fontId="16" fillId="0" borderId="0"/>
    <xf numFmtId="0" fontId="17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5" fillId="0" borderId="0" applyFill="0" applyBorder="0" applyAlignment="0" applyProtection="0"/>
    <xf numFmtId="175" fontId="15" fillId="0" borderId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168" fontId="4" fillId="0" borderId="0"/>
    <xf numFmtId="0" fontId="19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/>
    <xf numFmtId="0" fontId="20" fillId="4" borderId="0" applyNumberFormat="0" applyBorder="0" applyAlignment="0" applyProtection="0"/>
    <xf numFmtId="38" fontId="5" fillId="33" borderId="0" applyNumberFormat="0" applyBorder="0" applyAlignment="0" applyProtection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0" fontId="37" fillId="0" borderId="2" applyNumberFormat="0" applyAlignment="0" applyProtection="0">
      <alignment horizontal="left"/>
    </xf>
    <xf numFmtId="0" fontId="37" fillId="0" borderId="3">
      <alignment horizontal="left"/>
    </xf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38" fontId="6" fillId="0" borderId="0"/>
    <xf numFmtId="40" fontId="6" fillId="0" borderId="0"/>
    <xf numFmtId="0" fontId="23" fillId="7" borderId="5" applyNumberFormat="0" applyAlignment="0" applyProtection="0"/>
    <xf numFmtId="10" fontId="5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41" fontId="24" fillId="37" borderId="7">
      <alignment horizontal="left"/>
      <protection locked="0"/>
    </xf>
    <xf numFmtId="10" fontId="24" fillId="37" borderId="7">
      <alignment horizontal="right"/>
      <protection locked="0"/>
    </xf>
    <xf numFmtId="0" fontId="41" fillId="33" borderId="0"/>
    <xf numFmtId="3" fontId="25" fillId="0" borderId="0" applyFill="0" applyBorder="0" applyAlignment="0" applyProtection="0"/>
    <xf numFmtId="0" fontId="26" fillId="0" borderId="8" applyNumberFormat="0" applyFill="0" applyAlignment="0" applyProtection="0"/>
    <xf numFmtId="44" fontId="7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7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7" fillId="38" borderId="0" applyNumberFormat="0" applyBorder="0" applyAlignment="0" applyProtection="0"/>
    <xf numFmtId="37" fontId="42" fillId="0" borderId="0"/>
    <xf numFmtId="170" fontId="8" fillId="0" borderId="0"/>
    <xf numFmtId="180" fontId="14" fillId="0" borderId="0"/>
    <xf numFmtId="180" fontId="14" fillId="0" borderId="0"/>
    <xf numFmtId="180" fontId="14" fillId="0" borderId="0"/>
    <xf numFmtId="168" fontId="14" fillId="0" borderId="0">
      <alignment horizontal="left" wrapText="1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28" fillId="40" borderId="12" applyNumberFormat="0" applyAlignment="0" applyProtection="0"/>
    <xf numFmtId="0" fontId="16" fillId="0" borderId="0"/>
    <xf numFmtId="0" fontId="16" fillId="0" borderId="0"/>
    <xf numFmtId="0" fontId="17" fillId="0" borderId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41" fontId="14" fillId="41" borderId="7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13">
      <alignment horizontal="center"/>
    </xf>
    <xf numFmtId="3" fontId="43" fillId="0" borderId="0" applyFont="0" applyFill="0" applyBorder="0" applyAlignment="0" applyProtection="0"/>
    <xf numFmtId="0" fontId="43" fillId="42" borderId="0" applyNumberFormat="0" applyFont="0" applyBorder="0" applyAlignment="0" applyProtection="0"/>
    <xf numFmtId="0" fontId="17" fillId="0" borderId="0"/>
    <xf numFmtId="3" fontId="29" fillId="0" borderId="0" applyFill="0" applyBorder="0" applyAlignment="0" applyProtection="0"/>
    <xf numFmtId="0" fontId="30" fillId="0" borderId="0"/>
    <xf numFmtId="3" fontId="45" fillId="0" borderId="0" applyFill="0" applyBorder="0" applyAlignment="0" applyProtection="0"/>
    <xf numFmtId="42" fontId="14" fillId="31" borderId="0"/>
    <xf numFmtId="0" fontId="46" fillId="43" borderId="0"/>
    <xf numFmtId="0" fontId="47" fillId="43" borderId="14"/>
    <xf numFmtId="0" fontId="48" fillId="44" borderId="15"/>
    <xf numFmtId="0" fontId="49" fillId="43" borderId="16"/>
    <xf numFmtId="42" fontId="14" fillId="31" borderId="17">
      <alignment vertical="center"/>
    </xf>
    <xf numFmtId="0" fontId="9" fillId="31" borderId="18" applyNumberFormat="0">
      <alignment horizontal="center" vertical="center" wrapText="1"/>
    </xf>
    <xf numFmtId="10" fontId="4" fillId="31" borderId="0"/>
    <xf numFmtId="172" fontId="4" fillId="31" borderId="0"/>
    <xf numFmtId="165" fontId="55" fillId="0" borderId="0" applyBorder="0" applyAlignment="0"/>
    <xf numFmtId="42" fontId="14" fillId="31" borderId="19">
      <alignment horizontal="left"/>
    </xf>
    <xf numFmtId="172" fontId="31" fillId="31" borderId="19">
      <alignment horizontal="left"/>
    </xf>
    <xf numFmtId="14" fontId="50" fillId="0" borderId="0" applyNumberFormat="0" applyFill="0" applyBorder="0" applyAlignment="0" applyProtection="0">
      <alignment horizontal="left"/>
    </xf>
    <xf numFmtId="169" fontId="14" fillId="0" borderId="0" applyFont="0" applyFill="0" applyAlignment="0">
      <alignment horizontal="right"/>
    </xf>
    <xf numFmtId="4" fontId="56" fillId="37" borderId="12" applyNumberFormat="0" applyProtection="0">
      <alignment vertical="center"/>
    </xf>
    <xf numFmtId="4" fontId="61" fillId="38" borderId="20" applyNumberFormat="0" applyProtection="0">
      <alignment vertical="center"/>
    </xf>
    <xf numFmtId="4" fontId="56" fillId="37" borderId="12" applyNumberFormat="0" applyProtection="0">
      <alignment horizontal="left" vertical="center" indent="1"/>
    </xf>
    <xf numFmtId="0" fontId="57" fillId="38" borderId="20" applyNumberFormat="0" applyProtection="0">
      <alignment horizontal="left" vertical="top" indent="1"/>
    </xf>
    <xf numFmtId="0" fontId="4" fillId="45" borderId="12" applyNumberFormat="0" applyProtection="0">
      <alignment horizontal="left" vertical="center" indent="1"/>
    </xf>
    <xf numFmtId="4" fontId="56" fillId="3" borderId="20" applyNumberFormat="0" applyProtection="0">
      <alignment horizontal="right" vertical="center"/>
    </xf>
    <xf numFmtId="4" fontId="56" fillId="9" borderId="20" applyNumberFormat="0" applyProtection="0">
      <alignment horizontal="right" vertical="center"/>
    </xf>
    <xf numFmtId="4" fontId="56" fillId="20" borderId="20" applyNumberFormat="0" applyProtection="0">
      <alignment horizontal="right" vertical="center"/>
    </xf>
    <xf numFmtId="4" fontId="56" fillId="11" borderId="20" applyNumberFormat="0" applyProtection="0">
      <alignment horizontal="right" vertical="center"/>
    </xf>
    <xf numFmtId="4" fontId="56" fillId="15" borderId="20" applyNumberFormat="0" applyProtection="0">
      <alignment horizontal="right" vertical="center"/>
    </xf>
    <xf numFmtId="4" fontId="56" fillId="28" borderId="20" applyNumberFormat="0" applyProtection="0">
      <alignment horizontal="right" vertical="center"/>
    </xf>
    <xf numFmtId="4" fontId="56" fillId="24" borderId="20" applyNumberFormat="0" applyProtection="0">
      <alignment horizontal="right" vertical="center"/>
    </xf>
    <xf numFmtId="4" fontId="56" fillId="46" borderId="20" applyNumberFormat="0" applyProtection="0">
      <alignment horizontal="right" vertical="center"/>
    </xf>
    <xf numFmtId="4" fontId="56" fillId="10" borderId="20" applyNumberFormat="0" applyProtection="0">
      <alignment horizontal="right" vertical="center"/>
    </xf>
    <xf numFmtId="4" fontId="57" fillId="47" borderId="12" applyNumberFormat="0" applyProtection="0">
      <alignment horizontal="left" vertical="center" indent="1"/>
    </xf>
    <xf numFmtId="4" fontId="56" fillId="48" borderId="21" applyNumberFormat="0" applyProtection="0">
      <alignment horizontal="left" vertical="center" indent="1"/>
    </xf>
    <xf numFmtId="4" fontId="62" fillId="49" borderId="0" applyNumberFormat="0" applyProtection="0">
      <alignment horizontal="left" vertical="center" indent="1"/>
    </xf>
    <xf numFmtId="4" fontId="56" fillId="50" borderId="20" applyNumberFormat="0" applyProtection="0">
      <alignment horizontal="right" vertical="center"/>
    </xf>
    <xf numFmtId="4" fontId="56" fillId="48" borderId="12" applyNumberFormat="0" applyProtection="0">
      <alignment horizontal="left" vertical="center" indent="1"/>
    </xf>
    <xf numFmtId="4" fontId="56" fillId="51" borderId="12" applyNumberFormat="0" applyProtection="0">
      <alignment horizontal="left" vertical="center" indent="1"/>
    </xf>
    <xf numFmtId="0" fontId="14" fillId="49" borderId="20" applyNumberFormat="0" applyProtection="0">
      <alignment horizontal="left" vertical="center" indent="1"/>
    </xf>
    <xf numFmtId="0" fontId="4" fillId="51" borderId="12" applyNumberFormat="0" applyProtection="0">
      <alignment horizontal="left" vertical="center" indent="1"/>
    </xf>
    <xf numFmtId="0" fontId="14" fillId="50" borderId="20" applyNumberFormat="0" applyProtection="0">
      <alignment horizontal="left" vertical="center" indent="1"/>
    </xf>
    <xf numFmtId="0" fontId="14" fillId="50" borderId="20" applyNumberFormat="0" applyProtection="0">
      <alignment horizontal="left" vertical="top" indent="1"/>
    </xf>
    <xf numFmtId="0" fontId="14" fillId="8" borderId="20" applyNumberFormat="0" applyProtection="0">
      <alignment horizontal="left" vertical="center" indent="1"/>
    </xf>
    <xf numFmtId="0" fontId="14" fillId="8" borderId="20" applyNumberFormat="0" applyProtection="0">
      <alignment horizontal="left" vertical="top" indent="1"/>
    </xf>
    <xf numFmtId="0" fontId="14" fillId="52" borderId="20" applyNumberFormat="0" applyProtection="0">
      <alignment horizontal="left" vertical="center" indent="1"/>
    </xf>
    <xf numFmtId="0" fontId="14" fillId="52" borderId="20" applyNumberFormat="0" applyProtection="0">
      <alignment horizontal="left" vertical="top" indent="1"/>
    </xf>
    <xf numFmtId="0" fontId="14" fillId="53" borderId="6" applyNumberFormat="0">
      <protection locked="0"/>
    </xf>
    <xf numFmtId="0" fontId="55" fillId="49" borderId="22" applyBorder="0"/>
    <xf numFmtId="4" fontId="56" fillId="39" borderId="20" applyNumberFormat="0" applyProtection="0">
      <alignment vertical="center"/>
    </xf>
    <xf numFmtId="4" fontId="63" fillId="39" borderId="20" applyNumberFormat="0" applyProtection="0">
      <alignment vertical="center"/>
    </xf>
    <xf numFmtId="4" fontId="56" fillId="39" borderId="20" applyNumberFormat="0" applyProtection="0">
      <alignment horizontal="left" vertical="center" indent="1"/>
    </xf>
    <xf numFmtId="0" fontId="56" fillId="39" borderId="20" applyNumberFormat="0" applyProtection="0">
      <alignment horizontal="left" vertical="top" indent="1"/>
    </xf>
    <xf numFmtId="4" fontId="56" fillId="48" borderId="12" applyNumberFormat="0" applyProtection="0">
      <alignment horizontal="right" vertical="center"/>
    </xf>
    <xf numFmtId="4" fontId="63" fillId="52" borderId="20" applyNumberFormat="0" applyProtection="0">
      <alignment horizontal="right" vertical="center"/>
    </xf>
    <xf numFmtId="0" fontId="4" fillId="45" borderId="12" applyNumberFormat="0" applyProtection="0">
      <alignment horizontal="left" vertical="center" indent="1"/>
    </xf>
    <xf numFmtId="0" fontId="4" fillId="45" borderId="12" applyNumberFormat="0" applyProtection="0">
      <alignment horizontal="left" vertical="center" indent="1"/>
    </xf>
    <xf numFmtId="0" fontId="58" fillId="0" borderId="0"/>
    <xf numFmtId="0" fontId="41" fillId="54" borderId="6"/>
    <xf numFmtId="4" fontId="64" fillId="52" borderId="20" applyNumberFormat="0" applyProtection="0">
      <alignment horizontal="right" vertical="center"/>
    </xf>
    <xf numFmtId="39" fontId="14" fillId="55" borderId="0"/>
    <xf numFmtId="0" fontId="65" fillId="0" borderId="0" applyNumberFormat="0" applyFill="0" applyBorder="0" applyAlignment="0" applyProtection="0"/>
    <xf numFmtId="38" fontId="5" fillId="0" borderId="23"/>
    <xf numFmtId="38" fontId="41" fillId="0" borderId="23"/>
    <xf numFmtId="38" fontId="41" fillId="0" borderId="23"/>
    <xf numFmtId="38" fontId="41" fillId="0" borderId="23"/>
    <xf numFmtId="38" fontId="6" fillId="0" borderId="19"/>
    <xf numFmtId="39" fontId="50" fillId="56" borderId="0"/>
    <xf numFmtId="168" fontId="14" fillId="0" borderId="0">
      <alignment horizontal="left" wrapText="1"/>
    </xf>
    <xf numFmtId="168" fontId="14" fillId="0" borderId="0">
      <alignment horizontal="left" wrapText="1"/>
    </xf>
    <xf numFmtId="181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40" fontId="51" fillId="0" borderId="0" applyBorder="0">
      <alignment horizontal="right"/>
    </xf>
    <xf numFmtId="41" fontId="32" fillId="31" borderId="0">
      <alignment horizontal="left"/>
    </xf>
    <xf numFmtId="0" fontId="14" fillId="0" borderId="0" applyNumberFormat="0" applyBorder="0" applyAlignment="0"/>
    <xf numFmtId="0" fontId="33" fillId="0" borderId="0" applyNumberFormat="0" applyFill="0" applyBorder="0" applyAlignment="0" applyProtection="0"/>
    <xf numFmtId="0" fontId="46" fillId="0" borderId="0"/>
    <xf numFmtId="0" fontId="47" fillId="43" borderId="0"/>
    <xf numFmtId="171" fontId="34" fillId="31" borderId="0">
      <alignment horizontal="left" vertical="center"/>
    </xf>
    <xf numFmtId="0" fontId="9" fillId="31" borderId="0">
      <alignment horizontal="left" wrapText="1"/>
    </xf>
    <xf numFmtId="0" fontId="35" fillId="0" borderId="0">
      <alignment horizontal="left" vertical="center"/>
    </xf>
    <xf numFmtId="41" fontId="9" fillId="31" borderId="0">
      <alignment horizontal="left"/>
    </xf>
    <xf numFmtId="0" fontId="17" fillId="0" borderId="24"/>
    <xf numFmtId="0" fontId="36" fillId="0" borderId="0" applyNumberFormat="0" applyFill="0" applyBorder="0" applyAlignment="0" applyProtection="0"/>
    <xf numFmtId="0" fontId="3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1" fillId="0" borderId="0"/>
    <xf numFmtId="43" fontId="72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52" fillId="0" borderId="0"/>
    <xf numFmtId="0" fontId="52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52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0" fontId="52" fillId="0" borderId="0"/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52" fillId="0" borderId="0"/>
    <xf numFmtId="0" fontId="52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84" fontId="73" fillId="0" borderId="0">
      <alignment horizontal="left"/>
    </xf>
    <xf numFmtId="185" fontId="74" fillId="0" borderId="0">
      <alignment horizontal="left"/>
    </xf>
    <xf numFmtId="0" fontId="75" fillId="0" borderId="56"/>
    <xf numFmtId="0" fontId="76" fillId="0" borderId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6" fillId="0" borderId="56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76" fillId="0" borderId="0"/>
    <xf numFmtId="168" fontId="14" fillId="0" borderId="0"/>
    <xf numFmtId="187" fontId="14" fillId="0" borderId="0" applyFont="0" applyFill="0" applyBorder="0" applyAlignment="0" applyProtection="0">
      <alignment horizontal="left" wrapText="1"/>
    </xf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0" fontId="78" fillId="0" borderId="56"/>
    <xf numFmtId="188" fontId="79" fillId="0" borderId="0" applyNumberFormat="0" applyFill="0" applyBorder="0" applyProtection="0">
      <alignment horizontal="right"/>
    </xf>
    <xf numFmtId="0" fontId="37" fillId="0" borderId="2" applyNumberFormat="0" applyAlignment="0" applyProtection="0">
      <alignment horizontal="left" vertical="center"/>
    </xf>
    <xf numFmtId="0" fontId="37" fillId="0" borderId="3">
      <alignment horizontal="left" vertical="center"/>
    </xf>
    <xf numFmtId="14" fontId="9" fillId="71" borderId="13">
      <alignment horizontal="center" vertical="center" wrapText="1"/>
    </xf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0" fontId="78" fillId="0" borderId="14"/>
    <xf numFmtId="0" fontId="41" fillId="33" borderId="0"/>
    <xf numFmtId="18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0" fillId="0" borderId="0"/>
    <xf numFmtId="168" fontId="50" fillId="0" borderId="0">
      <alignment horizontal="left" wrapText="1"/>
    </xf>
    <xf numFmtId="0" fontId="14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77" fillId="0" borderId="0"/>
    <xf numFmtId="17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77" fillId="0" borderId="0"/>
    <xf numFmtId="0" fontId="80" fillId="0" borderId="0"/>
    <xf numFmtId="0" fontId="9" fillId="31" borderId="18" applyNumberFormat="0">
      <alignment horizontal="center" vertical="center" wrapText="1"/>
    </xf>
    <xf numFmtId="10" fontId="14" fillId="31" borderId="0"/>
    <xf numFmtId="172" fontId="14" fillId="31" borderId="0"/>
    <xf numFmtId="165" fontId="55" fillId="0" borderId="0" applyBorder="0" applyAlignment="0"/>
    <xf numFmtId="169" fontId="14" fillId="0" borderId="0" applyFont="0" applyFill="0" applyAlignment="0">
      <alignment horizontal="right"/>
    </xf>
    <xf numFmtId="4" fontId="57" fillId="38" borderId="20" applyNumberFormat="0" applyProtection="0">
      <alignment vertical="center"/>
    </xf>
    <xf numFmtId="4" fontId="57" fillId="37" borderId="20" applyNumberFormat="0" applyProtection="0">
      <alignment horizontal="left" vertical="center" indent="1"/>
    </xf>
    <xf numFmtId="0" fontId="14" fillId="73" borderId="0" applyNumberFormat="0" applyProtection="0">
      <alignment horizontal="left" vertical="center" indent="1"/>
    </xf>
    <xf numFmtId="4" fontId="57" fillId="74" borderId="0" applyNumberFormat="0" applyProtection="0">
      <alignment horizontal="left" vertical="center" indent="1"/>
    </xf>
    <xf numFmtId="4" fontId="57" fillId="75" borderId="58" applyNumberFormat="0" applyProtection="0">
      <alignment horizontal="left" vertical="center" indent="1"/>
    </xf>
    <xf numFmtId="4" fontId="56" fillId="52" borderId="0" applyNumberFormat="0" applyProtection="0">
      <alignment horizontal="left" vertical="center" indent="1"/>
    </xf>
    <xf numFmtId="4" fontId="56" fillId="52" borderId="0" applyNumberFormat="0" applyProtection="0">
      <alignment horizontal="left" vertical="center" indent="1"/>
    </xf>
    <xf numFmtId="4" fontId="56" fillId="74" borderId="0" applyNumberFormat="0" applyProtection="0">
      <alignment horizontal="left" vertical="center" indent="1"/>
    </xf>
    <xf numFmtId="0" fontId="14" fillId="76" borderId="20" applyNumberFormat="0" applyProtection="0">
      <alignment horizontal="left" vertical="top" indent="1"/>
    </xf>
    <xf numFmtId="4" fontId="56" fillId="52" borderId="20" applyNumberFormat="0" applyProtection="0">
      <alignment horizontal="right" vertical="center"/>
    </xf>
    <xf numFmtId="4" fontId="56" fillId="50" borderId="20" applyNumberFormat="0" applyProtection="0">
      <alignment horizontal="left" vertical="center" indent="1"/>
    </xf>
    <xf numFmtId="0" fontId="56" fillId="74" borderId="20" applyNumberFormat="0" applyProtection="0">
      <alignment horizontal="left" vertical="top" indent="1"/>
    </xf>
    <xf numFmtId="4" fontId="81" fillId="77" borderId="0" applyNumberFormat="0" applyProtection="0">
      <alignment horizontal="left" vertical="center" indent="1"/>
    </xf>
    <xf numFmtId="39" fontId="14" fillId="55" borderId="0"/>
    <xf numFmtId="38" fontId="41" fillId="0" borderId="23"/>
    <xf numFmtId="38" fontId="41" fillId="0" borderId="23"/>
    <xf numFmtId="38" fontId="41" fillId="0" borderId="23"/>
    <xf numFmtId="0" fontId="82" fillId="0" borderId="0"/>
    <xf numFmtId="0" fontId="78" fillId="0" borderId="16"/>
    <xf numFmtId="0" fontId="83" fillId="0" borderId="0"/>
    <xf numFmtId="0" fontId="84" fillId="0" borderId="0" applyFill="0" applyBorder="0" applyProtection="0">
      <alignment horizontal="left" vertical="top"/>
    </xf>
    <xf numFmtId="0" fontId="9" fillId="31" borderId="0">
      <alignment horizontal="left" wrapText="1"/>
    </xf>
    <xf numFmtId="0" fontId="77" fillId="0" borderId="24"/>
    <xf numFmtId="168" fontId="4" fillId="0" borderId="0">
      <alignment horizontal="left" wrapText="1"/>
    </xf>
    <xf numFmtId="44" fontId="4" fillId="0" borderId="0" applyFont="0" applyFill="0" applyBorder="0" applyAlignment="0" applyProtection="0"/>
    <xf numFmtId="10" fontId="4" fillId="0" borderId="7"/>
    <xf numFmtId="43" fontId="4" fillId="0" borderId="0" applyFont="0" applyFill="0" applyBorder="0" applyAlignment="0" applyProtection="0"/>
    <xf numFmtId="168" fontId="4" fillId="0" borderId="0">
      <alignment horizontal="left" wrapText="1"/>
    </xf>
    <xf numFmtId="168" fontId="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79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8" borderId="0" applyNumberFormat="0" applyBorder="0" applyAlignment="0" applyProtection="0"/>
    <xf numFmtId="0" fontId="12" fillId="3" borderId="0" applyNumberFormat="0" applyBorder="0" applyAlignment="0" applyProtection="0"/>
    <xf numFmtId="41" fontId="14" fillId="31" borderId="0"/>
    <xf numFmtId="41" fontId="4" fillId="31" borderId="0"/>
    <xf numFmtId="0" fontId="13" fillId="32" borderId="1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6" fillId="0" borderId="8" applyNumberFormat="0" applyFill="0" applyAlignment="0" applyProtection="0"/>
    <xf numFmtId="0" fontId="27" fillId="38" borderId="0" applyNumberFormat="0" applyBorder="0" applyAlignment="0" applyProtection="0"/>
    <xf numFmtId="0" fontId="2" fillId="0" borderId="0"/>
    <xf numFmtId="0" fontId="2" fillId="0" borderId="0"/>
    <xf numFmtId="0" fontId="14" fillId="0" borderId="0"/>
    <xf numFmtId="0" fontId="1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14" fillId="39" borderId="11" applyNumberFormat="0" applyFont="0" applyAlignment="0" applyProtection="0"/>
    <xf numFmtId="0" fontId="28" fillId="40" borderId="12" applyNumberFormat="0" applyAlignment="0" applyProtection="0"/>
    <xf numFmtId="10" fontId="4" fillId="0" borderId="7"/>
    <xf numFmtId="10" fontId="4" fillId="0" borderId="7"/>
    <xf numFmtId="10" fontId="4" fillId="0" borderId="7"/>
    <xf numFmtId="10" fontId="4" fillId="0" borderId="7"/>
    <xf numFmtId="10" fontId="4" fillId="0" borderId="7"/>
    <xf numFmtId="10" fontId="4" fillId="0" borderId="7"/>
    <xf numFmtId="10" fontId="4" fillId="0" borderId="7"/>
    <xf numFmtId="0" fontId="33" fillId="0" borderId="0" applyNumberFormat="0" applyFill="0" applyBorder="0" applyAlignment="0" applyProtection="0"/>
    <xf numFmtId="0" fontId="85" fillId="0" borderId="59" applyNumberFormat="0" applyFont="0" applyFill="0" applyAlignment="0" applyProtection="0"/>
    <xf numFmtId="41" fontId="9" fillId="31" borderId="0">
      <alignment horizontal="left"/>
    </xf>
    <xf numFmtId="0" fontId="36" fillId="0" borderId="0" applyNumberForma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52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52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4" fillId="0" borderId="0"/>
    <xf numFmtId="0" fontId="52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79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52" fillId="0" borderId="0"/>
    <xf numFmtId="0" fontId="52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76" fontId="14" fillId="0" borderId="0">
      <alignment horizontal="left" wrapText="1"/>
    </xf>
    <xf numFmtId="176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0" fontId="52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168" fontId="50" fillId="0" borderId="0">
      <alignment horizontal="left" wrapText="1"/>
    </xf>
    <xf numFmtId="0" fontId="10" fillId="2" borderId="0" applyNumberFormat="0" applyBorder="0" applyAlignment="0" applyProtection="0"/>
    <xf numFmtId="0" fontId="1" fillId="5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8" fontId="50" fillId="0" borderId="0">
      <alignment horizontal="left" wrapText="1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" borderId="0" applyNumberFormat="0" applyBorder="0" applyAlignment="0" applyProtection="0"/>
    <xf numFmtId="168" fontId="50" fillId="0" borderId="0">
      <alignment horizontal="left" wrapText="1"/>
    </xf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8" fontId="50" fillId="0" borderId="0">
      <alignment horizontal="left" wrapText="1"/>
    </xf>
    <xf numFmtId="0" fontId="10" fillId="3" borderId="0" applyNumberFormat="0" applyBorder="0" applyAlignment="0" applyProtection="0"/>
    <xf numFmtId="0" fontId="1" fillId="6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68" fontId="50" fillId="0" borderId="0">
      <alignment horizontal="left" wrapText="1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" borderId="0" applyNumberFormat="0" applyBorder="0" applyAlignment="0" applyProtection="0"/>
    <xf numFmtId="168" fontId="50" fillId="0" borderId="0">
      <alignment horizontal="left" wrapText="1"/>
    </xf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8" fontId="50" fillId="0" borderId="0">
      <alignment horizontal="left" wrapText="1"/>
    </xf>
    <xf numFmtId="0" fontId="10" fillId="4" borderId="0" applyNumberFormat="0" applyBorder="0" applyAlignment="0" applyProtection="0"/>
    <xf numFmtId="0" fontId="1" fillId="6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50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" fillId="4" borderId="0" applyNumberFormat="0" applyBorder="0" applyAlignment="0" applyProtection="0"/>
    <xf numFmtId="168" fontId="50" fillId="0" borderId="0">
      <alignment horizontal="left" wrapText="1"/>
    </xf>
    <xf numFmtId="0" fontId="10" fillId="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8" fontId="50" fillId="0" borderId="0">
      <alignment horizontal="left" wrapText="1"/>
    </xf>
    <xf numFmtId="0" fontId="10" fillId="5" borderId="0" applyNumberFormat="0" applyBorder="0" applyAlignment="0" applyProtection="0"/>
    <xf numFmtId="0" fontId="1" fillId="6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8" fontId="50" fillId="0" borderId="0">
      <alignment horizontal="left" wrapText="1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5" borderId="0" applyNumberFormat="0" applyBorder="0" applyAlignment="0" applyProtection="0"/>
    <xf numFmtId="168" fontId="50" fillId="0" borderId="0">
      <alignment horizontal="left" wrapText="1"/>
    </xf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8" fontId="50" fillId="0" borderId="0">
      <alignment horizontal="left" wrapText="1"/>
    </xf>
    <xf numFmtId="0" fontId="10" fillId="6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0" fillId="6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8" fontId="50" fillId="0" borderId="0">
      <alignment horizontal="left" wrapText="1"/>
    </xf>
    <xf numFmtId="0" fontId="10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50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" fillId="7" borderId="0" applyNumberFormat="0" applyBorder="0" applyAlignment="0" applyProtection="0"/>
    <xf numFmtId="168" fontId="50" fillId="0" borderId="0">
      <alignment horizontal="left" wrapText="1"/>
    </xf>
    <xf numFmtId="0" fontId="10" fillId="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8" fontId="50" fillId="0" borderId="0">
      <alignment horizontal="left" wrapText="1"/>
    </xf>
    <xf numFmtId="0" fontId="10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8" fontId="50" fillId="0" borderId="0">
      <alignment horizontal="left" wrapText="1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8" borderId="0" applyNumberFormat="0" applyBorder="0" applyAlignment="0" applyProtection="0"/>
    <xf numFmtId="168" fontId="50" fillId="0" borderId="0">
      <alignment horizontal="left" wrapText="1"/>
    </xf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8" fontId="50" fillId="0" borderId="0">
      <alignment horizontal="left" wrapText="1"/>
    </xf>
    <xf numFmtId="0" fontId="10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0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8" fontId="50" fillId="0" borderId="0">
      <alignment horizontal="left" wrapText="1"/>
    </xf>
    <xf numFmtId="0" fontId="10" fillId="10" borderId="0" applyNumberFormat="0" applyBorder="0" applyAlignment="0" applyProtection="0"/>
    <xf numFmtId="0" fontId="1" fillId="6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8" fontId="50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" fillId="10" borderId="0" applyNumberFormat="0" applyBorder="0" applyAlignment="0" applyProtection="0"/>
    <xf numFmtId="168" fontId="50" fillId="0" borderId="0">
      <alignment horizontal="left" wrapText="1"/>
    </xf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8" fontId="50" fillId="0" borderId="0">
      <alignment horizontal="left" wrapText="1"/>
    </xf>
    <xf numFmtId="0" fontId="10" fillId="5" borderId="0" applyNumberFormat="0" applyBorder="0" applyAlignment="0" applyProtection="0"/>
    <xf numFmtId="0" fontId="1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8" fontId="50" fillId="0" borderId="0">
      <alignment horizontal="left" wrapText="1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5" borderId="0" applyNumberFormat="0" applyBorder="0" applyAlignment="0" applyProtection="0"/>
    <xf numFmtId="168" fontId="50" fillId="0" borderId="0">
      <alignment horizontal="left" wrapText="1"/>
    </xf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8" fontId="50" fillId="0" borderId="0">
      <alignment horizontal="left" wrapText="1"/>
    </xf>
    <xf numFmtId="0" fontId="10" fillId="8" borderId="0" applyNumberFormat="0" applyBorder="0" applyAlignment="0" applyProtection="0"/>
    <xf numFmtId="0" fontId="1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8" fontId="50" fillId="0" borderId="0">
      <alignment horizontal="left" wrapText="1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8" borderId="0" applyNumberFormat="0" applyBorder="0" applyAlignment="0" applyProtection="0"/>
    <xf numFmtId="168" fontId="50" fillId="0" borderId="0">
      <alignment horizontal="left" wrapText="1"/>
    </xf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8" fontId="50" fillId="0" borderId="0">
      <alignment horizontal="left" wrapText="1"/>
    </xf>
    <xf numFmtId="0" fontId="10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50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" fillId="11" borderId="0" applyNumberFormat="0" applyBorder="0" applyAlignment="0" applyProtection="0"/>
    <xf numFmtId="168" fontId="50" fillId="0" borderId="0">
      <alignment horizontal="left" wrapText="1"/>
    </xf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93" fillId="83" borderId="0" applyNumberFormat="0" applyBorder="0" applyAlignment="0" applyProtection="0"/>
    <xf numFmtId="0" fontId="93" fillId="6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11" fillId="6" borderId="0" applyNumberFormat="0" applyBorder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93" fillId="84" borderId="0" applyNumberFormat="0" applyBorder="0" applyAlignment="0" applyProtection="0"/>
    <xf numFmtId="0" fontId="93" fillId="28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11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93" fillId="85" borderId="0" applyNumberFormat="0" applyBorder="0" applyAlignment="0" applyProtection="0"/>
    <xf numFmtId="0" fontId="93" fillId="11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11" fillId="11" borderId="0" applyNumberFormat="0" applyBorder="0" applyAlignment="0" applyProtection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93" fillId="86" borderId="0" applyNumberFormat="0" applyBorder="0" applyAlignment="0" applyProtection="0"/>
    <xf numFmtId="0" fontId="93" fillId="3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11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3" fillId="87" borderId="0" applyNumberFormat="0" applyBorder="0" applyAlignment="0" applyProtection="0"/>
    <xf numFmtId="0" fontId="93" fillId="6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11" fillId="6" borderId="0" applyNumberFormat="0" applyBorder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3" fillId="88" borderId="0" applyNumberFormat="0" applyBorder="0" applyAlignment="0" applyProtection="0"/>
    <xf numFmtId="0" fontId="93" fillId="9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11" fillId="9" borderId="0" applyNumberFormat="0" applyBorder="0" applyAlignment="0" applyProtection="0"/>
    <xf numFmtId="0" fontId="93" fillId="9" borderId="0" applyNumberFormat="0" applyBorder="0" applyAlignment="0" applyProtection="0"/>
    <xf numFmtId="0" fontId="93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93" fillId="89" borderId="0" applyNumberFormat="0" applyBorder="0" applyAlignment="0" applyProtection="0"/>
    <xf numFmtId="0" fontId="93" fillId="90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93" fillId="89" borderId="0" applyNumberFormat="0" applyBorder="0" applyAlignment="0" applyProtection="0"/>
    <xf numFmtId="0" fontId="93" fillId="90" borderId="0" applyNumberFormat="0" applyBorder="0" applyAlignment="0" applyProtection="0"/>
    <xf numFmtId="168" fontId="50" fillId="0" borderId="0">
      <alignment horizontal="left" wrapText="1"/>
    </xf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93" fillId="91" borderId="0" applyNumberFormat="0" applyBorder="0" applyAlignment="0" applyProtection="0"/>
    <xf numFmtId="0" fontId="93" fillId="28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93" fillId="91" borderId="0" applyNumberFormat="0" applyBorder="0" applyAlignment="0" applyProtection="0"/>
    <xf numFmtId="0" fontId="93" fillId="28" borderId="0" applyNumberFormat="0" applyBorder="0" applyAlignment="0" applyProtection="0"/>
    <xf numFmtId="168" fontId="50" fillId="0" borderId="0">
      <alignment horizontal="left" wrapText="1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3" fillId="92" borderId="0" applyNumberFormat="0" applyBorder="0" applyAlignment="0" applyProtection="0"/>
    <xf numFmtId="0" fontId="93" fillId="11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93" fillId="92" borderId="0" applyNumberFormat="0" applyBorder="0" applyAlignment="0" applyProtection="0"/>
    <xf numFmtId="0" fontId="93" fillId="11" borderId="0" applyNumberFormat="0" applyBorder="0" applyAlignment="0" applyProtection="0"/>
    <xf numFmtId="168" fontId="50" fillId="0" borderId="0">
      <alignment horizontal="left" wrapText="1"/>
    </xf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93" fillId="93" borderId="0" applyNumberFormat="0" applyBorder="0" applyAlignment="0" applyProtection="0"/>
    <xf numFmtId="0" fontId="93" fillId="49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93" fillId="93" borderId="0" applyNumberFormat="0" applyBorder="0" applyAlignment="0" applyProtection="0"/>
    <xf numFmtId="0" fontId="93" fillId="49" borderId="0" applyNumberFormat="0" applyBorder="0" applyAlignment="0" applyProtection="0"/>
    <xf numFmtId="168" fontId="50" fillId="0" borderId="0">
      <alignment horizontal="left" wrapText="1"/>
    </xf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50" fillId="0" borderId="0">
      <alignment horizontal="left" wrapText="1"/>
    </xf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3" fillId="9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93" fillId="94" borderId="0" applyNumberFormat="0" applyBorder="0" applyAlignment="0" applyProtection="0"/>
    <xf numFmtId="0" fontId="10" fillId="29" borderId="0" applyNumberFormat="0" applyBorder="0" applyAlignment="0" applyProtection="0"/>
    <xf numFmtId="0" fontId="10" fillId="22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93" fillId="95" borderId="0" applyNumberFormat="0" applyBorder="0" applyAlignment="0" applyProtection="0"/>
    <xf numFmtId="0" fontId="93" fillId="20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93" fillId="95" borderId="0" applyNumberFormat="0" applyBorder="0" applyAlignment="0" applyProtection="0"/>
    <xf numFmtId="0" fontId="93" fillId="20" borderId="0" applyNumberFormat="0" applyBorder="0" applyAlignment="0" applyProtection="0"/>
    <xf numFmtId="168" fontId="50" fillId="0" borderId="0">
      <alignment horizontal="left" wrapText="1"/>
    </xf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94" fillId="96" borderId="0" applyNumberFormat="0" applyBorder="0" applyAlignment="0" applyProtection="0"/>
    <xf numFmtId="0" fontId="94" fillId="5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12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177" fontId="38" fillId="0" borderId="0" applyFill="0" applyBorder="0" applyAlignment="0"/>
    <xf numFmtId="168" fontId="50" fillId="0" borderId="0">
      <alignment horizontal="left" wrapText="1"/>
    </xf>
    <xf numFmtId="168" fontId="50" fillId="0" borderId="0">
      <alignment horizontal="left" wrapText="1"/>
    </xf>
    <xf numFmtId="177" fontId="38" fillId="0" borderId="0" applyFill="0" applyBorder="0" applyAlignment="0"/>
    <xf numFmtId="0" fontId="95" fillId="40" borderId="5" applyNumberFormat="0" applyAlignment="0" applyProtection="0"/>
    <xf numFmtId="168" fontId="50" fillId="0" borderId="0">
      <alignment horizontal="left" wrapText="1"/>
    </xf>
    <xf numFmtId="0" fontId="95" fillId="40" borderId="5" applyNumberFormat="0" applyAlignment="0" applyProtection="0"/>
    <xf numFmtId="0" fontId="96" fillId="97" borderId="70" applyNumberFormat="0" applyAlignment="0" applyProtection="0"/>
    <xf numFmtId="0" fontId="97" fillId="53" borderId="70" applyNumberFormat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1" fontId="14" fillId="31" borderId="0"/>
    <xf numFmtId="168" fontId="50" fillId="0" borderId="0">
      <alignment horizontal="left" wrapText="1"/>
    </xf>
    <xf numFmtId="41" fontId="14" fillId="31" borderId="0"/>
    <xf numFmtId="0" fontId="97" fillId="53" borderId="70" applyNumberFormat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1" fontId="14" fillId="31" borderId="0"/>
    <xf numFmtId="41" fontId="14" fillId="31" borderId="0"/>
    <xf numFmtId="168" fontId="50" fillId="0" borderId="0">
      <alignment horizontal="left" wrapText="1"/>
    </xf>
    <xf numFmtId="41" fontId="14" fillId="31" borderId="0"/>
    <xf numFmtId="168" fontId="50" fillId="0" borderId="0">
      <alignment horizontal="left" wrapText="1"/>
    </xf>
    <xf numFmtId="41" fontId="14" fillId="31" borderId="0"/>
    <xf numFmtId="168" fontId="50" fillId="0" borderId="0">
      <alignment horizontal="left" wrapText="1"/>
    </xf>
    <xf numFmtId="41" fontId="14" fillId="31" borderId="0"/>
    <xf numFmtId="168" fontId="50" fillId="0" borderId="0">
      <alignment horizontal="left" wrapText="1"/>
    </xf>
    <xf numFmtId="41" fontId="14" fillId="31" borderId="0"/>
    <xf numFmtId="41" fontId="14" fillId="31" borderId="0"/>
    <xf numFmtId="41" fontId="14" fillId="31" borderId="0"/>
    <xf numFmtId="0" fontId="97" fillId="53" borderId="70" applyNumberFormat="0" applyAlignment="0" applyProtection="0"/>
    <xf numFmtId="0" fontId="96" fillId="97" borderId="70" applyNumberFormat="0" applyAlignment="0" applyProtection="0"/>
    <xf numFmtId="0" fontId="13" fillId="32" borderId="1" applyNumberFormat="0" applyAlignment="0" applyProtection="0"/>
    <xf numFmtId="168" fontId="50" fillId="0" borderId="0">
      <alignment horizontal="left" wrapText="1"/>
    </xf>
    <xf numFmtId="0" fontId="13" fillId="32" borderId="1" applyNumberFormat="0" applyAlignment="0" applyProtection="0"/>
    <xf numFmtId="168" fontId="50" fillId="0" borderId="0">
      <alignment horizontal="left" wrapText="1"/>
    </xf>
    <xf numFmtId="0" fontId="98" fillId="98" borderId="71" applyNumberFormat="0" applyAlignment="0" applyProtection="0"/>
    <xf numFmtId="0" fontId="13" fillId="32" borderId="1" applyNumberFormat="0" applyAlignment="0" applyProtection="0"/>
    <xf numFmtId="41" fontId="14" fillId="33" borderId="0"/>
    <xf numFmtId="168" fontId="50" fillId="0" borderId="0">
      <alignment horizontal="left" wrapText="1"/>
    </xf>
    <xf numFmtId="41" fontId="14" fillId="33" borderId="0"/>
    <xf numFmtId="41" fontId="14" fillId="33" borderId="0"/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4" fontId="99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9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9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100" fillId="0" borderId="0" applyFont="0" applyFill="0" applyBorder="0" applyAlignment="0" applyProtection="0"/>
    <xf numFmtId="168" fontId="50" fillId="0" borderId="0">
      <alignment horizontal="left" wrapText="1"/>
    </xf>
    <xf numFmtId="19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9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9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3" fontId="10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3" fontId="10" fillId="0" borderId="0" applyFont="0" applyFill="0" applyBorder="0" applyAlignment="0" applyProtection="0"/>
    <xf numFmtId="168" fontId="50" fillId="0" borderId="0">
      <alignment horizontal="left" wrapText="1"/>
    </xf>
    <xf numFmtId="43" fontId="10" fillId="0" borderId="0" applyFont="0" applyFill="0" applyBorder="0" applyAlignment="0" applyProtection="0"/>
    <xf numFmtId="168" fontId="50" fillId="0" borderId="0">
      <alignment horizontal="left" wrapText="1"/>
    </xf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0" fillId="0" borderId="0">
      <alignment horizontal="left" wrapText="1"/>
    </xf>
    <xf numFmtId="43" fontId="14" fillId="0" borderId="0" applyFont="0" applyFill="0" applyBorder="0" applyAlignment="0" applyProtection="0"/>
    <xf numFmtId="0" fontId="16" fillId="0" borderId="0"/>
    <xf numFmtId="0" fontId="46" fillId="0" borderId="0"/>
    <xf numFmtId="0" fontId="46" fillId="0" borderId="0"/>
    <xf numFmtId="0" fontId="77" fillId="0" borderId="0"/>
    <xf numFmtId="0" fontId="17" fillId="0" borderId="0"/>
    <xf numFmtId="0" fontId="77" fillId="0" borderId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53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53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168" fontId="50" fillId="0" borderId="0">
      <alignment horizontal="left" wrapText="1"/>
    </xf>
    <xf numFmtId="3" fontId="101" fillId="0" borderId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0" fontId="77" fillId="0" borderId="0"/>
    <xf numFmtId="0" fontId="17" fillId="0" borderId="0"/>
    <xf numFmtId="0" fontId="46" fillId="0" borderId="0"/>
    <xf numFmtId="0" fontId="77" fillId="0" borderId="0"/>
    <xf numFmtId="0" fontId="39" fillId="0" borderId="0" applyNumberFormat="0" applyAlignment="0">
      <alignment horizontal="left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39" fillId="0" borderId="0" applyNumberFormat="0" applyAlignment="0">
      <alignment horizontal="left"/>
    </xf>
    <xf numFmtId="0" fontId="40" fillId="0" borderId="0" applyNumberFormat="0" applyAlignment="0"/>
    <xf numFmtId="168" fontId="50" fillId="0" borderId="0">
      <alignment horizontal="left" wrapText="1"/>
    </xf>
    <xf numFmtId="168" fontId="50" fillId="0" borderId="0">
      <alignment horizontal="left" wrapText="1"/>
    </xf>
    <xf numFmtId="0" fontId="40" fillId="0" borderId="0" applyNumberFormat="0" applyAlignment="0"/>
    <xf numFmtId="0" fontId="16" fillId="0" borderId="0"/>
    <xf numFmtId="0" fontId="77" fillId="0" borderId="0"/>
    <xf numFmtId="0" fontId="17" fillId="0" borderId="0"/>
    <xf numFmtId="0" fontId="46" fillId="0" borderId="0"/>
    <xf numFmtId="0" fontId="77" fillId="0" borderId="0"/>
    <xf numFmtId="0" fontId="16" fillId="0" borderId="0"/>
    <xf numFmtId="0" fontId="77" fillId="0" borderId="0"/>
    <xf numFmtId="0" fontId="17" fillId="0" borderId="0"/>
    <xf numFmtId="0" fontId="77" fillId="0" borderId="0"/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8" fontId="99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02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8" fontId="99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8" fontId="100" fillId="0" borderId="0" applyFont="0" applyFill="0" applyBorder="0" applyAlignment="0" applyProtection="0"/>
    <xf numFmtId="168" fontId="50" fillId="0" borderId="0">
      <alignment horizontal="left" wrapText="1"/>
    </xf>
    <xf numFmtId="8" fontId="9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68" fontId="50" fillId="0" borderId="0">
      <alignment horizontal="left" wrapText="1"/>
    </xf>
    <xf numFmtId="194" fontId="14" fillId="0" borderId="0" applyFont="0" applyFill="0" applyBorder="0" applyAlignment="0" applyProtection="0"/>
    <xf numFmtId="168" fontId="50" fillId="0" borderId="0">
      <alignment horizontal="left" wrapText="1"/>
    </xf>
    <xf numFmtId="194" fontId="14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8" fontId="99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4" fontId="10" fillId="0" borderId="0" applyFont="0" applyFill="0" applyBorder="0" applyAlignment="0" applyProtection="0"/>
    <xf numFmtId="168" fontId="50" fillId="0" borderId="0">
      <alignment horizontal="left" wrapText="1"/>
    </xf>
    <xf numFmtId="44" fontId="10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44" fontId="10" fillId="0" borderId="0" applyFont="0" applyFill="0" applyBorder="0" applyAlignment="0" applyProtection="0"/>
    <xf numFmtId="168" fontId="50" fillId="0" borderId="0">
      <alignment horizontal="left" wrapText="1"/>
    </xf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4" fontId="10" fillId="0" borderId="0" applyFont="0" applyFill="0" applyBorder="0" applyAlignment="0" applyProtection="0"/>
    <xf numFmtId="168" fontId="50" fillId="0" borderId="0">
      <alignment horizontal="left" wrapText="1"/>
    </xf>
    <xf numFmtId="44" fontId="10" fillId="0" borderId="0" applyFont="0" applyFill="0" applyBorder="0" applyAlignment="0" applyProtection="0"/>
    <xf numFmtId="168" fontId="50" fillId="0" borderId="0">
      <alignment horizontal="left" wrapText="1"/>
    </xf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0" fillId="0" borderId="0">
      <alignment horizontal="left" wrapText="1"/>
    </xf>
    <xf numFmtId="44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186" fontId="14" fillId="0" borderId="0" applyFont="0" applyFill="0" applyBorder="0" applyAlignment="0" applyProtection="0"/>
    <xf numFmtId="195" fontId="103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68" fontId="50" fillId="0" borderId="0">
      <alignment horizontal="left" wrapText="1"/>
    </xf>
    <xf numFmtId="5" fontId="101" fillId="0" borderId="0" applyFill="0" applyBorder="0" applyAlignment="0" applyProtection="0"/>
    <xf numFmtId="186" fontId="14" fillId="0" borderId="0" applyFont="0" applyFill="0" applyBorder="0" applyAlignment="0" applyProtection="0"/>
    <xf numFmtId="195" fontId="101" fillId="0" borderId="0" applyFont="0" applyFill="0" applyBorder="0" applyAlignment="0" applyProtection="0"/>
    <xf numFmtId="5" fontId="101" fillId="0" borderId="0" applyFill="0" applyBorder="0" applyAlignment="0" applyProtection="0"/>
    <xf numFmtId="186" fontId="1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85" fillId="0" borderId="0" applyFont="0" applyFill="0" applyBorder="0" applyAlignment="0" applyProtection="0"/>
    <xf numFmtId="168" fontId="50" fillId="0" borderId="0">
      <alignment horizontal="left" wrapText="1"/>
    </xf>
    <xf numFmtId="175" fontId="101" fillId="0" borderId="0" applyFill="0" applyBorder="0" applyAlignment="0" applyProtection="0"/>
    <xf numFmtId="0" fontId="85" fillId="0" borderId="0" applyFont="0" applyFill="0" applyBorder="0" applyAlignment="0" applyProtection="0"/>
    <xf numFmtId="0" fontId="14" fillId="0" borderId="0" applyFont="0" applyFill="0" applyBorder="0" applyAlignment="0" applyProtection="0"/>
    <xf numFmtId="175" fontId="101" fillId="0" borderId="0" applyFill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168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/>
    <xf numFmtId="168" fontId="14" fillId="0" borderId="0"/>
    <xf numFmtId="168" fontId="50" fillId="0" borderId="0">
      <alignment horizontal="left" wrapText="1"/>
    </xf>
    <xf numFmtId="168" fontId="14" fillId="0" borderId="0"/>
    <xf numFmtId="168" fontId="50" fillId="0" borderId="0">
      <alignment horizontal="left" wrapText="1"/>
    </xf>
    <xf numFmtId="168" fontId="14" fillId="0" borderId="0"/>
    <xf numFmtId="168" fontId="50" fillId="0" borderId="0">
      <alignment horizontal="left" wrapText="1"/>
    </xf>
    <xf numFmtId="196" fontId="104" fillId="0" borderId="0"/>
    <xf numFmtId="168" fontId="50" fillId="0" borderId="0">
      <alignment horizontal="left" wrapText="1"/>
    </xf>
    <xf numFmtId="168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/>
    <xf numFmtId="168" fontId="14" fillId="0" borderId="0"/>
    <xf numFmtId="168" fontId="14" fillId="0" borderId="0"/>
    <xf numFmtId="187" fontId="14" fillId="0" borderId="0" applyFont="0" applyFill="0" applyBorder="0" applyAlignment="0" applyProtection="0">
      <alignment horizontal="left" wrapText="1"/>
    </xf>
    <xf numFmtId="187" fontId="14" fillId="0" borderId="0" applyFont="0" applyFill="0" applyBorder="0" applyAlignment="0" applyProtection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87" fontId="14" fillId="0" borderId="0" applyFont="0" applyFill="0" applyBorder="0" applyAlignment="0" applyProtection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87" fontId="14" fillId="0" borderId="0" applyFont="0" applyFill="0" applyBorder="0" applyAlignment="0" applyProtection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50" fillId="0" borderId="0">
      <alignment horizontal="left" wrapText="1"/>
    </xf>
    <xf numFmtId="0" fontId="10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" fontId="85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2" fontId="101" fillId="0" borderId="0" applyFont="0" applyFill="0" applyBorder="0" applyAlignment="0" applyProtection="0"/>
    <xf numFmtId="2" fontId="101" fillId="0" borderId="0" applyFont="0" applyFill="0" applyBorder="0" applyAlignment="0" applyProtection="0"/>
    <xf numFmtId="2" fontId="101" fillId="0" borderId="0" applyFill="0" applyBorder="0" applyAlignment="0" applyProtection="0"/>
    <xf numFmtId="2" fontId="85" fillId="0" borderId="0" applyFont="0" applyFill="0" applyBorder="0" applyAlignment="0" applyProtection="0"/>
    <xf numFmtId="0" fontId="16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06" fillId="99" borderId="0" applyNumberFormat="0" applyBorder="0" applyAlignment="0" applyProtection="0"/>
    <xf numFmtId="0" fontId="106" fillId="6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20" fillId="6" borderId="0" applyNumberFormat="0" applyBorder="0" applyAlignment="0" applyProtection="0"/>
    <xf numFmtId="0" fontId="106" fillId="6" borderId="0" applyNumberFormat="0" applyBorder="0" applyAlignment="0" applyProtection="0"/>
    <xf numFmtId="0" fontId="106" fillId="6" borderId="0" applyNumberFormat="0" applyBorder="0" applyAlignment="0" applyProtection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168" fontId="50" fillId="0" borderId="0">
      <alignment horizontal="left" wrapText="1"/>
    </xf>
    <xf numFmtId="38" fontId="41" fillId="33" borderId="0" applyNumberFormat="0" applyBorder="0" applyAlignment="0" applyProtection="0"/>
    <xf numFmtId="0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37" fillId="0" borderId="2" applyNumberFormat="0" applyAlignment="0" applyProtection="0">
      <alignment horizontal="left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37" fillId="0" borderId="3">
      <alignment horizontal="left"/>
    </xf>
    <xf numFmtId="0" fontId="37" fillId="0" borderId="3">
      <alignment horizontal="left"/>
    </xf>
    <xf numFmtId="168" fontId="50" fillId="0" borderId="0">
      <alignment horizontal="left" wrapText="1"/>
    </xf>
    <xf numFmtId="0" fontId="107" fillId="0" borderId="72" applyNumberFormat="0" applyFill="0" applyAlignment="0" applyProtection="0"/>
    <xf numFmtId="0" fontId="107" fillId="0" borderId="72" applyNumberFormat="0" applyFill="0" applyAlignment="0" applyProtection="0"/>
    <xf numFmtId="0" fontId="108" fillId="0" borderId="73" applyNumberFormat="0" applyFill="0" applyAlignment="0" applyProtection="0"/>
    <xf numFmtId="0" fontId="109" fillId="0" borderId="74" applyNumberFormat="0" applyFill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109" fillId="0" borderId="74" applyNumberFormat="0" applyFill="0" applyAlignment="0" applyProtection="0"/>
    <xf numFmtId="0" fontId="109" fillId="0" borderId="74" applyNumberFormat="0" applyFill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86" fillId="0" borderId="0" applyNumberFormat="0" applyFill="0" applyBorder="0" applyAlignment="0" applyProtection="0"/>
    <xf numFmtId="168" fontId="50" fillId="0" borderId="0">
      <alignment horizontal="left" wrapText="1"/>
    </xf>
    <xf numFmtId="0" fontId="109" fillId="0" borderId="74" applyNumberFormat="0" applyFill="0" applyAlignment="0" applyProtection="0"/>
    <xf numFmtId="0" fontId="86" fillId="0" borderId="0" applyNumberFormat="0" applyFill="0" applyBorder="0" applyAlignment="0" applyProtection="0"/>
    <xf numFmtId="0" fontId="109" fillId="0" borderId="74" applyNumberFormat="0" applyFill="0" applyAlignment="0" applyProtection="0"/>
    <xf numFmtId="0" fontId="108" fillId="0" borderId="73" applyNumberFormat="0" applyFill="0" applyAlignment="0" applyProtection="0"/>
    <xf numFmtId="0" fontId="110" fillId="0" borderId="75" applyNumberFormat="0" applyFill="0" applyAlignment="0" applyProtection="0"/>
    <xf numFmtId="0" fontId="110" fillId="0" borderId="75" applyNumberFormat="0" applyFill="0" applyAlignment="0" applyProtection="0"/>
    <xf numFmtId="0" fontId="111" fillId="0" borderId="76" applyNumberFormat="0" applyFill="0" applyAlignment="0" applyProtection="0"/>
    <xf numFmtId="0" fontId="112" fillId="0" borderId="77" applyNumberFormat="0" applyFill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112" fillId="0" borderId="77" applyNumberFormat="0" applyFill="0" applyAlignment="0" applyProtection="0"/>
    <xf numFmtId="0" fontId="112" fillId="0" borderId="77" applyNumberFormat="0" applyFill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41" fillId="0" borderId="0" applyNumberFormat="0" applyFill="0" applyBorder="0" applyAlignment="0" applyProtection="0"/>
    <xf numFmtId="168" fontId="50" fillId="0" borderId="0">
      <alignment horizontal="left" wrapText="1"/>
    </xf>
    <xf numFmtId="0" fontId="112" fillId="0" borderId="77" applyNumberFormat="0" applyFill="0" applyAlignment="0" applyProtection="0"/>
    <xf numFmtId="0" fontId="41" fillId="0" borderId="0" applyNumberFormat="0" applyFill="0" applyBorder="0" applyAlignment="0" applyProtection="0"/>
    <xf numFmtId="0" fontId="112" fillId="0" borderId="77" applyNumberFormat="0" applyFill="0" applyAlignment="0" applyProtection="0"/>
    <xf numFmtId="0" fontId="111" fillId="0" borderId="76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13" fillId="0" borderId="78" applyNumberFormat="0" applyFill="0" applyAlignment="0" applyProtection="0"/>
    <xf numFmtId="0" fontId="114" fillId="0" borderId="79" applyNumberFormat="0" applyFill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114" fillId="0" borderId="79" applyNumberFormat="0" applyFill="0" applyAlignment="0" applyProtection="0"/>
    <xf numFmtId="0" fontId="114" fillId="0" borderId="79" applyNumberFormat="0" applyFill="0" applyAlignment="0" applyProtection="0"/>
    <xf numFmtId="0" fontId="114" fillId="0" borderId="7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38" fontId="55" fillId="0" borderId="0"/>
    <xf numFmtId="38" fontId="55" fillId="0" borderId="0"/>
    <xf numFmtId="38" fontId="55" fillId="0" borderId="0"/>
    <xf numFmtId="168" fontId="50" fillId="0" borderId="0">
      <alignment horizontal="left" wrapText="1"/>
    </xf>
    <xf numFmtId="0" fontId="55" fillId="0" borderId="0"/>
    <xf numFmtId="0" fontId="55" fillId="0" borderId="0"/>
    <xf numFmtId="0" fontId="55" fillId="0" borderId="0"/>
    <xf numFmtId="38" fontId="55" fillId="0" borderId="0"/>
    <xf numFmtId="38" fontId="55" fillId="0" borderId="0"/>
    <xf numFmtId="38" fontId="55" fillId="0" borderId="0"/>
    <xf numFmtId="40" fontId="55" fillId="0" borderId="0"/>
    <xf numFmtId="40" fontId="55" fillId="0" borderId="0"/>
    <xf numFmtId="40" fontId="55" fillId="0" borderId="0"/>
    <xf numFmtId="168" fontId="50" fillId="0" borderId="0">
      <alignment horizontal="left" wrapText="1"/>
    </xf>
    <xf numFmtId="0" fontId="55" fillId="0" borderId="0"/>
    <xf numFmtId="0" fontId="55" fillId="0" borderId="0"/>
    <xf numFmtId="0" fontId="55" fillId="0" borderId="0"/>
    <xf numFmtId="40" fontId="55" fillId="0" borderId="0"/>
    <xf numFmtId="40" fontId="55" fillId="0" borderId="0"/>
    <xf numFmtId="40" fontId="55" fillId="0" borderId="0"/>
    <xf numFmtId="0" fontId="115" fillId="0" borderId="0" applyNumberFormat="0" applyFill="0" applyBorder="0" applyAlignment="0" applyProtection="0">
      <alignment vertical="top"/>
      <protection locked="0"/>
    </xf>
    <xf numFmtId="168" fontId="50" fillId="0" borderId="0">
      <alignment horizontal="left" wrapText="1"/>
    </xf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68" fontId="50" fillId="0" borderId="0">
      <alignment horizontal="left" wrapText="1"/>
    </xf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0" fontId="41" fillId="31" borderId="6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168" fontId="50" fillId="0" borderId="0">
      <alignment horizontal="left" wrapText="1"/>
    </xf>
    <xf numFmtId="0" fontId="23" fillId="7" borderId="5" applyNumberFormat="0" applyAlignment="0" applyProtection="0"/>
    <xf numFmtId="0" fontId="23" fillId="7" borderId="5" applyNumberFormat="0" applyAlignment="0" applyProtection="0"/>
    <xf numFmtId="0" fontId="116" fillId="38" borderId="70" applyNumberFormat="0" applyAlignment="0" applyProtection="0"/>
    <xf numFmtId="0" fontId="23" fillId="7" borderId="5" applyNumberFormat="0" applyAlignment="0" applyProtection="0"/>
    <xf numFmtId="168" fontId="50" fillId="0" borderId="0">
      <alignment horizontal="left" wrapText="1"/>
    </xf>
    <xf numFmtId="0" fontId="23" fillId="7" borderId="5" applyNumberFormat="0" applyAlignment="0" applyProtection="0"/>
    <xf numFmtId="0" fontId="116" fillId="38" borderId="70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168" fontId="50" fillId="0" borderId="0">
      <alignment horizontal="left" wrapText="1"/>
    </xf>
    <xf numFmtId="41" fontId="24" fillId="37" borderId="7">
      <alignment horizontal="left"/>
      <protection locked="0"/>
    </xf>
    <xf numFmtId="168" fontId="50" fillId="0" borderId="0">
      <alignment horizontal="left" wrapText="1"/>
    </xf>
    <xf numFmtId="10" fontId="24" fillId="37" borderId="7">
      <alignment horizontal="right"/>
      <protection locked="0"/>
    </xf>
    <xf numFmtId="168" fontId="50" fillId="0" borderId="0">
      <alignment horizontal="left" wrapText="1"/>
    </xf>
    <xf numFmtId="41" fontId="24" fillId="37" borderId="7">
      <alignment horizontal="left"/>
      <protection locked="0"/>
    </xf>
    <xf numFmtId="0" fontId="41" fillId="33" borderId="0"/>
    <xf numFmtId="0" fontId="41" fillId="33" borderId="0"/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3" fontId="117" fillId="0" borderId="0" applyFill="0" applyBorder="0" applyAlignment="0" applyProtection="0"/>
    <xf numFmtId="3" fontId="117" fillId="0" borderId="0" applyFill="0" applyBorder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118" fillId="0" borderId="80" applyNumberFormat="0" applyFill="0" applyAlignment="0" applyProtection="0"/>
    <xf numFmtId="0" fontId="36" fillId="0" borderId="81" applyNumberFormat="0" applyFill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36" fillId="0" borderId="81" applyNumberFormat="0" applyFill="0" applyAlignment="0" applyProtection="0"/>
    <xf numFmtId="0" fontId="36" fillId="0" borderId="81" applyNumberFormat="0" applyFill="0" applyAlignment="0" applyProtection="0"/>
    <xf numFmtId="0" fontId="36" fillId="0" borderId="81" applyNumberFormat="0" applyFill="0" applyAlignment="0" applyProtection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168" fontId="50" fillId="0" borderId="0">
      <alignment horizontal="left" wrapText="1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168" fontId="50" fillId="0" borderId="0">
      <alignment horizontal="left" wrapText="1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19" fillId="100" borderId="0" applyNumberFormat="0" applyBorder="0" applyAlignment="0" applyProtection="0"/>
    <xf numFmtId="0" fontId="120" fillId="100" borderId="0" applyNumberForma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121" fillId="38" borderId="0" applyNumberFormat="0" applyBorder="0" applyAlignment="0" applyProtection="0"/>
    <xf numFmtId="0" fontId="120" fillId="100" borderId="0" applyNumberFormat="0" applyBorder="0" applyAlignment="0" applyProtection="0"/>
    <xf numFmtId="0" fontId="120" fillId="100" borderId="0" applyNumberFormat="0" applyBorder="0" applyAlignment="0" applyProtection="0"/>
    <xf numFmtId="37" fontId="42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37" fontId="42" fillId="0" borderId="0"/>
    <xf numFmtId="180" fontId="14" fillId="0" borderId="0"/>
    <xf numFmtId="168" fontId="50" fillId="0" borderId="0">
      <alignment horizontal="left" wrapText="1"/>
    </xf>
    <xf numFmtId="180" fontId="14" fillId="0" borderId="0"/>
    <xf numFmtId="180" fontId="14" fillId="0" borderId="0"/>
    <xf numFmtId="180" fontId="14" fillId="0" borderId="0"/>
    <xf numFmtId="168" fontId="50" fillId="0" borderId="0">
      <alignment horizontal="left" wrapText="1"/>
    </xf>
    <xf numFmtId="180" fontId="14" fillId="0" borderId="0"/>
    <xf numFmtId="180" fontId="14" fillId="0" borderId="0"/>
    <xf numFmtId="180" fontId="14" fillId="0" borderId="0"/>
    <xf numFmtId="168" fontId="50" fillId="0" borderId="0">
      <alignment horizontal="left" wrapText="1"/>
    </xf>
    <xf numFmtId="180" fontId="14" fillId="0" borderId="0"/>
    <xf numFmtId="180" fontId="14" fillId="0" borderId="0"/>
    <xf numFmtId="197" fontId="50" fillId="0" borderId="0"/>
    <xf numFmtId="197" fontId="50" fillId="0" borderId="0"/>
    <xf numFmtId="170" fontId="8" fillId="0" borderId="0"/>
    <xf numFmtId="0" fontId="14" fillId="0" borderId="0"/>
    <xf numFmtId="170" fontId="8" fillId="0" borderId="0"/>
    <xf numFmtId="198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97" fontId="50" fillId="0" borderId="0"/>
    <xf numFmtId="199" fontId="14" fillId="0" borderId="0"/>
    <xf numFmtId="200" fontId="100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4" fillId="0" borderId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68" fontId="14" fillId="0" borderId="0">
      <alignment horizontal="left" wrapText="1"/>
    </xf>
    <xf numFmtId="0" fontId="1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0" fontId="14" fillId="0" borderId="0"/>
    <xf numFmtId="180" fontId="50" fillId="0" borderId="0">
      <alignment horizontal="left" wrapText="1"/>
    </xf>
    <xf numFmtId="0" fontId="10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4" fillId="0" borderId="0"/>
    <xf numFmtId="168" fontId="50" fillId="0" borderId="0">
      <alignment horizontal="left" wrapText="1"/>
    </xf>
    <xf numFmtId="0" fontId="14" fillId="0" borderId="0"/>
    <xf numFmtId="180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80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80" fontId="50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168" fontId="50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4" fillId="0" borderId="0"/>
    <xf numFmtId="168" fontId="50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168" fontId="50" fillId="0" borderId="0">
      <alignment horizontal="left" wrapText="1"/>
    </xf>
    <xf numFmtId="0" fontId="14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68" fontId="50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201" fontId="14" fillId="0" borderId="0">
      <alignment horizontal="left" wrapText="1"/>
    </xf>
    <xf numFmtId="168" fontId="50" fillId="0" borderId="0">
      <alignment horizontal="left" wrapText="1"/>
    </xf>
    <xf numFmtId="201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201" fontId="1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5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4" fillId="0" borderId="0"/>
    <xf numFmtId="168" fontId="50" fillId="0" borderId="0">
      <alignment horizontal="left" wrapText="1"/>
    </xf>
    <xf numFmtId="0" fontId="14" fillId="0" borderId="0"/>
    <xf numFmtId="0" fontId="14" fillId="0" borderId="0"/>
    <xf numFmtId="0" fontId="50" fillId="0" borderId="0"/>
    <xf numFmtId="203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179" fontId="50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204" fontId="14" fillId="0" borderId="0">
      <alignment horizontal="left" wrapText="1"/>
    </xf>
    <xf numFmtId="0" fontId="1" fillId="0" borderId="0"/>
    <xf numFmtId="0" fontId="14" fillId="0" borderId="0"/>
    <xf numFmtId="164" fontId="14" fillId="0" borderId="0">
      <alignment horizontal="left" wrapText="1"/>
    </xf>
    <xf numFmtId="164" fontId="14" fillId="0" borderId="0">
      <alignment horizontal="left" wrapText="1"/>
    </xf>
    <xf numFmtId="0" fontId="10" fillId="0" borderId="0"/>
    <xf numFmtId="164" fontId="1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168" fontId="50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168" fontId="14" fillId="0" borderId="0">
      <alignment horizontal="left" wrapText="1"/>
    </xf>
    <xf numFmtId="0" fontId="123" fillId="0" borderId="0"/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39" fontId="124" fillId="0" borderId="0" applyNumberForma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39" fontId="124" fillId="0" borderId="0" applyNumberFormat="0" applyFill="0" applyBorder="0" applyAlignment="0" applyProtection="0"/>
    <xf numFmtId="168" fontId="50" fillId="0" borderId="0">
      <alignment horizontal="left" wrapText="1"/>
    </xf>
    <xf numFmtId="0" fontId="1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168" fontId="50" fillId="0" borderId="0">
      <alignment horizontal="left" wrapText="1"/>
    </xf>
    <xf numFmtId="0" fontId="14" fillId="0" borderId="0"/>
    <xf numFmtId="168" fontId="1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>
      <alignment horizontal="left" wrapText="1"/>
    </xf>
    <xf numFmtId="0" fontId="1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0" fontId="1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179" fontId="50" fillId="0" borderId="0">
      <alignment horizontal="left" wrapText="1"/>
    </xf>
    <xf numFmtId="0" fontId="14" fillId="0" borderId="0"/>
    <xf numFmtId="0" fontId="14" fillId="0" borderId="0"/>
    <xf numFmtId="205" fontId="14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0" fontId="14" fillId="0" borderId="0"/>
    <xf numFmtId="0" fontId="10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168" fontId="14" fillId="0" borderId="0">
      <alignment horizontal="left" wrapText="1"/>
    </xf>
    <xf numFmtId="0" fontId="43" fillId="0" borderId="0"/>
    <xf numFmtId="168" fontId="14" fillId="0" borderId="0">
      <alignment horizontal="left" wrapText="1"/>
    </xf>
    <xf numFmtId="168" fontId="50" fillId="0" borderId="0">
      <alignment horizontal="left" wrapText="1"/>
    </xf>
    <xf numFmtId="0" fontId="43" fillId="0" borderId="0"/>
    <xf numFmtId="168" fontId="14" fillId="0" borderId="0">
      <alignment horizontal="left" wrapText="1"/>
    </xf>
    <xf numFmtId="0" fontId="43" fillId="0" borderId="0"/>
    <xf numFmtId="168" fontId="14" fillId="0" borderId="0">
      <alignment horizontal="left" wrapText="1"/>
    </xf>
    <xf numFmtId="168" fontId="50" fillId="0" borderId="0">
      <alignment horizontal="left" wrapText="1"/>
    </xf>
    <xf numFmtId="0" fontId="43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179" fontId="50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0" fontId="1" fillId="0" borderId="0"/>
    <xf numFmtId="0" fontId="1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168" fontId="50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" fillId="0" borderId="0"/>
    <xf numFmtId="0" fontId="1" fillId="0" borderId="0"/>
    <xf numFmtId="0" fontId="122" fillId="0" borderId="0"/>
    <xf numFmtId="172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1" fillId="0" borderId="0"/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14" fillId="39" borderId="11" applyNumberFormat="0" applyFont="0" applyAlignment="0" applyProtection="0"/>
    <xf numFmtId="168" fontId="50" fillId="0" borderId="0">
      <alignment horizontal="left" wrapText="1"/>
    </xf>
    <xf numFmtId="0" fontId="14" fillId="39" borderId="11" applyNumberFormat="0" applyFont="0" applyAlignment="0" applyProtection="0"/>
    <xf numFmtId="0" fontId="10" fillId="72" borderId="57" applyNumberFormat="0" applyFont="0" applyAlignment="0" applyProtection="0"/>
    <xf numFmtId="0" fontId="10" fillId="72" borderId="57" applyNumberFormat="0" applyFont="0" applyAlignment="0" applyProtection="0"/>
    <xf numFmtId="0" fontId="50" fillId="39" borderId="11" applyNumberFormat="0" applyFont="0" applyAlignment="0" applyProtection="0"/>
    <xf numFmtId="0" fontId="10" fillId="39" borderId="11" applyNumberFormat="0" applyFont="0" applyAlignment="0" applyProtection="0"/>
    <xf numFmtId="168" fontId="50" fillId="0" borderId="0">
      <alignment horizontal="left" wrapText="1"/>
    </xf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168" fontId="50" fillId="0" borderId="0">
      <alignment horizontal="left" wrapText="1"/>
    </xf>
    <xf numFmtId="0" fontId="10" fillId="72" borderId="57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72" borderId="57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72" borderId="57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72" borderId="57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72" borderId="57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72" borderId="57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10" fillId="72" borderId="57" applyNumberFormat="0" applyFont="0" applyAlignment="0" applyProtection="0"/>
    <xf numFmtId="0" fontId="10" fillId="39" borderId="11" applyNumberFormat="0" applyFont="0" applyAlignment="0" applyProtection="0"/>
    <xf numFmtId="0" fontId="10" fillId="39" borderId="11" applyNumberFormat="0" applyFont="0" applyAlignment="0" applyProtection="0"/>
    <xf numFmtId="0" fontId="28" fillId="40" borderId="12" applyNumberFormat="0" applyAlignment="0" applyProtection="0"/>
    <xf numFmtId="168" fontId="50" fillId="0" borderId="0">
      <alignment horizontal="left" wrapText="1"/>
    </xf>
    <xf numFmtId="0" fontId="28" fillId="40" borderId="12" applyNumberFormat="0" applyAlignment="0" applyProtection="0"/>
    <xf numFmtId="0" fontId="28" fillId="40" borderId="12" applyNumberFormat="0" applyAlignment="0" applyProtection="0"/>
    <xf numFmtId="0" fontId="28" fillId="40" borderId="12" applyNumberFormat="0" applyAlignment="0" applyProtection="0"/>
    <xf numFmtId="0" fontId="125" fillId="97" borderId="82" applyNumberFormat="0" applyAlignment="0" applyProtection="0"/>
    <xf numFmtId="0" fontId="125" fillId="53" borderId="82" applyNumberFormat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28" fillId="53" borderId="12" applyNumberFormat="0" applyAlignment="0" applyProtection="0"/>
    <xf numFmtId="0" fontId="125" fillId="53" borderId="82" applyNumberFormat="0" applyAlignment="0" applyProtection="0"/>
    <xf numFmtId="0" fontId="125" fillId="53" borderId="82" applyNumberFormat="0" applyAlignment="0" applyProtection="0"/>
    <xf numFmtId="0" fontId="16" fillId="0" borderId="0"/>
    <xf numFmtId="0" fontId="46" fillId="0" borderId="0"/>
    <xf numFmtId="0" fontId="46" fillId="0" borderId="0"/>
    <xf numFmtId="0" fontId="77" fillId="0" borderId="0"/>
    <xf numFmtId="0" fontId="17" fillId="0" borderId="0"/>
    <xf numFmtId="0" fontId="46" fillId="0" borderId="0"/>
    <xf numFmtId="0" fontId="77" fillId="0" borderId="0"/>
    <xf numFmtId="10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68" fontId="50" fillId="0" borderId="0">
      <alignment horizontal="left" wrapText="1"/>
    </xf>
    <xf numFmtId="10" fontId="14" fillId="0" borderId="0" applyFont="0" applyFill="0" applyBorder="0" applyAlignment="0" applyProtection="0"/>
    <xf numFmtId="168" fontId="50" fillId="0" borderId="0">
      <alignment horizontal="left" wrapText="1"/>
    </xf>
    <xf numFmtId="10" fontId="14" fillId="0" borderId="0" applyFont="0" applyFill="0" applyBorder="0" applyAlignment="0" applyProtection="0"/>
    <xf numFmtId="168" fontId="50" fillId="0" borderId="0">
      <alignment horizontal="left" wrapText="1"/>
    </xf>
    <xf numFmtId="10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99" fillId="0" borderId="0" applyFont="0" applyFill="0" applyBorder="0" applyAlignment="0" applyProtection="0"/>
    <xf numFmtId="10" fontId="14" fillId="0" borderId="7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10" fontId="14" fillId="0" borderId="7"/>
    <xf numFmtId="9" fontId="123" fillId="0" borderId="0" applyFont="0" applyFill="0" applyBorder="0" applyAlignment="0" applyProtection="0"/>
    <xf numFmtId="9" fontId="102" fillId="0" borderId="0" applyFont="0" applyFill="0" applyBorder="0" applyAlignment="0" applyProtection="0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9" fontId="102" fillId="0" borderId="0" applyFont="0" applyFill="0" applyBorder="0" applyAlignment="0" applyProtection="0"/>
    <xf numFmtId="168" fontId="50" fillId="0" borderId="0">
      <alignment horizontal="left" wrapText="1"/>
    </xf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14" fillId="0" borderId="7"/>
    <xf numFmtId="168" fontId="50" fillId="0" borderId="0">
      <alignment horizontal="left" wrapText="1"/>
    </xf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9" fontId="10" fillId="0" borderId="0" applyFont="0" applyFill="0" applyBorder="0" applyAlignment="0" applyProtection="0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9" fontId="10" fillId="0" borderId="0" applyFont="0" applyFill="0" applyBorder="0" applyAlignment="0" applyProtection="0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9" fontId="10" fillId="0" borderId="0" applyFont="0" applyFill="0" applyBorder="0" applyAlignment="0" applyProtection="0"/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9" fontId="1" fillId="0" borderId="0" applyFont="0" applyFill="0" applyBorder="0" applyAlignment="0" applyProtection="0"/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9" fontId="10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9" fontId="99" fillId="0" borderId="0" applyFont="0" applyFill="0" applyBorder="0" applyAlignment="0" applyProtection="0"/>
    <xf numFmtId="168" fontId="50" fillId="0" borderId="0">
      <alignment horizontal="left" wrapText="1"/>
    </xf>
    <xf numFmtId="9" fontId="43" fillId="0" borderId="0" applyFont="0" applyFill="0" applyBorder="0" applyAlignment="0" applyProtection="0"/>
    <xf numFmtId="10" fontId="14" fillId="0" borderId="7"/>
    <xf numFmtId="168" fontId="50" fillId="0" borderId="0">
      <alignment horizontal="left" wrapText="1"/>
    </xf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14" fillId="0" borderId="7"/>
    <xf numFmtId="168" fontId="50" fillId="0" borderId="0">
      <alignment horizontal="left" wrapText="1"/>
    </xf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7"/>
    <xf numFmtId="168" fontId="50" fillId="0" borderId="0">
      <alignment horizontal="left" wrapText="1"/>
    </xf>
    <xf numFmtId="10" fontId="14" fillId="0" borderId="7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10" fontId="14" fillId="0" borderId="7"/>
    <xf numFmtId="10" fontId="14" fillId="0" borderId="7"/>
    <xf numFmtId="10" fontId="14" fillId="0" borderId="7"/>
    <xf numFmtId="10" fontId="14" fillId="0" borderId="7"/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68" fontId="50" fillId="0" borderId="0">
      <alignment horizontal="left" wrapText="1"/>
    </xf>
    <xf numFmtId="168" fontId="50" fillId="0" borderId="0">
      <alignment horizontal="left" wrapText="1"/>
    </xf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9" fontId="10" fillId="0" borderId="0" applyFont="0" applyFill="0" applyBorder="0" applyAlignment="0" applyProtection="0"/>
    <xf numFmtId="168" fontId="50" fillId="0" borderId="0">
      <alignment horizontal="left" wrapText="1"/>
    </xf>
    <xf numFmtId="9" fontId="10" fillId="0" borderId="0" applyFont="0" applyFill="0" applyBorder="0" applyAlignment="0" applyProtection="0"/>
    <xf numFmtId="168" fontId="50" fillId="0" borderId="0">
      <alignment horizontal="left" wrapText="1"/>
    </xf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50" fillId="0" borderId="0">
      <alignment horizontal="left" wrapText="1"/>
    </xf>
    <xf numFmtId="9" fontId="99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4" fillId="0" borderId="7"/>
    <xf numFmtId="10" fontId="14" fillId="0" borderId="7"/>
    <xf numFmtId="10" fontId="14" fillId="0" borderId="7"/>
    <xf numFmtId="9" fontId="14" fillId="0" borderId="0" applyFont="0" applyFill="0" applyBorder="0" applyAlignment="0" applyProtection="0"/>
    <xf numFmtId="168" fontId="50" fillId="0" borderId="0">
      <alignment horizontal="left" wrapText="1"/>
    </xf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10" fontId="14" fillId="0" borderId="7"/>
    <xf numFmtId="41" fontId="14" fillId="41" borderId="7"/>
    <xf numFmtId="168" fontId="50" fillId="0" borderId="0">
      <alignment horizontal="left" wrapText="1"/>
    </xf>
    <xf numFmtId="41" fontId="14" fillId="41" borderId="7"/>
    <xf numFmtId="41" fontId="14" fillId="41" borderId="7"/>
    <xf numFmtId="168" fontId="50" fillId="0" borderId="0">
      <alignment horizontal="left" wrapText="1"/>
    </xf>
    <xf numFmtId="0" fontId="43" fillId="0" borderId="0" applyNumberFormat="0" applyFont="0" applyFill="0" applyBorder="0" applyAlignment="0" applyProtection="0">
      <alignment horizontal="left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" fontId="43" fillId="0" borderId="0" applyFont="0" applyFill="0" applyBorder="0" applyAlignment="0" applyProtection="0"/>
    <xf numFmtId="0" fontId="44" fillId="0" borderId="13">
      <alignment horizontal="center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44" fillId="0" borderId="13">
      <alignment horizontal="center"/>
    </xf>
    <xf numFmtId="3" fontId="43" fillId="0" borderId="0" applyFon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3" fontId="43" fillId="0" borderId="0" applyFont="0" applyFill="0" applyBorder="0" applyAlignment="0" applyProtection="0"/>
    <xf numFmtId="0" fontId="43" fillId="42" borderId="0" applyNumberFormat="0" applyFont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43" fillId="42" borderId="0" applyNumberFormat="0" applyFont="0" applyBorder="0" applyAlignment="0" applyProtection="0"/>
    <xf numFmtId="0" fontId="77" fillId="0" borderId="0"/>
    <xf numFmtId="0" fontId="17" fillId="0" borderId="0"/>
    <xf numFmtId="0" fontId="77" fillId="0" borderId="0"/>
    <xf numFmtId="0" fontId="80" fillId="0" borderId="0"/>
    <xf numFmtId="0" fontId="30" fillId="0" borderId="0"/>
    <xf numFmtId="0" fontId="80" fillId="0" borderId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3" fontId="45" fillId="0" borderId="0" applyFill="0" applyBorder="0" applyAlignment="0" applyProtection="0"/>
    <xf numFmtId="42" fontId="14" fillId="31" borderId="0"/>
    <xf numFmtId="168" fontId="50" fillId="0" borderId="0">
      <alignment horizontal="left" wrapText="1"/>
    </xf>
    <xf numFmtId="42" fontId="14" fillId="31" borderId="0"/>
    <xf numFmtId="168" fontId="50" fillId="0" borderId="0">
      <alignment horizontal="left" wrapText="1"/>
    </xf>
    <xf numFmtId="42" fontId="14" fillId="31" borderId="0"/>
    <xf numFmtId="42" fontId="14" fillId="31" borderId="0"/>
    <xf numFmtId="42" fontId="14" fillId="31" borderId="17">
      <alignment vertical="center"/>
    </xf>
    <xf numFmtId="168" fontId="50" fillId="0" borderId="0">
      <alignment horizontal="left" wrapText="1"/>
    </xf>
    <xf numFmtId="42" fontId="14" fillId="31" borderId="17">
      <alignment vertical="center"/>
    </xf>
    <xf numFmtId="168" fontId="50" fillId="0" borderId="0">
      <alignment horizontal="left" wrapText="1"/>
    </xf>
    <xf numFmtId="42" fontId="14" fillId="31" borderId="17">
      <alignment vertical="center"/>
    </xf>
    <xf numFmtId="168" fontId="50" fillId="0" borderId="0">
      <alignment horizontal="left" wrapText="1"/>
    </xf>
    <xf numFmtId="0" fontId="9" fillId="31" borderId="83" applyNumberFormat="0">
      <alignment horizontal="center" vertical="center" wrapText="1"/>
    </xf>
    <xf numFmtId="168" fontId="50" fillId="0" borderId="0">
      <alignment horizontal="left" wrapText="1"/>
    </xf>
    <xf numFmtId="10" fontId="14" fillId="31" borderId="0"/>
    <xf numFmtId="168" fontId="50" fillId="0" borderId="0">
      <alignment horizontal="left" wrapText="1"/>
    </xf>
    <xf numFmtId="168" fontId="50" fillId="0" borderId="0">
      <alignment horizontal="left" wrapText="1"/>
    </xf>
    <xf numFmtId="10" fontId="14" fillId="31" borderId="0"/>
    <xf numFmtId="10" fontId="14" fillId="31" borderId="0"/>
    <xf numFmtId="168" fontId="50" fillId="0" borderId="0">
      <alignment horizontal="left" wrapText="1"/>
    </xf>
    <xf numFmtId="10" fontId="14" fillId="31" borderId="0"/>
    <xf numFmtId="168" fontId="50" fillId="0" borderId="0">
      <alignment horizontal="left" wrapText="1"/>
    </xf>
    <xf numFmtId="10" fontId="14" fillId="31" borderId="0"/>
    <xf numFmtId="168" fontId="50" fillId="0" borderId="0">
      <alignment horizontal="left" wrapText="1"/>
    </xf>
    <xf numFmtId="10" fontId="14" fillId="31" borderId="0"/>
    <xf numFmtId="168" fontId="50" fillId="0" borderId="0">
      <alignment horizontal="left" wrapText="1"/>
    </xf>
    <xf numFmtId="168" fontId="50" fillId="0" borderId="0">
      <alignment horizontal="left" wrapText="1"/>
    </xf>
    <xf numFmtId="10" fontId="14" fillId="31" borderId="0"/>
    <xf numFmtId="10" fontId="14" fillId="31" borderId="0"/>
    <xf numFmtId="10" fontId="14" fillId="31" borderId="0"/>
    <xf numFmtId="172" fontId="14" fillId="31" borderId="0"/>
    <xf numFmtId="168" fontId="50" fillId="0" borderId="0">
      <alignment horizontal="left" wrapText="1"/>
    </xf>
    <xf numFmtId="168" fontId="50" fillId="0" borderId="0">
      <alignment horizontal="left" wrapText="1"/>
    </xf>
    <xf numFmtId="172" fontId="14" fillId="31" borderId="0"/>
    <xf numFmtId="172" fontId="14" fillId="31" borderId="0"/>
    <xf numFmtId="168" fontId="50" fillId="0" borderId="0">
      <alignment horizontal="left" wrapText="1"/>
    </xf>
    <xf numFmtId="172" fontId="14" fillId="31" borderId="0"/>
    <xf numFmtId="168" fontId="50" fillId="0" borderId="0">
      <alignment horizontal="left" wrapText="1"/>
    </xf>
    <xf numFmtId="172" fontId="14" fillId="31" borderId="0"/>
    <xf numFmtId="168" fontId="50" fillId="0" borderId="0">
      <alignment horizontal="left" wrapText="1"/>
    </xf>
    <xf numFmtId="172" fontId="14" fillId="31" borderId="0"/>
    <xf numFmtId="168" fontId="50" fillId="0" borderId="0">
      <alignment horizontal="left" wrapText="1"/>
    </xf>
    <xf numFmtId="168" fontId="50" fillId="0" borderId="0">
      <alignment horizontal="left" wrapText="1"/>
    </xf>
    <xf numFmtId="172" fontId="14" fillId="31" borderId="0"/>
    <xf numFmtId="172" fontId="14" fillId="31" borderId="0"/>
    <xf numFmtId="172" fontId="14" fillId="31" borderId="0"/>
    <xf numFmtId="42" fontId="14" fillId="31" borderId="0"/>
    <xf numFmtId="165" fontId="55" fillId="0" borderId="0" applyBorder="0" applyAlignment="0"/>
    <xf numFmtId="42" fontId="14" fillId="31" borderId="19">
      <alignment horizontal="left"/>
    </xf>
    <xf numFmtId="168" fontId="50" fillId="0" borderId="0">
      <alignment horizontal="left" wrapText="1"/>
    </xf>
    <xf numFmtId="42" fontId="14" fillId="31" borderId="19">
      <alignment horizontal="left"/>
    </xf>
    <xf numFmtId="168" fontId="50" fillId="0" borderId="0">
      <alignment horizontal="left" wrapText="1"/>
    </xf>
    <xf numFmtId="42" fontId="14" fillId="31" borderId="19">
      <alignment horizontal="left"/>
    </xf>
    <xf numFmtId="168" fontId="50" fillId="0" borderId="0">
      <alignment horizontal="left" wrapText="1"/>
    </xf>
    <xf numFmtId="168" fontId="50" fillId="0" borderId="0">
      <alignment horizontal="left" wrapText="1"/>
    </xf>
    <xf numFmtId="172" fontId="31" fillId="31" borderId="19">
      <alignment horizontal="left"/>
    </xf>
    <xf numFmtId="165" fontId="55" fillId="0" borderId="0" applyBorder="0" applyAlignment="0"/>
    <xf numFmtId="14" fontId="50" fillId="0" borderId="0" applyNumberFormat="0" applyFill="0" applyBorder="0" applyAlignment="0" applyProtection="0">
      <alignment horizontal="left"/>
    </xf>
    <xf numFmtId="169" fontId="14" fillId="0" borderId="0" applyFont="0" applyFill="0" applyAlignment="0">
      <alignment horizontal="right"/>
    </xf>
    <xf numFmtId="168" fontId="50" fillId="0" borderId="0">
      <alignment horizontal="left" wrapText="1"/>
    </xf>
    <xf numFmtId="168" fontId="50" fillId="0" borderId="0">
      <alignment horizontal="left" wrapText="1"/>
    </xf>
    <xf numFmtId="169" fontId="14" fillId="0" borderId="0" applyFont="0" applyFill="0" applyAlignment="0">
      <alignment horizontal="right"/>
    </xf>
    <xf numFmtId="169" fontId="14" fillId="0" borderId="0" applyFont="0" applyFill="0" applyAlignment="0">
      <alignment horizontal="right"/>
    </xf>
    <xf numFmtId="168" fontId="50" fillId="0" borderId="0">
      <alignment horizontal="left" wrapText="1"/>
    </xf>
    <xf numFmtId="169" fontId="14" fillId="0" borderId="0" applyFont="0" applyFill="0" applyAlignment="0">
      <alignment horizontal="right"/>
    </xf>
    <xf numFmtId="168" fontId="50" fillId="0" borderId="0">
      <alignment horizontal="left" wrapText="1"/>
    </xf>
    <xf numFmtId="169" fontId="14" fillId="0" borderId="0" applyFont="0" applyFill="0" applyAlignment="0">
      <alignment horizontal="right"/>
    </xf>
    <xf numFmtId="168" fontId="50" fillId="0" borderId="0">
      <alignment horizontal="left" wrapText="1"/>
    </xf>
    <xf numFmtId="169" fontId="14" fillId="0" borderId="0" applyFont="0" applyFill="0" applyAlignment="0">
      <alignment horizontal="right"/>
    </xf>
    <xf numFmtId="168" fontId="50" fillId="0" borderId="0">
      <alignment horizontal="left" wrapText="1"/>
    </xf>
    <xf numFmtId="168" fontId="50" fillId="0" borderId="0">
      <alignment horizontal="left" wrapText="1"/>
    </xf>
    <xf numFmtId="169" fontId="14" fillId="0" borderId="0" applyFont="0" applyFill="0" applyAlignment="0">
      <alignment horizontal="right"/>
    </xf>
    <xf numFmtId="169" fontId="14" fillId="0" borderId="0" applyFont="0" applyFill="0" applyAlignment="0">
      <alignment horizontal="right"/>
    </xf>
    <xf numFmtId="4" fontId="56" fillId="37" borderId="12" applyNumberFormat="0" applyProtection="0">
      <alignment vertical="center"/>
    </xf>
    <xf numFmtId="168" fontId="50" fillId="0" borderId="0">
      <alignment horizontal="left" wrapText="1"/>
    </xf>
    <xf numFmtId="4" fontId="63" fillId="37" borderId="12" applyNumberFormat="0" applyProtection="0">
      <alignment vertical="center"/>
    </xf>
    <xf numFmtId="4" fontId="56" fillId="37" borderId="12" applyNumberFormat="0" applyProtection="0">
      <alignment horizontal="left" vertical="center" indent="1"/>
    </xf>
    <xf numFmtId="168" fontId="50" fillId="0" borderId="0">
      <alignment horizontal="left" wrapText="1"/>
    </xf>
    <xf numFmtId="4" fontId="56" fillId="37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73" borderId="0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4" fontId="56" fillId="101" borderId="12" applyNumberFormat="0" applyProtection="0">
      <alignment horizontal="right" vertical="center"/>
    </xf>
    <xf numFmtId="168" fontId="50" fillId="0" borderId="0">
      <alignment horizontal="left" wrapText="1"/>
    </xf>
    <xf numFmtId="4" fontId="56" fillId="102" borderId="12" applyNumberFormat="0" applyProtection="0">
      <alignment horizontal="right" vertical="center"/>
    </xf>
    <xf numFmtId="168" fontId="50" fillId="0" borderId="0">
      <alignment horizontal="left" wrapText="1"/>
    </xf>
    <xf numFmtId="4" fontId="56" fillId="103" borderId="12" applyNumberFormat="0" applyProtection="0">
      <alignment horizontal="right" vertical="center"/>
    </xf>
    <xf numFmtId="168" fontId="50" fillId="0" borderId="0">
      <alignment horizontal="left" wrapText="1"/>
    </xf>
    <xf numFmtId="4" fontId="56" fillId="104" borderId="12" applyNumberFormat="0" applyProtection="0">
      <alignment horizontal="right" vertical="center"/>
    </xf>
    <xf numFmtId="168" fontId="50" fillId="0" borderId="0">
      <alignment horizontal="left" wrapText="1"/>
    </xf>
    <xf numFmtId="4" fontId="56" fillId="105" borderId="12" applyNumberFormat="0" applyProtection="0">
      <alignment horizontal="right" vertical="center"/>
    </xf>
    <xf numFmtId="168" fontId="50" fillId="0" borderId="0">
      <alignment horizontal="left" wrapText="1"/>
    </xf>
    <xf numFmtId="4" fontId="56" fillId="106" borderId="12" applyNumberFormat="0" applyProtection="0">
      <alignment horizontal="right" vertical="center"/>
    </xf>
    <xf numFmtId="168" fontId="50" fillId="0" borderId="0">
      <alignment horizontal="left" wrapText="1"/>
    </xf>
    <xf numFmtId="4" fontId="56" fillId="107" borderId="12" applyNumberFormat="0" applyProtection="0">
      <alignment horizontal="right" vertical="center"/>
    </xf>
    <xf numFmtId="168" fontId="50" fillId="0" borderId="0">
      <alignment horizontal="left" wrapText="1"/>
    </xf>
    <xf numFmtId="4" fontId="56" fillId="108" borderId="12" applyNumberFormat="0" applyProtection="0">
      <alignment horizontal="right" vertical="center"/>
    </xf>
    <xf numFmtId="168" fontId="50" fillId="0" borderId="0">
      <alignment horizontal="left" wrapText="1"/>
    </xf>
    <xf numFmtId="4" fontId="56" fillId="109" borderId="12" applyNumberFormat="0" applyProtection="0">
      <alignment horizontal="right" vertical="center"/>
    </xf>
    <xf numFmtId="4" fontId="57" fillId="110" borderId="0" applyNumberFormat="0" applyProtection="0">
      <alignment horizontal="left" vertical="center" indent="1"/>
    </xf>
    <xf numFmtId="4" fontId="57" fillId="47" borderId="12" applyNumberFormat="0" applyProtection="0">
      <alignment horizontal="left" vertical="center" indent="1"/>
    </xf>
    <xf numFmtId="4" fontId="56" fillId="48" borderId="0" applyNumberFormat="0" applyProtection="0">
      <alignment horizontal="left" vertical="center" indent="1"/>
    </xf>
    <xf numFmtId="4" fontId="62" fillId="76" borderId="0" applyNumberFormat="0" applyProtection="0">
      <alignment horizontal="left" vertical="center" indent="1"/>
    </xf>
    <xf numFmtId="4" fontId="62" fillId="76" borderId="0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4" fontId="126" fillId="0" borderId="0" applyNumberFormat="0" applyProtection="0">
      <alignment horizontal="left" vertical="center" indent="1"/>
    </xf>
    <xf numFmtId="4" fontId="56" fillId="48" borderId="12" applyNumberFormat="0" applyProtection="0">
      <alignment horizontal="left" vertical="center" indent="1"/>
    </xf>
    <xf numFmtId="4" fontId="126" fillId="0" borderId="0" applyNumberFormat="0" applyProtection="0">
      <alignment horizontal="left" vertical="center" indent="1"/>
    </xf>
    <xf numFmtId="4" fontId="56" fillId="51" borderId="12" applyNumberFormat="0" applyProtection="0">
      <alignment horizontal="left" vertical="center" indent="1"/>
    </xf>
    <xf numFmtId="0" fontId="14" fillId="51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51" borderId="12" applyNumberFormat="0" applyProtection="0">
      <alignment horizontal="left" vertical="center" indent="1"/>
    </xf>
    <xf numFmtId="0" fontId="14" fillId="51" borderId="12" applyNumberFormat="0" applyProtection="0">
      <alignment horizontal="left" vertical="center" indent="1"/>
    </xf>
    <xf numFmtId="0" fontId="14" fillId="51" borderId="12" applyNumberFormat="0" applyProtection="0">
      <alignment horizontal="left" vertical="center" inden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51" borderId="12" applyNumberFormat="0" applyProtection="0">
      <alignment horizontal="left" vertical="center" indent="1"/>
    </xf>
    <xf numFmtId="0" fontId="14" fillId="51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51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51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51" borderId="12" applyNumberFormat="0" applyProtection="0">
      <alignment horizontal="left" vertical="center" inden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51" borderId="12" applyNumberFormat="0" applyProtection="0">
      <alignment horizontal="left" vertical="center" indent="1"/>
    </xf>
    <xf numFmtId="0" fontId="14" fillId="51" borderId="12" applyNumberFormat="0" applyProtection="0">
      <alignment horizontal="left" vertical="center" indent="1"/>
    </xf>
    <xf numFmtId="0" fontId="14" fillId="51" borderId="12" applyNumberFormat="0" applyProtection="0">
      <alignment horizontal="left" vertical="center" indent="1"/>
    </xf>
    <xf numFmtId="0" fontId="14" fillId="111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111" borderId="12" applyNumberFormat="0" applyProtection="0">
      <alignment horizontal="left" vertical="center" indent="1"/>
    </xf>
    <xf numFmtId="0" fontId="14" fillId="111" borderId="12" applyNumberFormat="0" applyProtection="0">
      <alignment horizontal="left" vertical="center" indent="1"/>
    </xf>
    <xf numFmtId="0" fontId="14" fillId="111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111" borderId="12" applyNumberFormat="0" applyProtection="0">
      <alignment horizontal="left" vertical="center" indent="1"/>
    </xf>
    <xf numFmtId="0" fontId="14" fillId="111" borderId="12" applyNumberFormat="0" applyProtection="0">
      <alignment horizontal="left" vertical="center" indent="1"/>
    </xf>
    <xf numFmtId="0" fontId="14" fillId="33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33" borderId="12" applyNumberFormat="0" applyProtection="0">
      <alignment horizontal="left" vertical="center" indent="1"/>
    </xf>
    <xf numFmtId="0" fontId="14" fillId="33" borderId="12" applyNumberFormat="0" applyProtection="0">
      <alignment horizontal="left" vertical="center" indent="1"/>
    </xf>
    <xf numFmtId="0" fontId="14" fillId="33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33" borderId="12" applyNumberFormat="0" applyProtection="0">
      <alignment horizontal="left" vertical="center" indent="1"/>
    </xf>
    <xf numFmtId="0" fontId="14" fillId="33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0" fontId="14" fillId="53" borderId="6" applyNumberFormat="0">
      <protection locked="0"/>
    </xf>
    <xf numFmtId="168" fontId="50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4" fontId="56" fillId="112" borderId="12" applyNumberFormat="0" applyProtection="0">
      <alignment vertical="center"/>
    </xf>
    <xf numFmtId="168" fontId="50" fillId="0" borderId="0">
      <alignment horizontal="left" wrapText="1"/>
    </xf>
    <xf numFmtId="4" fontId="63" fillId="112" borderId="12" applyNumberFormat="0" applyProtection="0">
      <alignment vertical="center"/>
    </xf>
    <xf numFmtId="168" fontId="50" fillId="0" borderId="0">
      <alignment horizontal="left" wrapText="1"/>
    </xf>
    <xf numFmtId="4" fontId="56" fillId="112" borderId="12" applyNumberFormat="0" applyProtection="0">
      <alignment horizontal="left" vertical="center" indent="1"/>
    </xf>
    <xf numFmtId="168" fontId="50" fillId="0" borderId="0">
      <alignment horizontal="left" wrapText="1"/>
    </xf>
    <xf numFmtId="4" fontId="56" fillId="112" borderId="12" applyNumberFormat="0" applyProtection="0">
      <alignment horizontal="left" vertical="center" indent="1"/>
    </xf>
    <xf numFmtId="168" fontId="50" fillId="0" borderId="0">
      <alignment horizontal="left" wrapText="1"/>
    </xf>
    <xf numFmtId="4" fontId="56" fillId="48" borderId="12" applyNumberFormat="0" applyProtection="0">
      <alignment horizontal="right" vertical="center"/>
    </xf>
    <xf numFmtId="168" fontId="50" fillId="0" borderId="0">
      <alignment horizontal="left" wrapText="1"/>
    </xf>
    <xf numFmtId="4" fontId="63" fillId="48" borderId="12" applyNumberFormat="0" applyProtection="0">
      <alignment horizontal="right" vertical="center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168" fontId="50" fillId="0" borderId="0">
      <alignment horizontal="left" wrapText="1"/>
    </xf>
    <xf numFmtId="168" fontId="50" fillId="0" borderId="0">
      <alignment horizontal="left" wrapText="1"/>
    </xf>
    <xf numFmtId="0" fontId="14" fillId="45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0" fontId="14" fillId="45" borderId="12" applyNumberFormat="0" applyProtection="0">
      <alignment horizontal="left" vertical="center" indent="1"/>
    </xf>
    <xf numFmtId="0" fontId="127" fillId="0" borderId="0" applyNumberFormat="0" applyProtection="0">
      <alignment horizontal="left" indent="5"/>
    </xf>
    <xf numFmtId="168" fontId="50" fillId="0" borderId="0">
      <alignment horizontal="left" wrapText="1"/>
    </xf>
    <xf numFmtId="4" fontId="64" fillId="48" borderId="12" applyNumberFormat="0" applyProtection="0">
      <alignment horizontal="right" vertical="center"/>
    </xf>
    <xf numFmtId="39" fontId="14" fillId="55" borderId="0"/>
    <xf numFmtId="168" fontId="50" fillId="0" borderId="0">
      <alignment horizontal="left" wrapText="1"/>
    </xf>
    <xf numFmtId="168" fontId="50" fillId="0" borderId="0">
      <alignment horizontal="left" wrapText="1"/>
    </xf>
    <xf numFmtId="39" fontId="14" fillId="55" borderId="0"/>
    <xf numFmtId="39" fontId="14" fillId="55" borderId="0"/>
    <xf numFmtId="168" fontId="50" fillId="0" borderId="0">
      <alignment horizontal="left" wrapText="1"/>
    </xf>
    <xf numFmtId="39" fontId="14" fillId="55" borderId="0"/>
    <xf numFmtId="168" fontId="50" fillId="0" borderId="0">
      <alignment horizontal="left" wrapText="1"/>
    </xf>
    <xf numFmtId="39" fontId="14" fillId="55" borderId="0"/>
    <xf numFmtId="168" fontId="50" fillId="0" borderId="0">
      <alignment horizontal="left" wrapText="1"/>
    </xf>
    <xf numFmtId="39" fontId="14" fillId="55" borderId="0"/>
    <xf numFmtId="168" fontId="50" fillId="0" borderId="0">
      <alignment horizontal="left" wrapText="1"/>
    </xf>
    <xf numFmtId="168" fontId="50" fillId="0" borderId="0">
      <alignment horizontal="left" wrapText="1"/>
    </xf>
    <xf numFmtId="39" fontId="14" fillId="55" borderId="0"/>
    <xf numFmtId="39" fontId="14" fillId="55" borderId="0"/>
    <xf numFmtId="39" fontId="14" fillId="55" borderId="0"/>
    <xf numFmtId="38" fontId="41" fillId="0" borderId="23"/>
    <xf numFmtId="38" fontId="41" fillId="0" borderId="23"/>
    <xf numFmtId="38" fontId="41" fillId="0" borderId="23"/>
    <xf numFmtId="38" fontId="41" fillId="0" borderId="23"/>
    <xf numFmtId="38" fontId="41" fillId="0" borderId="23"/>
    <xf numFmtId="38" fontId="41" fillId="0" borderId="23"/>
    <xf numFmtId="38" fontId="41" fillId="0" borderId="23"/>
    <xf numFmtId="168" fontId="50" fillId="0" borderId="0">
      <alignment horizontal="left" wrapText="1"/>
    </xf>
    <xf numFmtId="38" fontId="41" fillId="0" borderId="23"/>
    <xf numFmtId="0" fontId="41" fillId="0" borderId="23"/>
    <xf numFmtId="38" fontId="41" fillId="0" borderId="23"/>
    <xf numFmtId="38" fontId="41" fillId="0" borderId="23"/>
    <xf numFmtId="38" fontId="41" fillId="0" borderId="23"/>
    <xf numFmtId="38" fontId="55" fillId="0" borderId="19"/>
    <xf numFmtId="38" fontId="55" fillId="0" borderId="19"/>
    <xf numFmtId="38" fontId="55" fillId="0" borderId="19"/>
    <xf numFmtId="168" fontId="50" fillId="0" borderId="0">
      <alignment horizontal="left" wrapText="1"/>
    </xf>
    <xf numFmtId="0" fontId="55" fillId="0" borderId="19"/>
    <xf numFmtId="0" fontId="55" fillId="0" borderId="19"/>
    <xf numFmtId="0" fontId="55" fillId="0" borderId="19"/>
    <xf numFmtId="38" fontId="55" fillId="0" borderId="19"/>
    <xf numFmtId="38" fontId="55" fillId="0" borderId="19"/>
    <xf numFmtId="38" fontId="55" fillId="0" borderId="19"/>
    <xf numFmtId="38" fontId="55" fillId="0" borderId="19"/>
    <xf numFmtId="39" fontId="50" fillId="56" borderId="0"/>
    <xf numFmtId="183" fontId="14" fillId="0" borderId="0">
      <alignment horizontal="left" wrapText="1"/>
    </xf>
    <xf numFmtId="201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76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72" fontId="14" fillId="0" borderId="0">
      <alignment horizontal="left" wrapText="1"/>
    </xf>
    <xf numFmtId="168" fontId="14" fillId="0" borderId="0">
      <alignment horizontal="left" wrapText="1"/>
    </xf>
    <xf numFmtId="178" fontId="14" fillId="0" borderId="0">
      <alignment horizontal="left" wrapText="1"/>
    </xf>
    <xf numFmtId="168" fontId="50" fillId="0" borderId="0">
      <alignment horizontal="left" wrapText="1"/>
    </xf>
    <xf numFmtId="172" fontId="14" fillId="0" borderId="0">
      <alignment horizontal="left" wrapText="1"/>
    </xf>
    <xf numFmtId="168" fontId="14" fillId="0" borderId="0">
      <alignment horizontal="left" wrapText="1"/>
    </xf>
    <xf numFmtId="168" fontId="50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204" fontId="14" fillId="0" borderId="0">
      <alignment horizontal="left" wrapText="1"/>
    </xf>
    <xf numFmtId="204" fontId="14" fillId="0" borderId="0">
      <alignment horizontal="left" wrapText="1"/>
    </xf>
    <xf numFmtId="168" fontId="50" fillId="0" borderId="0">
      <alignment horizontal="left" wrapText="1"/>
    </xf>
    <xf numFmtId="168" fontId="50" fillId="0" borderId="0">
      <alignment horizontal="left" wrapText="1"/>
    </xf>
    <xf numFmtId="204" fontId="14" fillId="0" borderId="0">
      <alignment horizontal="left" wrapText="1"/>
    </xf>
    <xf numFmtId="183" fontId="14" fillId="0" borderId="0">
      <alignment horizontal="left" wrapText="1"/>
    </xf>
    <xf numFmtId="183" fontId="14" fillId="0" borderId="0">
      <alignment horizontal="left" wrapText="1"/>
    </xf>
    <xf numFmtId="168" fontId="50" fillId="0" borderId="0">
      <alignment horizontal="left" wrapText="1"/>
    </xf>
    <xf numFmtId="202" fontId="14" fillId="0" borderId="0">
      <alignment horizontal="left" wrapText="1"/>
    </xf>
    <xf numFmtId="202" fontId="14" fillId="0" borderId="0">
      <alignment horizontal="left" wrapText="1"/>
    </xf>
    <xf numFmtId="202" fontId="14" fillId="0" borderId="0">
      <alignment horizontal="left" wrapText="1"/>
    </xf>
    <xf numFmtId="202" fontId="14" fillId="0" borderId="0">
      <alignment horizontal="left" wrapText="1"/>
    </xf>
    <xf numFmtId="202" fontId="14" fillId="0" borderId="0">
      <alignment horizontal="left" wrapText="1"/>
    </xf>
    <xf numFmtId="178" fontId="14" fillId="0" borderId="0">
      <alignment horizontal="left" wrapText="1"/>
    </xf>
    <xf numFmtId="178" fontId="14" fillId="0" borderId="0">
      <alignment horizontal="left" wrapText="1"/>
    </xf>
    <xf numFmtId="202" fontId="14" fillId="0" borderId="0">
      <alignment horizontal="left" wrapText="1"/>
    </xf>
    <xf numFmtId="168" fontId="14" fillId="0" borderId="0">
      <alignment horizontal="left" wrapText="1"/>
    </xf>
    <xf numFmtId="178" fontId="14" fillId="0" borderId="0">
      <alignment horizontal="left" wrapText="1"/>
    </xf>
    <xf numFmtId="168" fontId="14" fillId="0" borderId="0">
      <alignment horizontal="left" wrapText="1"/>
    </xf>
    <xf numFmtId="0" fontId="14" fillId="0" borderId="0">
      <alignment horizontal="left" wrapText="1"/>
    </xf>
    <xf numFmtId="0" fontId="56" fillId="0" borderId="0" applyNumberFormat="0" applyBorder="0" applyAlignment="0"/>
    <xf numFmtId="0" fontId="128" fillId="0" borderId="0" applyNumberFormat="0" applyBorder="0" applyAlignment="0"/>
    <xf numFmtId="0" fontId="57" fillId="0" borderId="0" applyNumberFormat="0" applyBorder="0" applyAlignment="0"/>
    <xf numFmtId="40" fontId="51" fillId="0" borderId="0" applyBorder="0">
      <alignment horizontal="right"/>
    </xf>
    <xf numFmtId="41" fontId="32" fillId="31" borderId="0">
      <alignment horizontal="left"/>
    </xf>
    <xf numFmtId="40" fontId="51" fillId="0" borderId="0" applyBorder="0">
      <alignment horizontal="right"/>
    </xf>
    <xf numFmtId="41" fontId="32" fillId="31" borderId="0">
      <alignment horizontal="left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1" fontId="130" fillId="0" borderId="0">
      <alignment horizontal="left" vertical="center"/>
    </xf>
    <xf numFmtId="171" fontId="130" fillId="0" borderId="0">
      <alignment horizontal="left" vertical="center"/>
    </xf>
    <xf numFmtId="0" fontId="9" fillId="31" borderId="0">
      <alignment horizontal="left" wrapText="1"/>
    </xf>
    <xf numFmtId="168" fontId="50" fillId="0" borderId="0">
      <alignment horizontal="left" wrapText="1"/>
    </xf>
    <xf numFmtId="0" fontId="35" fillId="0" borderId="0">
      <alignment horizontal="left" vertical="center"/>
    </xf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131" fillId="0" borderId="85" applyNumberFormat="0" applyFill="0" applyAlignment="0" applyProtection="0"/>
    <xf numFmtId="0" fontId="131" fillId="0" borderId="86" applyNumberFormat="0" applyFill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0" fontId="131" fillId="0" borderId="86" applyNumberFormat="0" applyFill="0" applyAlignment="0" applyProtection="0"/>
    <xf numFmtId="0" fontId="131" fillId="0" borderId="86" applyNumberFormat="0" applyFill="0" applyAlignment="0" applyProtection="0"/>
    <xf numFmtId="168" fontId="50" fillId="0" borderId="0">
      <alignment horizontal="left" wrapText="1"/>
    </xf>
    <xf numFmtId="168" fontId="50" fillId="0" borderId="0">
      <alignment horizontal="left" wrapText="1"/>
    </xf>
    <xf numFmtId="41" fontId="9" fillId="31" borderId="0">
      <alignment horizontal="left"/>
    </xf>
    <xf numFmtId="168" fontId="50" fillId="0" borderId="0">
      <alignment horizontal="left" wrapText="1"/>
    </xf>
    <xf numFmtId="168" fontId="50" fillId="0" borderId="0">
      <alignment horizontal="left" wrapText="1"/>
    </xf>
    <xf numFmtId="41" fontId="9" fillId="31" borderId="0">
      <alignment horizontal="left"/>
    </xf>
    <xf numFmtId="0" fontId="131" fillId="0" borderId="86" applyNumberFormat="0" applyFill="0" applyAlignment="0" applyProtection="0"/>
    <xf numFmtId="0" fontId="131" fillId="0" borderId="85" applyNumberFormat="0" applyFill="0" applyAlignment="0" applyProtection="0"/>
    <xf numFmtId="0" fontId="77" fillId="0" borderId="24"/>
    <xf numFmtId="0" fontId="17" fillId="0" borderId="24"/>
    <xf numFmtId="0" fontId="77" fillId="0" borderId="24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50" fillId="0" borderId="0">
      <alignment horizontal="left" wrapText="1"/>
    </xf>
    <xf numFmtId="0" fontId="132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18" xfId="0" quotePrefix="1" applyBorder="1" applyAlignment="1">
      <alignment horizontal="center" wrapText="1"/>
    </xf>
    <xf numFmtId="164" fontId="0" fillId="0" borderId="0" xfId="477" applyNumberFormat="1" applyFont="1"/>
    <xf numFmtId="164" fontId="0" fillId="0" borderId="0" xfId="0" applyNumberFormat="1"/>
    <xf numFmtId="10" fontId="0" fillId="0" borderId="0" xfId="0" applyNumberFormat="1"/>
    <xf numFmtId="164" fontId="4" fillId="0" borderId="0" xfId="477" applyNumberFormat="1"/>
    <xf numFmtId="165" fontId="4" fillId="0" borderId="0" xfId="450" applyNumberFormat="1"/>
    <xf numFmtId="41" fontId="0" fillId="0" borderId="0" xfId="0" applyNumberFormat="1"/>
    <xf numFmtId="0" fontId="0" fillId="0" borderId="0" xfId="0" quotePrefix="1" applyBorder="1" applyAlignment="1">
      <alignment horizontal="center" wrapText="1"/>
    </xf>
    <xf numFmtId="43" fontId="0" fillId="0" borderId="0" xfId="0" applyNumberFormat="1"/>
    <xf numFmtId="0" fontId="0" fillId="0" borderId="0" xfId="0" applyFill="1"/>
    <xf numFmtId="0" fontId="0" fillId="0" borderId="0" xfId="0" quotePrefix="1" applyFill="1" applyBorder="1" applyAlignment="1">
      <alignment horizontal="center" wrapText="1"/>
    </xf>
    <xf numFmtId="43" fontId="0" fillId="0" borderId="0" xfId="0" applyNumberFormat="1" applyFill="1"/>
    <xf numFmtId="0" fontId="14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7" fontId="4" fillId="0" borderId="0" xfId="477" applyNumberFormat="1"/>
    <xf numFmtId="0" fontId="0" fillId="0" borderId="0" xfId="0" applyAlignment="1">
      <alignment horizontal="centerContinuous"/>
    </xf>
    <xf numFmtId="0" fontId="0" fillId="0" borderId="18" xfId="0" applyBorder="1" applyAlignment="1">
      <alignment horizontal="centerContinuous"/>
    </xf>
    <xf numFmtId="165" fontId="0" fillId="0" borderId="17" xfId="0" applyNumberFormat="1" applyBorder="1"/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6" xfId="0" quotePrefix="1" applyBorder="1" applyAlignment="1">
      <alignment horizontal="center" wrapText="1"/>
    </xf>
    <xf numFmtId="41" fontId="0" fillId="0" borderId="16" xfId="0" applyNumberFormat="1" applyBorder="1"/>
    <xf numFmtId="41" fontId="0" fillId="0" borderId="0" xfId="0" applyNumberFormat="1" applyBorder="1"/>
    <xf numFmtId="0" fontId="0" fillId="0" borderId="0" xfId="0" applyBorder="1"/>
    <xf numFmtId="42" fontId="0" fillId="0" borderId="0" xfId="0" applyNumberFormat="1"/>
    <xf numFmtId="42" fontId="0" fillId="0" borderId="0" xfId="0" applyNumberFormat="1" applyAlignment="1">
      <alignment horizontal="center"/>
    </xf>
    <xf numFmtId="178" fontId="0" fillId="0" borderId="0" xfId="0" applyNumberFormat="1"/>
    <xf numFmtId="167" fontId="0" fillId="0" borderId="0" xfId="477" applyNumberFormat="1" applyFont="1" applyAlignment="1">
      <alignment horizontal="center"/>
    </xf>
    <xf numFmtId="164" fontId="0" fillId="0" borderId="0" xfId="477" applyNumberFormat="1" applyFont="1" applyAlignment="1">
      <alignment horizontal="center"/>
    </xf>
    <xf numFmtId="0" fontId="59" fillId="0" borderId="0" xfId="0" quotePrefix="1" applyFont="1" applyFill="1" applyAlignment="1">
      <alignment horizontal="left"/>
    </xf>
    <xf numFmtId="165" fontId="0" fillId="0" borderId="0" xfId="0" applyNumberFormat="1"/>
    <xf numFmtId="0" fontId="0" fillId="0" borderId="34" xfId="0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59" fillId="0" borderId="0" xfId="0" applyFont="1" applyFill="1"/>
    <xf numFmtId="0" fontId="59" fillId="0" borderId="0" xfId="0" applyFont="1" applyFill="1" applyAlignment="1">
      <alignment horizontal="centerContinuous"/>
    </xf>
    <xf numFmtId="0" fontId="66" fillId="0" borderId="0" xfId="0" applyFont="1" applyFill="1" applyAlignment="1">
      <alignment horizontal="centerContinuous"/>
    </xf>
    <xf numFmtId="0" fontId="59" fillId="0" borderId="18" xfId="0" applyFont="1" applyFill="1" applyBorder="1" applyAlignment="1">
      <alignment horizontal="center" wrapText="1"/>
    </xf>
    <xf numFmtId="0" fontId="59" fillId="0" borderId="18" xfId="0" quotePrefix="1" applyFont="1" applyFill="1" applyBorder="1" applyAlignment="1">
      <alignment horizontal="center" wrapText="1"/>
    </xf>
    <xf numFmtId="0" fontId="59" fillId="0" borderId="0" xfId="0" applyFont="1" applyFill="1" applyAlignment="1">
      <alignment horizontal="center" wrapText="1"/>
    </xf>
    <xf numFmtId="0" fontId="59" fillId="0" borderId="0" xfId="0" applyFont="1" applyFill="1" applyBorder="1" applyAlignment="1">
      <alignment horizontal="center" wrapText="1"/>
    </xf>
    <xf numFmtId="0" fontId="59" fillId="0" borderId="0" xfId="0" quotePrefix="1" applyFont="1" applyFill="1" applyBorder="1" applyAlignment="1">
      <alignment horizontal="center" wrapText="1"/>
    </xf>
    <xf numFmtId="0" fontId="59" fillId="0" borderId="0" xfId="0" quotePrefix="1" applyFont="1" applyFill="1" applyAlignment="1">
      <alignment horizontal="center" wrapText="1"/>
    </xf>
    <xf numFmtId="0" fontId="59" fillId="0" borderId="0" xfId="0" applyFont="1" applyFill="1" applyBorder="1" applyAlignment="1">
      <alignment horizontal="left" wrapText="1"/>
    </xf>
    <xf numFmtId="164" fontId="59" fillId="0" borderId="0" xfId="0" quotePrefix="1" applyNumberFormat="1" applyFont="1" applyFill="1" applyBorder="1" applyAlignment="1">
      <alignment horizontal="center" wrapText="1"/>
    </xf>
    <xf numFmtId="0" fontId="59" fillId="0" borderId="0" xfId="0" applyFont="1" applyFill="1" applyAlignment="1">
      <alignment horizontal="left" indent="1"/>
    </xf>
    <xf numFmtId="0" fontId="59" fillId="0" borderId="0" xfId="0" applyFont="1" applyFill="1" applyAlignment="1">
      <alignment horizontal="center"/>
    </xf>
    <xf numFmtId="165" fontId="59" fillId="0" borderId="0" xfId="460" quotePrefix="1" applyNumberFormat="1" applyFont="1" applyFill="1" applyAlignment="1">
      <alignment horizontal="left"/>
    </xf>
    <xf numFmtId="164" fontId="59" fillId="0" borderId="0" xfId="485" quotePrefix="1" applyNumberFormat="1" applyFont="1" applyFill="1" applyAlignment="1">
      <alignment horizontal="left"/>
    </xf>
    <xf numFmtId="167" fontId="59" fillId="0" borderId="0" xfId="485" applyNumberFormat="1" applyFont="1" applyFill="1"/>
    <xf numFmtId="164" fontId="59" fillId="0" borderId="0" xfId="0" applyNumberFormat="1" applyFont="1" applyFill="1"/>
    <xf numFmtId="0" fontId="59" fillId="0" borderId="0" xfId="0" applyFont="1" applyFill="1" applyAlignment="1">
      <alignment horizontal="left"/>
    </xf>
    <xf numFmtId="165" fontId="59" fillId="0" borderId="3" xfId="460" applyNumberFormat="1" applyFont="1" applyFill="1" applyBorder="1"/>
    <xf numFmtId="164" fontId="59" fillId="0" borderId="3" xfId="485" applyNumberFormat="1" applyFont="1" applyFill="1" applyBorder="1"/>
    <xf numFmtId="165" fontId="59" fillId="0" borderId="0" xfId="460" applyNumberFormat="1" applyFont="1" applyFill="1" applyBorder="1"/>
    <xf numFmtId="164" fontId="59" fillId="0" borderId="0" xfId="485" applyNumberFormat="1" applyFont="1" applyFill="1" applyBorder="1"/>
    <xf numFmtId="0" fontId="59" fillId="0" borderId="0" xfId="0" quotePrefix="1" applyFont="1" applyFill="1" applyAlignment="1">
      <alignment horizontal="left" indent="1"/>
    </xf>
    <xf numFmtId="165" fontId="59" fillId="0" borderId="17" xfId="0" applyNumberFormat="1" applyFont="1" applyFill="1" applyBorder="1"/>
    <xf numFmtId="164" fontId="59" fillId="0" borderId="17" xfId="485" applyNumberFormat="1" applyFont="1" applyFill="1" applyBorder="1"/>
    <xf numFmtId="165" fontId="59" fillId="0" borderId="19" xfId="0" applyNumberFormat="1" applyFont="1" applyFill="1" applyBorder="1"/>
    <xf numFmtId="164" fontId="59" fillId="0" borderId="19" xfId="485" applyNumberFormat="1" applyFont="1" applyFill="1" applyBorder="1"/>
    <xf numFmtId="165" fontId="59" fillId="0" borderId="17" xfId="460" applyNumberFormat="1" applyFont="1" applyFill="1" applyBorder="1"/>
    <xf numFmtId="165" fontId="59" fillId="0" borderId="0" xfId="460" applyNumberFormat="1" applyFont="1" applyFill="1"/>
    <xf numFmtId="0" fontId="0" fillId="0" borderId="40" xfId="0" applyBorder="1"/>
    <xf numFmtId="0" fontId="0" fillId="0" borderId="42" xfId="0" applyBorder="1"/>
    <xf numFmtId="0" fontId="0" fillId="0" borderId="43" xfId="0" applyBorder="1"/>
    <xf numFmtId="165" fontId="67" fillId="0" borderId="0" xfId="460" applyNumberFormat="1"/>
    <xf numFmtId="164" fontId="67" fillId="0" borderId="0" xfId="485" applyNumberFormat="1"/>
    <xf numFmtId="167" fontId="0" fillId="0" borderId="0" xfId="485" applyNumberFormat="1" applyFont="1" applyAlignment="1">
      <alignment horizontal="center"/>
    </xf>
    <xf numFmtId="164" fontId="0" fillId="0" borderId="0" xfId="485" applyNumberFormat="1" applyFont="1" applyAlignment="1">
      <alignment horizontal="center"/>
    </xf>
    <xf numFmtId="178" fontId="67" fillId="0" borderId="0" xfId="583" applyNumberFormat="1"/>
    <xf numFmtId="0" fontId="14" fillId="0" borderId="0" xfId="0" quotePrefix="1" applyFont="1" applyFill="1" applyAlignment="1">
      <alignment horizontal="left" indent="1"/>
    </xf>
    <xf numFmtId="41" fontId="0" fillId="0" borderId="3" xfId="0" applyNumberFormat="1" applyBorder="1"/>
    <xf numFmtId="41" fontId="0" fillId="0" borderId="48" xfId="0" applyNumberFormat="1" applyBorder="1"/>
    <xf numFmtId="0" fontId="0" fillId="0" borderId="41" xfId="0" applyBorder="1"/>
    <xf numFmtId="165" fontId="0" fillId="0" borderId="0" xfId="0" applyNumberFormat="1" applyAlignment="1">
      <alignment horizontal="center" wrapText="1"/>
    </xf>
    <xf numFmtId="165" fontId="59" fillId="0" borderId="0" xfId="451" quotePrefix="1" applyNumberFormat="1" applyFont="1" applyFill="1" applyAlignment="1">
      <alignment horizontal="left"/>
    </xf>
    <xf numFmtId="164" fontId="59" fillId="0" borderId="0" xfId="478" quotePrefix="1" applyNumberFormat="1" applyFont="1" applyFill="1" applyAlignment="1">
      <alignment horizontal="left"/>
    </xf>
    <xf numFmtId="165" fontId="59" fillId="0" borderId="0" xfId="451" applyNumberFormat="1" applyFont="1" applyFill="1" applyBorder="1"/>
    <xf numFmtId="164" fontId="59" fillId="0" borderId="0" xfId="478" applyNumberFormat="1" applyFont="1" applyFill="1" applyBorder="1"/>
    <xf numFmtId="165" fontId="59" fillId="0" borderId="3" xfId="451" applyNumberFormat="1" applyFont="1" applyFill="1" applyBorder="1"/>
    <xf numFmtId="164" fontId="59" fillId="0" borderId="3" xfId="478" applyNumberFormat="1" applyFont="1" applyFill="1" applyBorder="1"/>
    <xf numFmtId="167" fontId="59" fillId="0" borderId="0" xfId="478" applyNumberFormat="1" applyFont="1" applyFill="1"/>
    <xf numFmtId="0" fontId="69" fillId="57" borderId="49" xfId="0" applyFont="1" applyFill="1" applyBorder="1"/>
    <xf numFmtId="0" fontId="0" fillId="0" borderId="44" xfId="0" quotePrefix="1" applyBorder="1" applyAlignment="1">
      <alignment horizontal="left"/>
    </xf>
    <xf numFmtId="41" fontId="0" fillId="0" borderId="44" xfId="0" applyNumberFormat="1" applyBorder="1"/>
    <xf numFmtId="0" fontId="0" fillId="0" borderId="39" xfId="0" applyBorder="1"/>
    <xf numFmtId="41" fontId="0" fillId="0" borderId="50" xfId="0" applyNumberFormat="1" applyBorder="1"/>
    <xf numFmtId="41" fontId="0" fillId="0" borderId="15" xfId="0" applyNumberFormat="1" applyBorder="1"/>
    <xf numFmtId="41" fontId="0" fillId="0" borderId="51" xfId="0" applyNumberFormat="1" applyBorder="1"/>
    <xf numFmtId="165" fontId="4" fillId="0" borderId="0" xfId="740" applyNumberFormat="1"/>
    <xf numFmtId="165" fontId="4" fillId="0" borderId="3" xfId="740" applyNumberFormat="1" applyBorder="1"/>
    <xf numFmtId="3" fontId="0" fillId="0" borderId="0" xfId="0" applyNumberFormat="1"/>
    <xf numFmtId="0" fontId="9" fillId="0" borderId="0" xfId="0" quotePrefix="1" applyFont="1" applyBorder="1" applyAlignment="1"/>
    <xf numFmtId="0" fontId="0" fillId="0" borderId="37" xfId="0" applyBorder="1"/>
    <xf numFmtId="0" fontId="0" fillId="0" borderId="38" xfId="0" applyBorder="1"/>
    <xf numFmtId="0" fontId="0" fillId="0" borderId="52" xfId="0" applyBorder="1"/>
    <xf numFmtId="0" fontId="0" fillId="0" borderId="53" xfId="0" applyBorder="1"/>
    <xf numFmtId="49" fontId="0" fillId="0" borderId="52" xfId="0" applyNumberFormat="1" applyBorder="1"/>
    <xf numFmtId="0" fontId="70" fillId="0" borderId="38" xfId="0" applyFont="1" applyBorder="1" applyAlignment="1">
      <alignment horizontal="center"/>
    </xf>
    <xf numFmtId="0" fontId="0" fillId="0" borderId="54" xfId="0" applyBorder="1"/>
    <xf numFmtId="165" fontId="0" fillId="0" borderId="38" xfId="740" applyNumberFormat="1" applyFont="1" applyBorder="1"/>
    <xf numFmtId="0" fontId="0" fillId="0" borderId="55" xfId="0" applyBorder="1"/>
    <xf numFmtId="165" fontId="0" fillId="0" borderId="48" xfId="0" applyNumberFormat="1" applyBorder="1"/>
    <xf numFmtId="0" fontId="71" fillId="0" borderId="0" xfId="742"/>
    <xf numFmtId="0" fontId="71" fillId="0" borderId="0" xfId="742" applyFill="1"/>
    <xf numFmtId="10" fontId="4" fillId="0" borderId="0" xfId="574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left" indent="1"/>
    </xf>
    <xf numFmtId="0" fontId="87" fillId="0" borderId="0" xfId="0" applyFont="1" applyFill="1" applyAlignment="1">
      <alignment horizontal="center"/>
    </xf>
    <xf numFmtId="0" fontId="87" fillId="0" borderId="0" xfId="0" quotePrefix="1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29" xfId="0" quotePrefix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4" fillId="0" borderId="0" xfId="451" applyNumberFormat="1" applyFill="1" applyBorder="1" applyAlignment="1">
      <alignment horizontal="center"/>
    </xf>
    <xf numFmtId="165" fontId="14" fillId="0" borderId="0" xfId="451" applyNumberFormat="1" applyFill="1" applyBorder="1"/>
    <xf numFmtId="167" fontId="14" fillId="78" borderId="0" xfId="478" applyNumberFormat="1" applyFill="1" applyBorder="1" applyAlignment="1"/>
    <xf numFmtId="44" fontId="0" fillId="78" borderId="29" xfId="0" applyNumberFormat="1" applyFill="1" applyBorder="1"/>
    <xf numFmtId="165" fontId="14" fillId="0" borderId="0" xfId="451" applyNumberFormat="1" applyFont="1" applyFill="1" applyBorder="1"/>
    <xf numFmtId="164" fontId="14" fillId="0" borderId="0" xfId="478" applyNumberFormat="1" applyFill="1" applyBorder="1"/>
    <xf numFmtId="167" fontId="14" fillId="0" borderId="0" xfId="478" applyNumberFormat="1" applyFill="1" applyBorder="1" applyAlignment="1"/>
    <xf numFmtId="44" fontId="0" fillId="0" borderId="29" xfId="0" applyNumberForma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451" applyNumberFormat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14" fillId="0" borderId="0" xfId="451" quotePrefix="1" applyNumberFormat="1" applyFont="1" applyFill="1" applyBorder="1" applyAlignment="1">
      <alignment horizontal="center"/>
    </xf>
    <xf numFmtId="165" fontId="14" fillId="0" borderId="0" xfId="451" quotePrefix="1" applyNumberFormat="1" applyFont="1" applyFill="1" applyBorder="1" applyAlignment="1">
      <alignment horizontal="left"/>
    </xf>
    <xf numFmtId="166" fontId="0" fillId="78" borderId="29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165" fontId="14" fillId="0" borderId="0" xfId="451" applyNumberFormat="1" applyFont="1" applyFill="1" applyBorder="1" applyAlignment="1">
      <alignment horizontal="center"/>
    </xf>
    <xf numFmtId="44" fontId="0" fillId="78" borderId="63" xfId="0" applyNumberFormat="1" applyFill="1" applyBorder="1"/>
    <xf numFmtId="164" fontId="0" fillId="0" borderId="0" xfId="0" applyNumberFormat="1" applyFill="1" applyBorder="1"/>
    <xf numFmtId="43" fontId="14" fillId="0" borderId="0" xfId="451" applyNumberFormat="1" applyFill="1" applyBorder="1"/>
    <xf numFmtId="164" fontId="0" fillId="79" borderId="0" xfId="0" applyNumberFormat="1" applyFill="1" applyBorder="1"/>
    <xf numFmtId="44" fontId="14" fillId="0" borderId="0" xfId="478" applyFill="1" applyBorder="1"/>
    <xf numFmtId="43" fontId="0" fillId="0" borderId="0" xfId="0" applyNumberFormat="1" applyFill="1" applyBorder="1"/>
    <xf numFmtId="164" fontId="0" fillId="80" borderId="0" xfId="0" applyNumberFormat="1" applyFill="1" applyBorder="1"/>
    <xf numFmtId="9" fontId="0" fillId="0" borderId="0" xfId="576" applyFont="1" applyFill="1" applyBorder="1"/>
    <xf numFmtId="165" fontId="14" fillId="0" borderId="0" xfId="451" applyNumberFormat="1"/>
    <xf numFmtId="44" fontId="14" fillId="0" borderId="0" xfId="478" applyFill="1"/>
    <xf numFmtId="44" fontId="14" fillId="0" borderId="0" xfId="478"/>
    <xf numFmtId="10" fontId="14" fillId="0" borderId="0" xfId="576" applyNumberFormat="1"/>
    <xf numFmtId="44" fontId="14" fillId="0" borderId="17" xfId="478" applyBorder="1"/>
    <xf numFmtId="10" fontId="14" fillId="0" borderId="17" xfId="576" applyNumberFormat="1" applyBorder="1"/>
    <xf numFmtId="0" fontId="0" fillId="58" borderId="0" xfId="0" applyFill="1" applyAlignment="1">
      <alignment horizontal="left"/>
    </xf>
    <xf numFmtId="165" fontId="0" fillId="58" borderId="17" xfId="0" applyNumberFormat="1" applyFill="1" applyBorder="1"/>
    <xf numFmtId="44" fontId="14" fillId="58" borderId="17" xfId="478" applyFill="1" applyBorder="1"/>
    <xf numFmtId="10" fontId="14" fillId="58" borderId="17" xfId="576" applyNumberFormat="1" applyFill="1" applyBorder="1"/>
    <xf numFmtId="44" fontId="14" fillId="0" borderId="31" xfId="478" applyBorder="1"/>
    <xf numFmtId="0" fontId="0" fillId="0" borderId="31" xfId="0" applyBorder="1"/>
    <xf numFmtId="173" fontId="14" fillId="0" borderId="31" xfId="451" applyNumberFormat="1" applyBorder="1"/>
    <xf numFmtId="173" fontId="14" fillId="58" borderId="31" xfId="451" applyNumberFormat="1" applyFill="1" applyBorder="1"/>
    <xf numFmtId="173" fontId="14" fillId="0" borderId="31" xfId="451" applyNumberFormat="1" applyFill="1" applyBorder="1"/>
    <xf numFmtId="0" fontId="0" fillId="0" borderId="0" xfId="0" quotePrefix="1" applyFill="1" applyBorder="1" applyAlignment="1">
      <alignment horizontal="left" indent="1"/>
    </xf>
    <xf numFmtId="0" fontId="14" fillId="0" borderId="0" xfId="0" applyFont="1" applyFill="1" applyAlignment="1">
      <alignment horizontal="left" indent="1"/>
    </xf>
    <xf numFmtId="44" fontId="14" fillId="0" borderId="31" xfId="478" applyFont="1" applyFill="1" applyBorder="1"/>
    <xf numFmtId="0" fontId="0" fillId="0" borderId="0" xfId="0" applyAlignment="1">
      <alignment horizontal="left" indent="1"/>
    </xf>
    <xf numFmtId="173" fontId="14" fillId="0" borderId="32" xfId="451" applyNumberFormat="1" applyBorder="1"/>
    <xf numFmtId="41" fontId="0" fillId="0" borderId="30" xfId="0" applyNumberFormat="1" applyBorder="1"/>
    <xf numFmtId="41" fontId="0" fillId="0" borderId="31" xfId="0" applyNumberFormat="1" applyBorder="1"/>
    <xf numFmtId="41" fontId="0" fillId="0" borderId="32" xfId="0" applyNumberFormat="1" applyBorder="1"/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7" xfId="0" applyBorder="1"/>
    <xf numFmtId="0" fontId="0" fillId="0" borderId="67" xfId="0" applyBorder="1"/>
    <xf numFmtId="14" fontId="0" fillId="0" borderId="0" xfId="0" applyNumberFormat="1"/>
    <xf numFmtId="165" fontId="0" fillId="0" borderId="27" xfId="450" applyNumberFormat="1" applyFont="1" applyBorder="1"/>
    <xf numFmtId="165" fontId="0" fillId="0" borderId="0" xfId="450" applyNumberFormat="1" applyFont="1" applyBorder="1"/>
    <xf numFmtId="165" fontId="0" fillId="0" borderId="67" xfId="450" applyNumberFormat="1" applyFont="1" applyBorder="1"/>
    <xf numFmtId="0" fontId="0" fillId="81" borderId="0" xfId="0" applyFill="1" applyAlignment="1">
      <alignment horizontal="center"/>
    </xf>
    <xf numFmtId="14" fontId="0" fillId="81" borderId="0" xfId="0" applyNumberFormat="1" applyFill="1"/>
    <xf numFmtId="0" fontId="0" fillId="81" borderId="0" xfId="0" applyFill="1"/>
    <xf numFmtId="165" fontId="0" fillId="81" borderId="27" xfId="450" applyNumberFormat="1" applyFont="1" applyFill="1" applyBorder="1"/>
    <xf numFmtId="165" fontId="0" fillId="81" borderId="0" xfId="450" applyNumberFormat="1" applyFont="1" applyFill="1" applyBorder="1"/>
    <xf numFmtId="165" fontId="0" fillId="81" borderId="67" xfId="450" applyNumberFormat="1" applyFont="1" applyFill="1" applyBorder="1"/>
    <xf numFmtId="165" fontId="0" fillId="0" borderId="60" xfId="450" applyNumberFormat="1" applyFont="1" applyBorder="1"/>
    <xf numFmtId="165" fontId="0" fillId="0" borderId="61" xfId="450" applyNumberFormat="1" applyFont="1" applyBorder="1"/>
    <xf numFmtId="165" fontId="0" fillId="0" borderId="68" xfId="0" applyNumberFormat="1" applyBorder="1"/>
    <xf numFmtId="165" fontId="0" fillId="0" borderId="67" xfId="0" applyNumberFormat="1" applyBorder="1"/>
    <xf numFmtId="165" fontId="0" fillId="81" borderId="67" xfId="0" applyNumberFormat="1" applyFill="1" applyBorder="1"/>
    <xf numFmtId="165" fontId="0" fillId="0" borderId="0" xfId="450" applyNumberFormat="1" applyFont="1" applyFill="1" applyBorder="1"/>
    <xf numFmtId="165" fontId="0" fillId="0" borderId="67" xfId="450" applyNumberFormat="1" applyFont="1" applyFill="1" applyBorder="1"/>
    <xf numFmtId="0" fontId="90" fillId="0" borderId="0" xfId="0" applyFont="1" applyBorder="1" applyAlignment="1"/>
    <xf numFmtId="0" fontId="90" fillId="0" borderId="18" xfId="0" applyFont="1" applyBorder="1" applyAlignment="1"/>
    <xf numFmtId="0" fontId="0" fillId="0" borderId="64" xfId="0" applyBorder="1" applyAlignment="1">
      <alignment horizontal="left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5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165" fontId="0" fillId="0" borderId="29" xfId="450" applyNumberFormat="1" applyFont="1" applyBorder="1"/>
    <xf numFmtId="0" fontId="0" fillId="81" borderId="0" xfId="0" applyFill="1" applyBorder="1"/>
    <xf numFmtId="165" fontId="0" fillId="81" borderId="29" xfId="450" applyNumberFormat="1" applyFont="1" applyFill="1" applyBorder="1"/>
    <xf numFmtId="165" fontId="0" fillId="81" borderId="0" xfId="0" applyNumberFormat="1" applyFill="1"/>
    <xf numFmtId="0" fontId="0" fillId="0" borderId="61" xfId="0" applyBorder="1"/>
    <xf numFmtId="165" fontId="0" fillId="0" borderId="68" xfId="450" applyNumberFormat="1" applyFont="1" applyBorder="1"/>
    <xf numFmtId="165" fontId="0" fillId="0" borderId="28" xfId="450" applyNumberFormat="1" applyFont="1" applyBorder="1"/>
    <xf numFmtId="165" fontId="0" fillId="0" borderId="28" xfId="0" applyNumberFormat="1" applyBorder="1"/>
    <xf numFmtId="165" fontId="0" fillId="0" borderId="29" xfId="0" applyNumberFormat="1" applyBorder="1"/>
    <xf numFmtId="165" fontId="0" fillId="81" borderId="29" xfId="0" applyNumberFormat="1" applyFill="1" applyBorder="1"/>
    <xf numFmtId="41" fontId="0" fillId="81" borderId="0" xfId="0" applyNumberFormat="1" applyFill="1"/>
    <xf numFmtId="165" fontId="4" fillId="81" borderId="0" xfId="450" applyNumberFormat="1" applyFill="1"/>
    <xf numFmtId="41" fontId="0" fillId="81" borderId="0" xfId="0" applyNumberFormat="1" applyFill="1" applyBorder="1"/>
    <xf numFmtId="43" fontId="0" fillId="0" borderId="0" xfId="0" applyNumberFormat="1" applyBorder="1"/>
    <xf numFmtId="0" fontId="0" fillId="0" borderId="0" xfId="0" applyAlignment="1">
      <alignment horizontal="center"/>
    </xf>
    <xf numFmtId="0" fontId="14" fillId="0" borderId="0" xfId="1168" applyFill="1"/>
    <xf numFmtId="43" fontId="14" fillId="0" borderId="0" xfId="1168" applyNumberFormat="1" applyFill="1"/>
    <xf numFmtId="165" fontId="14" fillId="0" borderId="0" xfId="1168" applyNumberFormat="1" applyFill="1"/>
    <xf numFmtId="0" fontId="92" fillId="0" borderId="13" xfId="1168" applyFont="1" applyFill="1" applyBorder="1" applyAlignment="1">
      <alignment horizontal="center" wrapText="1"/>
    </xf>
    <xf numFmtId="0" fontId="92" fillId="0" borderId="13" xfId="1168" quotePrefix="1" applyFont="1" applyFill="1" applyBorder="1" applyAlignment="1">
      <alignment horizontal="center" wrapText="1"/>
    </xf>
    <xf numFmtId="0" fontId="92" fillId="0" borderId="0" xfId="1168" applyFont="1" applyFill="1"/>
    <xf numFmtId="0" fontId="14" fillId="0" borderId="0" xfId="1168" applyFill="1" applyAlignment="1">
      <alignment horizontal="center"/>
    </xf>
    <xf numFmtId="0" fontId="92" fillId="0" borderId="0" xfId="1168" applyFont="1" applyFill="1" applyAlignment="1">
      <alignment horizontal="center"/>
    </xf>
    <xf numFmtId="0" fontId="92" fillId="0" borderId="0" xfId="1168" applyFont="1" applyFill="1" applyAlignment="1">
      <alignment horizontal="left" indent="1"/>
    </xf>
    <xf numFmtId="165" fontId="92" fillId="0" borderId="0" xfId="1168" applyNumberFormat="1" applyFont="1" applyFill="1"/>
    <xf numFmtId="165" fontId="92" fillId="0" borderId="0" xfId="1169" applyNumberFormat="1" applyFont="1" applyFill="1"/>
    <xf numFmtId="0" fontId="92" fillId="0" borderId="0" xfId="1168" quotePrefix="1" applyFont="1" applyFill="1" applyAlignment="1">
      <alignment horizontal="left" indent="1"/>
    </xf>
    <xf numFmtId="0" fontId="92" fillId="0" borderId="0" xfId="1168" quotePrefix="1" applyFont="1" applyFill="1" applyAlignment="1">
      <alignment horizontal="left" indent="2"/>
    </xf>
    <xf numFmtId="182" fontId="92" fillId="0" borderId="0" xfId="1169" applyNumberFormat="1" applyFont="1" applyFill="1"/>
    <xf numFmtId="176" fontId="92" fillId="0" borderId="0" xfId="916" applyNumberFormat="1" applyFont="1" applyFill="1"/>
    <xf numFmtId="0" fontId="92" fillId="0" borderId="0" xfId="1168" quotePrefix="1" applyFont="1" applyFill="1" applyAlignment="1">
      <alignment horizontal="left"/>
    </xf>
    <xf numFmtId="0" fontId="9" fillId="0" borderId="0" xfId="1168" applyFont="1" applyFill="1" applyAlignment="1">
      <alignment horizontal="left" indent="1"/>
    </xf>
    <xf numFmtId="164" fontId="9" fillId="0" borderId="0" xfId="1170" applyNumberFormat="1" applyFont="1" applyFill="1"/>
    <xf numFmtId="164" fontId="92" fillId="0" borderId="0" xfId="1170" applyNumberFormat="1" applyFont="1" applyFill="1"/>
    <xf numFmtId="164" fontId="92" fillId="0" borderId="0" xfId="1168" applyNumberFormat="1" applyFont="1" applyFill="1"/>
    <xf numFmtId="0" fontId="92" fillId="0" borderId="0" xfId="1168" applyFont="1" applyFill="1" applyAlignment="1">
      <alignment horizontal="left"/>
    </xf>
    <xf numFmtId="0" fontId="9" fillId="0" borderId="0" xfId="1168" applyFont="1" applyFill="1"/>
    <xf numFmtId="0" fontId="14" fillId="0" borderId="0" xfId="1168" applyFont="1" applyFill="1"/>
    <xf numFmtId="0" fontId="14" fillId="0" borderId="0" xfId="1168"/>
    <xf numFmtId="176" fontId="92" fillId="0" borderId="0" xfId="1169" applyNumberFormat="1" applyFont="1" applyFill="1"/>
    <xf numFmtId="0" fontId="14" fillId="0" borderId="0" xfId="1168" quotePrefix="1" applyFill="1" applyAlignment="1">
      <alignment horizontal="left"/>
    </xf>
    <xf numFmtId="164" fontId="14" fillId="0" borderId="0" xfId="1168" applyNumberFormat="1" applyFill="1"/>
    <xf numFmtId="164" fontId="14" fillId="0" borderId="0" xfId="1171" applyNumberFormat="1" applyFont="1" applyFill="1" applyAlignment="1">
      <alignment horizontal="left" wrapText="1"/>
    </xf>
    <xf numFmtId="173" fontId="14" fillId="0" borderId="0" xfId="1172" applyNumberFormat="1" applyFont="1" applyFill="1"/>
    <xf numFmtId="190" fontId="14" fillId="0" borderId="0" xfId="1172" applyNumberFormat="1" applyFont="1" applyFill="1"/>
    <xf numFmtId="0" fontId="14" fillId="82" borderId="0" xfId="1168" applyFill="1"/>
    <xf numFmtId="0" fontId="9" fillId="0" borderId="0" xfId="1168" quotePrefix="1" applyFont="1" applyFill="1" applyAlignment="1">
      <alignment horizontal="left"/>
    </xf>
    <xf numFmtId="0" fontId="9" fillId="0" borderId="0" xfId="1168" applyFont="1" applyFill="1" applyAlignment="1">
      <alignment horizontal="left"/>
    </xf>
    <xf numFmtId="0" fontId="14" fillId="0" borderId="0" xfId="1168" quotePrefix="1" applyFont="1" applyFill="1" applyAlignment="1">
      <alignment horizontal="left"/>
    </xf>
    <xf numFmtId="173" fontId="92" fillId="0" borderId="0" xfId="1169" applyNumberFormat="1" applyFont="1" applyFill="1"/>
    <xf numFmtId="164" fontId="14" fillId="0" borderId="0" xfId="1173" applyNumberFormat="1" applyFont="1" applyFill="1"/>
    <xf numFmtId="164" fontId="92" fillId="0" borderId="0" xfId="1173" applyNumberFormat="1" applyFont="1" applyFill="1"/>
    <xf numFmtId="0" fontId="69" fillId="0" borderId="0" xfId="1168" applyFont="1" applyFill="1" applyAlignment="1">
      <alignment horizontal="center"/>
    </xf>
    <xf numFmtId="0" fontId="69" fillId="0" borderId="0" xfId="1168" quotePrefix="1" applyFont="1" applyFill="1" applyAlignment="1">
      <alignment horizontal="left"/>
    </xf>
    <xf numFmtId="0" fontId="69" fillId="0" borderId="0" xfId="1168" quotePrefix="1" applyFont="1" applyFill="1" applyAlignment="1">
      <alignment horizontal="left" indent="1"/>
    </xf>
    <xf numFmtId="164" fontId="69" fillId="0" borderId="0" xfId="1173" applyNumberFormat="1" applyFont="1" applyFill="1"/>
    <xf numFmtId="164" fontId="9" fillId="0" borderId="0" xfId="1173" applyNumberFormat="1" applyFont="1" applyFill="1"/>
    <xf numFmtId="0" fontId="60" fillId="0" borderId="0" xfId="0" applyFont="1" applyFill="1" applyAlignment="1">
      <alignment horizontal="center"/>
    </xf>
    <xf numFmtId="5" fontId="0" fillId="0" borderId="0" xfId="0" applyNumberFormat="1" applyFill="1"/>
    <xf numFmtId="10" fontId="0" fillId="0" borderId="83" xfId="0" applyNumberFormat="1" applyFill="1" applyBorder="1"/>
    <xf numFmtId="37" fontId="0" fillId="0" borderId="0" xfId="0" applyNumberFormat="1" applyFill="1" applyBorder="1"/>
    <xf numFmtId="37" fontId="0" fillId="0" borderId="83" xfId="0" applyNumberFormat="1" applyFill="1" applyBorder="1"/>
    <xf numFmtId="37" fontId="0" fillId="0" borderId="0" xfId="0" applyNumberFormat="1" applyFill="1"/>
    <xf numFmtId="0" fontId="0" fillId="0" borderId="83" xfId="0" applyFill="1" applyBorder="1"/>
    <xf numFmtId="168" fontId="0" fillId="0" borderId="83" xfId="0" applyNumberFormat="1" applyFill="1" applyBorder="1"/>
    <xf numFmtId="0" fontId="133" fillId="0" borderId="0" xfId="0" applyFont="1" applyFill="1"/>
    <xf numFmtId="5" fontId="133" fillId="0" borderId="25" xfId="0" applyNumberFormat="1" applyFont="1" applyFill="1" applyBorder="1"/>
    <xf numFmtId="0" fontId="10" fillId="0" borderId="0" xfId="558" applyFill="1"/>
    <xf numFmtId="0" fontId="59" fillId="0" borderId="83" xfId="0" applyFont="1" applyFill="1" applyBorder="1" applyAlignment="1">
      <alignment horizontal="center" wrapText="1"/>
    </xf>
    <xf numFmtId="0" fontId="59" fillId="0" borderId="83" xfId="0" quotePrefix="1" applyFont="1" applyFill="1" applyBorder="1" applyAlignment="1">
      <alignment horizontal="center" wrapText="1"/>
    </xf>
    <xf numFmtId="165" fontId="59" fillId="0" borderId="0" xfId="916" quotePrefix="1" applyNumberFormat="1" applyFont="1" applyFill="1" applyAlignment="1">
      <alignment horizontal="left"/>
    </xf>
    <xf numFmtId="164" fontId="59" fillId="0" borderId="0" xfId="937" quotePrefix="1" applyNumberFormat="1" applyFont="1" applyFill="1" applyAlignment="1">
      <alignment horizontal="left"/>
    </xf>
    <xf numFmtId="178" fontId="59" fillId="0" borderId="0" xfId="1024" quotePrefix="1" applyNumberFormat="1" applyFont="1" applyFill="1" applyAlignment="1">
      <alignment horizontal="center"/>
    </xf>
    <xf numFmtId="165" fontId="59" fillId="0" borderId="3" xfId="916" applyNumberFormat="1" applyFont="1" applyFill="1" applyBorder="1"/>
    <xf numFmtId="164" fontId="59" fillId="0" borderId="3" xfId="937" applyNumberFormat="1" applyFont="1" applyFill="1" applyBorder="1"/>
    <xf numFmtId="178" fontId="59" fillId="0" borderId="3" xfId="1024" quotePrefix="1" applyNumberFormat="1" applyFont="1" applyFill="1" applyBorder="1" applyAlignment="1">
      <alignment horizontal="center"/>
    </xf>
    <xf numFmtId="165" fontId="59" fillId="0" borderId="0" xfId="916" applyNumberFormat="1" applyFont="1" applyFill="1" applyBorder="1"/>
    <xf numFmtId="164" fontId="59" fillId="0" borderId="0" xfId="937" applyNumberFormat="1" applyFont="1" applyFill="1" applyBorder="1"/>
    <xf numFmtId="164" fontId="59" fillId="0" borderId="17" xfId="937" applyNumberFormat="1" applyFont="1" applyFill="1" applyBorder="1"/>
    <xf numFmtId="178" fontId="59" fillId="0" borderId="17" xfId="1024" quotePrefix="1" applyNumberFormat="1" applyFont="1" applyFill="1" applyBorder="1" applyAlignment="1">
      <alignment horizontal="center"/>
    </xf>
    <xf numFmtId="164" fontId="59" fillId="0" borderId="19" xfId="937" applyNumberFormat="1" applyFont="1" applyFill="1" applyBorder="1"/>
    <xf numFmtId="178" fontId="59" fillId="0" borderId="19" xfId="1024" quotePrefix="1" applyNumberFormat="1" applyFont="1" applyFill="1" applyBorder="1" applyAlignment="1">
      <alignment horizontal="center"/>
    </xf>
    <xf numFmtId="165" fontId="59" fillId="0" borderId="17" xfId="916" applyNumberFormat="1" applyFont="1" applyFill="1" applyBorder="1"/>
    <xf numFmtId="165" fontId="59" fillId="0" borderId="0" xfId="0" applyNumberFormat="1" applyFont="1" applyFill="1"/>
    <xf numFmtId="164" fontId="59" fillId="0" borderId="0" xfId="937" applyNumberFormat="1" applyFont="1" applyFill="1"/>
    <xf numFmtId="183" fontId="0" fillId="0" borderId="0" xfId="574" applyNumberFormat="1" applyFont="1"/>
    <xf numFmtId="0" fontId="0" fillId="0" borderId="18" xfId="0" quotePrefix="1" applyFill="1" applyBorder="1" applyAlignment="1">
      <alignment horizontal="center" wrapText="1"/>
    </xf>
    <xf numFmtId="167" fontId="0" fillId="0" borderId="0" xfId="477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2" fontId="0" fillId="0" borderId="0" xfId="0" applyNumberFormat="1" applyFill="1" applyAlignment="1">
      <alignment horizontal="center"/>
    </xf>
    <xf numFmtId="0" fontId="9" fillId="0" borderId="0" xfId="0" applyFont="1" applyFill="1" applyBorder="1"/>
    <xf numFmtId="0" fontId="9" fillId="0" borderId="83" xfId="0" applyFont="1" applyFill="1" applyBorder="1" applyAlignment="1">
      <alignment horizontal="center" wrapText="1"/>
    </xf>
    <xf numFmtId="0" fontId="9" fillId="0" borderId="83" xfId="0" quotePrefix="1" applyFont="1" applyFill="1" applyBorder="1" applyAlignment="1">
      <alignment horizontal="center" wrapText="1"/>
    </xf>
    <xf numFmtId="0" fontId="9" fillId="0" borderId="26" xfId="0" quotePrefix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69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71" fillId="0" borderId="0" xfId="742" applyAlignment="1">
      <alignment wrapText="1"/>
    </xf>
    <xf numFmtId="41" fontId="0" fillId="0" borderId="0" xfId="0" applyNumberFormat="1" applyFill="1"/>
    <xf numFmtId="41" fontId="0" fillId="0" borderId="3" xfId="0" applyNumberFormat="1" applyFill="1" applyBorder="1"/>
    <xf numFmtId="41" fontId="0" fillId="0" borderId="48" xfId="0" applyNumberFormat="1" applyFill="1" applyBorder="1"/>
    <xf numFmtId="0" fontId="0" fillId="0" borderId="87" xfId="0" applyBorder="1"/>
    <xf numFmtId="0" fontId="0" fillId="0" borderId="3" xfId="0" applyBorder="1"/>
    <xf numFmtId="0" fontId="0" fillId="0" borderId="88" xfId="0" applyBorder="1"/>
    <xf numFmtId="0" fontId="0" fillId="0" borderId="87" xfId="0" applyFill="1" applyBorder="1"/>
    <xf numFmtId="0" fontId="0" fillId="0" borderId="88" xfId="0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8" fillId="0" borderId="45" xfId="0" quotePrefix="1" applyFont="1" applyFill="1" applyBorder="1" applyAlignment="1">
      <alignment horizontal="center"/>
    </xf>
    <xf numFmtId="0" fontId="68" fillId="0" borderId="2" xfId="0" applyFont="1" applyFill="1" applyBorder="1" applyAlignment="1">
      <alignment horizontal="center"/>
    </xf>
    <xf numFmtId="0" fontId="68" fillId="0" borderId="46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5" xfId="0" quotePrefix="1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9" fillId="0" borderId="46" xfId="0" quotePrefix="1" applyFont="1" applyBorder="1" applyAlignment="1">
      <alignment horizontal="center"/>
    </xf>
    <xf numFmtId="0" fontId="90" fillId="0" borderId="64" xfId="0" applyFont="1" applyBorder="1" applyAlignment="1">
      <alignment horizontal="center"/>
    </xf>
    <xf numFmtId="0" fontId="90" fillId="0" borderId="65" xfId="0" applyFont="1" applyBorder="1" applyAlignment="1">
      <alignment horizontal="center"/>
    </xf>
    <xf numFmtId="0" fontId="90" fillId="0" borderId="66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91" fillId="0" borderId="0" xfId="0" applyFont="1" applyAlignment="1">
      <alignment horizontal="center" wrapText="1"/>
    </xf>
    <xf numFmtId="0" fontId="91" fillId="0" borderId="0" xfId="0" quotePrefix="1" applyFont="1" applyAlignment="1">
      <alignment horizontal="center" wrapText="1"/>
    </xf>
    <xf numFmtId="0" fontId="60" fillId="0" borderId="0" xfId="0" applyFont="1" applyFill="1" applyAlignment="1">
      <alignment horizontal="center"/>
    </xf>
  </cellXfs>
  <cellStyles count="9787">
    <cellStyle name="_x0013_" xfId="1"/>
    <cellStyle name=" 1" xfId="1174"/>
    <cellStyle name=" 1 2" xfId="1175"/>
    <cellStyle name=" 1 3" xfId="1176"/>
    <cellStyle name="_x0013_ 10" xfId="1177"/>
    <cellStyle name="_x0013_ 11" xfId="1178"/>
    <cellStyle name="_x0013_ 2" xfId="1179"/>
    <cellStyle name="_x0013_ 2 2" xfId="1180"/>
    <cellStyle name="_x0013_ 3" xfId="1181"/>
    <cellStyle name="_x0013_ 4" xfId="1182"/>
    <cellStyle name="_x0013_ 5" xfId="1183"/>
    <cellStyle name="_x0013_ 6" xfId="1184"/>
    <cellStyle name="_x0013_ 7" xfId="1185"/>
    <cellStyle name="_x0013_ 8" xfId="1186"/>
    <cellStyle name="_x0013_ 9" xfId="1187"/>
    <cellStyle name="_(C) 2007 CB Weather Adjust" xfId="1188"/>
    <cellStyle name="_(C) 2007 CB Weather Adjust (2)" xfId="1189"/>
    <cellStyle name="_09GRC Gas Transport For Review" xfId="746"/>
    <cellStyle name="_09GRC Gas Transport For Review 2" xfId="1190"/>
    <cellStyle name="_09GRC Gas Transport For Review 2 2" xfId="1191"/>
    <cellStyle name="_09GRC Gas Transport For Review 3" xfId="1192"/>
    <cellStyle name="_09GRC Gas Transport For Review_Book4" xfId="1193"/>
    <cellStyle name="_09GRC Gas Transport For Review_Book4 2" xfId="1194"/>
    <cellStyle name="_09GRC Gas Transport For Review_Book4 2 2" xfId="1195"/>
    <cellStyle name="_09GRC Gas Transport For Review_Book4 3" xfId="1196"/>
    <cellStyle name="_x0013__16.07E Wild Horse Wind Expansionwrkingfile" xfId="1197"/>
    <cellStyle name="_x0013__16.07E Wild Horse Wind Expansionwrkingfile 2" xfId="1198"/>
    <cellStyle name="_x0013__16.07E Wild Horse Wind Expansionwrkingfile 2 2" xfId="1199"/>
    <cellStyle name="_x0013__16.07E Wild Horse Wind Expansionwrkingfile 3" xfId="1200"/>
    <cellStyle name="_x0013__16.07E Wild Horse Wind Expansionwrkingfile SF" xfId="1201"/>
    <cellStyle name="_x0013__16.07E Wild Horse Wind Expansionwrkingfile SF 2" xfId="1202"/>
    <cellStyle name="_x0013__16.07E Wild Horse Wind Expansionwrkingfile SF 2 2" xfId="1203"/>
    <cellStyle name="_x0013__16.07E Wild Horse Wind Expansionwrkingfile SF 3" xfId="1204"/>
    <cellStyle name="_x0013__16.37E Wild Horse Expansion DeferralRevwrkingfile SF" xfId="1205"/>
    <cellStyle name="_x0013__16.37E Wild Horse Expansion DeferralRevwrkingfile SF 2" xfId="1206"/>
    <cellStyle name="_x0013__16.37E Wild Horse Expansion DeferralRevwrkingfile SF 2 2" xfId="1207"/>
    <cellStyle name="_x0013__16.37E Wild Horse Expansion DeferralRevwrkingfile SF 3" xfId="1208"/>
    <cellStyle name="_2.01G Temp Normalization(C)" xfId="1209"/>
    <cellStyle name="_2.05G Pass-Through Revenue and Expenses" xfId="1210"/>
    <cellStyle name="_2.11G Interest on Customer Deposits" xfId="1211"/>
    <cellStyle name="_2008 Strat Plan Power Costs Forecast V2 (2009 Update)" xfId="1212"/>
    <cellStyle name="_2008 Strat Plan Power Costs Forecast V2 (2009 Update) 2" xfId="1213"/>
    <cellStyle name="_2008 Strat Plan Power Costs Forecast V2 (2009 Update)_NIM Summary" xfId="1214"/>
    <cellStyle name="_2008 Strat Plan Power Costs Forecast V2 (2009 Update)_NIM Summary 2" xfId="1215"/>
    <cellStyle name="_4.01E Temp Normalization" xfId="1216"/>
    <cellStyle name="_4.03G Lease Everett Delta" xfId="1217"/>
    <cellStyle name="_4.04G Pass-Through Revenue and ExpensesWFMI" xfId="1218"/>
    <cellStyle name="_4.06E Pass Throughs" xfId="2"/>
    <cellStyle name="_4.06E Pass Throughs 2" xfId="747"/>
    <cellStyle name="_4.06E Pass Throughs 2 2" xfId="1219"/>
    <cellStyle name="_4.06E Pass Throughs 2 2 2" xfId="1220"/>
    <cellStyle name="_4.06E Pass Throughs 2 3" xfId="1221"/>
    <cellStyle name="_4.06E Pass Throughs 3" xfId="1222"/>
    <cellStyle name="_4.06E Pass Throughs 3 2" xfId="1223"/>
    <cellStyle name="_4.06E Pass Throughs 3 2 2" xfId="1224"/>
    <cellStyle name="_4.06E Pass Throughs 3 3" xfId="1225"/>
    <cellStyle name="_4.06E Pass Throughs 3 3 2" xfId="1226"/>
    <cellStyle name="_4.06E Pass Throughs 3 4" xfId="1227"/>
    <cellStyle name="_4.06E Pass Throughs 3 4 2" xfId="1228"/>
    <cellStyle name="_4.06E Pass Throughs 4" xfId="1229"/>
    <cellStyle name="_4.06E Pass Throughs 4 2" xfId="1230"/>
    <cellStyle name="_4.06E Pass Throughs 5" xfId="1231"/>
    <cellStyle name="_4.06E Pass Throughs 6" xfId="1232"/>
    <cellStyle name="_4.06E Pass Throughs 7" xfId="1233"/>
    <cellStyle name="_4.06E Pass Throughs_04 07E Wild Horse Wind Expansion (C) (2)" xfId="3"/>
    <cellStyle name="_4.06E Pass Throughs_04 07E Wild Horse Wind Expansion (C) (2) 2" xfId="1234"/>
    <cellStyle name="_4.06E Pass Throughs_04 07E Wild Horse Wind Expansion (C) (2) 2 2" xfId="1235"/>
    <cellStyle name="_4.06E Pass Throughs_04 07E Wild Horse Wind Expansion (C) (2) 3" xfId="1236"/>
    <cellStyle name="_4.06E Pass Throughs_04 07E Wild Horse Wind Expansion (C) (2)_Adj Bench DR 3 for Initial Briefs (Electric)" xfId="1237"/>
    <cellStyle name="_4.06E Pass Throughs_04 07E Wild Horse Wind Expansion (C) (2)_Adj Bench DR 3 for Initial Briefs (Electric) 2" xfId="1238"/>
    <cellStyle name="_4.06E Pass Throughs_04 07E Wild Horse Wind Expansion (C) (2)_Adj Bench DR 3 for Initial Briefs (Electric) 2 2" xfId="1239"/>
    <cellStyle name="_4.06E Pass Throughs_04 07E Wild Horse Wind Expansion (C) (2)_Adj Bench DR 3 for Initial Briefs (Electric) 3" xfId="1240"/>
    <cellStyle name="_4.06E Pass Throughs_04 07E Wild Horse Wind Expansion (C) (2)_Book1" xfId="1241"/>
    <cellStyle name="_4.06E Pass Throughs_04 07E Wild Horse Wind Expansion (C) (2)_Electric Rev Req Model (2009 GRC) " xfId="1075"/>
    <cellStyle name="_4.06E Pass Throughs_04 07E Wild Horse Wind Expansion (C) (2)_Electric Rev Req Model (2009 GRC)  2" xfId="1242"/>
    <cellStyle name="_4.06E Pass Throughs_04 07E Wild Horse Wind Expansion (C) (2)_Electric Rev Req Model (2009 GRC)  2 2" xfId="1243"/>
    <cellStyle name="_4.06E Pass Throughs_04 07E Wild Horse Wind Expansion (C) (2)_Electric Rev Req Model (2009 GRC)  3" xfId="1244"/>
    <cellStyle name="_4.06E Pass Throughs_04 07E Wild Horse Wind Expansion (C) (2)_Electric Rev Req Model (2009 GRC) Rebuttal" xfId="1245"/>
    <cellStyle name="_4.06E Pass Throughs_04 07E Wild Horse Wind Expansion (C) (2)_Electric Rev Req Model (2009 GRC) Rebuttal 2" xfId="1246"/>
    <cellStyle name="_4.06E Pass Throughs_04 07E Wild Horse Wind Expansion (C) (2)_Electric Rev Req Model (2009 GRC) Rebuttal 2 2" xfId="1247"/>
    <cellStyle name="_4.06E Pass Throughs_04 07E Wild Horse Wind Expansion (C) (2)_Electric Rev Req Model (2009 GRC) Rebuttal 3" xfId="1248"/>
    <cellStyle name="_4.06E Pass Throughs_04 07E Wild Horse Wind Expansion (C) (2)_Electric Rev Req Model (2009 GRC) Rebuttal REmoval of New  WH Solar AdjustMI" xfId="1249"/>
    <cellStyle name="_4.06E Pass Throughs_04 07E Wild Horse Wind Expansion (C) (2)_Electric Rev Req Model (2009 GRC) Rebuttal REmoval of New  WH Solar AdjustMI 2" xfId="1250"/>
    <cellStyle name="_4.06E Pass Throughs_04 07E Wild Horse Wind Expansion (C) (2)_Electric Rev Req Model (2009 GRC) Rebuttal REmoval of New  WH Solar AdjustMI 2 2" xfId="1251"/>
    <cellStyle name="_4.06E Pass Throughs_04 07E Wild Horse Wind Expansion (C) (2)_Electric Rev Req Model (2009 GRC) Rebuttal REmoval of New  WH Solar AdjustMI 3" xfId="1252"/>
    <cellStyle name="_4.06E Pass Throughs_04 07E Wild Horse Wind Expansion (C) (2)_Electric Rev Req Model (2009 GRC) Revised 01-18-2010" xfId="1253"/>
    <cellStyle name="_4.06E Pass Throughs_04 07E Wild Horse Wind Expansion (C) (2)_Electric Rev Req Model (2009 GRC) Revised 01-18-2010 2" xfId="1254"/>
    <cellStyle name="_4.06E Pass Throughs_04 07E Wild Horse Wind Expansion (C) (2)_Electric Rev Req Model (2009 GRC) Revised 01-18-2010 2 2" xfId="1255"/>
    <cellStyle name="_4.06E Pass Throughs_04 07E Wild Horse Wind Expansion (C) (2)_Electric Rev Req Model (2009 GRC) Revised 01-18-2010 3" xfId="1256"/>
    <cellStyle name="_4.06E Pass Throughs_04 07E Wild Horse Wind Expansion (C) (2)_Electric Rev Req Model (2010 GRC)" xfId="1257"/>
    <cellStyle name="_4.06E Pass Throughs_04 07E Wild Horse Wind Expansion (C) (2)_Electric Rev Req Model (2010 GRC) SF" xfId="1258"/>
    <cellStyle name="_4.06E Pass Throughs_04 07E Wild Horse Wind Expansion (C) (2)_Final Order Electric EXHIBIT A-1" xfId="1259"/>
    <cellStyle name="_4.06E Pass Throughs_04 07E Wild Horse Wind Expansion (C) (2)_Final Order Electric EXHIBIT A-1 2" xfId="1260"/>
    <cellStyle name="_4.06E Pass Throughs_04 07E Wild Horse Wind Expansion (C) (2)_Final Order Electric EXHIBIT A-1 2 2" xfId="1261"/>
    <cellStyle name="_4.06E Pass Throughs_04 07E Wild Horse Wind Expansion (C) (2)_Final Order Electric EXHIBIT A-1 3" xfId="1262"/>
    <cellStyle name="_4.06E Pass Throughs_04 07E Wild Horse Wind Expansion (C) (2)_TENASKA REGULATORY ASSET" xfId="1263"/>
    <cellStyle name="_4.06E Pass Throughs_04 07E Wild Horse Wind Expansion (C) (2)_TENASKA REGULATORY ASSET 2" xfId="1264"/>
    <cellStyle name="_4.06E Pass Throughs_04 07E Wild Horse Wind Expansion (C) (2)_TENASKA REGULATORY ASSET 2 2" xfId="1265"/>
    <cellStyle name="_4.06E Pass Throughs_04 07E Wild Horse Wind Expansion (C) (2)_TENASKA REGULATORY ASSET 3" xfId="1266"/>
    <cellStyle name="_4.06E Pass Throughs_16.37E Wild Horse Expansion DeferralRevwrkingfile SF" xfId="1267"/>
    <cellStyle name="_4.06E Pass Throughs_16.37E Wild Horse Expansion DeferralRevwrkingfile SF 2" xfId="1268"/>
    <cellStyle name="_4.06E Pass Throughs_16.37E Wild Horse Expansion DeferralRevwrkingfile SF 2 2" xfId="1269"/>
    <cellStyle name="_4.06E Pass Throughs_16.37E Wild Horse Expansion DeferralRevwrkingfile SF 3" xfId="1270"/>
    <cellStyle name="_4.06E Pass Throughs_2009 Compliance Filing PCA Exhibits for GRC" xfId="1271"/>
    <cellStyle name="_4.06E Pass Throughs_2009 GRC Compl Filing - Exhibit D" xfId="1272"/>
    <cellStyle name="_4.06E Pass Throughs_2009 GRC Compl Filing - Exhibit D 2" xfId="1273"/>
    <cellStyle name="_4.06E Pass Throughs_2010 PTC's July1_Dec31 2010 " xfId="4"/>
    <cellStyle name="_4.06E Pass Throughs_2010 PTC's Sept10_Aug11 (Version 4)" xfId="5"/>
    <cellStyle name="_4.06E Pass Throughs_3.01 Income Statement" xfId="748"/>
    <cellStyle name="_4.06E Pass Throughs_4 31 Regulatory Assets and Liabilities  7 06- Exhibit D" xfId="749"/>
    <cellStyle name="_4.06E Pass Throughs_4 31 Regulatory Assets and Liabilities  7 06- Exhibit D 2" xfId="1274"/>
    <cellStyle name="_4.06E Pass Throughs_4 31 Regulatory Assets and Liabilities  7 06- Exhibit D 2 2" xfId="1275"/>
    <cellStyle name="_4.06E Pass Throughs_4 31 Regulatory Assets and Liabilities  7 06- Exhibit D 3" xfId="1276"/>
    <cellStyle name="_4.06E Pass Throughs_4 31 Regulatory Assets and Liabilities  7 06- Exhibit D_NIM Summary" xfId="1277"/>
    <cellStyle name="_4.06E Pass Throughs_4 31 Regulatory Assets and Liabilities  7 06- Exhibit D_NIM Summary 2" xfId="1278"/>
    <cellStyle name="_4.06E Pass Throughs_4 32 Regulatory Assets and Liabilities  7 06- Exhibit D" xfId="750"/>
    <cellStyle name="_4.06E Pass Throughs_4 32 Regulatory Assets and Liabilities  7 06- Exhibit D 2" xfId="1279"/>
    <cellStyle name="_4.06E Pass Throughs_4 32 Regulatory Assets and Liabilities  7 06- Exhibit D 2 2" xfId="1280"/>
    <cellStyle name="_4.06E Pass Throughs_4 32 Regulatory Assets and Liabilities  7 06- Exhibit D 3" xfId="1281"/>
    <cellStyle name="_4.06E Pass Throughs_4 32 Regulatory Assets and Liabilities  7 06- Exhibit D_NIM Summary" xfId="1282"/>
    <cellStyle name="_4.06E Pass Throughs_4 32 Regulatory Assets and Liabilities  7 06- Exhibit D_NIM Summary 2" xfId="1283"/>
    <cellStyle name="_4.06E Pass Throughs_Att B to RECs proceeds proposal" xfId="676"/>
    <cellStyle name="_4.06E Pass Throughs_AURORA Total New" xfId="1284"/>
    <cellStyle name="_4.06E Pass Throughs_AURORA Total New 2" xfId="1285"/>
    <cellStyle name="_4.06E Pass Throughs_Backup for Attachment B 2010-09-09" xfId="677"/>
    <cellStyle name="_4.06E Pass Throughs_Bench Request - Attachment B" xfId="678"/>
    <cellStyle name="_4.06E Pass Throughs_Book2" xfId="1286"/>
    <cellStyle name="_4.06E Pass Throughs_Book2 2" xfId="1287"/>
    <cellStyle name="_4.06E Pass Throughs_Book2 2 2" xfId="1288"/>
    <cellStyle name="_4.06E Pass Throughs_Book2 3" xfId="1289"/>
    <cellStyle name="_4.06E Pass Throughs_Book2_Adj Bench DR 3 for Initial Briefs (Electric)" xfId="1290"/>
    <cellStyle name="_4.06E Pass Throughs_Book2_Adj Bench DR 3 for Initial Briefs (Electric) 2" xfId="1291"/>
    <cellStyle name="_4.06E Pass Throughs_Book2_Adj Bench DR 3 for Initial Briefs (Electric) 2 2" xfId="1292"/>
    <cellStyle name="_4.06E Pass Throughs_Book2_Adj Bench DR 3 for Initial Briefs (Electric) 3" xfId="1293"/>
    <cellStyle name="_4.06E Pass Throughs_Book2_Electric Rev Req Model (2009 GRC) Rebuttal" xfId="1294"/>
    <cellStyle name="_4.06E Pass Throughs_Book2_Electric Rev Req Model (2009 GRC) Rebuttal 2" xfId="1295"/>
    <cellStyle name="_4.06E Pass Throughs_Book2_Electric Rev Req Model (2009 GRC) Rebuttal 2 2" xfId="1296"/>
    <cellStyle name="_4.06E Pass Throughs_Book2_Electric Rev Req Model (2009 GRC) Rebuttal 3" xfId="1297"/>
    <cellStyle name="_4.06E Pass Throughs_Book2_Electric Rev Req Model (2009 GRC) Rebuttal REmoval of New  WH Solar AdjustMI" xfId="1298"/>
    <cellStyle name="_4.06E Pass Throughs_Book2_Electric Rev Req Model (2009 GRC) Rebuttal REmoval of New  WH Solar AdjustMI 2" xfId="1299"/>
    <cellStyle name="_4.06E Pass Throughs_Book2_Electric Rev Req Model (2009 GRC) Rebuttal REmoval of New  WH Solar AdjustMI 2 2" xfId="1300"/>
    <cellStyle name="_4.06E Pass Throughs_Book2_Electric Rev Req Model (2009 GRC) Rebuttal REmoval of New  WH Solar AdjustMI 3" xfId="1301"/>
    <cellStyle name="_4.06E Pass Throughs_Book2_Electric Rev Req Model (2009 GRC) Revised 01-18-2010" xfId="1302"/>
    <cellStyle name="_4.06E Pass Throughs_Book2_Electric Rev Req Model (2009 GRC) Revised 01-18-2010 2" xfId="1303"/>
    <cellStyle name="_4.06E Pass Throughs_Book2_Electric Rev Req Model (2009 GRC) Revised 01-18-2010 2 2" xfId="1304"/>
    <cellStyle name="_4.06E Pass Throughs_Book2_Electric Rev Req Model (2009 GRC) Revised 01-18-2010 3" xfId="1305"/>
    <cellStyle name="_4.06E Pass Throughs_Book2_Final Order Electric EXHIBIT A-1" xfId="1306"/>
    <cellStyle name="_4.06E Pass Throughs_Book2_Final Order Electric EXHIBIT A-1 2" xfId="1307"/>
    <cellStyle name="_4.06E Pass Throughs_Book2_Final Order Electric EXHIBIT A-1 2 2" xfId="1308"/>
    <cellStyle name="_4.06E Pass Throughs_Book2_Final Order Electric EXHIBIT A-1 3" xfId="1309"/>
    <cellStyle name="_4.06E Pass Throughs_Book4" xfId="1310"/>
    <cellStyle name="_4.06E Pass Throughs_Book4 2" xfId="1311"/>
    <cellStyle name="_4.06E Pass Throughs_Book4 2 2" xfId="1312"/>
    <cellStyle name="_4.06E Pass Throughs_Book4 3" xfId="1313"/>
    <cellStyle name="_4.06E Pass Throughs_Book9" xfId="751"/>
    <cellStyle name="_4.06E Pass Throughs_Book9 2" xfId="1314"/>
    <cellStyle name="_4.06E Pass Throughs_Book9 2 2" xfId="1315"/>
    <cellStyle name="_4.06E Pass Throughs_Book9 3" xfId="1316"/>
    <cellStyle name="_4.06E Pass Throughs_Chelan PUD Power Costs (8-10)" xfId="1317"/>
    <cellStyle name="_4.06E Pass Throughs_DWH-08 (Rate Spread &amp; Design Workpapers)" xfId="6"/>
    <cellStyle name="_4.06E Pass Throughs_Final 2008 PTC Rate Design Workpapers 10.27.08" xfId="7"/>
    <cellStyle name="_4.06E Pass Throughs_INPUTS" xfId="8"/>
    <cellStyle name="_4.06E Pass Throughs_INPUTS 2" xfId="1318"/>
    <cellStyle name="_4.06E Pass Throughs_INPUTS 2 2" xfId="1319"/>
    <cellStyle name="_4.06E Pass Throughs_INPUTS 3" xfId="1320"/>
    <cellStyle name="_4.06E Pass Throughs_Low Income 2010 RevRequirement" xfId="9"/>
    <cellStyle name="_4.06E Pass Throughs_Low Income 2010 RevRequirement (2)" xfId="10"/>
    <cellStyle name="_4.06E Pass Throughs_NIM Summary" xfId="1321"/>
    <cellStyle name="_4.06E Pass Throughs_NIM Summary 09GRC" xfId="1322"/>
    <cellStyle name="_4.06E Pass Throughs_NIM Summary 09GRC 2" xfId="1323"/>
    <cellStyle name="_4.06E Pass Throughs_NIM Summary 2" xfId="1324"/>
    <cellStyle name="_4.06E Pass Throughs_NIM Summary 3" xfId="1325"/>
    <cellStyle name="_4.06E Pass Throughs_NIM Summary 4" xfId="1326"/>
    <cellStyle name="_4.06E Pass Throughs_NIM Summary 5" xfId="1327"/>
    <cellStyle name="_4.06E Pass Throughs_NIM Summary 6" xfId="1328"/>
    <cellStyle name="_4.06E Pass Throughs_NIM Summary 7" xfId="1329"/>
    <cellStyle name="_4.06E Pass Throughs_NIM Summary 8" xfId="1330"/>
    <cellStyle name="_4.06E Pass Throughs_NIM Summary 9" xfId="1331"/>
    <cellStyle name="_4.06E Pass Throughs_Oct2010toSep2011LwIncLead" xfId="11"/>
    <cellStyle name="_4.06E Pass Throughs_PCA 10 -  Exhibit D from A Kellogg Jan 2011" xfId="1332"/>
    <cellStyle name="_4.06E Pass Throughs_PCA 10 -  Exhibit D from A Kellogg July 2011" xfId="1333"/>
    <cellStyle name="_4.06E Pass Throughs_PCA 10 -  Exhibit D from S Free Rcv'd 12-11" xfId="1334"/>
    <cellStyle name="_4.06E Pass Throughs_PCA 9 -  Exhibit D April 2010" xfId="1335"/>
    <cellStyle name="_4.06E Pass Throughs_PCA 9 -  Exhibit D April 2010 (3)" xfId="1336"/>
    <cellStyle name="_4.06E Pass Throughs_PCA 9 -  Exhibit D April 2010 (3) 2" xfId="1337"/>
    <cellStyle name="_4.06E Pass Throughs_PCA 9 -  Exhibit D Nov 2010" xfId="1338"/>
    <cellStyle name="_4.06E Pass Throughs_PCA 9 - Exhibit D at August 2010" xfId="1339"/>
    <cellStyle name="_4.06E Pass Throughs_PCA 9 - Exhibit D June 2010 GRC" xfId="1340"/>
    <cellStyle name="_4.06E Pass Throughs_Power Costs - Comparison bx Rbtl-Staff-Jt-PC" xfId="1341"/>
    <cellStyle name="_4.06E Pass Throughs_Power Costs - Comparison bx Rbtl-Staff-Jt-PC 2" xfId="1342"/>
    <cellStyle name="_4.06E Pass Throughs_Power Costs - Comparison bx Rbtl-Staff-Jt-PC 2 2" xfId="1343"/>
    <cellStyle name="_4.06E Pass Throughs_Power Costs - Comparison bx Rbtl-Staff-Jt-PC 3" xfId="1344"/>
    <cellStyle name="_4.06E Pass Throughs_Power Costs - Comparison bx Rbtl-Staff-Jt-PC_Adj Bench DR 3 for Initial Briefs (Electric)" xfId="1345"/>
    <cellStyle name="_4.06E Pass Throughs_Power Costs - Comparison bx Rbtl-Staff-Jt-PC_Adj Bench DR 3 for Initial Briefs (Electric) 2" xfId="1346"/>
    <cellStyle name="_4.06E Pass Throughs_Power Costs - Comparison bx Rbtl-Staff-Jt-PC_Adj Bench DR 3 for Initial Briefs (Electric) 2 2" xfId="1347"/>
    <cellStyle name="_4.06E Pass Throughs_Power Costs - Comparison bx Rbtl-Staff-Jt-PC_Adj Bench DR 3 for Initial Briefs (Electric) 3" xfId="1348"/>
    <cellStyle name="_4.06E Pass Throughs_Power Costs - Comparison bx Rbtl-Staff-Jt-PC_Electric Rev Req Model (2009 GRC) Rebuttal" xfId="1349"/>
    <cellStyle name="_4.06E Pass Throughs_Power Costs - Comparison bx Rbtl-Staff-Jt-PC_Electric Rev Req Model (2009 GRC) Rebuttal 2" xfId="1350"/>
    <cellStyle name="_4.06E Pass Throughs_Power Costs - Comparison bx Rbtl-Staff-Jt-PC_Electric Rev Req Model (2009 GRC) Rebuttal 2 2" xfId="1351"/>
    <cellStyle name="_4.06E Pass Throughs_Power Costs - Comparison bx Rbtl-Staff-Jt-PC_Electric Rev Req Model (2009 GRC) Rebuttal 3" xfId="1352"/>
    <cellStyle name="_4.06E Pass Throughs_Power Costs - Comparison bx Rbtl-Staff-Jt-PC_Electric Rev Req Model (2009 GRC) Rebuttal REmoval of New  WH Solar AdjustMI" xfId="1353"/>
    <cellStyle name="_4.06E Pass Throughs_Power Costs - Comparison bx Rbtl-Staff-Jt-PC_Electric Rev Req Model (2009 GRC) Rebuttal REmoval of New  WH Solar AdjustMI 2" xfId="1354"/>
    <cellStyle name="_4.06E Pass Throughs_Power Costs - Comparison bx Rbtl-Staff-Jt-PC_Electric Rev Req Model (2009 GRC) Rebuttal REmoval of New  WH Solar AdjustMI 2 2" xfId="1355"/>
    <cellStyle name="_4.06E Pass Throughs_Power Costs - Comparison bx Rbtl-Staff-Jt-PC_Electric Rev Req Model (2009 GRC) Rebuttal REmoval of New  WH Solar AdjustMI 3" xfId="1356"/>
    <cellStyle name="_4.06E Pass Throughs_Power Costs - Comparison bx Rbtl-Staff-Jt-PC_Electric Rev Req Model (2009 GRC) Revised 01-18-2010" xfId="1357"/>
    <cellStyle name="_4.06E Pass Throughs_Power Costs - Comparison bx Rbtl-Staff-Jt-PC_Electric Rev Req Model (2009 GRC) Revised 01-18-2010 2" xfId="1358"/>
    <cellStyle name="_4.06E Pass Throughs_Power Costs - Comparison bx Rbtl-Staff-Jt-PC_Electric Rev Req Model (2009 GRC) Revised 01-18-2010 2 2" xfId="1359"/>
    <cellStyle name="_4.06E Pass Throughs_Power Costs - Comparison bx Rbtl-Staff-Jt-PC_Electric Rev Req Model (2009 GRC) Revised 01-18-2010 3" xfId="1360"/>
    <cellStyle name="_4.06E Pass Throughs_Power Costs - Comparison bx Rbtl-Staff-Jt-PC_Final Order Electric EXHIBIT A-1" xfId="1361"/>
    <cellStyle name="_4.06E Pass Throughs_Power Costs - Comparison bx Rbtl-Staff-Jt-PC_Final Order Electric EXHIBIT A-1 2" xfId="1362"/>
    <cellStyle name="_4.06E Pass Throughs_Power Costs - Comparison bx Rbtl-Staff-Jt-PC_Final Order Electric EXHIBIT A-1 2 2" xfId="1363"/>
    <cellStyle name="_4.06E Pass Throughs_Power Costs - Comparison bx Rbtl-Staff-Jt-PC_Final Order Electric EXHIBIT A-1 3" xfId="1364"/>
    <cellStyle name="_4.06E Pass Throughs_Production Adj 4.37" xfId="12"/>
    <cellStyle name="_4.06E Pass Throughs_Production Adj 4.37 2" xfId="1365"/>
    <cellStyle name="_4.06E Pass Throughs_Production Adj 4.37 2 2" xfId="1366"/>
    <cellStyle name="_4.06E Pass Throughs_Production Adj 4.37 3" xfId="1367"/>
    <cellStyle name="_4.06E Pass Throughs_Purchased Power Adj 4.03" xfId="13"/>
    <cellStyle name="_4.06E Pass Throughs_Purchased Power Adj 4.03 2" xfId="1368"/>
    <cellStyle name="_4.06E Pass Throughs_Purchased Power Adj 4.03 2 2" xfId="1369"/>
    <cellStyle name="_4.06E Pass Throughs_Purchased Power Adj 4.03 3" xfId="1370"/>
    <cellStyle name="_4.06E Pass Throughs_Rebuttal Power Costs" xfId="1371"/>
    <cellStyle name="_4.06E Pass Throughs_Rebuttal Power Costs 2" xfId="1372"/>
    <cellStyle name="_4.06E Pass Throughs_Rebuttal Power Costs 2 2" xfId="1373"/>
    <cellStyle name="_4.06E Pass Throughs_Rebuttal Power Costs 3" xfId="1374"/>
    <cellStyle name="_4.06E Pass Throughs_Rebuttal Power Costs_Adj Bench DR 3 for Initial Briefs (Electric)" xfId="1375"/>
    <cellStyle name="_4.06E Pass Throughs_Rebuttal Power Costs_Adj Bench DR 3 for Initial Briefs (Electric) 2" xfId="1376"/>
    <cellStyle name="_4.06E Pass Throughs_Rebuttal Power Costs_Adj Bench DR 3 for Initial Briefs (Electric) 2 2" xfId="1377"/>
    <cellStyle name="_4.06E Pass Throughs_Rebuttal Power Costs_Adj Bench DR 3 for Initial Briefs (Electric) 3" xfId="1378"/>
    <cellStyle name="_4.06E Pass Throughs_Rebuttal Power Costs_Electric Rev Req Model (2009 GRC) Rebuttal" xfId="1379"/>
    <cellStyle name="_4.06E Pass Throughs_Rebuttal Power Costs_Electric Rev Req Model (2009 GRC) Rebuttal 2" xfId="1380"/>
    <cellStyle name="_4.06E Pass Throughs_Rebuttal Power Costs_Electric Rev Req Model (2009 GRC) Rebuttal 2 2" xfId="1381"/>
    <cellStyle name="_4.06E Pass Throughs_Rebuttal Power Costs_Electric Rev Req Model (2009 GRC) Rebuttal 3" xfId="1382"/>
    <cellStyle name="_4.06E Pass Throughs_Rebuttal Power Costs_Electric Rev Req Model (2009 GRC) Rebuttal REmoval of New  WH Solar AdjustMI" xfId="1383"/>
    <cellStyle name="_4.06E Pass Throughs_Rebuttal Power Costs_Electric Rev Req Model (2009 GRC) Rebuttal REmoval of New  WH Solar AdjustMI 2" xfId="1384"/>
    <cellStyle name="_4.06E Pass Throughs_Rebuttal Power Costs_Electric Rev Req Model (2009 GRC) Rebuttal REmoval of New  WH Solar AdjustMI 2 2" xfId="1385"/>
    <cellStyle name="_4.06E Pass Throughs_Rebuttal Power Costs_Electric Rev Req Model (2009 GRC) Rebuttal REmoval of New  WH Solar AdjustMI 3" xfId="1386"/>
    <cellStyle name="_4.06E Pass Throughs_Rebuttal Power Costs_Electric Rev Req Model (2009 GRC) Revised 01-18-2010" xfId="1387"/>
    <cellStyle name="_4.06E Pass Throughs_Rebuttal Power Costs_Electric Rev Req Model (2009 GRC) Revised 01-18-2010 2" xfId="1388"/>
    <cellStyle name="_4.06E Pass Throughs_Rebuttal Power Costs_Electric Rev Req Model (2009 GRC) Revised 01-18-2010 2 2" xfId="1389"/>
    <cellStyle name="_4.06E Pass Throughs_Rebuttal Power Costs_Electric Rev Req Model (2009 GRC) Revised 01-18-2010 3" xfId="1390"/>
    <cellStyle name="_4.06E Pass Throughs_Rebuttal Power Costs_Final Order Electric EXHIBIT A-1" xfId="1391"/>
    <cellStyle name="_4.06E Pass Throughs_Rebuttal Power Costs_Final Order Electric EXHIBIT A-1 2" xfId="1392"/>
    <cellStyle name="_4.06E Pass Throughs_Rebuttal Power Costs_Final Order Electric EXHIBIT A-1 2 2" xfId="1393"/>
    <cellStyle name="_4.06E Pass Throughs_Rebuttal Power Costs_Final Order Electric EXHIBIT A-1 3" xfId="1394"/>
    <cellStyle name="_4.06E Pass Throughs_RECS vs PTC's w Interest 6-28-10" xfId="14"/>
    <cellStyle name="_4.06E Pass Throughs_ROR &amp; CONV FACTOR" xfId="15"/>
    <cellStyle name="_4.06E Pass Throughs_ROR &amp; CONV FACTOR 2" xfId="1395"/>
    <cellStyle name="_4.06E Pass Throughs_ROR &amp; CONV FACTOR 2 2" xfId="1396"/>
    <cellStyle name="_4.06E Pass Throughs_ROR &amp; CONV FACTOR 3" xfId="1397"/>
    <cellStyle name="_4.06E Pass Throughs_ROR 5.02" xfId="16"/>
    <cellStyle name="_4.06E Pass Throughs_ROR 5.02 2" xfId="1398"/>
    <cellStyle name="_4.06E Pass Throughs_ROR 5.02 2 2" xfId="1399"/>
    <cellStyle name="_4.06E Pass Throughs_ROR 5.02 3" xfId="1400"/>
    <cellStyle name="_4.06E Pass Throughs_Wind Integration 10GRC" xfId="1401"/>
    <cellStyle name="_4.06E Pass Throughs_Wind Integration 10GRC 2" xfId="1402"/>
    <cellStyle name="_4.13E Montana Energy Tax" xfId="17"/>
    <cellStyle name="_4.13E Montana Energy Tax 2" xfId="752"/>
    <cellStyle name="_4.13E Montana Energy Tax 2 2" xfId="1403"/>
    <cellStyle name="_4.13E Montana Energy Tax 2 2 2" xfId="1404"/>
    <cellStyle name="_4.13E Montana Energy Tax 2 3" xfId="1405"/>
    <cellStyle name="_4.13E Montana Energy Tax 3" xfId="1406"/>
    <cellStyle name="_4.13E Montana Energy Tax 3 2" xfId="1407"/>
    <cellStyle name="_4.13E Montana Energy Tax 3 2 2" xfId="1408"/>
    <cellStyle name="_4.13E Montana Energy Tax 3 3" xfId="1409"/>
    <cellStyle name="_4.13E Montana Energy Tax 3 3 2" xfId="1410"/>
    <cellStyle name="_4.13E Montana Energy Tax 3 4" xfId="1411"/>
    <cellStyle name="_4.13E Montana Energy Tax 3 4 2" xfId="1412"/>
    <cellStyle name="_4.13E Montana Energy Tax 4" xfId="1413"/>
    <cellStyle name="_4.13E Montana Energy Tax 4 2" xfId="1414"/>
    <cellStyle name="_4.13E Montana Energy Tax 5" xfId="1415"/>
    <cellStyle name="_4.13E Montana Energy Tax 6" xfId="1416"/>
    <cellStyle name="_4.13E Montana Energy Tax 7" xfId="1417"/>
    <cellStyle name="_4.13E Montana Energy Tax_04 07E Wild Horse Wind Expansion (C) (2)" xfId="18"/>
    <cellStyle name="_4.13E Montana Energy Tax_04 07E Wild Horse Wind Expansion (C) (2) 2" xfId="1418"/>
    <cellStyle name="_4.13E Montana Energy Tax_04 07E Wild Horse Wind Expansion (C) (2) 2 2" xfId="1419"/>
    <cellStyle name="_4.13E Montana Energy Tax_04 07E Wild Horse Wind Expansion (C) (2) 3" xfId="1420"/>
    <cellStyle name="_4.13E Montana Energy Tax_04 07E Wild Horse Wind Expansion (C) (2)_Adj Bench DR 3 for Initial Briefs (Electric)" xfId="1421"/>
    <cellStyle name="_4.13E Montana Energy Tax_04 07E Wild Horse Wind Expansion (C) (2)_Adj Bench DR 3 for Initial Briefs (Electric) 2" xfId="1422"/>
    <cellStyle name="_4.13E Montana Energy Tax_04 07E Wild Horse Wind Expansion (C) (2)_Adj Bench DR 3 for Initial Briefs (Electric) 2 2" xfId="1423"/>
    <cellStyle name="_4.13E Montana Energy Tax_04 07E Wild Horse Wind Expansion (C) (2)_Adj Bench DR 3 for Initial Briefs (Electric) 3" xfId="1424"/>
    <cellStyle name="_4.13E Montana Energy Tax_04 07E Wild Horse Wind Expansion (C) (2)_Book1" xfId="1425"/>
    <cellStyle name="_4.13E Montana Energy Tax_04 07E Wild Horse Wind Expansion (C) (2)_Electric Rev Req Model (2009 GRC) " xfId="1076"/>
    <cellStyle name="_4.13E Montana Energy Tax_04 07E Wild Horse Wind Expansion (C) (2)_Electric Rev Req Model (2009 GRC)  2" xfId="1426"/>
    <cellStyle name="_4.13E Montana Energy Tax_04 07E Wild Horse Wind Expansion (C) (2)_Electric Rev Req Model (2009 GRC)  2 2" xfId="1427"/>
    <cellStyle name="_4.13E Montana Energy Tax_04 07E Wild Horse Wind Expansion (C) (2)_Electric Rev Req Model (2009 GRC)  3" xfId="1428"/>
    <cellStyle name="_4.13E Montana Energy Tax_04 07E Wild Horse Wind Expansion (C) (2)_Electric Rev Req Model (2009 GRC) Rebuttal" xfId="1429"/>
    <cellStyle name="_4.13E Montana Energy Tax_04 07E Wild Horse Wind Expansion (C) (2)_Electric Rev Req Model (2009 GRC) Rebuttal 2" xfId="1430"/>
    <cellStyle name="_4.13E Montana Energy Tax_04 07E Wild Horse Wind Expansion (C) (2)_Electric Rev Req Model (2009 GRC) Rebuttal 2 2" xfId="1431"/>
    <cellStyle name="_4.13E Montana Energy Tax_04 07E Wild Horse Wind Expansion (C) (2)_Electric Rev Req Model (2009 GRC) Rebuttal 3" xfId="1432"/>
    <cellStyle name="_4.13E Montana Energy Tax_04 07E Wild Horse Wind Expansion (C) (2)_Electric Rev Req Model (2009 GRC) Rebuttal REmoval of New  WH Solar AdjustMI" xfId="1433"/>
    <cellStyle name="_4.13E Montana Energy Tax_04 07E Wild Horse Wind Expansion (C) (2)_Electric Rev Req Model (2009 GRC) Rebuttal REmoval of New  WH Solar AdjustMI 2" xfId="1434"/>
    <cellStyle name="_4.13E Montana Energy Tax_04 07E Wild Horse Wind Expansion (C) (2)_Electric Rev Req Model (2009 GRC) Rebuttal REmoval of New  WH Solar AdjustMI 2 2" xfId="1435"/>
    <cellStyle name="_4.13E Montana Energy Tax_04 07E Wild Horse Wind Expansion (C) (2)_Electric Rev Req Model (2009 GRC) Rebuttal REmoval of New  WH Solar AdjustMI 3" xfId="1436"/>
    <cellStyle name="_4.13E Montana Energy Tax_04 07E Wild Horse Wind Expansion (C) (2)_Electric Rev Req Model (2009 GRC) Revised 01-18-2010" xfId="1437"/>
    <cellStyle name="_4.13E Montana Energy Tax_04 07E Wild Horse Wind Expansion (C) (2)_Electric Rev Req Model (2009 GRC) Revised 01-18-2010 2" xfId="1438"/>
    <cellStyle name="_4.13E Montana Energy Tax_04 07E Wild Horse Wind Expansion (C) (2)_Electric Rev Req Model (2009 GRC) Revised 01-18-2010 2 2" xfId="1439"/>
    <cellStyle name="_4.13E Montana Energy Tax_04 07E Wild Horse Wind Expansion (C) (2)_Electric Rev Req Model (2009 GRC) Revised 01-18-2010 3" xfId="1440"/>
    <cellStyle name="_4.13E Montana Energy Tax_04 07E Wild Horse Wind Expansion (C) (2)_Electric Rev Req Model (2010 GRC)" xfId="1441"/>
    <cellStyle name="_4.13E Montana Energy Tax_04 07E Wild Horse Wind Expansion (C) (2)_Electric Rev Req Model (2010 GRC) SF" xfId="1442"/>
    <cellStyle name="_4.13E Montana Energy Tax_04 07E Wild Horse Wind Expansion (C) (2)_Final Order Electric EXHIBIT A-1" xfId="1443"/>
    <cellStyle name="_4.13E Montana Energy Tax_04 07E Wild Horse Wind Expansion (C) (2)_Final Order Electric EXHIBIT A-1 2" xfId="1444"/>
    <cellStyle name="_4.13E Montana Energy Tax_04 07E Wild Horse Wind Expansion (C) (2)_Final Order Electric EXHIBIT A-1 2 2" xfId="1445"/>
    <cellStyle name="_4.13E Montana Energy Tax_04 07E Wild Horse Wind Expansion (C) (2)_Final Order Electric EXHIBIT A-1 3" xfId="1446"/>
    <cellStyle name="_4.13E Montana Energy Tax_04 07E Wild Horse Wind Expansion (C) (2)_TENASKA REGULATORY ASSET" xfId="1447"/>
    <cellStyle name="_4.13E Montana Energy Tax_04 07E Wild Horse Wind Expansion (C) (2)_TENASKA REGULATORY ASSET 2" xfId="1448"/>
    <cellStyle name="_4.13E Montana Energy Tax_04 07E Wild Horse Wind Expansion (C) (2)_TENASKA REGULATORY ASSET 2 2" xfId="1449"/>
    <cellStyle name="_4.13E Montana Energy Tax_04 07E Wild Horse Wind Expansion (C) (2)_TENASKA REGULATORY ASSET 3" xfId="1450"/>
    <cellStyle name="_4.13E Montana Energy Tax_16.37E Wild Horse Expansion DeferralRevwrkingfile SF" xfId="1451"/>
    <cellStyle name="_4.13E Montana Energy Tax_16.37E Wild Horse Expansion DeferralRevwrkingfile SF 2" xfId="1452"/>
    <cellStyle name="_4.13E Montana Energy Tax_16.37E Wild Horse Expansion DeferralRevwrkingfile SF 2 2" xfId="1453"/>
    <cellStyle name="_4.13E Montana Energy Tax_16.37E Wild Horse Expansion DeferralRevwrkingfile SF 3" xfId="1454"/>
    <cellStyle name="_4.13E Montana Energy Tax_2009 Compliance Filing PCA Exhibits for GRC" xfId="1455"/>
    <cellStyle name="_4.13E Montana Energy Tax_2009 GRC Compl Filing - Exhibit D" xfId="1456"/>
    <cellStyle name="_4.13E Montana Energy Tax_2009 GRC Compl Filing - Exhibit D 2" xfId="1457"/>
    <cellStyle name="_4.13E Montana Energy Tax_2010 PTC's July1_Dec31 2010 " xfId="19"/>
    <cellStyle name="_4.13E Montana Energy Tax_2010 PTC's Sept10_Aug11 (Version 4)" xfId="20"/>
    <cellStyle name="_4.13E Montana Energy Tax_3.01 Income Statement" xfId="753"/>
    <cellStyle name="_4.13E Montana Energy Tax_4 31 Regulatory Assets and Liabilities  7 06- Exhibit D" xfId="754"/>
    <cellStyle name="_4.13E Montana Energy Tax_4 31 Regulatory Assets and Liabilities  7 06- Exhibit D 2" xfId="1458"/>
    <cellStyle name="_4.13E Montana Energy Tax_4 31 Regulatory Assets and Liabilities  7 06- Exhibit D 2 2" xfId="1459"/>
    <cellStyle name="_4.13E Montana Energy Tax_4 31 Regulatory Assets and Liabilities  7 06- Exhibit D 3" xfId="1460"/>
    <cellStyle name="_4.13E Montana Energy Tax_4 31 Regulatory Assets and Liabilities  7 06- Exhibit D_NIM Summary" xfId="1461"/>
    <cellStyle name="_4.13E Montana Energy Tax_4 31 Regulatory Assets and Liabilities  7 06- Exhibit D_NIM Summary 2" xfId="1462"/>
    <cellStyle name="_4.13E Montana Energy Tax_4 32 Regulatory Assets and Liabilities  7 06- Exhibit D" xfId="755"/>
    <cellStyle name="_4.13E Montana Energy Tax_4 32 Regulatory Assets and Liabilities  7 06- Exhibit D 2" xfId="1463"/>
    <cellStyle name="_4.13E Montana Energy Tax_4 32 Regulatory Assets and Liabilities  7 06- Exhibit D 2 2" xfId="1464"/>
    <cellStyle name="_4.13E Montana Energy Tax_4 32 Regulatory Assets and Liabilities  7 06- Exhibit D 3" xfId="1465"/>
    <cellStyle name="_4.13E Montana Energy Tax_4 32 Regulatory Assets and Liabilities  7 06- Exhibit D_NIM Summary" xfId="1466"/>
    <cellStyle name="_4.13E Montana Energy Tax_4 32 Regulatory Assets and Liabilities  7 06- Exhibit D_NIM Summary 2" xfId="1467"/>
    <cellStyle name="_4.13E Montana Energy Tax_Att B to RECs proceeds proposal" xfId="679"/>
    <cellStyle name="_4.13E Montana Energy Tax_AURORA Total New" xfId="1468"/>
    <cellStyle name="_4.13E Montana Energy Tax_AURORA Total New 2" xfId="1469"/>
    <cellStyle name="_4.13E Montana Energy Tax_Backup for Attachment B 2010-09-09" xfId="680"/>
    <cellStyle name="_4.13E Montana Energy Tax_Bench Request - Attachment B" xfId="681"/>
    <cellStyle name="_4.13E Montana Energy Tax_Book2" xfId="1470"/>
    <cellStyle name="_4.13E Montana Energy Tax_Book2 2" xfId="1471"/>
    <cellStyle name="_4.13E Montana Energy Tax_Book2 2 2" xfId="1472"/>
    <cellStyle name="_4.13E Montana Energy Tax_Book2 3" xfId="1473"/>
    <cellStyle name="_4.13E Montana Energy Tax_Book2_Adj Bench DR 3 for Initial Briefs (Electric)" xfId="1474"/>
    <cellStyle name="_4.13E Montana Energy Tax_Book2_Adj Bench DR 3 for Initial Briefs (Electric) 2" xfId="1475"/>
    <cellStyle name="_4.13E Montana Energy Tax_Book2_Adj Bench DR 3 for Initial Briefs (Electric) 2 2" xfId="1476"/>
    <cellStyle name="_4.13E Montana Energy Tax_Book2_Adj Bench DR 3 for Initial Briefs (Electric) 3" xfId="1477"/>
    <cellStyle name="_4.13E Montana Energy Tax_Book2_Electric Rev Req Model (2009 GRC) Rebuttal" xfId="1478"/>
    <cellStyle name="_4.13E Montana Energy Tax_Book2_Electric Rev Req Model (2009 GRC) Rebuttal 2" xfId="1479"/>
    <cellStyle name="_4.13E Montana Energy Tax_Book2_Electric Rev Req Model (2009 GRC) Rebuttal 2 2" xfId="1480"/>
    <cellStyle name="_4.13E Montana Energy Tax_Book2_Electric Rev Req Model (2009 GRC) Rebuttal 3" xfId="1481"/>
    <cellStyle name="_4.13E Montana Energy Tax_Book2_Electric Rev Req Model (2009 GRC) Rebuttal REmoval of New  WH Solar AdjustMI" xfId="1482"/>
    <cellStyle name="_4.13E Montana Energy Tax_Book2_Electric Rev Req Model (2009 GRC) Rebuttal REmoval of New  WH Solar AdjustMI 2" xfId="1483"/>
    <cellStyle name="_4.13E Montana Energy Tax_Book2_Electric Rev Req Model (2009 GRC) Rebuttal REmoval of New  WH Solar AdjustMI 2 2" xfId="1484"/>
    <cellStyle name="_4.13E Montana Energy Tax_Book2_Electric Rev Req Model (2009 GRC) Rebuttal REmoval of New  WH Solar AdjustMI 3" xfId="1485"/>
    <cellStyle name="_4.13E Montana Energy Tax_Book2_Electric Rev Req Model (2009 GRC) Revised 01-18-2010" xfId="1486"/>
    <cellStyle name="_4.13E Montana Energy Tax_Book2_Electric Rev Req Model (2009 GRC) Revised 01-18-2010 2" xfId="1487"/>
    <cellStyle name="_4.13E Montana Energy Tax_Book2_Electric Rev Req Model (2009 GRC) Revised 01-18-2010 2 2" xfId="1488"/>
    <cellStyle name="_4.13E Montana Energy Tax_Book2_Electric Rev Req Model (2009 GRC) Revised 01-18-2010 3" xfId="1489"/>
    <cellStyle name="_4.13E Montana Energy Tax_Book2_Final Order Electric EXHIBIT A-1" xfId="1490"/>
    <cellStyle name="_4.13E Montana Energy Tax_Book2_Final Order Electric EXHIBIT A-1 2" xfId="1491"/>
    <cellStyle name="_4.13E Montana Energy Tax_Book2_Final Order Electric EXHIBIT A-1 2 2" xfId="1492"/>
    <cellStyle name="_4.13E Montana Energy Tax_Book2_Final Order Electric EXHIBIT A-1 3" xfId="1493"/>
    <cellStyle name="_4.13E Montana Energy Tax_Book4" xfId="1494"/>
    <cellStyle name="_4.13E Montana Energy Tax_Book4 2" xfId="1495"/>
    <cellStyle name="_4.13E Montana Energy Tax_Book4 2 2" xfId="1496"/>
    <cellStyle name="_4.13E Montana Energy Tax_Book4 3" xfId="1497"/>
    <cellStyle name="_4.13E Montana Energy Tax_Book9" xfId="756"/>
    <cellStyle name="_4.13E Montana Energy Tax_Book9 2" xfId="1498"/>
    <cellStyle name="_4.13E Montana Energy Tax_Book9 2 2" xfId="1499"/>
    <cellStyle name="_4.13E Montana Energy Tax_Book9 3" xfId="1500"/>
    <cellStyle name="_4.13E Montana Energy Tax_Chelan PUD Power Costs (8-10)" xfId="1501"/>
    <cellStyle name="_4.13E Montana Energy Tax_DWH-08 (Rate Spread &amp; Design Workpapers)" xfId="21"/>
    <cellStyle name="_4.13E Montana Energy Tax_Final 2008 PTC Rate Design Workpapers 10.27.08" xfId="22"/>
    <cellStyle name="_4.13E Montana Energy Tax_INPUTS" xfId="23"/>
    <cellStyle name="_4.13E Montana Energy Tax_INPUTS 2" xfId="1502"/>
    <cellStyle name="_4.13E Montana Energy Tax_INPUTS 2 2" xfId="1503"/>
    <cellStyle name="_4.13E Montana Energy Tax_INPUTS 3" xfId="1504"/>
    <cellStyle name="_4.13E Montana Energy Tax_Low Income 2010 RevRequirement" xfId="24"/>
    <cellStyle name="_4.13E Montana Energy Tax_Low Income 2010 RevRequirement (2)" xfId="25"/>
    <cellStyle name="_4.13E Montana Energy Tax_NIM Summary" xfId="1505"/>
    <cellStyle name="_4.13E Montana Energy Tax_NIM Summary 09GRC" xfId="1506"/>
    <cellStyle name="_4.13E Montana Energy Tax_NIM Summary 09GRC 2" xfId="1507"/>
    <cellStyle name="_4.13E Montana Energy Tax_NIM Summary 2" xfId="1508"/>
    <cellStyle name="_4.13E Montana Energy Tax_NIM Summary 3" xfId="1509"/>
    <cellStyle name="_4.13E Montana Energy Tax_NIM Summary 4" xfId="1510"/>
    <cellStyle name="_4.13E Montana Energy Tax_NIM Summary 5" xfId="1511"/>
    <cellStyle name="_4.13E Montana Energy Tax_NIM Summary 6" xfId="1512"/>
    <cellStyle name="_4.13E Montana Energy Tax_NIM Summary 7" xfId="1513"/>
    <cellStyle name="_4.13E Montana Energy Tax_NIM Summary 8" xfId="1514"/>
    <cellStyle name="_4.13E Montana Energy Tax_NIM Summary 9" xfId="1515"/>
    <cellStyle name="_4.13E Montana Energy Tax_Oct2010toSep2011LwIncLead" xfId="26"/>
    <cellStyle name="_4.13E Montana Energy Tax_PCA 10 -  Exhibit D from A Kellogg Jan 2011" xfId="1516"/>
    <cellStyle name="_4.13E Montana Energy Tax_PCA 10 -  Exhibit D from A Kellogg July 2011" xfId="1517"/>
    <cellStyle name="_4.13E Montana Energy Tax_PCA 10 -  Exhibit D from S Free Rcv'd 12-11" xfId="1518"/>
    <cellStyle name="_4.13E Montana Energy Tax_PCA 9 -  Exhibit D April 2010" xfId="1519"/>
    <cellStyle name="_4.13E Montana Energy Tax_PCA 9 -  Exhibit D April 2010 (3)" xfId="1520"/>
    <cellStyle name="_4.13E Montana Energy Tax_PCA 9 -  Exhibit D April 2010 (3) 2" xfId="1521"/>
    <cellStyle name="_4.13E Montana Energy Tax_PCA 9 -  Exhibit D Nov 2010" xfId="1522"/>
    <cellStyle name="_4.13E Montana Energy Tax_PCA 9 - Exhibit D at August 2010" xfId="1523"/>
    <cellStyle name="_4.13E Montana Energy Tax_PCA 9 - Exhibit D June 2010 GRC" xfId="1524"/>
    <cellStyle name="_4.13E Montana Energy Tax_Power Costs - Comparison bx Rbtl-Staff-Jt-PC" xfId="1525"/>
    <cellStyle name="_4.13E Montana Energy Tax_Power Costs - Comparison bx Rbtl-Staff-Jt-PC 2" xfId="1526"/>
    <cellStyle name="_4.13E Montana Energy Tax_Power Costs - Comparison bx Rbtl-Staff-Jt-PC 2 2" xfId="1527"/>
    <cellStyle name="_4.13E Montana Energy Tax_Power Costs - Comparison bx Rbtl-Staff-Jt-PC 3" xfId="1528"/>
    <cellStyle name="_4.13E Montana Energy Tax_Power Costs - Comparison bx Rbtl-Staff-Jt-PC_Adj Bench DR 3 for Initial Briefs (Electric)" xfId="1529"/>
    <cellStyle name="_4.13E Montana Energy Tax_Power Costs - Comparison bx Rbtl-Staff-Jt-PC_Adj Bench DR 3 for Initial Briefs (Electric) 2" xfId="1530"/>
    <cellStyle name="_4.13E Montana Energy Tax_Power Costs - Comparison bx Rbtl-Staff-Jt-PC_Adj Bench DR 3 for Initial Briefs (Electric) 2 2" xfId="1531"/>
    <cellStyle name="_4.13E Montana Energy Tax_Power Costs - Comparison bx Rbtl-Staff-Jt-PC_Adj Bench DR 3 for Initial Briefs (Electric) 3" xfId="1532"/>
    <cellStyle name="_4.13E Montana Energy Tax_Power Costs - Comparison bx Rbtl-Staff-Jt-PC_Electric Rev Req Model (2009 GRC) Rebuttal" xfId="1533"/>
    <cellStyle name="_4.13E Montana Energy Tax_Power Costs - Comparison bx Rbtl-Staff-Jt-PC_Electric Rev Req Model (2009 GRC) Rebuttal 2" xfId="1534"/>
    <cellStyle name="_4.13E Montana Energy Tax_Power Costs - Comparison bx Rbtl-Staff-Jt-PC_Electric Rev Req Model (2009 GRC) Rebuttal 2 2" xfId="1535"/>
    <cellStyle name="_4.13E Montana Energy Tax_Power Costs - Comparison bx Rbtl-Staff-Jt-PC_Electric Rev Req Model (2009 GRC) Rebuttal 3" xfId="1536"/>
    <cellStyle name="_4.13E Montana Energy Tax_Power Costs - Comparison bx Rbtl-Staff-Jt-PC_Electric Rev Req Model (2009 GRC) Rebuttal REmoval of New  WH Solar AdjustMI" xfId="1537"/>
    <cellStyle name="_4.13E Montana Energy Tax_Power Costs - Comparison bx Rbtl-Staff-Jt-PC_Electric Rev Req Model (2009 GRC) Rebuttal REmoval of New  WH Solar AdjustMI 2" xfId="1538"/>
    <cellStyle name="_4.13E Montana Energy Tax_Power Costs - Comparison bx Rbtl-Staff-Jt-PC_Electric Rev Req Model (2009 GRC) Rebuttal REmoval of New  WH Solar AdjustMI 2 2" xfId="1539"/>
    <cellStyle name="_4.13E Montana Energy Tax_Power Costs - Comparison bx Rbtl-Staff-Jt-PC_Electric Rev Req Model (2009 GRC) Rebuttal REmoval of New  WH Solar AdjustMI 3" xfId="1540"/>
    <cellStyle name="_4.13E Montana Energy Tax_Power Costs - Comparison bx Rbtl-Staff-Jt-PC_Electric Rev Req Model (2009 GRC) Revised 01-18-2010" xfId="1541"/>
    <cellStyle name="_4.13E Montana Energy Tax_Power Costs - Comparison bx Rbtl-Staff-Jt-PC_Electric Rev Req Model (2009 GRC) Revised 01-18-2010 2" xfId="1542"/>
    <cellStyle name="_4.13E Montana Energy Tax_Power Costs - Comparison bx Rbtl-Staff-Jt-PC_Electric Rev Req Model (2009 GRC) Revised 01-18-2010 2 2" xfId="1543"/>
    <cellStyle name="_4.13E Montana Energy Tax_Power Costs - Comparison bx Rbtl-Staff-Jt-PC_Electric Rev Req Model (2009 GRC) Revised 01-18-2010 3" xfId="1544"/>
    <cellStyle name="_4.13E Montana Energy Tax_Power Costs - Comparison bx Rbtl-Staff-Jt-PC_Final Order Electric EXHIBIT A-1" xfId="1545"/>
    <cellStyle name="_4.13E Montana Energy Tax_Power Costs - Comparison bx Rbtl-Staff-Jt-PC_Final Order Electric EXHIBIT A-1 2" xfId="1546"/>
    <cellStyle name="_4.13E Montana Energy Tax_Power Costs - Comparison bx Rbtl-Staff-Jt-PC_Final Order Electric EXHIBIT A-1 2 2" xfId="1547"/>
    <cellStyle name="_4.13E Montana Energy Tax_Power Costs - Comparison bx Rbtl-Staff-Jt-PC_Final Order Electric EXHIBIT A-1 3" xfId="1548"/>
    <cellStyle name="_4.13E Montana Energy Tax_Production Adj 4.37" xfId="27"/>
    <cellStyle name="_4.13E Montana Energy Tax_Production Adj 4.37 2" xfId="1549"/>
    <cellStyle name="_4.13E Montana Energy Tax_Production Adj 4.37 2 2" xfId="1550"/>
    <cellStyle name="_4.13E Montana Energy Tax_Production Adj 4.37 3" xfId="1551"/>
    <cellStyle name="_4.13E Montana Energy Tax_Purchased Power Adj 4.03" xfId="28"/>
    <cellStyle name="_4.13E Montana Energy Tax_Purchased Power Adj 4.03 2" xfId="1552"/>
    <cellStyle name="_4.13E Montana Energy Tax_Purchased Power Adj 4.03 2 2" xfId="1553"/>
    <cellStyle name="_4.13E Montana Energy Tax_Purchased Power Adj 4.03 3" xfId="1554"/>
    <cellStyle name="_4.13E Montana Energy Tax_Rebuttal Power Costs" xfId="1555"/>
    <cellStyle name="_4.13E Montana Energy Tax_Rebuttal Power Costs 2" xfId="1556"/>
    <cellStyle name="_4.13E Montana Energy Tax_Rebuttal Power Costs 2 2" xfId="1557"/>
    <cellStyle name="_4.13E Montana Energy Tax_Rebuttal Power Costs 3" xfId="1558"/>
    <cellStyle name="_4.13E Montana Energy Tax_Rebuttal Power Costs_Adj Bench DR 3 for Initial Briefs (Electric)" xfId="1559"/>
    <cellStyle name="_4.13E Montana Energy Tax_Rebuttal Power Costs_Adj Bench DR 3 for Initial Briefs (Electric) 2" xfId="1560"/>
    <cellStyle name="_4.13E Montana Energy Tax_Rebuttal Power Costs_Adj Bench DR 3 for Initial Briefs (Electric) 2 2" xfId="1561"/>
    <cellStyle name="_4.13E Montana Energy Tax_Rebuttal Power Costs_Adj Bench DR 3 for Initial Briefs (Electric) 3" xfId="1562"/>
    <cellStyle name="_4.13E Montana Energy Tax_Rebuttal Power Costs_Electric Rev Req Model (2009 GRC) Rebuttal" xfId="1563"/>
    <cellStyle name="_4.13E Montana Energy Tax_Rebuttal Power Costs_Electric Rev Req Model (2009 GRC) Rebuttal 2" xfId="1564"/>
    <cellStyle name="_4.13E Montana Energy Tax_Rebuttal Power Costs_Electric Rev Req Model (2009 GRC) Rebuttal 2 2" xfId="1565"/>
    <cellStyle name="_4.13E Montana Energy Tax_Rebuttal Power Costs_Electric Rev Req Model (2009 GRC) Rebuttal 3" xfId="1566"/>
    <cellStyle name="_4.13E Montana Energy Tax_Rebuttal Power Costs_Electric Rev Req Model (2009 GRC) Rebuttal REmoval of New  WH Solar AdjustMI" xfId="1567"/>
    <cellStyle name="_4.13E Montana Energy Tax_Rebuttal Power Costs_Electric Rev Req Model (2009 GRC) Rebuttal REmoval of New  WH Solar AdjustMI 2" xfId="1568"/>
    <cellStyle name="_4.13E Montana Energy Tax_Rebuttal Power Costs_Electric Rev Req Model (2009 GRC) Rebuttal REmoval of New  WH Solar AdjustMI 2 2" xfId="1569"/>
    <cellStyle name="_4.13E Montana Energy Tax_Rebuttal Power Costs_Electric Rev Req Model (2009 GRC) Rebuttal REmoval of New  WH Solar AdjustMI 3" xfId="1570"/>
    <cellStyle name="_4.13E Montana Energy Tax_Rebuttal Power Costs_Electric Rev Req Model (2009 GRC) Revised 01-18-2010" xfId="1571"/>
    <cellStyle name="_4.13E Montana Energy Tax_Rebuttal Power Costs_Electric Rev Req Model (2009 GRC) Revised 01-18-2010 2" xfId="1572"/>
    <cellStyle name="_4.13E Montana Energy Tax_Rebuttal Power Costs_Electric Rev Req Model (2009 GRC) Revised 01-18-2010 2 2" xfId="1573"/>
    <cellStyle name="_4.13E Montana Energy Tax_Rebuttal Power Costs_Electric Rev Req Model (2009 GRC) Revised 01-18-2010 3" xfId="1574"/>
    <cellStyle name="_4.13E Montana Energy Tax_Rebuttal Power Costs_Final Order Electric EXHIBIT A-1" xfId="1575"/>
    <cellStyle name="_4.13E Montana Energy Tax_Rebuttal Power Costs_Final Order Electric EXHIBIT A-1 2" xfId="1576"/>
    <cellStyle name="_4.13E Montana Energy Tax_Rebuttal Power Costs_Final Order Electric EXHIBIT A-1 2 2" xfId="1577"/>
    <cellStyle name="_4.13E Montana Energy Tax_Rebuttal Power Costs_Final Order Electric EXHIBIT A-1 3" xfId="1578"/>
    <cellStyle name="_4.13E Montana Energy Tax_RECS vs PTC's w Interest 6-28-10" xfId="29"/>
    <cellStyle name="_4.13E Montana Energy Tax_ROR &amp; CONV FACTOR" xfId="30"/>
    <cellStyle name="_4.13E Montana Energy Tax_ROR &amp; CONV FACTOR 2" xfId="1579"/>
    <cellStyle name="_4.13E Montana Energy Tax_ROR &amp; CONV FACTOR 2 2" xfId="1580"/>
    <cellStyle name="_4.13E Montana Energy Tax_ROR &amp; CONV FACTOR 3" xfId="1581"/>
    <cellStyle name="_4.13E Montana Energy Tax_ROR 5.02" xfId="31"/>
    <cellStyle name="_4.13E Montana Energy Tax_ROR 5.02 2" xfId="1582"/>
    <cellStyle name="_4.13E Montana Energy Tax_ROR 5.02 2 2" xfId="1583"/>
    <cellStyle name="_4.13E Montana Energy Tax_ROR 5.02 3" xfId="1584"/>
    <cellStyle name="_4.13E Montana Energy Tax_Wind Integration 10GRC" xfId="1585"/>
    <cellStyle name="_4.13E Montana Energy Tax_Wind Integration 10GRC 2" xfId="1586"/>
    <cellStyle name="_4.17E Montana Energy Tax Working File" xfId="1587"/>
    <cellStyle name="_5 year summary (9-25-09)" xfId="1588"/>
    <cellStyle name="_5.03G-Conversion Factor Working FileMI" xfId="1589"/>
    <cellStyle name="_x0013__Adj Bench DR 3 for Initial Briefs (Electric)" xfId="1590"/>
    <cellStyle name="_x0013__Adj Bench DR 3 for Initial Briefs (Electric) 2" xfId="1591"/>
    <cellStyle name="_x0013__Adj Bench DR 3 for Initial Briefs (Electric) 2 2" xfId="1592"/>
    <cellStyle name="_x0013__Adj Bench DR 3 for Initial Briefs (Electric) 3" xfId="1593"/>
    <cellStyle name="_AURORA WIP" xfId="757"/>
    <cellStyle name="_AURORA WIP 2" xfId="1594"/>
    <cellStyle name="_AURORA WIP 2 2" xfId="1595"/>
    <cellStyle name="_AURORA WIP 3" xfId="1596"/>
    <cellStyle name="_AURORA WIP_Chelan PUD Power Costs (8-10)" xfId="1597"/>
    <cellStyle name="_AURORA WIP_DEM-WP(C) Costs Not In AURORA 2010GRC As Filed" xfId="1598"/>
    <cellStyle name="_AURORA WIP_DEM-WP(C) Costs Not In AURORA 2010GRC As Filed 2" xfId="1599"/>
    <cellStyle name="_AURORA WIP_NIM Summary" xfId="1600"/>
    <cellStyle name="_AURORA WIP_NIM Summary 09GRC" xfId="1601"/>
    <cellStyle name="_AURORA WIP_NIM Summary 09GRC 2" xfId="1602"/>
    <cellStyle name="_AURORA WIP_NIM Summary 2" xfId="1603"/>
    <cellStyle name="_AURORA WIP_NIM Summary 3" xfId="1604"/>
    <cellStyle name="_AURORA WIP_NIM Summary 4" xfId="1605"/>
    <cellStyle name="_AURORA WIP_NIM Summary 5" xfId="1606"/>
    <cellStyle name="_AURORA WIP_NIM Summary 6" xfId="1607"/>
    <cellStyle name="_AURORA WIP_NIM Summary 7" xfId="1608"/>
    <cellStyle name="_AURORA WIP_NIM Summary 8" xfId="1609"/>
    <cellStyle name="_AURORA WIP_NIM Summary 9" xfId="1610"/>
    <cellStyle name="_AURORA WIP_PCA 9 -  Exhibit D April 2010 (3)" xfId="1611"/>
    <cellStyle name="_AURORA WIP_PCA 9 -  Exhibit D April 2010 (3) 2" xfId="1612"/>
    <cellStyle name="_AURORA WIP_Reconciliation" xfId="1613"/>
    <cellStyle name="_AURORA WIP_Reconciliation 2" xfId="1614"/>
    <cellStyle name="_AURORA WIP_Wind Integration 10GRC" xfId="1615"/>
    <cellStyle name="_AURORA WIP_Wind Integration 10GRC 2" xfId="1616"/>
    <cellStyle name="_Book1" xfId="32"/>
    <cellStyle name="_x0013__Book1" xfId="1617"/>
    <cellStyle name="_Book1 (2)" xfId="33"/>
    <cellStyle name="_Book1 (2) 2" xfId="758"/>
    <cellStyle name="_Book1 (2) 2 2" xfId="1618"/>
    <cellStyle name="_Book1 (2) 2 2 2" xfId="1619"/>
    <cellStyle name="_Book1 (2) 2 3" xfId="1620"/>
    <cellStyle name="_Book1 (2) 3" xfId="1621"/>
    <cellStyle name="_Book1 (2) 3 2" xfId="1622"/>
    <cellStyle name="_Book1 (2) 3 2 2" xfId="1623"/>
    <cellStyle name="_Book1 (2) 3 3" xfId="1624"/>
    <cellStyle name="_Book1 (2) 3 3 2" xfId="1625"/>
    <cellStyle name="_Book1 (2) 3 4" xfId="1626"/>
    <cellStyle name="_Book1 (2) 3 4 2" xfId="1627"/>
    <cellStyle name="_Book1 (2) 4" xfId="1628"/>
    <cellStyle name="_Book1 (2) 4 2" xfId="1629"/>
    <cellStyle name="_Book1 (2) 5" xfId="1630"/>
    <cellStyle name="_Book1 (2) 6" xfId="1631"/>
    <cellStyle name="_Book1 (2) 7" xfId="1632"/>
    <cellStyle name="_Book1 (2)_04 07E Wild Horse Wind Expansion (C) (2)" xfId="34"/>
    <cellStyle name="_Book1 (2)_04 07E Wild Horse Wind Expansion (C) (2) 2" xfId="1633"/>
    <cellStyle name="_Book1 (2)_04 07E Wild Horse Wind Expansion (C) (2) 2 2" xfId="1634"/>
    <cellStyle name="_Book1 (2)_04 07E Wild Horse Wind Expansion (C) (2) 3" xfId="1635"/>
    <cellStyle name="_Book1 (2)_04 07E Wild Horse Wind Expansion (C) (2)_Adj Bench DR 3 for Initial Briefs (Electric)" xfId="1636"/>
    <cellStyle name="_Book1 (2)_04 07E Wild Horse Wind Expansion (C) (2)_Adj Bench DR 3 for Initial Briefs (Electric) 2" xfId="1637"/>
    <cellStyle name="_Book1 (2)_04 07E Wild Horse Wind Expansion (C) (2)_Adj Bench DR 3 for Initial Briefs (Electric) 2 2" xfId="1638"/>
    <cellStyle name="_Book1 (2)_04 07E Wild Horse Wind Expansion (C) (2)_Adj Bench DR 3 for Initial Briefs (Electric) 3" xfId="1639"/>
    <cellStyle name="_Book1 (2)_04 07E Wild Horse Wind Expansion (C) (2)_Book1" xfId="1640"/>
    <cellStyle name="_Book1 (2)_04 07E Wild Horse Wind Expansion (C) (2)_Electric Rev Req Model (2009 GRC) " xfId="1077"/>
    <cellStyle name="_Book1 (2)_04 07E Wild Horse Wind Expansion (C) (2)_Electric Rev Req Model (2009 GRC)  2" xfId="1641"/>
    <cellStyle name="_Book1 (2)_04 07E Wild Horse Wind Expansion (C) (2)_Electric Rev Req Model (2009 GRC)  2 2" xfId="1642"/>
    <cellStyle name="_Book1 (2)_04 07E Wild Horse Wind Expansion (C) (2)_Electric Rev Req Model (2009 GRC)  3" xfId="1643"/>
    <cellStyle name="_Book1 (2)_04 07E Wild Horse Wind Expansion (C) (2)_Electric Rev Req Model (2009 GRC) Rebuttal" xfId="1644"/>
    <cellStyle name="_Book1 (2)_04 07E Wild Horse Wind Expansion (C) (2)_Electric Rev Req Model (2009 GRC) Rebuttal 2" xfId="1645"/>
    <cellStyle name="_Book1 (2)_04 07E Wild Horse Wind Expansion (C) (2)_Electric Rev Req Model (2009 GRC) Rebuttal 2 2" xfId="1646"/>
    <cellStyle name="_Book1 (2)_04 07E Wild Horse Wind Expansion (C) (2)_Electric Rev Req Model (2009 GRC) Rebuttal 3" xfId="1647"/>
    <cellStyle name="_Book1 (2)_04 07E Wild Horse Wind Expansion (C) (2)_Electric Rev Req Model (2009 GRC) Rebuttal REmoval of New  WH Solar AdjustMI" xfId="1648"/>
    <cellStyle name="_Book1 (2)_04 07E Wild Horse Wind Expansion (C) (2)_Electric Rev Req Model (2009 GRC) Rebuttal REmoval of New  WH Solar AdjustMI 2" xfId="1649"/>
    <cellStyle name="_Book1 (2)_04 07E Wild Horse Wind Expansion (C) (2)_Electric Rev Req Model (2009 GRC) Rebuttal REmoval of New  WH Solar AdjustMI 2 2" xfId="1650"/>
    <cellStyle name="_Book1 (2)_04 07E Wild Horse Wind Expansion (C) (2)_Electric Rev Req Model (2009 GRC) Rebuttal REmoval of New  WH Solar AdjustMI 3" xfId="1651"/>
    <cellStyle name="_Book1 (2)_04 07E Wild Horse Wind Expansion (C) (2)_Electric Rev Req Model (2009 GRC) Revised 01-18-2010" xfId="1652"/>
    <cellStyle name="_Book1 (2)_04 07E Wild Horse Wind Expansion (C) (2)_Electric Rev Req Model (2009 GRC) Revised 01-18-2010 2" xfId="1653"/>
    <cellStyle name="_Book1 (2)_04 07E Wild Horse Wind Expansion (C) (2)_Electric Rev Req Model (2009 GRC) Revised 01-18-2010 2 2" xfId="1654"/>
    <cellStyle name="_Book1 (2)_04 07E Wild Horse Wind Expansion (C) (2)_Electric Rev Req Model (2009 GRC) Revised 01-18-2010 3" xfId="1655"/>
    <cellStyle name="_Book1 (2)_04 07E Wild Horse Wind Expansion (C) (2)_Electric Rev Req Model (2010 GRC)" xfId="1656"/>
    <cellStyle name="_Book1 (2)_04 07E Wild Horse Wind Expansion (C) (2)_Electric Rev Req Model (2010 GRC) SF" xfId="1657"/>
    <cellStyle name="_Book1 (2)_04 07E Wild Horse Wind Expansion (C) (2)_Final Order Electric EXHIBIT A-1" xfId="1658"/>
    <cellStyle name="_Book1 (2)_04 07E Wild Horse Wind Expansion (C) (2)_Final Order Electric EXHIBIT A-1 2" xfId="1659"/>
    <cellStyle name="_Book1 (2)_04 07E Wild Horse Wind Expansion (C) (2)_Final Order Electric EXHIBIT A-1 2 2" xfId="1660"/>
    <cellStyle name="_Book1 (2)_04 07E Wild Horse Wind Expansion (C) (2)_Final Order Electric EXHIBIT A-1 3" xfId="1661"/>
    <cellStyle name="_Book1 (2)_04 07E Wild Horse Wind Expansion (C) (2)_TENASKA REGULATORY ASSET" xfId="1662"/>
    <cellStyle name="_Book1 (2)_04 07E Wild Horse Wind Expansion (C) (2)_TENASKA REGULATORY ASSET 2" xfId="1663"/>
    <cellStyle name="_Book1 (2)_04 07E Wild Horse Wind Expansion (C) (2)_TENASKA REGULATORY ASSET 2 2" xfId="1664"/>
    <cellStyle name="_Book1 (2)_04 07E Wild Horse Wind Expansion (C) (2)_TENASKA REGULATORY ASSET 3" xfId="1665"/>
    <cellStyle name="_Book1 (2)_16.37E Wild Horse Expansion DeferralRevwrkingfile SF" xfId="1666"/>
    <cellStyle name="_Book1 (2)_16.37E Wild Horse Expansion DeferralRevwrkingfile SF 2" xfId="1667"/>
    <cellStyle name="_Book1 (2)_16.37E Wild Horse Expansion DeferralRevwrkingfile SF 2 2" xfId="1668"/>
    <cellStyle name="_Book1 (2)_16.37E Wild Horse Expansion DeferralRevwrkingfile SF 3" xfId="1669"/>
    <cellStyle name="_Book1 (2)_2009 Compliance Filing PCA Exhibits for GRC" xfId="1670"/>
    <cellStyle name="_Book1 (2)_2009 GRC Compl Filing - Exhibit D" xfId="1671"/>
    <cellStyle name="_Book1 (2)_2009 GRC Compl Filing - Exhibit D 2" xfId="1672"/>
    <cellStyle name="_Book1 (2)_2010 PTC's July1_Dec31 2010 " xfId="35"/>
    <cellStyle name="_Book1 (2)_2010 PTC's Sept10_Aug11 (Version 4)" xfId="36"/>
    <cellStyle name="_Book1 (2)_3.01 Income Statement" xfId="759"/>
    <cellStyle name="_Book1 (2)_4 31 Regulatory Assets and Liabilities  7 06- Exhibit D" xfId="760"/>
    <cellStyle name="_Book1 (2)_4 31 Regulatory Assets and Liabilities  7 06- Exhibit D 2" xfId="1673"/>
    <cellStyle name="_Book1 (2)_4 31 Regulatory Assets and Liabilities  7 06- Exhibit D 2 2" xfId="1674"/>
    <cellStyle name="_Book1 (2)_4 31 Regulatory Assets and Liabilities  7 06- Exhibit D 3" xfId="1675"/>
    <cellStyle name="_Book1 (2)_4 31 Regulatory Assets and Liabilities  7 06- Exhibit D_NIM Summary" xfId="1676"/>
    <cellStyle name="_Book1 (2)_4 31 Regulatory Assets and Liabilities  7 06- Exhibit D_NIM Summary 2" xfId="1677"/>
    <cellStyle name="_Book1 (2)_4 32 Regulatory Assets and Liabilities  7 06- Exhibit D" xfId="761"/>
    <cellStyle name="_Book1 (2)_4 32 Regulatory Assets and Liabilities  7 06- Exhibit D 2" xfId="1678"/>
    <cellStyle name="_Book1 (2)_4 32 Regulatory Assets and Liabilities  7 06- Exhibit D 2 2" xfId="1679"/>
    <cellStyle name="_Book1 (2)_4 32 Regulatory Assets and Liabilities  7 06- Exhibit D 3" xfId="1680"/>
    <cellStyle name="_Book1 (2)_4 32 Regulatory Assets and Liabilities  7 06- Exhibit D_NIM Summary" xfId="1681"/>
    <cellStyle name="_Book1 (2)_4 32 Regulatory Assets and Liabilities  7 06- Exhibit D_NIM Summary 2" xfId="1682"/>
    <cellStyle name="_Book1 (2)_ACCOUNTS" xfId="1683"/>
    <cellStyle name="_Book1 (2)_Att B to RECs proceeds proposal" xfId="682"/>
    <cellStyle name="_Book1 (2)_AURORA Total New" xfId="1684"/>
    <cellStyle name="_Book1 (2)_AURORA Total New 2" xfId="1685"/>
    <cellStyle name="_Book1 (2)_Backup for Attachment B 2010-09-09" xfId="683"/>
    <cellStyle name="_Book1 (2)_Bench Request - Attachment B" xfId="684"/>
    <cellStyle name="_Book1 (2)_Book2" xfId="1686"/>
    <cellStyle name="_Book1 (2)_Book2 2" xfId="1687"/>
    <cellStyle name="_Book1 (2)_Book2 2 2" xfId="1688"/>
    <cellStyle name="_Book1 (2)_Book2 3" xfId="1689"/>
    <cellStyle name="_Book1 (2)_Book2_Adj Bench DR 3 for Initial Briefs (Electric)" xfId="1690"/>
    <cellStyle name="_Book1 (2)_Book2_Adj Bench DR 3 for Initial Briefs (Electric) 2" xfId="1691"/>
    <cellStyle name="_Book1 (2)_Book2_Adj Bench DR 3 for Initial Briefs (Electric) 2 2" xfId="1692"/>
    <cellStyle name="_Book1 (2)_Book2_Adj Bench DR 3 for Initial Briefs (Electric) 3" xfId="1693"/>
    <cellStyle name="_Book1 (2)_Book2_Electric Rev Req Model (2009 GRC) Rebuttal" xfId="1694"/>
    <cellStyle name="_Book1 (2)_Book2_Electric Rev Req Model (2009 GRC) Rebuttal 2" xfId="1695"/>
    <cellStyle name="_Book1 (2)_Book2_Electric Rev Req Model (2009 GRC) Rebuttal 2 2" xfId="1696"/>
    <cellStyle name="_Book1 (2)_Book2_Electric Rev Req Model (2009 GRC) Rebuttal 3" xfId="1697"/>
    <cellStyle name="_Book1 (2)_Book2_Electric Rev Req Model (2009 GRC) Rebuttal REmoval of New  WH Solar AdjustMI" xfId="1698"/>
    <cellStyle name="_Book1 (2)_Book2_Electric Rev Req Model (2009 GRC) Rebuttal REmoval of New  WH Solar AdjustMI 2" xfId="1699"/>
    <cellStyle name="_Book1 (2)_Book2_Electric Rev Req Model (2009 GRC) Rebuttal REmoval of New  WH Solar AdjustMI 2 2" xfId="1700"/>
    <cellStyle name="_Book1 (2)_Book2_Electric Rev Req Model (2009 GRC) Rebuttal REmoval of New  WH Solar AdjustMI 3" xfId="1701"/>
    <cellStyle name="_Book1 (2)_Book2_Electric Rev Req Model (2009 GRC) Revised 01-18-2010" xfId="1702"/>
    <cellStyle name="_Book1 (2)_Book2_Electric Rev Req Model (2009 GRC) Revised 01-18-2010 2" xfId="1703"/>
    <cellStyle name="_Book1 (2)_Book2_Electric Rev Req Model (2009 GRC) Revised 01-18-2010 2 2" xfId="1704"/>
    <cellStyle name="_Book1 (2)_Book2_Electric Rev Req Model (2009 GRC) Revised 01-18-2010 3" xfId="1705"/>
    <cellStyle name="_Book1 (2)_Book2_Final Order Electric EXHIBIT A-1" xfId="1706"/>
    <cellStyle name="_Book1 (2)_Book2_Final Order Electric EXHIBIT A-1 2" xfId="1707"/>
    <cellStyle name="_Book1 (2)_Book2_Final Order Electric EXHIBIT A-1 2 2" xfId="1708"/>
    <cellStyle name="_Book1 (2)_Book2_Final Order Electric EXHIBIT A-1 3" xfId="1709"/>
    <cellStyle name="_Book1 (2)_Book4" xfId="1710"/>
    <cellStyle name="_Book1 (2)_Book4 2" xfId="1711"/>
    <cellStyle name="_Book1 (2)_Book4 2 2" xfId="1712"/>
    <cellStyle name="_Book1 (2)_Book4 3" xfId="1713"/>
    <cellStyle name="_Book1 (2)_Book9" xfId="762"/>
    <cellStyle name="_Book1 (2)_Book9 2" xfId="1714"/>
    <cellStyle name="_Book1 (2)_Book9 2 2" xfId="1715"/>
    <cellStyle name="_Book1 (2)_Book9 3" xfId="1716"/>
    <cellStyle name="_Book1 (2)_Chelan PUD Power Costs (8-10)" xfId="1717"/>
    <cellStyle name="_Book1 (2)_DWH-08 (Rate Spread &amp; Design Workpapers)" xfId="37"/>
    <cellStyle name="_Book1 (2)_Final 2008 PTC Rate Design Workpapers 10.27.08" xfId="38"/>
    <cellStyle name="_Book1 (2)_Gas Rev Req Model (2010 GRC)" xfId="1718"/>
    <cellStyle name="_Book1 (2)_INPUTS" xfId="39"/>
    <cellStyle name="_Book1 (2)_INPUTS 2" xfId="1719"/>
    <cellStyle name="_Book1 (2)_INPUTS 2 2" xfId="1720"/>
    <cellStyle name="_Book1 (2)_INPUTS 3" xfId="1721"/>
    <cellStyle name="_Book1 (2)_Low Income 2010 RevRequirement" xfId="40"/>
    <cellStyle name="_Book1 (2)_Low Income 2010 RevRequirement (2)" xfId="41"/>
    <cellStyle name="_Book1 (2)_NIM Summary" xfId="1722"/>
    <cellStyle name="_Book1 (2)_NIM Summary 09GRC" xfId="1723"/>
    <cellStyle name="_Book1 (2)_NIM Summary 09GRC 2" xfId="1724"/>
    <cellStyle name="_Book1 (2)_NIM Summary 2" xfId="1725"/>
    <cellStyle name="_Book1 (2)_NIM Summary 3" xfId="1726"/>
    <cellStyle name="_Book1 (2)_NIM Summary 4" xfId="1727"/>
    <cellStyle name="_Book1 (2)_NIM Summary 5" xfId="1728"/>
    <cellStyle name="_Book1 (2)_NIM Summary 6" xfId="1729"/>
    <cellStyle name="_Book1 (2)_NIM Summary 7" xfId="1730"/>
    <cellStyle name="_Book1 (2)_NIM Summary 8" xfId="1731"/>
    <cellStyle name="_Book1 (2)_NIM Summary 9" xfId="1732"/>
    <cellStyle name="_Book1 (2)_Oct2010toSep2011LwIncLead" xfId="42"/>
    <cellStyle name="_Book1 (2)_PCA 10 -  Exhibit D from A Kellogg Jan 2011" xfId="1733"/>
    <cellStyle name="_Book1 (2)_PCA 10 -  Exhibit D from A Kellogg July 2011" xfId="1734"/>
    <cellStyle name="_Book1 (2)_PCA 10 -  Exhibit D from S Free Rcv'd 12-11" xfId="1735"/>
    <cellStyle name="_Book1 (2)_PCA 9 -  Exhibit D April 2010" xfId="1736"/>
    <cellStyle name="_Book1 (2)_PCA 9 -  Exhibit D April 2010 (3)" xfId="1737"/>
    <cellStyle name="_Book1 (2)_PCA 9 -  Exhibit D April 2010 (3) 2" xfId="1738"/>
    <cellStyle name="_Book1 (2)_PCA 9 -  Exhibit D Nov 2010" xfId="1739"/>
    <cellStyle name="_Book1 (2)_PCA 9 - Exhibit D at August 2010" xfId="1740"/>
    <cellStyle name="_Book1 (2)_PCA 9 - Exhibit D June 2010 GRC" xfId="1741"/>
    <cellStyle name="_Book1 (2)_Power Costs - Comparison bx Rbtl-Staff-Jt-PC" xfId="1742"/>
    <cellStyle name="_Book1 (2)_Power Costs - Comparison bx Rbtl-Staff-Jt-PC 2" xfId="1743"/>
    <cellStyle name="_Book1 (2)_Power Costs - Comparison bx Rbtl-Staff-Jt-PC 2 2" xfId="1744"/>
    <cellStyle name="_Book1 (2)_Power Costs - Comparison bx Rbtl-Staff-Jt-PC 3" xfId="1745"/>
    <cellStyle name="_Book1 (2)_Power Costs - Comparison bx Rbtl-Staff-Jt-PC_Adj Bench DR 3 for Initial Briefs (Electric)" xfId="1746"/>
    <cellStyle name="_Book1 (2)_Power Costs - Comparison bx Rbtl-Staff-Jt-PC_Adj Bench DR 3 for Initial Briefs (Electric) 2" xfId="1747"/>
    <cellStyle name="_Book1 (2)_Power Costs - Comparison bx Rbtl-Staff-Jt-PC_Adj Bench DR 3 for Initial Briefs (Electric) 2 2" xfId="1748"/>
    <cellStyle name="_Book1 (2)_Power Costs - Comparison bx Rbtl-Staff-Jt-PC_Adj Bench DR 3 for Initial Briefs (Electric) 3" xfId="1749"/>
    <cellStyle name="_Book1 (2)_Power Costs - Comparison bx Rbtl-Staff-Jt-PC_Electric Rev Req Model (2009 GRC) Rebuttal" xfId="1750"/>
    <cellStyle name="_Book1 (2)_Power Costs - Comparison bx Rbtl-Staff-Jt-PC_Electric Rev Req Model (2009 GRC) Rebuttal 2" xfId="1751"/>
    <cellStyle name="_Book1 (2)_Power Costs - Comparison bx Rbtl-Staff-Jt-PC_Electric Rev Req Model (2009 GRC) Rebuttal 2 2" xfId="1752"/>
    <cellStyle name="_Book1 (2)_Power Costs - Comparison bx Rbtl-Staff-Jt-PC_Electric Rev Req Model (2009 GRC) Rebuttal 3" xfId="1753"/>
    <cellStyle name="_Book1 (2)_Power Costs - Comparison bx Rbtl-Staff-Jt-PC_Electric Rev Req Model (2009 GRC) Rebuttal REmoval of New  WH Solar AdjustMI" xfId="1754"/>
    <cellStyle name="_Book1 (2)_Power Costs - Comparison bx Rbtl-Staff-Jt-PC_Electric Rev Req Model (2009 GRC) Rebuttal REmoval of New  WH Solar AdjustMI 2" xfId="1755"/>
    <cellStyle name="_Book1 (2)_Power Costs - Comparison bx Rbtl-Staff-Jt-PC_Electric Rev Req Model (2009 GRC) Rebuttal REmoval of New  WH Solar AdjustMI 2 2" xfId="1756"/>
    <cellStyle name="_Book1 (2)_Power Costs - Comparison bx Rbtl-Staff-Jt-PC_Electric Rev Req Model (2009 GRC) Rebuttal REmoval of New  WH Solar AdjustMI 3" xfId="1757"/>
    <cellStyle name="_Book1 (2)_Power Costs - Comparison bx Rbtl-Staff-Jt-PC_Electric Rev Req Model (2009 GRC) Revised 01-18-2010" xfId="1758"/>
    <cellStyle name="_Book1 (2)_Power Costs - Comparison bx Rbtl-Staff-Jt-PC_Electric Rev Req Model (2009 GRC) Revised 01-18-2010 2" xfId="1759"/>
    <cellStyle name="_Book1 (2)_Power Costs - Comparison bx Rbtl-Staff-Jt-PC_Electric Rev Req Model (2009 GRC) Revised 01-18-2010 2 2" xfId="1760"/>
    <cellStyle name="_Book1 (2)_Power Costs - Comparison bx Rbtl-Staff-Jt-PC_Electric Rev Req Model (2009 GRC) Revised 01-18-2010 3" xfId="1761"/>
    <cellStyle name="_Book1 (2)_Power Costs - Comparison bx Rbtl-Staff-Jt-PC_Final Order Electric EXHIBIT A-1" xfId="1762"/>
    <cellStyle name="_Book1 (2)_Power Costs - Comparison bx Rbtl-Staff-Jt-PC_Final Order Electric EXHIBIT A-1 2" xfId="1763"/>
    <cellStyle name="_Book1 (2)_Power Costs - Comparison bx Rbtl-Staff-Jt-PC_Final Order Electric EXHIBIT A-1 2 2" xfId="1764"/>
    <cellStyle name="_Book1 (2)_Power Costs - Comparison bx Rbtl-Staff-Jt-PC_Final Order Electric EXHIBIT A-1 3" xfId="1765"/>
    <cellStyle name="_Book1 (2)_Production Adj 4.37" xfId="43"/>
    <cellStyle name="_Book1 (2)_Production Adj 4.37 2" xfId="1766"/>
    <cellStyle name="_Book1 (2)_Production Adj 4.37 2 2" xfId="1767"/>
    <cellStyle name="_Book1 (2)_Production Adj 4.37 3" xfId="1768"/>
    <cellStyle name="_Book1 (2)_Purchased Power Adj 4.03" xfId="44"/>
    <cellStyle name="_Book1 (2)_Purchased Power Adj 4.03 2" xfId="1769"/>
    <cellStyle name="_Book1 (2)_Purchased Power Adj 4.03 2 2" xfId="1770"/>
    <cellStyle name="_Book1 (2)_Purchased Power Adj 4.03 3" xfId="1771"/>
    <cellStyle name="_Book1 (2)_Rebuttal Power Costs" xfId="1772"/>
    <cellStyle name="_Book1 (2)_Rebuttal Power Costs 2" xfId="1773"/>
    <cellStyle name="_Book1 (2)_Rebuttal Power Costs 2 2" xfId="1774"/>
    <cellStyle name="_Book1 (2)_Rebuttal Power Costs 3" xfId="1775"/>
    <cellStyle name="_Book1 (2)_Rebuttal Power Costs_Adj Bench DR 3 for Initial Briefs (Electric)" xfId="1776"/>
    <cellStyle name="_Book1 (2)_Rebuttal Power Costs_Adj Bench DR 3 for Initial Briefs (Electric) 2" xfId="1777"/>
    <cellStyle name="_Book1 (2)_Rebuttal Power Costs_Adj Bench DR 3 for Initial Briefs (Electric) 2 2" xfId="1778"/>
    <cellStyle name="_Book1 (2)_Rebuttal Power Costs_Adj Bench DR 3 for Initial Briefs (Electric) 3" xfId="1779"/>
    <cellStyle name="_Book1 (2)_Rebuttal Power Costs_Electric Rev Req Model (2009 GRC) Rebuttal" xfId="1780"/>
    <cellStyle name="_Book1 (2)_Rebuttal Power Costs_Electric Rev Req Model (2009 GRC) Rebuttal 2" xfId="1781"/>
    <cellStyle name="_Book1 (2)_Rebuttal Power Costs_Electric Rev Req Model (2009 GRC) Rebuttal 2 2" xfId="1782"/>
    <cellStyle name="_Book1 (2)_Rebuttal Power Costs_Electric Rev Req Model (2009 GRC) Rebuttal 3" xfId="1783"/>
    <cellStyle name="_Book1 (2)_Rebuttal Power Costs_Electric Rev Req Model (2009 GRC) Rebuttal REmoval of New  WH Solar AdjustMI" xfId="1784"/>
    <cellStyle name="_Book1 (2)_Rebuttal Power Costs_Electric Rev Req Model (2009 GRC) Rebuttal REmoval of New  WH Solar AdjustMI 2" xfId="1785"/>
    <cellStyle name="_Book1 (2)_Rebuttal Power Costs_Electric Rev Req Model (2009 GRC) Rebuttal REmoval of New  WH Solar AdjustMI 2 2" xfId="1786"/>
    <cellStyle name="_Book1 (2)_Rebuttal Power Costs_Electric Rev Req Model (2009 GRC) Rebuttal REmoval of New  WH Solar AdjustMI 3" xfId="1787"/>
    <cellStyle name="_Book1 (2)_Rebuttal Power Costs_Electric Rev Req Model (2009 GRC) Revised 01-18-2010" xfId="1788"/>
    <cellStyle name="_Book1 (2)_Rebuttal Power Costs_Electric Rev Req Model (2009 GRC) Revised 01-18-2010 2" xfId="1789"/>
    <cellStyle name="_Book1 (2)_Rebuttal Power Costs_Electric Rev Req Model (2009 GRC) Revised 01-18-2010 2 2" xfId="1790"/>
    <cellStyle name="_Book1 (2)_Rebuttal Power Costs_Electric Rev Req Model (2009 GRC) Revised 01-18-2010 3" xfId="1791"/>
    <cellStyle name="_Book1 (2)_Rebuttal Power Costs_Final Order Electric EXHIBIT A-1" xfId="1792"/>
    <cellStyle name="_Book1 (2)_Rebuttal Power Costs_Final Order Electric EXHIBIT A-1 2" xfId="1793"/>
    <cellStyle name="_Book1 (2)_Rebuttal Power Costs_Final Order Electric EXHIBIT A-1 2 2" xfId="1794"/>
    <cellStyle name="_Book1 (2)_Rebuttal Power Costs_Final Order Electric EXHIBIT A-1 3" xfId="1795"/>
    <cellStyle name="_Book1 (2)_RECS vs PTC's w Interest 6-28-10" xfId="45"/>
    <cellStyle name="_Book1 (2)_ROR &amp; CONV FACTOR" xfId="46"/>
    <cellStyle name="_Book1 (2)_ROR &amp; CONV FACTOR 2" xfId="1796"/>
    <cellStyle name="_Book1 (2)_ROR &amp; CONV FACTOR 2 2" xfId="1797"/>
    <cellStyle name="_Book1 (2)_ROR &amp; CONV FACTOR 3" xfId="1798"/>
    <cellStyle name="_Book1 (2)_ROR 5.02" xfId="47"/>
    <cellStyle name="_Book1 (2)_ROR 5.02 2" xfId="1799"/>
    <cellStyle name="_Book1 (2)_ROR 5.02 2 2" xfId="1800"/>
    <cellStyle name="_Book1 (2)_ROR 5.02 3" xfId="1801"/>
    <cellStyle name="_Book1 (2)_Wind Integration 10GRC" xfId="1802"/>
    <cellStyle name="_Book1 (2)_Wind Integration 10GRC 2" xfId="1803"/>
    <cellStyle name="_Book1 10" xfId="1804"/>
    <cellStyle name="_Book1 10 2" xfId="1805"/>
    <cellStyle name="_Book1 11" xfId="1806"/>
    <cellStyle name="_Book1 12" xfId="1807"/>
    <cellStyle name="_Book1 13" xfId="1808"/>
    <cellStyle name="_Book1 2" xfId="1809"/>
    <cellStyle name="_Book1 2 2" xfId="1810"/>
    <cellStyle name="_Book1 2 2 2" xfId="1811"/>
    <cellStyle name="_Book1 2 3" xfId="1812"/>
    <cellStyle name="_Book1 3" xfId="1813"/>
    <cellStyle name="_Book1 3 2" xfId="1814"/>
    <cellStyle name="_Book1 4" xfId="1815"/>
    <cellStyle name="_Book1 4 2" xfId="1816"/>
    <cellStyle name="_Book1 5" xfId="1817"/>
    <cellStyle name="_Book1 5 2" xfId="1818"/>
    <cellStyle name="_Book1 6" xfId="1819"/>
    <cellStyle name="_Book1 6 2" xfId="1820"/>
    <cellStyle name="_Book1 7" xfId="1821"/>
    <cellStyle name="_Book1 7 2" xfId="1822"/>
    <cellStyle name="_Book1 8" xfId="1823"/>
    <cellStyle name="_Book1 8 2" xfId="1824"/>
    <cellStyle name="_Book1 9" xfId="1825"/>
    <cellStyle name="_Book1 9 2" xfId="1826"/>
    <cellStyle name="_Book1_(C) WHE Proforma with ITC cash grant 10 Yr Amort_for deferral_102809" xfId="1827"/>
    <cellStyle name="_Book1_(C) WHE Proforma with ITC cash grant 10 Yr Amort_for deferral_102809 2" xfId="1828"/>
    <cellStyle name="_Book1_(C) WHE Proforma with ITC cash grant 10 Yr Amort_for deferral_102809 2 2" xfId="1829"/>
    <cellStyle name="_Book1_(C) WHE Proforma with ITC cash grant 10 Yr Amort_for deferral_102809 3" xfId="1830"/>
    <cellStyle name="_Book1_(C) WHE Proforma with ITC cash grant 10 Yr Amort_for deferral_102809_16.07E Wild Horse Wind Expansionwrkingfile" xfId="1831"/>
    <cellStyle name="_Book1_(C) WHE Proforma with ITC cash grant 10 Yr Amort_for deferral_102809_16.07E Wild Horse Wind Expansionwrkingfile 2" xfId="1832"/>
    <cellStyle name="_Book1_(C) WHE Proforma with ITC cash grant 10 Yr Amort_for deferral_102809_16.07E Wild Horse Wind Expansionwrkingfile 2 2" xfId="1833"/>
    <cellStyle name="_Book1_(C) WHE Proforma with ITC cash grant 10 Yr Amort_for deferral_102809_16.07E Wild Horse Wind Expansionwrkingfile 3" xfId="1834"/>
    <cellStyle name="_Book1_(C) WHE Proforma with ITC cash grant 10 Yr Amort_for deferral_102809_16.07E Wild Horse Wind Expansionwrkingfile SF" xfId="1835"/>
    <cellStyle name="_Book1_(C) WHE Proforma with ITC cash grant 10 Yr Amort_for deferral_102809_16.07E Wild Horse Wind Expansionwrkingfile SF 2" xfId="1836"/>
    <cellStyle name="_Book1_(C) WHE Proforma with ITC cash grant 10 Yr Amort_for deferral_102809_16.07E Wild Horse Wind Expansionwrkingfile SF 2 2" xfId="1837"/>
    <cellStyle name="_Book1_(C) WHE Proforma with ITC cash grant 10 Yr Amort_for deferral_102809_16.07E Wild Horse Wind Expansionwrkingfile SF 3" xfId="1838"/>
    <cellStyle name="_Book1_(C) WHE Proforma with ITC cash grant 10 Yr Amort_for deferral_102809_16.37E Wild Horse Expansion DeferralRevwrkingfile SF" xfId="1839"/>
    <cellStyle name="_Book1_(C) WHE Proforma with ITC cash grant 10 Yr Amort_for deferral_102809_16.37E Wild Horse Expansion DeferralRevwrkingfile SF 2" xfId="1840"/>
    <cellStyle name="_Book1_(C) WHE Proforma with ITC cash grant 10 Yr Amort_for deferral_102809_16.37E Wild Horse Expansion DeferralRevwrkingfile SF 2 2" xfId="1841"/>
    <cellStyle name="_Book1_(C) WHE Proforma with ITC cash grant 10 Yr Amort_for deferral_102809_16.37E Wild Horse Expansion DeferralRevwrkingfile SF 3" xfId="1842"/>
    <cellStyle name="_Book1_(C) WHE Proforma with ITC cash grant 10 Yr Amort_for rebuttal_120709" xfId="1843"/>
    <cellStyle name="_Book1_(C) WHE Proforma with ITC cash grant 10 Yr Amort_for rebuttal_120709 2" xfId="1844"/>
    <cellStyle name="_Book1_(C) WHE Proforma with ITC cash grant 10 Yr Amort_for rebuttal_120709 2 2" xfId="1845"/>
    <cellStyle name="_Book1_(C) WHE Proforma with ITC cash grant 10 Yr Amort_for rebuttal_120709 3" xfId="1846"/>
    <cellStyle name="_Book1_04.07E Wild Horse Wind Expansion" xfId="1847"/>
    <cellStyle name="_Book1_04.07E Wild Horse Wind Expansion 2" xfId="1848"/>
    <cellStyle name="_Book1_04.07E Wild Horse Wind Expansion 2 2" xfId="1849"/>
    <cellStyle name="_Book1_04.07E Wild Horse Wind Expansion 3" xfId="1850"/>
    <cellStyle name="_Book1_04.07E Wild Horse Wind Expansion_16.07E Wild Horse Wind Expansionwrkingfile" xfId="1851"/>
    <cellStyle name="_Book1_04.07E Wild Horse Wind Expansion_16.07E Wild Horse Wind Expansionwrkingfile 2" xfId="1852"/>
    <cellStyle name="_Book1_04.07E Wild Horse Wind Expansion_16.07E Wild Horse Wind Expansionwrkingfile 2 2" xfId="1853"/>
    <cellStyle name="_Book1_04.07E Wild Horse Wind Expansion_16.07E Wild Horse Wind Expansionwrkingfile 3" xfId="1854"/>
    <cellStyle name="_Book1_04.07E Wild Horse Wind Expansion_16.07E Wild Horse Wind Expansionwrkingfile SF" xfId="1855"/>
    <cellStyle name="_Book1_04.07E Wild Horse Wind Expansion_16.07E Wild Horse Wind Expansionwrkingfile SF 2" xfId="1856"/>
    <cellStyle name="_Book1_04.07E Wild Horse Wind Expansion_16.07E Wild Horse Wind Expansionwrkingfile SF 2 2" xfId="1857"/>
    <cellStyle name="_Book1_04.07E Wild Horse Wind Expansion_16.07E Wild Horse Wind Expansionwrkingfile SF 3" xfId="1858"/>
    <cellStyle name="_Book1_04.07E Wild Horse Wind Expansion_16.37E Wild Horse Expansion DeferralRevwrkingfile SF" xfId="1859"/>
    <cellStyle name="_Book1_04.07E Wild Horse Wind Expansion_16.37E Wild Horse Expansion DeferralRevwrkingfile SF 2" xfId="1860"/>
    <cellStyle name="_Book1_04.07E Wild Horse Wind Expansion_16.37E Wild Horse Expansion DeferralRevwrkingfile SF 2 2" xfId="1861"/>
    <cellStyle name="_Book1_04.07E Wild Horse Wind Expansion_16.37E Wild Horse Expansion DeferralRevwrkingfile SF 3" xfId="1862"/>
    <cellStyle name="_Book1_16.07E Wild Horse Wind Expansionwrkingfile" xfId="1863"/>
    <cellStyle name="_Book1_16.07E Wild Horse Wind Expansionwrkingfile 2" xfId="1864"/>
    <cellStyle name="_Book1_16.07E Wild Horse Wind Expansionwrkingfile 2 2" xfId="1865"/>
    <cellStyle name="_Book1_16.07E Wild Horse Wind Expansionwrkingfile 3" xfId="1866"/>
    <cellStyle name="_Book1_16.07E Wild Horse Wind Expansionwrkingfile SF" xfId="1867"/>
    <cellStyle name="_Book1_16.07E Wild Horse Wind Expansionwrkingfile SF 2" xfId="1868"/>
    <cellStyle name="_Book1_16.07E Wild Horse Wind Expansionwrkingfile SF 2 2" xfId="1869"/>
    <cellStyle name="_Book1_16.07E Wild Horse Wind Expansionwrkingfile SF 3" xfId="1870"/>
    <cellStyle name="_Book1_16.37E Wild Horse Expansion DeferralRevwrkingfile SF" xfId="1871"/>
    <cellStyle name="_Book1_16.37E Wild Horse Expansion DeferralRevwrkingfile SF 2" xfId="1872"/>
    <cellStyle name="_Book1_16.37E Wild Horse Expansion DeferralRevwrkingfile SF 2 2" xfId="1873"/>
    <cellStyle name="_Book1_16.37E Wild Horse Expansion DeferralRevwrkingfile SF 3" xfId="1874"/>
    <cellStyle name="_Book1_2009 Compliance Filing PCA Exhibits for GRC" xfId="1875"/>
    <cellStyle name="_Book1_2009 GRC Compl Filing - Exhibit D" xfId="1876"/>
    <cellStyle name="_Book1_2009 GRC Compl Filing - Exhibit D 2" xfId="1877"/>
    <cellStyle name="_Book1_3.01 Income Statement" xfId="763"/>
    <cellStyle name="_Book1_4 31 Regulatory Assets and Liabilities  7 06- Exhibit D" xfId="764"/>
    <cellStyle name="_Book1_4 31 Regulatory Assets and Liabilities  7 06- Exhibit D 2" xfId="1878"/>
    <cellStyle name="_Book1_4 31 Regulatory Assets and Liabilities  7 06- Exhibit D 2 2" xfId="1879"/>
    <cellStyle name="_Book1_4 31 Regulatory Assets and Liabilities  7 06- Exhibit D 3" xfId="1880"/>
    <cellStyle name="_Book1_4 31 Regulatory Assets and Liabilities  7 06- Exhibit D_NIM Summary" xfId="1881"/>
    <cellStyle name="_Book1_4 31 Regulatory Assets and Liabilities  7 06- Exhibit D_NIM Summary 2" xfId="1882"/>
    <cellStyle name="_Book1_4 32 Regulatory Assets and Liabilities  7 06- Exhibit D" xfId="765"/>
    <cellStyle name="_Book1_4 32 Regulatory Assets and Liabilities  7 06- Exhibit D 2" xfId="1883"/>
    <cellStyle name="_Book1_4 32 Regulatory Assets and Liabilities  7 06- Exhibit D 2 2" xfId="1884"/>
    <cellStyle name="_Book1_4 32 Regulatory Assets and Liabilities  7 06- Exhibit D 3" xfId="1885"/>
    <cellStyle name="_Book1_4 32 Regulatory Assets and Liabilities  7 06- Exhibit D_NIM Summary" xfId="1886"/>
    <cellStyle name="_Book1_4 32 Regulatory Assets and Liabilities  7 06- Exhibit D_NIM Summary 2" xfId="1887"/>
    <cellStyle name="_Book1_AURORA Total New" xfId="1888"/>
    <cellStyle name="_Book1_AURORA Total New 2" xfId="1889"/>
    <cellStyle name="_Book1_Book2" xfId="1890"/>
    <cellStyle name="_Book1_Book2 2" xfId="1891"/>
    <cellStyle name="_Book1_Book2 2 2" xfId="1892"/>
    <cellStyle name="_Book1_Book2 3" xfId="1893"/>
    <cellStyle name="_Book1_Book2_Adj Bench DR 3 for Initial Briefs (Electric)" xfId="1894"/>
    <cellStyle name="_Book1_Book2_Adj Bench DR 3 for Initial Briefs (Electric) 2" xfId="1895"/>
    <cellStyle name="_Book1_Book2_Adj Bench DR 3 for Initial Briefs (Electric) 2 2" xfId="1896"/>
    <cellStyle name="_Book1_Book2_Adj Bench DR 3 for Initial Briefs (Electric) 3" xfId="1897"/>
    <cellStyle name="_Book1_Book2_Electric Rev Req Model (2009 GRC) Rebuttal" xfId="1898"/>
    <cellStyle name="_Book1_Book2_Electric Rev Req Model (2009 GRC) Rebuttal 2" xfId="1899"/>
    <cellStyle name="_Book1_Book2_Electric Rev Req Model (2009 GRC) Rebuttal 2 2" xfId="1900"/>
    <cellStyle name="_Book1_Book2_Electric Rev Req Model (2009 GRC) Rebuttal 3" xfId="1901"/>
    <cellStyle name="_Book1_Book2_Electric Rev Req Model (2009 GRC) Rebuttal REmoval of New  WH Solar AdjustMI" xfId="1902"/>
    <cellStyle name="_Book1_Book2_Electric Rev Req Model (2009 GRC) Rebuttal REmoval of New  WH Solar AdjustMI 2" xfId="1903"/>
    <cellStyle name="_Book1_Book2_Electric Rev Req Model (2009 GRC) Rebuttal REmoval of New  WH Solar AdjustMI 2 2" xfId="1904"/>
    <cellStyle name="_Book1_Book2_Electric Rev Req Model (2009 GRC) Rebuttal REmoval of New  WH Solar AdjustMI 3" xfId="1905"/>
    <cellStyle name="_Book1_Book2_Electric Rev Req Model (2009 GRC) Revised 01-18-2010" xfId="1906"/>
    <cellStyle name="_Book1_Book2_Electric Rev Req Model (2009 GRC) Revised 01-18-2010 2" xfId="1907"/>
    <cellStyle name="_Book1_Book2_Electric Rev Req Model (2009 GRC) Revised 01-18-2010 2 2" xfId="1908"/>
    <cellStyle name="_Book1_Book2_Electric Rev Req Model (2009 GRC) Revised 01-18-2010 3" xfId="1909"/>
    <cellStyle name="_Book1_Book2_Final Order Electric EXHIBIT A-1" xfId="1910"/>
    <cellStyle name="_Book1_Book2_Final Order Electric EXHIBIT A-1 2" xfId="1911"/>
    <cellStyle name="_Book1_Book2_Final Order Electric EXHIBIT A-1 2 2" xfId="1912"/>
    <cellStyle name="_Book1_Book2_Final Order Electric EXHIBIT A-1 3" xfId="1913"/>
    <cellStyle name="_Book1_Book4" xfId="1914"/>
    <cellStyle name="_Book1_Book4 2" xfId="1915"/>
    <cellStyle name="_Book1_Book4 2 2" xfId="1916"/>
    <cellStyle name="_Book1_Book4 3" xfId="1917"/>
    <cellStyle name="_Book1_Book9" xfId="766"/>
    <cellStyle name="_Book1_Book9 2" xfId="1918"/>
    <cellStyle name="_Book1_Book9 2 2" xfId="1919"/>
    <cellStyle name="_Book1_Book9 3" xfId="1920"/>
    <cellStyle name="_Book1_Chelan PUD Power Costs (8-10)" xfId="1921"/>
    <cellStyle name="_Book1_Electric COS Inputs" xfId="48"/>
    <cellStyle name="_Book1_Electric COS Inputs 2" xfId="1922"/>
    <cellStyle name="_Book1_Electric COS Inputs 2 2" xfId="1923"/>
    <cellStyle name="_Book1_Electric COS Inputs 2 2 2" xfId="1924"/>
    <cellStyle name="_Book1_Electric COS Inputs 2 3" xfId="1925"/>
    <cellStyle name="_Book1_Electric COS Inputs 2 3 2" xfId="1926"/>
    <cellStyle name="_Book1_Electric COS Inputs 2 4" xfId="1927"/>
    <cellStyle name="_Book1_Electric COS Inputs 2 4 2" xfId="1928"/>
    <cellStyle name="_Book1_Electric COS Inputs 3" xfId="1929"/>
    <cellStyle name="_Book1_Electric COS Inputs 3 2" xfId="1930"/>
    <cellStyle name="_Book1_Electric COS Inputs 4" xfId="1931"/>
    <cellStyle name="_Book1_Electric COS Inputs 4 2" xfId="1932"/>
    <cellStyle name="_Book1_Electric COS Inputs 5" xfId="1933"/>
    <cellStyle name="_Book1_Electric COS Inputs 6" xfId="1934"/>
    <cellStyle name="_Book1_Electric COS Inputs_Low Income 2010 RevRequirement" xfId="49"/>
    <cellStyle name="_Book1_Electric COS Inputs_Low Income 2010 RevRequirement (2)" xfId="50"/>
    <cellStyle name="_Book1_Electric COS Inputs_Oct2010toSep2011LwIncLead" xfId="51"/>
    <cellStyle name="_Book1_NIM Summary" xfId="1935"/>
    <cellStyle name="_Book1_NIM Summary 09GRC" xfId="1936"/>
    <cellStyle name="_Book1_NIM Summary 09GRC 2" xfId="1937"/>
    <cellStyle name="_Book1_NIM Summary 2" xfId="1938"/>
    <cellStyle name="_Book1_NIM Summary 3" xfId="1939"/>
    <cellStyle name="_Book1_NIM Summary 4" xfId="1940"/>
    <cellStyle name="_Book1_NIM Summary 5" xfId="1941"/>
    <cellStyle name="_Book1_NIM Summary 6" xfId="1942"/>
    <cellStyle name="_Book1_NIM Summary 7" xfId="1943"/>
    <cellStyle name="_Book1_NIM Summary 8" xfId="1944"/>
    <cellStyle name="_Book1_NIM Summary 9" xfId="1945"/>
    <cellStyle name="_Book1_PCA 10 -  Exhibit D from A Kellogg Jan 2011" xfId="1946"/>
    <cellStyle name="_Book1_PCA 10 -  Exhibit D from A Kellogg July 2011" xfId="1947"/>
    <cellStyle name="_Book1_PCA 10 -  Exhibit D from S Free Rcv'd 12-11" xfId="1948"/>
    <cellStyle name="_Book1_PCA 9 -  Exhibit D April 2010" xfId="1949"/>
    <cellStyle name="_Book1_PCA 9 -  Exhibit D April 2010 (3)" xfId="1950"/>
    <cellStyle name="_Book1_PCA 9 -  Exhibit D April 2010 (3) 2" xfId="1951"/>
    <cellStyle name="_Book1_PCA 9 -  Exhibit D Nov 2010" xfId="1952"/>
    <cellStyle name="_Book1_PCA 9 - Exhibit D at August 2010" xfId="1953"/>
    <cellStyle name="_Book1_PCA 9 - Exhibit D June 2010 GRC" xfId="1954"/>
    <cellStyle name="_Book1_Power Costs - Comparison bx Rbtl-Staff-Jt-PC" xfId="1955"/>
    <cellStyle name="_Book1_Power Costs - Comparison bx Rbtl-Staff-Jt-PC 2" xfId="1956"/>
    <cellStyle name="_Book1_Power Costs - Comparison bx Rbtl-Staff-Jt-PC 2 2" xfId="1957"/>
    <cellStyle name="_Book1_Power Costs - Comparison bx Rbtl-Staff-Jt-PC 3" xfId="1958"/>
    <cellStyle name="_Book1_Power Costs - Comparison bx Rbtl-Staff-Jt-PC_Adj Bench DR 3 for Initial Briefs (Electric)" xfId="1959"/>
    <cellStyle name="_Book1_Power Costs - Comparison bx Rbtl-Staff-Jt-PC_Adj Bench DR 3 for Initial Briefs (Electric) 2" xfId="1960"/>
    <cellStyle name="_Book1_Power Costs - Comparison bx Rbtl-Staff-Jt-PC_Adj Bench DR 3 for Initial Briefs (Electric) 2 2" xfId="1961"/>
    <cellStyle name="_Book1_Power Costs - Comparison bx Rbtl-Staff-Jt-PC_Adj Bench DR 3 for Initial Briefs (Electric) 3" xfId="1962"/>
    <cellStyle name="_Book1_Power Costs - Comparison bx Rbtl-Staff-Jt-PC_Electric Rev Req Model (2009 GRC) Rebuttal" xfId="1963"/>
    <cellStyle name="_Book1_Power Costs - Comparison bx Rbtl-Staff-Jt-PC_Electric Rev Req Model (2009 GRC) Rebuttal 2" xfId="1964"/>
    <cellStyle name="_Book1_Power Costs - Comparison bx Rbtl-Staff-Jt-PC_Electric Rev Req Model (2009 GRC) Rebuttal 2 2" xfId="1965"/>
    <cellStyle name="_Book1_Power Costs - Comparison bx Rbtl-Staff-Jt-PC_Electric Rev Req Model (2009 GRC) Rebuttal 3" xfId="1966"/>
    <cellStyle name="_Book1_Power Costs - Comparison bx Rbtl-Staff-Jt-PC_Electric Rev Req Model (2009 GRC) Rebuttal REmoval of New  WH Solar AdjustMI" xfId="1967"/>
    <cellStyle name="_Book1_Power Costs - Comparison bx Rbtl-Staff-Jt-PC_Electric Rev Req Model (2009 GRC) Rebuttal REmoval of New  WH Solar AdjustMI 2" xfId="1968"/>
    <cellStyle name="_Book1_Power Costs - Comparison bx Rbtl-Staff-Jt-PC_Electric Rev Req Model (2009 GRC) Rebuttal REmoval of New  WH Solar AdjustMI 2 2" xfId="1969"/>
    <cellStyle name="_Book1_Power Costs - Comparison bx Rbtl-Staff-Jt-PC_Electric Rev Req Model (2009 GRC) Rebuttal REmoval of New  WH Solar AdjustMI 3" xfId="1970"/>
    <cellStyle name="_Book1_Power Costs - Comparison bx Rbtl-Staff-Jt-PC_Electric Rev Req Model (2009 GRC) Revised 01-18-2010" xfId="1971"/>
    <cellStyle name="_Book1_Power Costs - Comparison bx Rbtl-Staff-Jt-PC_Electric Rev Req Model (2009 GRC) Revised 01-18-2010 2" xfId="1972"/>
    <cellStyle name="_Book1_Power Costs - Comparison bx Rbtl-Staff-Jt-PC_Electric Rev Req Model (2009 GRC) Revised 01-18-2010 2 2" xfId="1973"/>
    <cellStyle name="_Book1_Power Costs - Comparison bx Rbtl-Staff-Jt-PC_Electric Rev Req Model (2009 GRC) Revised 01-18-2010 3" xfId="1974"/>
    <cellStyle name="_Book1_Power Costs - Comparison bx Rbtl-Staff-Jt-PC_Final Order Electric EXHIBIT A-1" xfId="1975"/>
    <cellStyle name="_Book1_Power Costs - Comparison bx Rbtl-Staff-Jt-PC_Final Order Electric EXHIBIT A-1 2" xfId="1976"/>
    <cellStyle name="_Book1_Power Costs - Comparison bx Rbtl-Staff-Jt-PC_Final Order Electric EXHIBIT A-1 2 2" xfId="1977"/>
    <cellStyle name="_Book1_Power Costs - Comparison bx Rbtl-Staff-Jt-PC_Final Order Electric EXHIBIT A-1 3" xfId="1978"/>
    <cellStyle name="_Book1_Production Adj 4.37" xfId="52"/>
    <cellStyle name="_Book1_Production Adj 4.37 2" xfId="1979"/>
    <cellStyle name="_Book1_Production Adj 4.37 2 2" xfId="1980"/>
    <cellStyle name="_Book1_Production Adj 4.37 3" xfId="1981"/>
    <cellStyle name="_Book1_Purchased Power Adj 4.03" xfId="53"/>
    <cellStyle name="_Book1_Purchased Power Adj 4.03 2" xfId="1982"/>
    <cellStyle name="_Book1_Purchased Power Adj 4.03 2 2" xfId="1983"/>
    <cellStyle name="_Book1_Purchased Power Adj 4.03 3" xfId="1984"/>
    <cellStyle name="_Book1_Rebuttal Power Costs" xfId="1985"/>
    <cellStyle name="_Book1_Rebuttal Power Costs 2" xfId="1986"/>
    <cellStyle name="_Book1_Rebuttal Power Costs 2 2" xfId="1987"/>
    <cellStyle name="_Book1_Rebuttal Power Costs 3" xfId="1988"/>
    <cellStyle name="_Book1_Rebuttal Power Costs_Adj Bench DR 3 for Initial Briefs (Electric)" xfId="1989"/>
    <cellStyle name="_Book1_Rebuttal Power Costs_Adj Bench DR 3 for Initial Briefs (Electric) 2" xfId="1990"/>
    <cellStyle name="_Book1_Rebuttal Power Costs_Adj Bench DR 3 for Initial Briefs (Electric) 2 2" xfId="1991"/>
    <cellStyle name="_Book1_Rebuttal Power Costs_Adj Bench DR 3 for Initial Briefs (Electric) 3" xfId="1992"/>
    <cellStyle name="_Book1_Rebuttal Power Costs_Electric Rev Req Model (2009 GRC) Rebuttal" xfId="1993"/>
    <cellStyle name="_Book1_Rebuttal Power Costs_Electric Rev Req Model (2009 GRC) Rebuttal 2" xfId="1994"/>
    <cellStyle name="_Book1_Rebuttal Power Costs_Electric Rev Req Model (2009 GRC) Rebuttal 2 2" xfId="1995"/>
    <cellStyle name="_Book1_Rebuttal Power Costs_Electric Rev Req Model (2009 GRC) Rebuttal 3" xfId="1996"/>
    <cellStyle name="_Book1_Rebuttal Power Costs_Electric Rev Req Model (2009 GRC) Rebuttal REmoval of New  WH Solar AdjustMI" xfId="1997"/>
    <cellStyle name="_Book1_Rebuttal Power Costs_Electric Rev Req Model (2009 GRC) Rebuttal REmoval of New  WH Solar AdjustMI 2" xfId="1998"/>
    <cellStyle name="_Book1_Rebuttal Power Costs_Electric Rev Req Model (2009 GRC) Rebuttal REmoval of New  WH Solar AdjustMI 2 2" xfId="1999"/>
    <cellStyle name="_Book1_Rebuttal Power Costs_Electric Rev Req Model (2009 GRC) Rebuttal REmoval of New  WH Solar AdjustMI 3" xfId="2000"/>
    <cellStyle name="_Book1_Rebuttal Power Costs_Electric Rev Req Model (2009 GRC) Revised 01-18-2010" xfId="2001"/>
    <cellStyle name="_Book1_Rebuttal Power Costs_Electric Rev Req Model (2009 GRC) Revised 01-18-2010 2" xfId="2002"/>
    <cellStyle name="_Book1_Rebuttal Power Costs_Electric Rev Req Model (2009 GRC) Revised 01-18-2010 2 2" xfId="2003"/>
    <cellStyle name="_Book1_Rebuttal Power Costs_Electric Rev Req Model (2009 GRC) Revised 01-18-2010 3" xfId="2004"/>
    <cellStyle name="_Book1_Rebuttal Power Costs_Final Order Electric EXHIBIT A-1" xfId="2005"/>
    <cellStyle name="_Book1_Rebuttal Power Costs_Final Order Electric EXHIBIT A-1 2" xfId="2006"/>
    <cellStyle name="_Book1_Rebuttal Power Costs_Final Order Electric EXHIBIT A-1 2 2" xfId="2007"/>
    <cellStyle name="_Book1_Rebuttal Power Costs_Final Order Electric EXHIBIT A-1 3" xfId="2008"/>
    <cellStyle name="_Book1_ROR 5.02" xfId="54"/>
    <cellStyle name="_Book1_ROR 5.02 2" xfId="2009"/>
    <cellStyle name="_Book1_ROR 5.02 2 2" xfId="2010"/>
    <cellStyle name="_Book1_ROR 5.02 3" xfId="2011"/>
    <cellStyle name="_Book1_Transmission Workbook for May BOD" xfId="2012"/>
    <cellStyle name="_Book1_Transmission Workbook for May BOD 2" xfId="2013"/>
    <cellStyle name="_Book1_Wind Integration 10GRC" xfId="2014"/>
    <cellStyle name="_Book1_Wind Integration 10GRC 2" xfId="2015"/>
    <cellStyle name="_Book2" xfId="55"/>
    <cellStyle name="_x0013__Book2" xfId="2016"/>
    <cellStyle name="_Book2 10" xfId="2017"/>
    <cellStyle name="_x0013__Book2 10" xfId="2018"/>
    <cellStyle name="_Book2 10 2" xfId="2019"/>
    <cellStyle name="_Book2 11" xfId="2020"/>
    <cellStyle name="_x0013__Book2 11" xfId="2021"/>
    <cellStyle name="_Book2 11 2" xfId="2022"/>
    <cellStyle name="_Book2 12" xfId="2023"/>
    <cellStyle name="_x0013__Book2 12" xfId="2024"/>
    <cellStyle name="_Book2 12 2" xfId="2025"/>
    <cellStyle name="_Book2 13" xfId="2026"/>
    <cellStyle name="_Book2 13 2" xfId="2027"/>
    <cellStyle name="_Book2 14" xfId="2028"/>
    <cellStyle name="_Book2 14 2" xfId="2029"/>
    <cellStyle name="_Book2 15" xfId="2030"/>
    <cellStyle name="_Book2 15 2" xfId="2031"/>
    <cellStyle name="_Book2 16" xfId="2032"/>
    <cellStyle name="_Book2 16 2" xfId="2033"/>
    <cellStyle name="_Book2 17" xfId="2034"/>
    <cellStyle name="_Book2 17 2" xfId="2035"/>
    <cellStyle name="_Book2 18" xfId="2036"/>
    <cellStyle name="_Book2 18 2" xfId="2037"/>
    <cellStyle name="_Book2 19" xfId="2038"/>
    <cellStyle name="_Book2 2" xfId="767"/>
    <cellStyle name="_x0013__Book2 2" xfId="2039"/>
    <cellStyle name="_Book2 2 10" xfId="2040"/>
    <cellStyle name="_Book2 2 2" xfId="2041"/>
    <cellStyle name="_x0013__Book2 2 2" xfId="2042"/>
    <cellStyle name="_Book2 2 2 2" xfId="2043"/>
    <cellStyle name="_Book2 2 3" xfId="2044"/>
    <cellStyle name="_Book2 2 3 2" xfId="2045"/>
    <cellStyle name="_Book2 2 4" xfId="2046"/>
    <cellStyle name="_Book2 2 4 2" xfId="2047"/>
    <cellStyle name="_Book2 2 5" xfId="2048"/>
    <cellStyle name="_Book2 2 5 2" xfId="2049"/>
    <cellStyle name="_Book2 2 6" xfId="2050"/>
    <cellStyle name="_Book2 2 6 2" xfId="2051"/>
    <cellStyle name="_Book2 2 7" xfId="2052"/>
    <cellStyle name="_Book2 2 7 2" xfId="2053"/>
    <cellStyle name="_Book2 2 8" xfId="2054"/>
    <cellStyle name="_Book2 2 8 2" xfId="2055"/>
    <cellStyle name="_Book2 2 9" xfId="2056"/>
    <cellStyle name="_Book2 2 9 2" xfId="2057"/>
    <cellStyle name="_Book2 20" xfId="2058"/>
    <cellStyle name="_Book2 21" xfId="2059"/>
    <cellStyle name="_Book2 22" xfId="2060"/>
    <cellStyle name="_Book2 23" xfId="2061"/>
    <cellStyle name="_Book2 24" xfId="2062"/>
    <cellStyle name="_Book2 25" xfId="2063"/>
    <cellStyle name="_Book2 26" xfId="2064"/>
    <cellStyle name="_Book2 27" xfId="2065"/>
    <cellStyle name="_Book2 28" xfId="2066"/>
    <cellStyle name="_Book2 29" xfId="2067"/>
    <cellStyle name="_Book2 3" xfId="2068"/>
    <cellStyle name="_x0013__Book2 3" xfId="2069"/>
    <cellStyle name="_Book2 3 10" xfId="2070"/>
    <cellStyle name="_Book2 3 10 2" xfId="2071"/>
    <cellStyle name="_Book2 3 11" xfId="2072"/>
    <cellStyle name="_Book2 3 11 2" xfId="2073"/>
    <cellStyle name="_Book2 3 12" xfId="2074"/>
    <cellStyle name="_Book2 3 12 2" xfId="2075"/>
    <cellStyle name="_Book2 3 13" xfId="2076"/>
    <cellStyle name="_Book2 3 13 2" xfId="2077"/>
    <cellStyle name="_Book2 3 14" xfId="2078"/>
    <cellStyle name="_Book2 3 14 2" xfId="2079"/>
    <cellStyle name="_Book2 3 15" xfId="2080"/>
    <cellStyle name="_Book2 3 15 2" xfId="2081"/>
    <cellStyle name="_Book2 3 16" xfId="2082"/>
    <cellStyle name="_Book2 3 16 2" xfId="2083"/>
    <cellStyle name="_Book2 3 17" xfId="2084"/>
    <cellStyle name="_Book2 3 17 2" xfId="2085"/>
    <cellStyle name="_Book2 3 18" xfId="2086"/>
    <cellStyle name="_Book2 3 18 2" xfId="2087"/>
    <cellStyle name="_Book2 3 19" xfId="2088"/>
    <cellStyle name="_Book2 3 19 2" xfId="2089"/>
    <cellStyle name="_Book2 3 2" xfId="2090"/>
    <cellStyle name="_x0013__Book2 3 2" xfId="2091"/>
    <cellStyle name="_Book2 3 2 2" xfId="2092"/>
    <cellStyle name="_Book2 3 20" xfId="2093"/>
    <cellStyle name="_Book2 3 20 2" xfId="2094"/>
    <cellStyle name="_Book2 3 21" xfId="2095"/>
    <cellStyle name="_Book2 3 21 2" xfId="2096"/>
    <cellStyle name="_Book2 3 22" xfId="2097"/>
    <cellStyle name="_Book2 3 23" xfId="2098"/>
    <cellStyle name="_Book2 3 24" xfId="2099"/>
    <cellStyle name="_Book2 3 25" xfId="2100"/>
    <cellStyle name="_Book2 3 26" xfId="2101"/>
    <cellStyle name="_Book2 3 27" xfId="2102"/>
    <cellStyle name="_Book2 3 28" xfId="2103"/>
    <cellStyle name="_Book2 3 29" xfId="2104"/>
    <cellStyle name="_Book2 3 3" xfId="2105"/>
    <cellStyle name="_Book2 3 3 2" xfId="2106"/>
    <cellStyle name="_Book2 3 30" xfId="2107"/>
    <cellStyle name="_Book2 3 31" xfId="2108"/>
    <cellStyle name="_Book2 3 32" xfId="2109"/>
    <cellStyle name="_Book2 3 33" xfId="2110"/>
    <cellStyle name="_Book2 3 34" xfId="2111"/>
    <cellStyle name="_Book2 3 35" xfId="2112"/>
    <cellStyle name="_Book2 3 36" xfId="2113"/>
    <cellStyle name="_Book2 3 37" xfId="2114"/>
    <cellStyle name="_Book2 3 38" xfId="2115"/>
    <cellStyle name="_Book2 3 39" xfId="2116"/>
    <cellStyle name="_Book2 3 4" xfId="2117"/>
    <cellStyle name="_Book2 3 4 2" xfId="2118"/>
    <cellStyle name="_Book2 3 40" xfId="2119"/>
    <cellStyle name="_Book2 3 41" xfId="2120"/>
    <cellStyle name="_Book2 3 42" xfId="2121"/>
    <cellStyle name="_Book2 3 43" xfId="2122"/>
    <cellStyle name="_Book2 3 44" xfId="2123"/>
    <cellStyle name="_Book2 3 45" xfId="2124"/>
    <cellStyle name="_Book2 3 5" xfId="2125"/>
    <cellStyle name="_Book2 3 5 2" xfId="2126"/>
    <cellStyle name="_Book2 3 6" xfId="2127"/>
    <cellStyle name="_Book2 3 6 2" xfId="2128"/>
    <cellStyle name="_Book2 3 7" xfId="2129"/>
    <cellStyle name="_Book2 3 7 2" xfId="2130"/>
    <cellStyle name="_Book2 3 8" xfId="2131"/>
    <cellStyle name="_Book2 3 8 2" xfId="2132"/>
    <cellStyle name="_Book2 3 9" xfId="2133"/>
    <cellStyle name="_Book2 3 9 2" xfId="2134"/>
    <cellStyle name="_Book2 30" xfId="2135"/>
    <cellStyle name="_Book2 31" xfId="2136"/>
    <cellStyle name="_Book2 32" xfId="2137"/>
    <cellStyle name="_Book2 33" xfId="2138"/>
    <cellStyle name="_Book2 34" xfId="2139"/>
    <cellStyle name="_Book2 35" xfId="2140"/>
    <cellStyle name="_Book2 36" xfId="2141"/>
    <cellStyle name="_Book2 37" xfId="2142"/>
    <cellStyle name="_Book2 38" xfId="2143"/>
    <cellStyle name="_Book2 39" xfId="2144"/>
    <cellStyle name="_Book2 4" xfId="2145"/>
    <cellStyle name="_x0013__Book2 4" xfId="2146"/>
    <cellStyle name="_Book2 4 10" xfId="2147"/>
    <cellStyle name="_Book2 4 10 2" xfId="2148"/>
    <cellStyle name="_Book2 4 11" xfId="2149"/>
    <cellStyle name="_Book2 4 11 2" xfId="2150"/>
    <cellStyle name="_Book2 4 12" xfId="2151"/>
    <cellStyle name="_Book2 4 12 2" xfId="2152"/>
    <cellStyle name="_Book2 4 13" xfId="2153"/>
    <cellStyle name="_Book2 4 13 2" xfId="2154"/>
    <cellStyle name="_Book2 4 14" xfId="2155"/>
    <cellStyle name="_Book2 4 14 2" xfId="2156"/>
    <cellStyle name="_Book2 4 15" xfId="2157"/>
    <cellStyle name="_Book2 4 15 2" xfId="2158"/>
    <cellStyle name="_Book2 4 16" xfId="2159"/>
    <cellStyle name="_Book2 4 16 2" xfId="2160"/>
    <cellStyle name="_Book2 4 17" xfId="2161"/>
    <cellStyle name="_Book2 4 17 2" xfId="2162"/>
    <cellStyle name="_Book2 4 18" xfId="2163"/>
    <cellStyle name="_Book2 4 18 2" xfId="2164"/>
    <cellStyle name="_Book2 4 19" xfId="2165"/>
    <cellStyle name="_Book2 4 19 2" xfId="2166"/>
    <cellStyle name="_Book2 4 2" xfId="2167"/>
    <cellStyle name="_x0013__Book2 4 2" xfId="2168"/>
    <cellStyle name="_Book2 4 2 2" xfId="2169"/>
    <cellStyle name="_Book2 4 20" xfId="2170"/>
    <cellStyle name="_Book2 4 20 2" xfId="2171"/>
    <cellStyle name="_Book2 4 21" xfId="2172"/>
    <cellStyle name="_Book2 4 22" xfId="2173"/>
    <cellStyle name="_Book2 4 23" xfId="2174"/>
    <cellStyle name="_Book2 4 24" xfId="2175"/>
    <cellStyle name="_Book2 4 25" xfId="2176"/>
    <cellStyle name="_Book2 4 26" xfId="2177"/>
    <cellStyle name="_Book2 4 27" xfId="2178"/>
    <cellStyle name="_Book2 4 28" xfId="2179"/>
    <cellStyle name="_Book2 4 29" xfId="2180"/>
    <cellStyle name="_Book2 4 3" xfId="2181"/>
    <cellStyle name="_Book2 4 3 2" xfId="2182"/>
    <cellStyle name="_Book2 4 30" xfId="2183"/>
    <cellStyle name="_Book2 4 31" xfId="2184"/>
    <cellStyle name="_Book2 4 32" xfId="2185"/>
    <cellStyle name="_Book2 4 33" xfId="2186"/>
    <cellStyle name="_Book2 4 34" xfId="2187"/>
    <cellStyle name="_Book2 4 35" xfId="2188"/>
    <cellStyle name="_Book2 4 36" xfId="2189"/>
    <cellStyle name="_Book2 4 37" xfId="2190"/>
    <cellStyle name="_Book2 4 38" xfId="2191"/>
    <cellStyle name="_Book2 4 39" xfId="2192"/>
    <cellStyle name="_Book2 4 4" xfId="2193"/>
    <cellStyle name="_Book2 4 4 2" xfId="2194"/>
    <cellStyle name="_Book2 4 40" xfId="2195"/>
    <cellStyle name="_Book2 4 41" xfId="2196"/>
    <cellStyle name="_Book2 4 42" xfId="2197"/>
    <cellStyle name="_Book2 4 43" xfId="2198"/>
    <cellStyle name="_Book2 4 44" xfId="2199"/>
    <cellStyle name="_Book2 4 45" xfId="2200"/>
    <cellStyle name="_Book2 4 5" xfId="2201"/>
    <cellStyle name="_Book2 4 5 2" xfId="2202"/>
    <cellStyle name="_Book2 4 6" xfId="2203"/>
    <cellStyle name="_Book2 4 6 2" xfId="2204"/>
    <cellStyle name="_Book2 4 7" xfId="2205"/>
    <cellStyle name="_Book2 4 7 2" xfId="2206"/>
    <cellStyle name="_Book2 4 8" xfId="2207"/>
    <cellStyle name="_Book2 4 8 2" xfId="2208"/>
    <cellStyle name="_Book2 4 9" xfId="2209"/>
    <cellStyle name="_Book2 4 9 2" xfId="2210"/>
    <cellStyle name="_Book2 40" xfId="2211"/>
    <cellStyle name="_Book2 41" xfId="2212"/>
    <cellStyle name="_Book2 42" xfId="2213"/>
    <cellStyle name="_Book2 43" xfId="2214"/>
    <cellStyle name="_Book2 44" xfId="2215"/>
    <cellStyle name="_Book2 45" xfId="2216"/>
    <cellStyle name="_Book2 46" xfId="2217"/>
    <cellStyle name="_Book2 47" xfId="2218"/>
    <cellStyle name="_Book2 48" xfId="2219"/>
    <cellStyle name="_Book2 49" xfId="2220"/>
    <cellStyle name="_Book2 5" xfId="2221"/>
    <cellStyle name="_x0013__Book2 5" xfId="2222"/>
    <cellStyle name="_Book2 5 2" xfId="2223"/>
    <cellStyle name="_x0013__Book2 5 2" xfId="2224"/>
    <cellStyle name="_Book2 5 2 2" xfId="2225"/>
    <cellStyle name="_Book2 5 3" xfId="2226"/>
    <cellStyle name="_Book2 5 3 2" xfId="2227"/>
    <cellStyle name="_Book2 5 4" xfId="2228"/>
    <cellStyle name="_Book2 5 4 2" xfId="2229"/>
    <cellStyle name="_Book2 5 5" xfId="2230"/>
    <cellStyle name="_Book2 5 5 2" xfId="2231"/>
    <cellStyle name="_Book2 5 6" xfId="2232"/>
    <cellStyle name="_Book2 5 6 2" xfId="2233"/>
    <cellStyle name="_Book2 5 7" xfId="2234"/>
    <cellStyle name="_Book2 50" xfId="2235"/>
    <cellStyle name="_Book2 51" xfId="2236"/>
    <cellStyle name="_Book2 52" xfId="2237"/>
    <cellStyle name="_Book2 53" xfId="2238"/>
    <cellStyle name="_Book2 54" xfId="2239"/>
    <cellStyle name="_Book2 55" xfId="2240"/>
    <cellStyle name="_Book2 6" xfId="2241"/>
    <cellStyle name="_x0013__Book2 6" xfId="2242"/>
    <cellStyle name="_Book2 6 2" xfId="2243"/>
    <cellStyle name="_x0013__Book2 6 2" xfId="2244"/>
    <cellStyle name="_Book2 7" xfId="2245"/>
    <cellStyle name="_x0013__Book2 7" xfId="2246"/>
    <cellStyle name="_Book2 7 2" xfId="2247"/>
    <cellStyle name="_x0013__Book2 7 2" xfId="2248"/>
    <cellStyle name="_Book2 8" xfId="2249"/>
    <cellStyle name="_x0013__Book2 8" xfId="2250"/>
    <cellStyle name="_Book2 8 2" xfId="2251"/>
    <cellStyle name="_x0013__Book2 8 2" xfId="2252"/>
    <cellStyle name="_Book2 9" xfId="2253"/>
    <cellStyle name="_x0013__Book2 9" xfId="2254"/>
    <cellStyle name="_Book2 9 2" xfId="2255"/>
    <cellStyle name="_x0013__Book2 9 2" xfId="2256"/>
    <cellStyle name="_Book2_04 07E Wild Horse Wind Expansion (C) (2)" xfId="56"/>
    <cellStyle name="_Book2_04 07E Wild Horse Wind Expansion (C) (2) 2" xfId="2257"/>
    <cellStyle name="_Book2_04 07E Wild Horse Wind Expansion (C) (2) 2 2" xfId="2258"/>
    <cellStyle name="_Book2_04 07E Wild Horse Wind Expansion (C) (2) 3" xfId="2259"/>
    <cellStyle name="_Book2_04 07E Wild Horse Wind Expansion (C) (2)_Adj Bench DR 3 for Initial Briefs (Electric)" xfId="2260"/>
    <cellStyle name="_Book2_04 07E Wild Horse Wind Expansion (C) (2)_Adj Bench DR 3 for Initial Briefs (Electric) 2" xfId="2261"/>
    <cellStyle name="_Book2_04 07E Wild Horse Wind Expansion (C) (2)_Adj Bench DR 3 for Initial Briefs (Electric) 2 2" xfId="2262"/>
    <cellStyle name="_Book2_04 07E Wild Horse Wind Expansion (C) (2)_Adj Bench DR 3 for Initial Briefs (Electric) 3" xfId="2263"/>
    <cellStyle name="_Book2_04 07E Wild Horse Wind Expansion (C) (2)_Book1" xfId="2264"/>
    <cellStyle name="_Book2_04 07E Wild Horse Wind Expansion (C) (2)_Electric Rev Req Model (2009 GRC) " xfId="1078"/>
    <cellStyle name="_Book2_04 07E Wild Horse Wind Expansion (C) (2)_Electric Rev Req Model (2009 GRC)  2" xfId="2265"/>
    <cellStyle name="_Book2_04 07E Wild Horse Wind Expansion (C) (2)_Electric Rev Req Model (2009 GRC)  2 2" xfId="2266"/>
    <cellStyle name="_Book2_04 07E Wild Horse Wind Expansion (C) (2)_Electric Rev Req Model (2009 GRC)  3" xfId="2267"/>
    <cellStyle name="_Book2_04 07E Wild Horse Wind Expansion (C) (2)_Electric Rev Req Model (2009 GRC) Rebuttal" xfId="2268"/>
    <cellStyle name="_Book2_04 07E Wild Horse Wind Expansion (C) (2)_Electric Rev Req Model (2009 GRC) Rebuttal 2" xfId="2269"/>
    <cellStyle name="_Book2_04 07E Wild Horse Wind Expansion (C) (2)_Electric Rev Req Model (2009 GRC) Rebuttal 2 2" xfId="2270"/>
    <cellStyle name="_Book2_04 07E Wild Horse Wind Expansion (C) (2)_Electric Rev Req Model (2009 GRC) Rebuttal 3" xfId="2271"/>
    <cellStyle name="_Book2_04 07E Wild Horse Wind Expansion (C) (2)_Electric Rev Req Model (2009 GRC) Rebuttal REmoval of New  WH Solar AdjustMI" xfId="2272"/>
    <cellStyle name="_Book2_04 07E Wild Horse Wind Expansion (C) (2)_Electric Rev Req Model (2009 GRC) Rebuttal REmoval of New  WH Solar AdjustMI 2" xfId="2273"/>
    <cellStyle name="_Book2_04 07E Wild Horse Wind Expansion (C) (2)_Electric Rev Req Model (2009 GRC) Rebuttal REmoval of New  WH Solar AdjustMI 2 2" xfId="2274"/>
    <cellStyle name="_Book2_04 07E Wild Horse Wind Expansion (C) (2)_Electric Rev Req Model (2009 GRC) Rebuttal REmoval of New  WH Solar AdjustMI 3" xfId="2275"/>
    <cellStyle name="_Book2_04 07E Wild Horse Wind Expansion (C) (2)_Electric Rev Req Model (2009 GRC) Revised 01-18-2010" xfId="2276"/>
    <cellStyle name="_Book2_04 07E Wild Horse Wind Expansion (C) (2)_Electric Rev Req Model (2009 GRC) Revised 01-18-2010 2" xfId="2277"/>
    <cellStyle name="_Book2_04 07E Wild Horse Wind Expansion (C) (2)_Electric Rev Req Model (2009 GRC) Revised 01-18-2010 2 2" xfId="2278"/>
    <cellStyle name="_Book2_04 07E Wild Horse Wind Expansion (C) (2)_Electric Rev Req Model (2009 GRC) Revised 01-18-2010 3" xfId="2279"/>
    <cellStyle name="_Book2_04 07E Wild Horse Wind Expansion (C) (2)_Electric Rev Req Model (2010 GRC)" xfId="2280"/>
    <cellStyle name="_Book2_04 07E Wild Horse Wind Expansion (C) (2)_Electric Rev Req Model (2010 GRC) SF" xfId="2281"/>
    <cellStyle name="_Book2_04 07E Wild Horse Wind Expansion (C) (2)_Final Order Electric EXHIBIT A-1" xfId="2282"/>
    <cellStyle name="_Book2_04 07E Wild Horse Wind Expansion (C) (2)_Final Order Electric EXHIBIT A-1 2" xfId="2283"/>
    <cellStyle name="_Book2_04 07E Wild Horse Wind Expansion (C) (2)_Final Order Electric EXHIBIT A-1 2 2" xfId="2284"/>
    <cellStyle name="_Book2_04 07E Wild Horse Wind Expansion (C) (2)_Final Order Electric EXHIBIT A-1 3" xfId="2285"/>
    <cellStyle name="_Book2_04 07E Wild Horse Wind Expansion (C) (2)_TENASKA REGULATORY ASSET" xfId="2286"/>
    <cellStyle name="_Book2_04 07E Wild Horse Wind Expansion (C) (2)_TENASKA REGULATORY ASSET 2" xfId="2287"/>
    <cellStyle name="_Book2_04 07E Wild Horse Wind Expansion (C) (2)_TENASKA REGULATORY ASSET 2 2" xfId="2288"/>
    <cellStyle name="_Book2_04 07E Wild Horse Wind Expansion (C) (2)_TENASKA REGULATORY ASSET 3" xfId="2289"/>
    <cellStyle name="_Book2_16.37E Wild Horse Expansion DeferralRevwrkingfile SF" xfId="2290"/>
    <cellStyle name="_Book2_16.37E Wild Horse Expansion DeferralRevwrkingfile SF 2" xfId="2291"/>
    <cellStyle name="_Book2_16.37E Wild Horse Expansion DeferralRevwrkingfile SF 2 2" xfId="2292"/>
    <cellStyle name="_Book2_16.37E Wild Horse Expansion DeferralRevwrkingfile SF 3" xfId="2293"/>
    <cellStyle name="_Book2_2009 Compliance Filing PCA Exhibits for GRC" xfId="2294"/>
    <cellStyle name="_Book2_2009 GRC Compl Filing - Exhibit D" xfId="2295"/>
    <cellStyle name="_Book2_2009 GRC Compl Filing - Exhibit D 2" xfId="2296"/>
    <cellStyle name="_Book2_2010 PTC's July1_Dec31 2010 " xfId="57"/>
    <cellStyle name="_Book2_2010 PTC's Sept10_Aug11 (Version 4)" xfId="58"/>
    <cellStyle name="_Book2_3.01 Income Statement" xfId="768"/>
    <cellStyle name="_Book2_4 31 Regulatory Assets and Liabilities  7 06- Exhibit D" xfId="769"/>
    <cellStyle name="_Book2_4 31 Regulatory Assets and Liabilities  7 06- Exhibit D 2" xfId="2297"/>
    <cellStyle name="_Book2_4 31 Regulatory Assets and Liabilities  7 06- Exhibit D 2 2" xfId="2298"/>
    <cellStyle name="_Book2_4 31 Regulatory Assets and Liabilities  7 06- Exhibit D 3" xfId="2299"/>
    <cellStyle name="_Book2_4 31 Regulatory Assets and Liabilities  7 06- Exhibit D_NIM Summary" xfId="2300"/>
    <cellStyle name="_Book2_4 31 Regulatory Assets and Liabilities  7 06- Exhibit D_NIM Summary 2" xfId="2301"/>
    <cellStyle name="_Book2_4 32 Regulatory Assets and Liabilities  7 06- Exhibit D" xfId="770"/>
    <cellStyle name="_Book2_4 32 Regulatory Assets and Liabilities  7 06- Exhibit D 2" xfId="2302"/>
    <cellStyle name="_Book2_4 32 Regulatory Assets and Liabilities  7 06- Exhibit D 2 2" xfId="2303"/>
    <cellStyle name="_Book2_4 32 Regulatory Assets and Liabilities  7 06- Exhibit D 3" xfId="2304"/>
    <cellStyle name="_Book2_4 32 Regulatory Assets and Liabilities  7 06- Exhibit D_NIM Summary" xfId="2305"/>
    <cellStyle name="_Book2_4 32 Regulatory Assets and Liabilities  7 06- Exhibit D_NIM Summary 2" xfId="2306"/>
    <cellStyle name="_Book2_ACCOUNTS" xfId="2307"/>
    <cellStyle name="_x0013__Book2_Adj Bench DR 3 for Initial Briefs (Electric)" xfId="2308"/>
    <cellStyle name="_x0013__Book2_Adj Bench DR 3 for Initial Briefs (Electric) 2" xfId="2309"/>
    <cellStyle name="_x0013__Book2_Adj Bench DR 3 for Initial Briefs (Electric) 2 2" xfId="2310"/>
    <cellStyle name="_x0013__Book2_Adj Bench DR 3 for Initial Briefs (Electric) 3" xfId="2311"/>
    <cellStyle name="_Book2_Att B to RECs proceeds proposal" xfId="685"/>
    <cellStyle name="_Book2_AURORA Total New" xfId="2312"/>
    <cellStyle name="_Book2_AURORA Total New 2" xfId="2313"/>
    <cellStyle name="_Book2_Backup for Attachment B 2010-09-09" xfId="686"/>
    <cellStyle name="_Book2_Bench Request - Attachment B" xfId="687"/>
    <cellStyle name="_Book2_Book2" xfId="2314"/>
    <cellStyle name="_Book2_Book2 2" xfId="2315"/>
    <cellStyle name="_Book2_Book2 2 2" xfId="2316"/>
    <cellStyle name="_Book2_Book2 3" xfId="2317"/>
    <cellStyle name="_Book2_Book2_Adj Bench DR 3 for Initial Briefs (Electric)" xfId="2318"/>
    <cellStyle name="_Book2_Book2_Adj Bench DR 3 for Initial Briefs (Electric) 2" xfId="2319"/>
    <cellStyle name="_Book2_Book2_Adj Bench DR 3 for Initial Briefs (Electric) 2 2" xfId="2320"/>
    <cellStyle name="_Book2_Book2_Adj Bench DR 3 for Initial Briefs (Electric) 3" xfId="2321"/>
    <cellStyle name="_Book2_Book2_Electric Rev Req Model (2009 GRC) Rebuttal" xfId="2322"/>
    <cellStyle name="_Book2_Book2_Electric Rev Req Model (2009 GRC) Rebuttal 2" xfId="2323"/>
    <cellStyle name="_Book2_Book2_Electric Rev Req Model (2009 GRC) Rebuttal 2 2" xfId="2324"/>
    <cellStyle name="_Book2_Book2_Electric Rev Req Model (2009 GRC) Rebuttal 3" xfId="2325"/>
    <cellStyle name="_Book2_Book2_Electric Rev Req Model (2009 GRC) Rebuttal REmoval of New  WH Solar AdjustMI" xfId="2326"/>
    <cellStyle name="_Book2_Book2_Electric Rev Req Model (2009 GRC) Rebuttal REmoval of New  WH Solar AdjustMI 2" xfId="2327"/>
    <cellStyle name="_Book2_Book2_Electric Rev Req Model (2009 GRC) Rebuttal REmoval of New  WH Solar AdjustMI 2 2" xfId="2328"/>
    <cellStyle name="_Book2_Book2_Electric Rev Req Model (2009 GRC) Rebuttal REmoval of New  WH Solar AdjustMI 3" xfId="2329"/>
    <cellStyle name="_Book2_Book2_Electric Rev Req Model (2009 GRC) Revised 01-18-2010" xfId="2330"/>
    <cellStyle name="_Book2_Book2_Electric Rev Req Model (2009 GRC) Revised 01-18-2010 2" xfId="2331"/>
    <cellStyle name="_Book2_Book2_Electric Rev Req Model (2009 GRC) Revised 01-18-2010 2 2" xfId="2332"/>
    <cellStyle name="_Book2_Book2_Electric Rev Req Model (2009 GRC) Revised 01-18-2010 3" xfId="2333"/>
    <cellStyle name="_Book2_Book2_Final Order Electric EXHIBIT A-1" xfId="2334"/>
    <cellStyle name="_Book2_Book2_Final Order Electric EXHIBIT A-1 2" xfId="2335"/>
    <cellStyle name="_Book2_Book2_Final Order Electric EXHIBIT A-1 2 2" xfId="2336"/>
    <cellStyle name="_Book2_Book2_Final Order Electric EXHIBIT A-1 3" xfId="2337"/>
    <cellStyle name="_Book2_Book4" xfId="2338"/>
    <cellStyle name="_Book2_Book4 2" xfId="2339"/>
    <cellStyle name="_Book2_Book4 2 2" xfId="2340"/>
    <cellStyle name="_Book2_Book4 3" xfId="2341"/>
    <cellStyle name="_Book2_Book9" xfId="771"/>
    <cellStyle name="_Book2_Book9 2" xfId="2342"/>
    <cellStyle name="_Book2_Book9 2 2" xfId="2343"/>
    <cellStyle name="_Book2_Book9 3" xfId="2344"/>
    <cellStyle name="_Book2_Check the Interest Calculation" xfId="59"/>
    <cellStyle name="_Book2_Check the Interest Calculation_Scenario 1 REC vs PTC Offset" xfId="688"/>
    <cellStyle name="_Book2_Check the Interest Calculation_Scenario 3" xfId="689"/>
    <cellStyle name="_Book2_Chelan PUD Power Costs (8-10)" xfId="2345"/>
    <cellStyle name="_Book2_DWH-08 (Rate Spread &amp; Design Workpapers)" xfId="60"/>
    <cellStyle name="_x0013__Book2_Electric Rev Req Model (2009 GRC) Rebuttal" xfId="2346"/>
    <cellStyle name="_x0013__Book2_Electric Rev Req Model (2009 GRC) Rebuttal 2" xfId="2347"/>
    <cellStyle name="_x0013__Book2_Electric Rev Req Model (2009 GRC) Rebuttal 2 2" xfId="2348"/>
    <cellStyle name="_x0013__Book2_Electric Rev Req Model (2009 GRC) Rebuttal 3" xfId="2349"/>
    <cellStyle name="_x0013__Book2_Electric Rev Req Model (2009 GRC) Rebuttal REmoval of New  WH Solar AdjustMI" xfId="2350"/>
    <cellStyle name="_x0013__Book2_Electric Rev Req Model (2009 GRC) Rebuttal REmoval of New  WH Solar AdjustMI 2" xfId="2351"/>
    <cellStyle name="_x0013__Book2_Electric Rev Req Model (2009 GRC) Rebuttal REmoval of New  WH Solar AdjustMI 2 2" xfId="2352"/>
    <cellStyle name="_x0013__Book2_Electric Rev Req Model (2009 GRC) Rebuttal REmoval of New  WH Solar AdjustMI 3" xfId="2353"/>
    <cellStyle name="_x0013__Book2_Electric Rev Req Model (2009 GRC) Revised 01-18-2010" xfId="2354"/>
    <cellStyle name="_x0013__Book2_Electric Rev Req Model (2009 GRC) Revised 01-18-2010 2" xfId="2355"/>
    <cellStyle name="_x0013__Book2_Electric Rev Req Model (2009 GRC) Revised 01-18-2010 2 2" xfId="2356"/>
    <cellStyle name="_x0013__Book2_Electric Rev Req Model (2009 GRC) Revised 01-18-2010 3" xfId="2357"/>
    <cellStyle name="_Book2_Final 2008 PTC Rate Design Workpapers 10.27.08" xfId="61"/>
    <cellStyle name="_x0013__Book2_Final Order Electric EXHIBIT A-1" xfId="2358"/>
    <cellStyle name="_x0013__Book2_Final Order Electric EXHIBIT A-1 2" xfId="2359"/>
    <cellStyle name="_x0013__Book2_Final Order Electric EXHIBIT A-1 2 2" xfId="2360"/>
    <cellStyle name="_x0013__Book2_Final Order Electric EXHIBIT A-1 3" xfId="2361"/>
    <cellStyle name="_Book2_Gas Rev Req Model (2010 GRC)" xfId="2362"/>
    <cellStyle name="_Book2_INPUTS" xfId="62"/>
    <cellStyle name="_Book2_INPUTS 2" xfId="2363"/>
    <cellStyle name="_Book2_INPUTS 2 2" xfId="2364"/>
    <cellStyle name="_Book2_INPUTS 3" xfId="2365"/>
    <cellStyle name="_Book2_Low Income 2010 RevRequirement" xfId="63"/>
    <cellStyle name="_Book2_Low Income 2010 RevRequirement (2)" xfId="64"/>
    <cellStyle name="_Book2_NIM Summary" xfId="2366"/>
    <cellStyle name="_Book2_NIM Summary 09GRC" xfId="2367"/>
    <cellStyle name="_Book2_NIM Summary 09GRC 2" xfId="2368"/>
    <cellStyle name="_Book2_NIM Summary 2" xfId="2369"/>
    <cellStyle name="_Book2_NIM Summary 3" xfId="2370"/>
    <cellStyle name="_Book2_NIM Summary 4" xfId="2371"/>
    <cellStyle name="_Book2_NIM Summary 5" xfId="2372"/>
    <cellStyle name="_Book2_NIM Summary 6" xfId="2373"/>
    <cellStyle name="_Book2_NIM Summary 7" xfId="2374"/>
    <cellStyle name="_Book2_NIM Summary 8" xfId="2375"/>
    <cellStyle name="_Book2_NIM Summary 9" xfId="2376"/>
    <cellStyle name="_Book2_Oct2010toSep2011LwIncLead" xfId="65"/>
    <cellStyle name="_Book2_PCA 10 -  Exhibit D from A Kellogg Jan 2011" xfId="2377"/>
    <cellStyle name="_Book2_PCA 10 -  Exhibit D from A Kellogg July 2011" xfId="2378"/>
    <cellStyle name="_Book2_PCA 10 -  Exhibit D from S Free Rcv'd 12-11" xfId="2379"/>
    <cellStyle name="_Book2_PCA 9 -  Exhibit D April 2010" xfId="2380"/>
    <cellStyle name="_Book2_PCA 9 -  Exhibit D April 2010 (3)" xfId="2381"/>
    <cellStyle name="_Book2_PCA 9 -  Exhibit D April 2010 (3) 2" xfId="2382"/>
    <cellStyle name="_Book2_PCA 9 -  Exhibit D Nov 2010" xfId="2383"/>
    <cellStyle name="_Book2_PCA 9 - Exhibit D at August 2010" xfId="2384"/>
    <cellStyle name="_Book2_PCA 9 - Exhibit D June 2010 GRC" xfId="2385"/>
    <cellStyle name="_Book2_Power Costs - Comparison bx Rbtl-Staff-Jt-PC" xfId="2386"/>
    <cellStyle name="_Book2_Power Costs - Comparison bx Rbtl-Staff-Jt-PC 2" xfId="2387"/>
    <cellStyle name="_Book2_Power Costs - Comparison bx Rbtl-Staff-Jt-PC 2 2" xfId="2388"/>
    <cellStyle name="_Book2_Power Costs - Comparison bx Rbtl-Staff-Jt-PC 3" xfId="2389"/>
    <cellStyle name="_Book2_Power Costs - Comparison bx Rbtl-Staff-Jt-PC_Adj Bench DR 3 for Initial Briefs (Electric)" xfId="2390"/>
    <cellStyle name="_Book2_Power Costs - Comparison bx Rbtl-Staff-Jt-PC_Adj Bench DR 3 for Initial Briefs (Electric) 2" xfId="2391"/>
    <cellStyle name="_Book2_Power Costs - Comparison bx Rbtl-Staff-Jt-PC_Adj Bench DR 3 for Initial Briefs (Electric) 2 2" xfId="2392"/>
    <cellStyle name="_Book2_Power Costs - Comparison bx Rbtl-Staff-Jt-PC_Adj Bench DR 3 for Initial Briefs (Electric) 3" xfId="2393"/>
    <cellStyle name="_Book2_Power Costs - Comparison bx Rbtl-Staff-Jt-PC_Electric Rev Req Model (2009 GRC) Rebuttal" xfId="2394"/>
    <cellStyle name="_Book2_Power Costs - Comparison bx Rbtl-Staff-Jt-PC_Electric Rev Req Model (2009 GRC) Rebuttal 2" xfId="2395"/>
    <cellStyle name="_Book2_Power Costs - Comparison bx Rbtl-Staff-Jt-PC_Electric Rev Req Model (2009 GRC) Rebuttal 2 2" xfId="2396"/>
    <cellStyle name="_Book2_Power Costs - Comparison bx Rbtl-Staff-Jt-PC_Electric Rev Req Model (2009 GRC) Rebuttal 3" xfId="2397"/>
    <cellStyle name="_Book2_Power Costs - Comparison bx Rbtl-Staff-Jt-PC_Electric Rev Req Model (2009 GRC) Rebuttal REmoval of New  WH Solar AdjustMI" xfId="2398"/>
    <cellStyle name="_Book2_Power Costs - Comparison bx Rbtl-Staff-Jt-PC_Electric Rev Req Model (2009 GRC) Rebuttal REmoval of New  WH Solar AdjustMI 2" xfId="2399"/>
    <cellStyle name="_Book2_Power Costs - Comparison bx Rbtl-Staff-Jt-PC_Electric Rev Req Model (2009 GRC) Rebuttal REmoval of New  WH Solar AdjustMI 2 2" xfId="2400"/>
    <cellStyle name="_Book2_Power Costs - Comparison bx Rbtl-Staff-Jt-PC_Electric Rev Req Model (2009 GRC) Rebuttal REmoval of New  WH Solar AdjustMI 3" xfId="2401"/>
    <cellStyle name="_Book2_Power Costs - Comparison bx Rbtl-Staff-Jt-PC_Electric Rev Req Model (2009 GRC) Revised 01-18-2010" xfId="2402"/>
    <cellStyle name="_Book2_Power Costs - Comparison bx Rbtl-Staff-Jt-PC_Electric Rev Req Model (2009 GRC) Revised 01-18-2010 2" xfId="2403"/>
    <cellStyle name="_Book2_Power Costs - Comparison bx Rbtl-Staff-Jt-PC_Electric Rev Req Model (2009 GRC) Revised 01-18-2010 2 2" xfId="2404"/>
    <cellStyle name="_Book2_Power Costs - Comparison bx Rbtl-Staff-Jt-PC_Electric Rev Req Model (2009 GRC) Revised 01-18-2010 3" xfId="2405"/>
    <cellStyle name="_Book2_Power Costs - Comparison bx Rbtl-Staff-Jt-PC_Final Order Electric EXHIBIT A-1" xfId="2406"/>
    <cellStyle name="_Book2_Power Costs - Comparison bx Rbtl-Staff-Jt-PC_Final Order Electric EXHIBIT A-1 2" xfId="2407"/>
    <cellStyle name="_Book2_Power Costs - Comparison bx Rbtl-Staff-Jt-PC_Final Order Electric EXHIBIT A-1 2 2" xfId="2408"/>
    <cellStyle name="_Book2_Power Costs - Comparison bx Rbtl-Staff-Jt-PC_Final Order Electric EXHIBIT A-1 3" xfId="2409"/>
    <cellStyle name="_Book2_Production Adj 4.37" xfId="66"/>
    <cellStyle name="_Book2_Production Adj 4.37 2" xfId="2410"/>
    <cellStyle name="_Book2_Production Adj 4.37 2 2" xfId="2411"/>
    <cellStyle name="_Book2_Production Adj 4.37 3" xfId="2412"/>
    <cellStyle name="_Book2_Purchased Power Adj 4.03" xfId="67"/>
    <cellStyle name="_Book2_Purchased Power Adj 4.03 2" xfId="2413"/>
    <cellStyle name="_Book2_Purchased Power Adj 4.03 2 2" xfId="2414"/>
    <cellStyle name="_Book2_Purchased Power Adj 4.03 3" xfId="2415"/>
    <cellStyle name="_Book2_Rebuttal Power Costs" xfId="2416"/>
    <cellStyle name="_Book2_Rebuttal Power Costs 2" xfId="2417"/>
    <cellStyle name="_Book2_Rebuttal Power Costs 2 2" xfId="2418"/>
    <cellStyle name="_Book2_Rebuttal Power Costs 3" xfId="2419"/>
    <cellStyle name="_Book2_Rebuttal Power Costs_Adj Bench DR 3 for Initial Briefs (Electric)" xfId="2420"/>
    <cellStyle name="_Book2_Rebuttal Power Costs_Adj Bench DR 3 for Initial Briefs (Electric) 2" xfId="2421"/>
    <cellStyle name="_Book2_Rebuttal Power Costs_Adj Bench DR 3 for Initial Briefs (Electric) 2 2" xfId="2422"/>
    <cellStyle name="_Book2_Rebuttal Power Costs_Adj Bench DR 3 for Initial Briefs (Electric) 3" xfId="2423"/>
    <cellStyle name="_Book2_Rebuttal Power Costs_Electric Rev Req Model (2009 GRC) Rebuttal" xfId="2424"/>
    <cellStyle name="_Book2_Rebuttal Power Costs_Electric Rev Req Model (2009 GRC) Rebuttal 2" xfId="2425"/>
    <cellStyle name="_Book2_Rebuttal Power Costs_Electric Rev Req Model (2009 GRC) Rebuttal 2 2" xfId="2426"/>
    <cellStyle name="_Book2_Rebuttal Power Costs_Electric Rev Req Model (2009 GRC) Rebuttal 3" xfId="2427"/>
    <cellStyle name="_Book2_Rebuttal Power Costs_Electric Rev Req Model (2009 GRC) Rebuttal REmoval of New  WH Solar AdjustMI" xfId="2428"/>
    <cellStyle name="_Book2_Rebuttal Power Costs_Electric Rev Req Model (2009 GRC) Rebuttal REmoval of New  WH Solar AdjustMI 2" xfId="2429"/>
    <cellStyle name="_Book2_Rebuttal Power Costs_Electric Rev Req Model (2009 GRC) Rebuttal REmoval of New  WH Solar AdjustMI 2 2" xfId="2430"/>
    <cellStyle name="_Book2_Rebuttal Power Costs_Electric Rev Req Model (2009 GRC) Rebuttal REmoval of New  WH Solar AdjustMI 3" xfId="2431"/>
    <cellStyle name="_Book2_Rebuttal Power Costs_Electric Rev Req Model (2009 GRC) Revised 01-18-2010" xfId="2432"/>
    <cellStyle name="_Book2_Rebuttal Power Costs_Electric Rev Req Model (2009 GRC) Revised 01-18-2010 2" xfId="2433"/>
    <cellStyle name="_Book2_Rebuttal Power Costs_Electric Rev Req Model (2009 GRC) Revised 01-18-2010 2 2" xfId="2434"/>
    <cellStyle name="_Book2_Rebuttal Power Costs_Electric Rev Req Model (2009 GRC) Revised 01-18-2010 3" xfId="2435"/>
    <cellStyle name="_Book2_Rebuttal Power Costs_Final Order Electric EXHIBIT A-1" xfId="2436"/>
    <cellStyle name="_Book2_Rebuttal Power Costs_Final Order Electric EXHIBIT A-1 2" xfId="2437"/>
    <cellStyle name="_Book2_Rebuttal Power Costs_Final Order Electric EXHIBIT A-1 2 2" xfId="2438"/>
    <cellStyle name="_Book2_Rebuttal Power Costs_Final Order Electric EXHIBIT A-1 3" xfId="2439"/>
    <cellStyle name="_Book2_RECS vs PTC's w Interest 6-28-10" xfId="68"/>
    <cellStyle name="_Book2_ROR &amp; CONV FACTOR" xfId="69"/>
    <cellStyle name="_Book2_ROR &amp; CONV FACTOR 2" xfId="2440"/>
    <cellStyle name="_Book2_ROR &amp; CONV FACTOR 2 2" xfId="2441"/>
    <cellStyle name="_Book2_ROR &amp; CONV FACTOR 3" xfId="2442"/>
    <cellStyle name="_Book2_ROR 5.02" xfId="70"/>
    <cellStyle name="_Book2_ROR 5.02 2" xfId="2443"/>
    <cellStyle name="_Book2_ROR 5.02 2 2" xfId="2444"/>
    <cellStyle name="_Book2_ROR 5.02 3" xfId="2445"/>
    <cellStyle name="_Book2_Wind Integration 10GRC" xfId="2446"/>
    <cellStyle name="_Book2_Wind Integration 10GRC 2" xfId="2447"/>
    <cellStyle name="_Book3" xfId="772"/>
    <cellStyle name="_Book5" xfId="773"/>
    <cellStyle name="_Book5_Chelan PUD Power Costs (8-10)" xfId="2448"/>
    <cellStyle name="_Book5_DEM-WP(C) Costs Not In AURORA 2010GRC As Filed" xfId="2449"/>
    <cellStyle name="_Book5_DEM-WP(C) Costs Not In AURORA 2010GRC As Filed 2" xfId="2450"/>
    <cellStyle name="_Book5_NIM Summary" xfId="2451"/>
    <cellStyle name="_Book5_NIM Summary 09GRC" xfId="2452"/>
    <cellStyle name="_Book5_NIM Summary 2" xfId="2453"/>
    <cellStyle name="_Book5_NIM Summary 3" xfId="2454"/>
    <cellStyle name="_Book5_NIM Summary 4" xfId="2455"/>
    <cellStyle name="_Book5_NIM Summary 5" xfId="2456"/>
    <cellStyle name="_Book5_NIM Summary 6" xfId="2457"/>
    <cellStyle name="_Book5_NIM Summary 7" xfId="2458"/>
    <cellStyle name="_Book5_NIM Summary 8" xfId="2459"/>
    <cellStyle name="_Book5_NIM Summary 9" xfId="2460"/>
    <cellStyle name="_Book5_PCA 9 -  Exhibit D April 2010 (3)" xfId="2461"/>
    <cellStyle name="_Book5_Reconciliation" xfId="2462"/>
    <cellStyle name="_Book5_Reconciliation 2" xfId="2463"/>
    <cellStyle name="_Book5_Wind Integration 10GRC" xfId="2464"/>
    <cellStyle name="_Book5_Wind Integration 10GRC 2" xfId="2465"/>
    <cellStyle name="_BPA NOS" xfId="2466"/>
    <cellStyle name="_BPA NOS 2" xfId="2467"/>
    <cellStyle name="_BPA NOS_DEM-WP(C) Wind Integration Summary 2010GRC" xfId="2468"/>
    <cellStyle name="_BPA NOS_DEM-WP(C) Wind Integration Summary 2010GRC 2" xfId="2469"/>
    <cellStyle name="_BPA NOS_NIM Summary" xfId="2470"/>
    <cellStyle name="_BPA NOS_NIM Summary 2" xfId="2471"/>
    <cellStyle name="_Chelan Debt Forecast 12.19.05" xfId="71"/>
    <cellStyle name="_Chelan Debt Forecast 12.19.05 2" xfId="774"/>
    <cellStyle name="_Chelan Debt Forecast 12.19.05 2 2" xfId="2472"/>
    <cellStyle name="_Chelan Debt Forecast 12.19.05 2 2 2" xfId="2473"/>
    <cellStyle name="_Chelan Debt Forecast 12.19.05 2 3" xfId="2474"/>
    <cellStyle name="_Chelan Debt Forecast 12.19.05 3" xfId="2475"/>
    <cellStyle name="_Chelan Debt Forecast 12.19.05 3 2" xfId="2476"/>
    <cellStyle name="_Chelan Debt Forecast 12.19.05 3 2 2" xfId="2477"/>
    <cellStyle name="_Chelan Debt Forecast 12.19.05 3 3" xfId="2478"/>
    <cellStyle name="_Chelan Debt Forecast 12.19.05 3 3 2" xfId="2479"/>
    <cellStyle name="_Chelan Debt Forecast 12.19.05 3 4" xfId="2480"/>
    <cellStyle name="_Chelan Debt Forecast 12.19.05 3 4 2" xfId="2481"/>
    <cellStyle name="_Chelan Debt Forecast 12.19.05 4" xfId="2482"/>
    <cellStyle name="_Chelan Debt Forecast 12.19.05 4 2" xfId="2483"/>
    <cellStyle name="_Chelan Debt Forecast 12.19.05 5" xfId="2484"/>
    <cellStyle name="_Chelan Debt Forecast 12.19.05 6" xfId="2485"/>
    <cellStyle name="_Chelan Debt Forecast 12.19.05 7" xfId="2486"/>
    <cellStyle name="_Chelan Debt Forecast 12.19.05_(C) WHE Proforma with ITC cash grant 10 Yr Amort_for deferral_102809" xfId="2487"/>
    <cellStyle name="_Chelan Debt Forecast 12.19.05_(C) WHE Proforma with ITC cash grant 10 Yr Amort_for deferral_102809 2" xfId="2488"/>
    <cellStyle name="_Chelan Debt Forecast 12.19.05_(C) WHE Proforma with ITC cash grant 10 Yr Amort_for deferral_102809 2 2" xfId="2489"/>
    <cellStyle name="_Chelan Debt Forecast 12.19.05_(C) WHE Proforma with ITC cash grant 10 Yr Amort_for deferral_102809 3" xfId="2490"/>
    <cellStyle name="_Chelan Debt Forecast 12.19.05_(C) WHE Proforma with ITC cash grant 10 Yr Amort_for deferral_102809_16.07E Wild Horse Wind Expansionwrkingfile" xfId="2491"/>
    <cellStyle name="_Chelan Debt Forecast 12.19.05_(C) WHE Proforma with ITC cash grant 10 Yr Amort_for deferral_102809_16.07E Wild Horse Wind Expansionwrkingfile 2" xfId="2492"/>
    <cellStyle name="_Chelan Debt Forecast 12.19.05_(C) WHE Proforma with ITC cash grant 10 Yr Amort_for deferral_102809_16.07E Wild Horse Wind Expansionwrkingfile 2 2" xfId="2493"/>
    <cellStyle name="_Chelan Debt Forecast 12.19.05_(C) WHE Proforma with ITC cash grant 10 Yr Amort_for deferral_102809_16.07E Wild Horse Wind Expansionwrkingfile 3" xfId="2494"/>
    <cellStyle name="_Chelan Debt Forecast 12.19.05_(C) WHE Proforma with ITC cash grant 10 Yr Amort_for deferral_102809_16.07E Wild Horse Wind Expansionwrkingfile SF" xfId="2495"/>
    <cellStyle name="_Chelan Debt Forecast 12.19.05_(C) WHE Proforma with ITC cash grant 10 Yr Amort_for deferral_102809_16.07E Wild Horse Wind Expansionwrkingfile SF 2" xfId="2496"/>
    <cellStyle name="_Chelan Debt Forecast 12.19.05_(C) WHE Proforma with ITC cash grant 10 Yr Amort_for deferral_102809_16.07E Wild Horse Wind Expansionwrkingfile SF 2 2" xfId="2497"/>
    <cellStyle name="_Chelan Debt Forecast 12.19.05_(C) WHE Proforma with ITC cash grant 10 Yr Amort_for deferral_102809_16.07E Wild Horse Wind Expansionwrkingfile SF 3" xfId="2498"/>
    <cellStyle name="_Chelan Debt Forecast 12.19.05_(C) WHE Proforma with ITC cash grant 10 Yr Amort_for deferral_102809_16.37E Wild Horse Expansion DeferralRevwrkingfile SF" xfId="2499"/>
    <cellStyle name="_Chelan Debt Forecast 12.19.05_(C) WHE Proforma with ITC cash grant 10 Yr Amort_for deferral_102809_16.37E Wild Horse Expansion DeferralRevwrkingfile SF 2" xfId="2500"/>
    <cellStyle name="_Chelan Debt Forecast 12.19.05_(C) WHE Proforma with ITC cash grant 10 Yr Amort_for deferral_102809_16.37E Wild Horse Expansion DeferralRevwrkingfile SF 2 2" xfId="2501"/>
    <cellStyle name="_Chelan Debt Forecast 12.19.05_(C) WHE Proforma with ITC cash grant 10 Yr Amort_for deferral_102809_16.37E Wild Horse Expansion DeferralRevwrkingfile SF 3" xfId="2502"/>
    <cellStyle name="_Chelan Debt Forecast 12.19.05_(C) WHE Proforma with ITC cash grant 10 Yr Amort_for rebuttal_120709" xfId="2503"/>
    <cellStyle name="_Chelan Debt Forecast 12.19.05_(C) WHE Proforma with ITC cash grant 10 Yr Amort_for rebuttal_120709 2" xfId="2504"/>
    <cellStyle name="_Chelan Debt Forecast 12.19.05_(C) WHE Proforma with ITC cash grant 10 Yr Amort_for rebuttal_120709 2 2" xfId="2505"/>
    <cellStyle name="_Chelan Debt Forecast 12.19.05_(C) WHE Proforma with ITC cash grant 10 Yr Amort_for rebuttal_120709 3" xfId="2506"/>
    <cellStyle name="_Chelan Debt Forecast 12.19.05_04.07E Wild Horse Wind Expansion" xfId="2507"/>
    <cellStyle name="_Chelan Debt Forecast 12.19.05_04.07E Wild Horse Wind Expansion 2" xfId="2508"/>
    <cellStyle name="_Chelan Debt Forecast 12.19.05_04.07E Wild Horse Wind Expansion 2 2" xfId="2509"/>
    <cellStyle name="_Chelan Debt Forecast 12.19.05_04.07E Wild Horse Wind Expansion 3" xfId="2510"/>
    <cellStyle name="_Chelan Debt Forecast 12.19.05_04.07E Wild Horse Wind Expansion_16.07E Wild Horse Wind Expansionwrkingfile" xfId="2511"/>
    <cellStyle name="_Chelan Debt Forecast 12.19.05_04.07E Wild Horse Wind Expansion_16.07E Wild Horse Wind Expansionwrkingfile 2" xfId="2512"/>
    <cellStyle name="_Chelan Debt Forecast 12.19.05_04.07E Wild Horse Wind Expansion_16.07E Wild Horse Wind Expansionwrkingfile 2 2" xfId="2513"/>
    <cellStyle name="_Chelan Debt Forecast 12.19.05_04.07E Wild Horse Wind Expansion_16.07E Wild Horse Wind Expansionwrkingfile 3" xfId="2514"/>
    <cellStyle name="_Chelan Debt Forecast 12.19.05_04.07E Wild Horse Wind Expansion_16.07E Wild Horse Wind Expansionwrkingfile SF" xfId="2515"/>
    <cellStyle name="_Chelan Debt Forecast 12.19.05_04.07E Wild Horse Wind Expansion_16.07E Wild Horse Wind Expansionwrkingfile SF 2" xfId="2516"/>
    <cellStyle name="_Chelan Debt Forecast 12.19.05_04.07E Wild Horse Wind Expansion_16.07E Wild Horse Wind Expansionwrkingfile SF 2 2" xfId="2517"/>
    <cellStyle name="_Chelan Debt Forecast 12.19.05_04.07E Wild Horse Wind Expansion_16.07E Wild Horse Wind Expansionwrkingfile SF 3" xfId="2518"/>
    <cellStyle name="_Chelan Debt Forecast 12.19.05_04.07E Wild Horse Wind Expansion_16.37E Wild Horse Expansion DeferralRevwrkingfile SF" xfId="2519"/>
    <cellStyle name="_Chelan Debt Forecast 12.19.05_04.07E Wild Horse Wind Expansion_16.37E Wild Horse Expansion DeferralRevwrkingfile SF 2" xfId="2520"/>
    <cellStyle name="_Chelan Debt Forecast 12.19.05_04.07E Wild Horse Wind Expansion_16.37E Wild Horse Expansion DeferralRevwrkingfile SF 2 2" xfId="2521"/>
    <cellStyle name="_Chelan Debt Forecast 12.19.05_04.07E Wild Horse Wind Expansion_16.37E Wild Horse Expansion DeferralRevwrkingfile SF 3" xfId="2522"/>
    <cellStyle name="_Chelan Debt Forecast 12.19.05_16.07E Wild Horse Wind Expansionwrkingfile" xfId="2523"/>
    <cellStyle name="_Chelan Debt Forecast 12.19.05_16.07E Wild Horse Wind Expansionwrkingfile 2" xfId="2524"/>
    <cellStyle name="_Chelan Debt Forecast 12.19.05_16.07E Wild Horse Wind Expansionwrkingfile 2 2" xfId="2525"/>
    <cellStyle name="_Chelan Debt Forecast 12.19.05_16.07E Wild Horse Wind Expansionwrkingfile 3" xfId="2526"/>
    <cellStyle name="_Chelan Debt Forecast 12.19.05_16.07E Wild Horse Wind Expansionwrkingfile SF" xfId="2527"/>
    <cellStyle name="_Chelan Debt Forecast 12.19.05_16.07E Wild Horse Wind Expansionwrkingfile SF 2" xfId="2528"/>
    <cellStyle name="_Chelan Debt Forecast 12.19.05_16.07E Wild Horse Wind Expansionwrkingfile SF 2 2" xfId="2529"/>
    <cellStyle name="_Chelan Debt Forecast 12.19.05_16.07E Wild Horse Wind Expansionwrkingfile SF 3" xfId="2530"/>
    <cellStyle name="_Chelan Debt Forecast 12.19.05_16.37E Wild Horse Expansion DeferralRevwrkingfile SF" xfId="2531"/>
    <cellStyle name="_Chelan Debt Forecast 12.19.05_16.37E Wild Horse Expansion DeferralRevwrkingfile SF 2" xfId="2532"/>
    <cellStyle name="_Chelan Debt Forecast 12.19.05_16.37E Wild Horse Expansion DeferralRevwrkingfile SF 2 2" xfId="2533"/>
    <cellStyle name="_Chelan Debt Forecast 12.19.05_16.37E Wild Horse Expansion DeferralRevwrkingfile SF 3" xfId="2534"/>
    <cellStyle name="_Chelan Debt Forecast 12.19.05_2009 Compliance Filing PCA Exhibits for GRC" xfId="2535"/>
    <cellStyle name="_Chelan Debt Forecast 12.19.05_2009 GRC Compl Filing - Exhibit D" xfId="2536"/>
    <cellStyle name="_Chelan Debt Forecast 12.19.05_2009 GRC Compl Filing - Exhibit D 2" xfId="2537"/>
    <cellStyle name="_Chelan Debt Forecast 12.19.05_2010 PTC's July1_Dec31 2010 " xfId="72"/>
    <cellStyle name="_Chelan Debt Forecast 12.19.05_2010 PTC's Sept10_Aug11 (Version 4)" xfId="73"/>
    <cellStyle name="_Chelan Debt Forecast 12.19.05_3.01 Income Statement" xfId="775"/>
    <cellStyle name="_Chelan Debt Forecast 12.19.05_4 31 Regulatory Assets and Liabilities  7 06- Exhibit D" xfId="776"/>
    <cellStyle name="_Chelan Debt Forecast 12.19.05_4 31 Regulatory Assets and Liabilities  7 06- Exhibit D 2" xfId="2538"/>
    <cellStyle name="_Chelan Debt Forecast 12.19.05_4 31 Regulatory Assets and Liabilities  7 06- Exhibit D 2 2" xfId="2539"/>
    <cellStyle name="_Chelan Debt Forecast 12.19.05_4 31 Regulatory Assets and Liabilities  7 06- Exhibit D 3" xfId="2540"/>
    <cellStyle name="_Chelan Debt Forecast 12.19.05_4 31 Regulatory Assets and Liabilities  7 06- Exhibit D_NIM Summary" xfId="2541"/>
    <cellStyle name="_Chelan Debt Forecast 12.19.05_4 31 Regulatory Assets and Liabilities  7 06- Exhibit D_NIM Summary 2" xfId="2542"/>
    <cellStyle name="_Chelan Debt Forecast 12.19.05_4 32 Regulatory Assets and Liabilities  7 06- Exhibit D" xfId="777"/>
    <cellStyle name="_Chelan Debt Forecast 12.19.05_4 32 Regulatory Assets and Liabilities  7 06- Exhibit D 2" xfId="2543"/>
    <cellStyle name="_Chelan Debt Forecast 12.19.05_4 32 Regulatory Assets and Liabilities  7 06- Exhibit D 2 2" xfId="2544"/>
    <cellStyle name="_Chelan Debt Forecast 12.19.05_4 32 Regulatory Assets and Liabilities  7 06- Exhibit D 3" xfId="2545"/>
    <cellStyle name="_Chelan Debt Forecast 12.19.05_4 32 Regulatory Assets and Liabilities  7 06- Exhibit D_NIM Summary" xfId="2546"/>
    <cellStyle name="_Chelan Debt Forecast 12.19.05_4 32 Regulatory Assets and Liabilities  7 06- Exhibit D_NIM Summary 2" xfId="2547"/>
    <cellStyle name="_Chelan Debt Forecast 12.19.05_ACCOUNTS" xfId="2548"/>
    <cellStyle name="_Chelan Debt Forecast 12.19.05_Att B to RECs proceeds proposal" xfId="690"/>
    <cellStyle name="_Chelan Debt Forecast 12.19.05_AURORA Total New" xfId="2549"/>
    <cellStyle name="_Chelan Debt Forecast 12.19.05_AURORA Total New 2" xfId="2550"/>
    <cellStyle name="_Chelan Debt Forecast 12.19.05_Backup for Attachment B 2010-09-09" xfId="691"/>
    <cellStyle name="_Chelan Debt Forecast 12.19.05_Bench Request - Attachment B" xfId="692"/>
    <cellStyle name="_Chelan Debt Forecast 12.19.05_Book2" xfId="2551"/>
    <cellStyle name="_Chelan Debt Forecast 12.19.05_Book2 2" xfId="2552"/>
    <cellStyle name="_Chelan Debt Forecast 12.19.05_Book2 2 2" xfId="2553"/>
    <cellStyle name="_Chelan Debt Forecast 12.19.05_Book2 3" xfId="2554"/>
    <cellStyle name="_Chelan Debt Forecast 12.19.05_Book2_Adj Bench DR 3 for Initial Briefs (Electric)" xfId="2555"/>
    <cellStyle name="_Chelan Debt Forecast 12.19.05_Book2_Adj Bench DR 3 for Initial Briefs (Electric) 2" xfId="2556"/>
    <cellStyle name="_Chelan Debt Forecast 12.19.05_Book2_Adj Bench DR 3 for Initial Briefs (Electric) 2 2" xfId="2557"/>
    <cellStyle name="_Chelan Debt Forecast 12.19.05_Book2_Adj Bench DR 3 for Initial Briefs (Electric) 3" xfId="2558"/>
    <cellStyle name="_Chelan Debt Forecast 12.19.05_Book2_Electric Rev Req Model (2009 GRC) Rebuttal" xfId="2559"/>
    <cellStyle name="_Chelan Debt Forecast 12.19.05_Book2_Electric Rev Req Model (2009 GRC) Rebuttal 2" xfId="2560"/>
    <cellStyle name="_Chelan Debt Forecast 12.19.05_Book2_Electric Rev Req Model (2009 GRC) Rebuttal 2 2" xfId="2561"/>
    <cellStyle name="_Chelan Debt Forecast 12.19.05_Book2_Electric Rev Req Model (2009 GRC) Rebuttal 3" xfId="2562"/>
    <cellStyle name="_Chelan Debt Forecast 12.19.05_Book2_Electric Rev Req Model (2009 GRC) Rebuttal REmoval of New  WH Solar AdjustMI" xfId="2563"/>
    <cellStyle name="_Chelan Debt Forecast 12.19.05_Book2_Electric Rev Req Model (2009 GRC) Rebuttal REmoval of New  WH Solar AdjustMI 2" xfId="2564"/>
    <cellStyle name="_Chelan Debt Forecast 12.19.05_Book2_Electric Rev Req Model (2009 GRC) Rebuttal REmoval of New  WH Solar AdjustMI 2 2" xfId="2565"/>
    <cellStyle name="_Chelan Debt Forecast 12.19.05_Book2_Electric Rev Req Model (2009 GRC) Rebuttal REmoval of New  WH Solar AdjustMI 3" xfId="2566"/>
    <cellStyle name="_Chelan Debt Forecast 12.19.05_Book2_Electric Rev Req Model (2009 GRC) Revised 01-18-2010" xfId="2567"/>
    <cellStyle name="_Chelan Debt Forecast 12.19.05_Book2_Electric Rev Req Model (2009 GRC) Revised 01-18-2010 2" xfId="2568"/>
    <cellStyle name="_Chelan Debt Forecast 12.19.05_Book2_Electric Rev Req Model (2009 GRC) Revised 01-18-2010 2 2" xfId="2569"/>
    <cellStyle name="_Chelan Debt Forecast 12.19.05_Book2_Electric Rev Req Model (2009 GRC) Revised 01-18-2010 3" xfId="2570"/>
    <cellStyle name="_Chelan Debt Forecast 12.19.05_Book2_Final Order Electric EXHIBIT A-1" xfId="2571"/>
    <cellStyle name="_Chelan Debt Forecast 12.19.05_Book2_Final Order Electric EXHIBIT A-1 2" xfId="2572"/>
    <cellStyle name="_Chelan Debt Forecast 12.19.05_Book2_Final Order Electric EXHIBIT A-1 2 2" xfId="2573"/>
    <cellStyle name="_Chelan Debt Forecast 12.19.05_Book2_Final Order Electric EXHIBIT A-1 3" xfId="2574"/>
    <cellStyle name="_Chelan Debt Forecast 12.19.05_Book4" xfId="2575"/>
    <cellStyle name="_Chelan Debt Forecast 12.19.05_Book4 2" xfId="2576"/>
    <cellStyle name="_Chelan Debt Forecast 12.19.05_Book4 2 2" xfId="2577"/>
    <cellStyle name="_Chelan Debt Forecast 12.19.05_Book4 3" xfId="2578"/>
    <cellStyle name="_Chelan Debt Forecast 12.19.05_Book9" xfId="778"/>
    <cellStyle name="_Chelan Debt Forecast 12.19.05_Book9 2" xfId="2579"/>
    <cellStyle name="_Chelan Debt Forecast 12.19.05_Book9 2 2" xfId="2580"/>
    <cellStyle name="_Chelan Debt Forecast 12.19.05_Book9 3" xfId="2581"/>
    <cellStyle name="_Chelan Debt Forecast 12.19.05_Check the Interest Calculation" xfId="74"/>
    <cellStyle name="_Chelan Debt Forecast 12.19.05_Check the Interest Calculation_Scenario 1 REC vs PTC Offset" xfId="693"/>
    <cellStyle name="_Chelan Debt Forecast 12.19.05_Check the Interest Calculation_Scenario 3" xfId="694"/>
    <cellStyle name="_Chelan Debt Forecast 12.19.05_Chelan PUD Power Costs (8-10)" xfId="2582"/>
    <cellStyle name="_Chelan Debt Forecast 12.19.05_DWH-08 (Rate Spread &amp; Design Workpapers)" xfId="75"/>
    <cellStyle name="_Chelan Debt Forecast 12.19.05_Exhibit D fr R Gho 12-31-08" xfId="2583"/>
    <cellStyle name="_Chelan Debt Forecast 12.19.05_Exhibit D fr R Gho 12-31-08 2" xfId="2584"/>
    <cellStyle name="_Chelan Debt Forecast 12.19.05_Exhibit D fr R Gho 12-31-08 v2" xfId="2585"/>
    <cellStyle name="_Chelan Debt Forecast 12.19.05_Exhibit D fr R Gho 12-31-08 v2 2" xfId="2586"/>
    <cellStyle name="_Chelan Debt Forecast 12.19.05_Exhibit D fr R Gho 12-31-08 v2_NIM Summary" xfId="2587"/>
    <cellStyle name="_Chelan Debt Forecast 12.19.05_Exhibit D fr R Gho 12-31-08 v2_NIM Summary 2" xfId="2588"/>
    <cellStyle name="_Chelan Debt Forecast 12.19.05_Exhibit D fr R Gho 12-31-08_NIM Summary" xfId="2589"/>
    <cellStyle name="_Chelan Debt Forecast 12.19.05_Exhibit D fr R Gho 12-31-08_NIM Summary 2" xfId="2590"/>
    <cellStyle name="_Chelan Debt Forecast 12.19.05_Final 2008 PTC Rate Design Workpapers 10.27.08" xfId="76"/>
    <cellStyle name="_Chelan Debt Forecast 12.19.05_Final 2009 Electric Low Income Workpapers" xfId="77"/>
    <cellStyle name="_Chelan Debt Forecast 12.19.05_Gas Rev Req Model (2010 GRC)" xfId="2591"/>
    <cellStyle name="_Chelan Debt Forecast 12.19.05_Hopkins Ridge Prepaid Tran - Interest Earned RY 12ME Feb  '11" xfId="2592"/>
    <cellStyle name="_Chelan Debt Forecast 12.19.05_Hopkins Ridge Prepaid Tran - Interest Earned RY 12ME Feb  '11 2" xfId="2593"/>
    <cellStyle name="_Chelan Debt Forecast 12.19.05_Hopkins Ridge Prepaid Tran - Interest Earned RY 12ME Feb  '11_NIM Summary" xfId="2594"/>
    <cellStyle name="_Chelan Debt Forecast 12.19.05_Hopkins Ridge Prepaid Tran - Interest Earned RY 12ME Feb  '11_NIM Summary 2" xfId="2595"/>
    <cellStyle name="_Chelan Debt Forecast 12.19.05_Hopkins Ridge Prepaid Tran - Interest Earned RY 12ME Feb  '11_Transmission Workbook for May BOD" xfId="2596"/>
    <cellStyle name="_Chelan Debt Forecast 12.19.05_Hopkins Ridge Prepaid Tran - Interest Earned RY 12ME Feb  '11_Transmission Workbook for May BOD 2" xfId="2597"/>
    <cellStyle name="_Chelan Debt Forecast 12.19.05_INPUTS" xfId="78"/>
    <cellStyle name="_Chelan Debt Forecast 12.19.05_INPUTS 2" xfId="2598"/>
    <cellStyle name="_Chelan Debt Forecast 12.19.05_INPUTS 2 2" xfId="2599"/>
    <cellStyle name="_Chelan Debt Forecast 12.19.05_INPUTS 3" xfId="2600"/>
    <cellStyle name="_Chelan Debt Forecast 12.19.05_Low Income 2010 RevRequirement" xfId="79"/>
    <cellStyle name="_Chelan Debt Forecast 12.19.05_Low Income 2010 RevRequirement (2)" xfId="80"/>
    <cellStyle name="_Chelan Debt Forecast 12.19.05_NIM Summary" xfId="2601"/>
    <cellStyle name="_Chelan Debt Forecast 12.19.05_NIM Summary 09GRC" xfId="2602"/>
    <cellStyle name="_Chelan Debt Forecast 12.19.05_NIM Summary 09GRC 2" xfId="2603"/>
    <cellStyle name="_Chelan Debt Forecast 12.19.05_NIM Summary 2" xfId="2604"/>
    <cellStyle name="_Chelan Debt Forecast 12.19.05_NIM Summary 3" xfId="2605"/>
    <cellStyle name="_Chelan Debt Forecast 12.19.05_NIM Summary 4" xfId="2606"/>
    <cellStyle name="_Chelan Debt Forecast 12.19.05_NIM Summary 5" xfId="2607"/>
    <cellStyle name="_Chelan Debt Forecast 12.19.05_NIM Summary 6" xfId="2608"/>
    <cellStyle name="_Chelan Debt Forecast 12.19.05_NIM Summary 7" xfId="2609"/>
    <cellStyle name="_Chelan Debt Forecast 12.19.05_NIM Summary 8" xfId="2610"/>
    <cellStyle name="_Chelan Debt Forecast 12.19.05_NIM Summary 9" xfId="2611"/>
    <cellStyle name="_Chelan Debt Forecast 12.19.05_Oct2010toSep2011LwIncLead" xfId="81"/>
    <cellStyle name="_Chelan Debt Forecast 12.19.05_PCA 10 -  Exhibit D from A Kellogg Jan 2011" xfId="2612"/>
    <cellStyle name="_Chelan Debt Forecast 12.19.05_PCA 10 -  Exhibit D from A Kellogg July 2011" xfId="2613"/>
    <cellStyle name="_Chelan Debt Forecast 12.19.05_PCA 10 -  Exhibit D from S Free Rcv'd 12-11" xfId="2614"/>
    <cellStyle name="_Chelan Debt Forecast 12.19.05_PCA 7 - Exhibit D update 11_30_08 (2)" xfId="2615"/>
    <cellStyle name="_Chelan Debt Forecast 12.19.05_PCA 7 - Exhibit D update 11_30_08 (2) 2" xfId="2616"/>
    <cellStyle name="_Chelan Debt Forecast 12.19.05_PCA 7 - Exhibit D update 11_30_08 (2) 2 2" xfId="2617"/>
    <cellStyle name="_Chelan Debt Forecast 12.19.05_PCA 7 - Exhibit D update 11_30_08 (2) 3" xfId="2618"/>
    <cellStyle name="_Chelan Debt Forecast 12.19.05_PCA 7 - Exhibit D update 11_30_08 (2)_NIM Summary" xfId="2619"/>
    <cellStyle name="_Chelan Debt Forecast 12.19.05_PCA 7 - Exhibit D update 11_30_08 (2)_NIM Summary 2" xfId="2620"/>
    <cellStyle name="_Chelan Debt Forecast 12.19.05_PCA 8 - Exhibit D update 12_31_09" xfId="2621"/>
    <cellStyle name="_Chelan Debt Forecast 12.19.05_PCA 9 -  Exhibit D April 2010" xfId="2622"/>
    <cellStyle name="_Chelan Debt Forecast 12.19.05_PCA 9 -  Exhibit D April 2010 (3)" xfId="2623"/>
    <cellStyle name="_Chelan Debt Forecast 12.19.05_PCA 9 -  Exhibit D April 2010 (3) 2" xfId="2624"/>
    <cellStyle name="_Chelan Debt Forecast 12.19.05_PCA 9 -  Exhibit D Feb 2010" xfId="2625"/>
    <cellStyle name="_Chelan Debt Forecast 12.19.05_PCA 9 -  Exhibit D Feb 2010 v2" xfId="2626"/>
    <cellStyle name="_Chelan Debt Forecast 12.19.05_PCA 9 -  Exhibit D Feb 2010 WF" xfId="2627"/>
    <cellStyle name="_Chelan Debt Forecast 12.19.05_PCA 9 -  Exhibit D Jan 2010" xfId="2628"/>
    <cellStyle name="_Chelan Debt Forecast 12.19.05_PCA 9 -  Exhibit D March 2010 (2)" xfId="2629"/>
    <cellStyle name="_Chelan Debt Forecast 12.19.05_PCA 9 -  Exhibit D Nov 2010" xfId="2630"/>
    <cellStyle name="_Chelan Debt Forecast 12.19.05_PCA 9 - Exhibit D at August 2010" xfId="2631"/>
    <cellStyle name="_Chelan Debt Forecast 12.19.05_PCA 9 - Exhibit D June 2010 GRC" xfId="2632"/>
    <cellStyle name="_Chelan Debt Forecast 12.19.05_Power Costs - Comparison bx Rbtl-Staff-Jt-PC" xfId="2633"/>
    <cellStyle name="_Chelan Debt Forecast 12.19.05_Power Costs - Comparison bx Rbtl-Staff-Jt-PC 2" xfId="2634"/>
    <cellStyle name="_Chelan Debt Forecast 12.19.05_Power Costs - Comparison bx Rbtl-Staff-Jt-PC 2 2" xfId="2635"/>
    <cellStyle name="_Chelan Debt Forecast 12.19.05_Power Costs - Comparison bx Rbtl-Staff-Jt-PC 3" xfId="2636"/>
    <cellStyle name="_Chelan Debt Forecast 12.19.05_Power Costs - Comparison bx Rbtl-Staff-Jt-PC_Adj Bench DR 3 for Initial Briefs (Electric)" xfId="2637"/>
    <cellStyle name="_Chelan Debt Forecast 12.19.05_Power Costs - Comparison bx Rbtl-Staff-Jt-PC_Adj Bench DR 3 for Initial Briefs (Electric) 2" xfId="2638"/>
    <cellStyle name="_Chelan Debt Forecast 12.19.05_Power Costs - Comparison bx Rbtl-Staff-Jt-PC_Adj Bench DR 3 for Initial Briefs (Electric) 2 2" xfId="2639"/>
    <cellStyle name="_Chelan Debt Forecast 12.19.05_Power Costs - Comparison bx Rbtl-Staff-Jt-PC_Adj Bench DR 3 for Initial Briefs (Electric) 3" xfId="2640"/>
    <cellStyle name="_Chelan Debt Forecast 12.19.05_Power Costs - Comparison bx Rbtl-Staff-Jt-PC_Electric Rev Req Model (2009 GRC) Rebuttal" xfId="2641"/>
    <cellStyle name="_Chelan Debt Forecast 12.19.05_Power Costs - Comparison bx Rbtl-Staff-Jt-PC_Electric Rev Req Model (2009 GRC) Rebuttal 2" xfId="2642"/>
    <cellStyle name="_Chelan Debt Forecast 12.19.05_Power Costs - Comparison bx Rbtl-Staff-Jt-PC_Electric Rev Req Model (2009 GRC) Rebuttal 2 2" xfId="2643"/>
    <cellStyle name="_Chelan Debt Forecast 12.19.05_Power Costs - Comparison bx Rbtl-Staff-Jt-PC_Electric Rev Req Model (2009 GRC) Rebuttal 3" xfId="2644"/>
    <cellStyle name="_Chelan Debt Forecast 12.19.05_Power Costs - Comparison bx Rbtl-Staff-Jt-PC_Electric Rev Req Model (2009 GRC) Rebuttal REmoval of New  WH Solar AdjustMI" xfId="2645"/>
    <cellStyle name="_Chelan Debt Forecast 12.19.05_Power Costs - Comparison bx Rbtl-Staff-Jt-PC_Electric Rev Req Model (2009 GRC) Rebuttal REmoval of New  WH Solar AdjustMI 2" xfId="2646"/>
    <cellStyle name="_Chelan Debt Forecast 12.19.05_Power Costs - Comparison bx Rbtl-Staff-Jt-PC_Electric Rev Req Model (2009 GRC) Rebuttal REmoval of New  WH Solar AdjustMI 2 2" xfId="2647"/>
    <cellStyle name="_Chelan Debt Forecast 12.19.05_Power Costs - Comparison bx Rbtl-Staff-Jt-PC_Electric Rev Req Model (2009 GRC) Rebuttal REmoval of New  WH Solar AdjustMI 3" xfId="2648"/>
    <cellStyle name="_Chelan Debt Forecast 12.19.05_Power Costs - Comparison bx Rbtl-Staff-Jt-PC_Electric Rev Req Model (2009 GRC) Revised 01-18-2010" xfId="2649"/>
    <cellStyle name="_Chelan Debt Forecast 12.19.05_Power Costs - Comparison bx Rbtl-Staff-Jt-PC_Electric Rev Req Model (2009 GRC) Revised 01-18-2010 2" xfId="2650"/>
    <cellStyle name="_Chelan Debt Forecast 12.19.05_Power Costs - Comparison bx Rbtl-Staff-Jt-PC_Electric Rev Req Model (2009 GRC) Revised 01-18-2010 2 2" xfId="2651"/>
    <cellStyle name="_Chelan Debt Forecast 12.19.05_Power Costs - Comparison bx Rbtl-Staff-Jt-PC_Electric Rev Req Model (2009 GRC) Revised 01-18-2010 3" xfId="2652"/>
    <cellStyle name="_Chelan Debt Forecast 12.19.05_Power Costs - Comparison bx Rbtl-Staff-Jt-PC_Final Order Electric EXHIBIT A-1" xfId="2653"/>
    <cellStyle name="_Chelan Debt Forecast 12.19.05_Power Costs - Comparison bx Rbtl-Staff-Jt-PC_Final Order Electric EXHIBIT A-1 2" xfId="2654"/>
    <cellStyle name="_Chelan Debt Forecast 12.19.05_Power Costs - Comparison bx Rbtl-Staff-Jt-PC_Final Order Electric EXHIBIT A-1 2 2" xfId="2655"/>
    <cellStyle name="_Chelan Debt Forecast 12.19.05_Power Costs - Comparison bx Rbtl-Staff-Jt-PC_Final Order Electric EXHIBIT A-1 3" xfId="2656"/>
    <cellStyle name="_Chelan Debt Forecast 12.19.05_Production Adj 4.37" xfId="82"/>
    <cellStyle name="_Chelan Debt Forecast 12.19.05_Production Adj 4.37 2" xfId="2657"/>
    <cellStyle name="_Chelan Debt Forecast 12.19.05_Production Adj 4.37 2 2" xfId="2658"/>
    <cellStyle name="_Chelan Debt Forecast 12.19.05_Production Adj 4.37 3" xfId="2659"/>
    <cellStyle name="_Chelan Debt Forecast 12.19.05_Purchased Power Adj 4.03" xfId="83"/>
    <cellStyle name="_Chelan Debt Forecast 12.19.05_Purchased Power Adj 4.03 2" xfId="2660"/>
    <cellStyle name="_Chelan Debt Forecast 12.19.05_Purchased Power Adj 4.03 2 2" xfId="2661"/>
    <cellStyle name="_Chelan Debt Forecast 12.19.05_Purchased Power Adj 4.03 3" xfId="2662"/>
    <cellStyle name="_Chelan Debt Forecast 12.19.05_Rebuttal Power Costs" xfId="2663"/>
    <cellStyle name="_Chelan Debt Forecast 12.19.05_Rebuttal Power Costs 2" xfId="2664"/>
    <cellStyle name="_Chelan Debt Forecast 12.19.05_Rebuttal Power Costs 2 2" xfId="2665"/>
    <cellStyle name="_Chelan Debt Forecast 12.19.05_Rebuttal Power Costs 3" xfId="2666"/>
    <cellStyle name="_Chelan Debt Forecast 12.19.05_Rebuttal Power Costs_Adj Bench DR 3 for Initial Briefs (Electric)" xfId="2667"/>
    <cellStyle name="_Chelan Debt Forecast 12.19.05_Rebuttal Power Costs_Adj Bench DR 3 for Initial Briefs (Electric) 2" xfId="2668"/>
    <cellStyle name="_Chelan Debt Forecast 12.19.05_Rebuttal Power Costs_Adj Bench DR 3 for Initial Briefs (Electric) 2 2" xfId="2669"/>
    <cellStyle name="_Chelan Debt Forecast 12.19.05_Rebuttal Power Costs_Adj Bench DR 3 for Initial Briefs (Electric) 3" xfId="2670"/>
    <cellStyle name="_Chelan Debt Forecast 12.19.05_Rebuttal Power Costs_Electric Rev Req Model (2009 GRC) Rebuttal" xfId="2671"/>
    <cellStyle name="_Chelan Debt Forecast 12.19.05_Rebuttal Power Costs_Electric Rev Req Model (2009 GRC) Rebuttal 2" xfId="2672"/>
    <cellStyle name="_Chelan Debt Forecast 12.19.05_Rebuttal Power Costs_Electric Rev Req Model (2009 GRC) Rebuttal 2 2" xfId="2673"/>
    <cellStyle name="_Chelan Debt Forecast 12.19.05_Rebuttal Power Costs_Electric Rev Req Model (2009 GRC) Rebuttal 3" xfId="2674"/>
    <cellStyle name="_Chelan Debt Forecast 12.19.05_Rebuttal Power Costs_Electric Rev Req Model (2009 GRC) Rebuttal REmoval of New  WH Solar AdjustMI" xfId="2675"/>
    <cellStyle name="_Chelan Debt Forecast 12.19.05_Rebuttal Power Costs_Electric Rev Req Model (2009 GRC) Rebuttal REmoval of New  WH Solar AdjustMI 2" xfId="2676"/>
    <cellStyle name="_Chelan Debt Forecast 12.19.05_Rebuttal Power Costs_Electric Rev Req Model (2009 GRC) Rebuttal REmoval of New  WH Solar AdjustMI 2 2" xfId="2677"/>
    <cellStyle name="_Chelan Debt Forecast 12.19.05_Rebuttal Power Costs_Electric Rev Req Model (2009 GRC) Rebuttal REmoval of New  WH Solar AdjustMI 3" xfId="2678"/>
    <cellStyle name="_Chelan Debt Forecast 12.19.05_Rebuttal Power Costs_Electric Rev Req Model (2009 GRC) Revised 01-18-2010" xfId="2679"/>
    <cellStyle name="_Chelan Debt Forecast 12.19.05_Rebuttal Power Costs_Electric Rev Req Model (2009 GRC) Revised 01-18-2010 2" xfId="2680"/>
    <cellStyle name="_Chelan Debt Forecast 12.19.05_Rebuttal Power Costs_Electric Rev Req Model (2009 GRC) Revised 01-18-2010 2 2" xfId="2681"/>
    <cellStyle name="_Chelan Debt Forecast 12.19.05_Rebuttal Power Costs_Electric Rev Req Model (2009 GRC) Revised 01-18-2010 3" xfId="2682"/>
    <cellStyle name="_Chelan Debt Forecast 12.19.05_Rebuttal Power Costs_Final Order Electric EXHIBIT A-1" xfId="2683"/>
    <cellStyle name="_Chelan Debt Forecast 12.19.05_Rebuttal Power Costs_Final Order Electric EXHIBIT A-1 2" xfId="2684"/>
    <cellStyle name="_Chelan Debt Forecast 12.19.05_Rebuttal Power Costs_Final Order Electric EXHIBIT A-1 2 2" xfId="2685"/>
    <cellStyle name="_Chelan Debt Forecast 12.19.05_Rebuttal Power Costs_Final Order Electric EXHIBIT A-1 3" xfId="2686"/>
    <cellStyle name="_Chelan Debt Forecast 12.19.05_RECS vs PTC's w Interest 6-28-10" xfId="84"/>
    <cellStyle name="_Chelan Debt Forecast 12.19.05_ROR &amp; CONV FACTOR" xfId="85"/>
    <cellStyle name="_Chelan Debt Forecast 12.19.05_ROR &amp; CONV FACTOR 2" xfId="2687"/>
    <cellStyle name="_Chelan Debt Forecast 12.19.05_ROR &amp; CONV FACTOR 2 2" xfId="2688"/>
    <cellStyle name="_Chelan Debt Forecast 12.19.05_ROR &amp; CONV FACTOR 3" xfId="2689"/>
    <cellStyle name="_Chelan Debt Forecast 12.19.05_ROR 5.02" xfId="86"/>
    <cellStyle name="_Chelan Debt Forecast 12.19.05_ROR 5.02 2" xfId="2690"/>
    <cellStyle name="_Chelan Debt Forecast 12.19.05_ROR 5.02 2 2" xfId="2691"/>
    <cellStyle name="_Chelan Debt Forecast 12.19.05_ROR 5.02 3" xfId="2692"/>
    <cellStyle name="_Chelan Debt Forecast 12.19.05_Transmission Workbook for May BOD" xfId="2693"/>
    <cellStyle name="_Chelan Debt Forecast 12.19.05_Transmission Workbook for May BOD 2" xfId="2694"/>
    <cellStyle name="_Chelan Debt Forecast 12.19.05_Typical Residential Impacts 10.27.08" xfId="87"/>
    <cellStyle name="_Chelan Debt Forecast 12.19.05_Wind Integration 10GRC" xfId="2695"/>
    <cellStyle name="_Chelan Debt Forecast 12.19.05_Wind Integration 10GRC 2" xfId="2696"/>
    <cellStyle name="_Colstrip FOR - GADS 1990-2009" xfId="2697"/>
    <cellStyle name="_Colstrip FOR - GADS 1990-2009 2" xfId="2698"/>
    <cellStyle name="_x0013__Confidential Material" xfId="2699"/>
    <cellStyle name="_Copy 11-9 Sumas Proforma - Current" xfId="779"/>
    <cellStyle name="_Costs not in AURORA 06GRC" xfId="88"/>
    <cellStyle name="_Costs not in AURORA 06GRC 2" xfId="780"/>
    <cellStyle name="_Costs not in AURORA 06GRC 2 2" xfId="2700"/>
    <cellStyle name="_Costs not in AURORA 06GRC 2 2 2" xfId="2701"/>
    <cellStyle name="_Costs not in AURORA 06GRC 2 3" xfId="2702"/>
    <cellStyle name="_Costs not in AURORA 06GRC 3" xfId="2703"/>
    <cellStyle name="_Costs not in AURORA 06GRC 3 2" xfId="2704"/>
    <cellStyle name="_Costs not in AURORA 06GRC 3 2 2" xfId="2705"/>
    <cellStyle name="_Costs not in AURORA 06GRC 3 3" xfId="2706"/>
    <cellStyle name="_Costs not in AURORA 06GRC 3 3 2" xfId="2707"/>
    <cellStyle name="_Costs not in AURORA 06GRC 3 4" xfId="2708"/>
    <cellStyle name="_Costs not in AURORA 06GRC 3 4 2" xfId="2709"/>
    <cellStyle name="_Costs not in AURORA 06GRC 4" xfId="2710"/>
    <cellStyle name="_Costs not in AURORA 06GRC 4 2" xfId="2711"/>
    <cellStyle name="_Costs not in AURORA 06GRC 5" xfId="2712"/>
    <cellStyle name="_Costs not in AURORA 06GRC 6" xfId="2713"/>
    <cellStyle name="_Costs not in AURORA 06GRC 7" xfId="2714"/>
    <cellStyle name="_Costs not in AURORA 06GRC_04 07E Wild Horse Wind Expansion (C) (2)" xfId="89"/>
    <cellStyle name="_Costs not in AURORA 06GRC_04 07E Wild Horse Wind Expansion (C) (2) 2" xfId="2715"/>
    <cellStyle name="_Costs not in AURORA 06GRC_04 07E Wild Horse Wind Expansion (C) (2) 2 2" xfId="2716"/>
    <cellStyle name="_Costs not in AURORA 06GRC_04 07E Wild Horse Wind Expansion (C) (2) 3" xfId="2717"/>
    <cellStyle name="_Costs not in AURORA 06GRC_04 07E Wild Horse Wind Expansion (C) (2)_Adj Bench DR 3 for Initial Briefs (Electric)" xfId="2718"/>
    <cellStyle name="_Costs not in AURORA 06GRC_04 07E Wild Horse Wind Expansion (C) (2)_Adj Bench DR 3 for Initial Briefs (Electric) 2" xfId="2719"/>
    <cellStyle name="_Costs not in AURORA 06GRC_04 07E Wild Horse Wind Expansion (C) (2)_Adj Bench DR 3 for Initial Briefs (Electric) 2 2" xfId="2720"/>
    <cellStyle name="_Costs not in AURORA 06GRC_04 07E Wild Horse Wind Expansion (C) (2)_Adj Bench DR 3 for Initial Briefs (Electric) 3" xfId="2721"/>
    <cellStyle name="_Costs not in AURORA 06GRC_04 07E Wild Horse Wind Expansion (C) (2)_Book1" xfId="2722"/>
    <cellStyle name="_Costs not in AURORA 06GRC_04 07E Wild Horse Wind Expansion (C) (2)_Electric Rev Req Model (2009 GRC) " xfId="1079"/>
    <cellStyle name="_Costs not in AURORA 06GRC_04 07E Wild Horse Wind Expansion (C) (2)_Electric Rev Req Model (2009 GRC)  2" xfId="2723"/>
    <cellStyle name="_Costs not in AURORA 06GRC_04 07E Wild Horse Wind Expansion (C) (2)_Electric Rev Req Model (2009 GRC)  2 2" xfId="2724"/>
    <cellStyle name="_Costs not in AURORA 06GRC_04 07E Wild Horse Wind Expansion (C) (2)_Electric Rev Req Model (2009 GRC)  3" xfId="2725"/>
    <cellStyle name="_Costs not in AURORA 06GRC_04 07E Wild Horse Wind Expansion (C) (2)_Electric Rev Req Model (2009 GRC) Rebuttal" xfId="2726"/>
    <cellStyle name="_Costs not in AURORA 06GRC_04 07E Wild Horse Wind Expansion (C) (2)_Electric Rev Req Model (2009 GRC) Rebuttal 2" xfId="2727"/>
    <cellStyle name="_Costs not in AURORA 06GRC_04 07E Wild Horse Wind Expansion (C) (2)_Electric Rev Req Model (2009 GRC) Rebuttal 2 2" xfId="2728"/>
    <cellStyle name="_Costs not in AURORA 06GRC_04 07E Wild Horse Wind Expansion (C) (2)_Electric Rev Req Model (2009 GRC) Rebuttal 3" xfId="2729"/>
    <cellStyle name="_Costs not in AURORA 06GRC_04 07E Wild Horse Wind Expansion (C) (2)_Electric Rev Req Model (2009 GRC) Rebuttal REmoval of New  WH Solar AdjustMI" xfId="2730"/>
    <cellStyle name="_Costs not in AURORA 06GRC_04 07E Wild Horse Wind Expansion (C) (2)_Electric Rev Req Model (2009 GRC) Rebuttal REmoval of New  WH Solar AdjustMI 2" xfId="2731"/>
    <cellStyle name="_Costs not in AURORA 06GRC_04 07E Wild Horse Wind Expansion (C) (2)_Electric Rev Req Model (2009 GRC) Rebuttal REmoval of New  WH Solar AdjustMI 2 2" xfId="2732"/>
    <cellStyle name="_Costs not in AURORA 06GRC_04 07E Wild Horse Wind Expansion (C) (2)_Electric Rev Req Model (2009 GRC) Rebuttal REmoval of New  WH Solar AdjustMI 3" xfId="2733"/>
    <cellStyle name="_Costs not in AURORA 06GRC_04 07E Wild Horse Wind Expansion (C) (2)_Electric Rev Req Model (2009 GRC) Revised 01-18-2010" xfId="2734"/>
    <cellStyle name="_Costs not in AURORA 06GRC_04 07E Wild Horse Wind Expansion (C) (2)_Electric Rev Req Model (2009 GRC) Revised 01-18-2010 2" xfId="2735"/>
    <cellStyle name="_Costs not in AURORA 06GRC_04 07E Wild Horse Wind Expansion (C) (2)_Electric Rev Req Model (2009 GRC) Revised 01-18-2010 2 2" xfId="2736"/>
    <cellStyle name="_Costs not in AURORA 06GRC_04 07E Wild Horse Wind Expansion (C) (2)_Electric Rev Req Model (2009 GRC) Revised 01-18-2010 3" xfId="2737"/>
    <cellStyle name="_Costs not in AURORA 06GRC_04 07E Wild Horse Wind Expansion (C) (2)_Electric Rev Req Model (2010 GRC)" xfId="2738"/>
    <cellStyle name="_Costs not in AURORA 06GRC_04 07E Wild Horse Wind Expansion (C) (2)_Electric Rev Req Model (2010 GRC) SF" xfId="2739"/>
    <cellStyle name="_Costs not in AURORA 06GRC_04 07E Wild Horse Wind Expansion (C) (2)_Final Order Electric EXHIBIT A-1" xfId="2740"/>
    <cellStyle name="_Costs not in AURORA 06GRC_04 07E Wild Horse Wind Expansion (C) (2)_Final Order Electric EXHIBIT A-1 2" xfId="2741"/>
    <cellStyle name="_Costs not in AURORA 06GRC_04 07E Wild Horse Wind Expansion (C) (2)_Final Order Electric EXHIBIT A-1 2 2" xfId="2742"/>
    <cellStyle name="_Costs not in AURORA 06GRC_04 07E Wild Horse Wind Expansion (C) (2)_Final Order Electric EXHIBIT A-1 3" xfId="2743"/>
    <cellStyle name="_Costs not in AURORA 06GRC_04 07E Wild Horse Wind Expansion (C) (2)_TENASKA REGULATORY ASSET" xfId="2744"/>
    <cellStyle name="_Costs not in AURORA 06GRC_04 07E Wild Horse Wind Expansion (C) (2)_TENASKA REGULATORY ASSET 2" xfId="2745"/>
    <cellStyle name="_Costs not in AURORA 06GRC_04 07E Wild Horse Wind Expansion (C) (2)_TENASKA REGULATORY ASSET 2 2" xfId="2746"/>
    <cellStyle name="_Costs not in AURORA 06GRC_04 07E Wild Horse Wind Expansion (C) (2)_TENASKA REGULATORY ASSET 3" xfId="2747"/>
    <cellStyle name="_Costs not in AURORA 06GRC_16.37E Wild Horse Expansion DeferralRevwrkingfile SF" xfId="2748"/>
    <cellStyle name="_Costs not in AURORA 06GRC_16.37E Wild Horse Expansion DeferralRevwrkingfile SF 2" xfId="2749"/>
    <cellStyle name="_Costs not in AURORA 06GRC_16.37E Wild Horse Expansion DeferralRevwrkingfile SF 2 2" xfId="2750"/>
    <cellStyle name="_Costs not in AURORA 06GRC_16.37E Wild Horse Expansion DeferralRevwrkingfile SF 3" xfId="2751"/>
    <cellStyle name="_Costs not in AURORA 06GRC_2009 Compliance Filing PCA Exhibits for GRC" xfId="2752"/>
    <cellStyle name="_Costs not in AURORA 06GRC_2009 GRC Compl Filing - Exhibit D" xfId="2753"/>
    <cellStyle name="_Costs not in AURORA 06GRC_2009 GRC Compl Filing - Exhibit D 2" xfId="2754"/>
    <cellStyle name="_Costs not in AURORA 06GRC_2010 PTC's July1_Dec31 2010 " xfId="90"/>
    <cellStyle name="_Costs not in AURORA 06GRC_2010 PTC's Sept10_Aug11 (Version 4)" xfId="91"/>
    <cellStyle name="_Costs not in AURORA 06GRC_3.01 Income Statement" xfId="781"/>
    <cellStyle name="_Costs not in AURORA 06GRC_4 31 Regulatory Assets and Liabilities  7 06- Exhibit D" xfId="782"/>
    <cellStyle name="_Costs not in AURORA 06GRC_4 31 Regulatory Assets and Liabilities  7 06- Exhibit D 2" xfId="2755"/>
    <cellStyle name="_Costs not in AURORA 06GRC_4 31 Regulatory Assets and Liabilities  7 06- Exhibit D 2 2" xfId="2756"/>
    <cellStyle name="_Costs not in AURORA 06GRC_4 31 Regulatory Assets and Liabilities  7 06- Exhibit D 3" xfId="2757"/>
    <cellStyle name="_Costs not in AURORA 06GRC_4 31 Regulatory Assets and Liabilities  7 06- Exhibit D_NIM Summary" xfId="2758"/>
    <cellStyle name="_Costs not in AURORA 06GRC_4 31 Regulatory Assets and Liabilities  7 06- Exhibit D_NIM Summary 2" xfId="2759"/>
    <cellStyle name="_Costs not in AURORA 06GRC_4 32 Regulatory Assets and Liabilities  7 06- Exhibit D" xfId="783"/>
    <cellStyle name="_Costs not in AURORA 06GRC_4 32 Regulatory Assets and Liabilities  7 06- Exhibit D 2" xfId="2760"/>
    <cellStyle name="_Costs not in AURORA 06GRC_4 32 Regulatory Assets and Liabilities  7 06- Exhibit D 2 2" xfId="2761"/>
    <cellStyle name="_Costs not in AURORA 06GRC_4 32 Regulatory Assets and Liabilities  7 06- Exhibit D 3" xfId="2762"/>
    <cellStyle name="_Costs not in AURORA 06GRC_4 32 Regulatory Assets and Liabilities  7 06- Exhibit D_NIM Summary" xfId="2763"/>
    <cellStyle name="_Costs not in AURORA 06GRC_4 32 Regulatory Assets and Liabilities  7 06- Exhibit D_NIM Summary 2" xfId="2764"/>
    <cellStyle name="_Costs not in AURORA 06GRC_ACCOUNTS" xfId="2765"/>
    <cellStyle name="_Costs not in AURORA 06GRC_Att B to RECs proceeds proposal" xfId="695"/>
    <cellStyle name="_Costs not in AURORA 06GRC_AURORA Total New" xfId="2766"/>
    <cellStyle name="_Costs not in AURORA 06GRC_AURORA Total New 2" xfId="2767"/>
    <cellStyle name="_Costs not in AURORA 06GRC_Backup for Attachment B 2010-09-09" xfId="696"/>
    <cellStyle name="_Costs not in AURORA 06GRC_Bench Request - Attachment B" xfId="697"/>
    <cellStyle name="_Costs not in AURORA 06GRC_Book2" xfId="2768"/>
    <cellStyle name="_Costs not in AURORA 06GRC_Book2 2" xfId="2769"/>
    <cellStyle name="_Costs not in AURORA 06GRC_Book2 2 2" xfId="2770"/>
    <cellStyle name="_Costs not in AURORA 06GRC_Book2 3" xfId="2771"/>
    <cellStyle name="_Costs not in AURORA 06GRC_Book2_Adj Bench DR 3 for Initial Briefs (Electric)" xfId="2772"/>
    <cellStyle name="_Costs not in AURORA 06GRC_Book2_Adj Bench DR 3 for Initial Briefs (Electric) 2" xfId="2773"/>
    <cellStyle name="_Costs not in AURORA 06GRC_Book2_Adj Bench DR 3 for Initial Briefs (Electric) 2 2" xfId="2774"/>
    <cellStyle name="_Costs not in AURORA 06GRC_Book2_Adj Bench DR 3 for Initial Briefs (Electric) 3" xfId="2775"/>
    <cellStyle name="_Costs not in AURORA 06GRC_Book2_Electric Rev Req Model (2009 GRC) Rebuttal" xfId="2776"/>
    <cellStyle name="_Costs not in AURORA 06GRC_Book2_Electric Rev Req Model (2009 GRC) Rebuttal 2" xfId="2777"/>
    <cellStyle name="_Costs not in AURORA 06GRC_Book2_Electric Rev Req Model (2009 GRC) Rebuttal 2 2" xfId="2778"/>
    <cellStyle name="_Costs not in AURORA 06GRC_Book2_Electric Rev Req Model (2009 GRC) Rebuttal 3" xfId="2779"/>
    <cellStyle name="_Costs not in AURORA 06GRC_Book2_Electric Rev Req Model (2009 GRC) Rebuttal REmoval of New  WH Solar AdjustMI" xfId="2780"/>
    <cellStyle name="_Costs not in AURORA 06GRC_Book2_Electric Rev Req Model (2009 GRC) Rebuttal REmoval of New  WH Solar AdjustMI 2" xfId="2781"/>
    <cellStyle name="_Costs not in AURORA 06GRC_Book2_Electric Rev Req Model (2009 GRC) Rebuttal REmoval of New  WH Solar AdjustMI 2 2" xfId="2782"/>
    <cellStyle name="_Costs not in AURORA 06GRC_Book2_Electric Rev Req Model (2009 GRC) Rebuttal REmoval of New  WH Solar AdjustMI 3" xfId="2783"/>
    <cellStyle name="_Costs not in AURORA 06GRC_Book2_Electric Rev Req Model (2009 GRC) Revised 01-18-2010" xfId="2784"/>
    <cellStyle name="_Costs not in AURORA 06GRC_Book2_Electric Rev Req Model (2009 GRC) Revised 01-18-2010 2" xfId="2785"/>
    <cellStyle name="_Costs not in AURORA 06GRC_Book2_Electric Rev Req Model (2009 GRC) Revised 01-18-2010 2 2" xfId="2786"/>
    <cellStyle name="_Costs not in AURORA 06GRC_Book2_Electric Rev Req Model (2009 GRC) Revised 01-18-2010 3" xfId="2787"/>
    <cellStyle name="_Costs not in AURORA 06GRC_Book2_Final Order Electric EXHIBIT A-1" xfId="2788"/>
    <cellStyle name="_Costs not in AURORA 06GRC_Book2_Final Order Electric EXHIBIT A-1 2" xfId="2789"/>
    <cellStyle name="_Costs not in AURORA 06GRC_Book2_Final Order Electric EXHIBIT A-1 2 2" xfId="2790"/>
    <cellStyle name="_Costs not in AURORA 06GRC_Book2_Final Order Electric EXHIBIT A-1 3" xfId="2791"/>
    <cellStyle name="_Costs not in AURORA 06GRC_Book4" xfId="2792"/>
    <cellStyle name="_Costs not in AURORA 06GRC_Book4 2" xfId="2793"/>
    <cellStyle name="_Costs not in AURORA 06GRC_Book4 2 2" xfId="2794"/>
    <cellStyle name="_Costs not in AURORA 06GRC_Book4 3" xfId="2795"/>
    <cellStyle name="_Costs not in AURORA 06GRC_Book9" xfId="784"/>
    <cellStyle name="_Costs not in AURORA 06GRC_Book9 2" xfId="2796"/>
    <cellStyle name="_Costs not in AURORA 06GRC_Book9 2 2" xfId="2797"/>
    <cellStyle name="_Costs not in AURORA 06GRC_Book9 3" xfId="2798"/>
    <cellStyle name="_Costs not in AURORA 06GRC_Check the Interest Calculation" xfId="92"/>
    <cellStyle name="_Costs not in AURORA 06GRC_Check the Interest Calculation_Scenario 1 REC vs PTC Offset" xfId="698"/>
    <cellStyle name="_Costs not in AURORA 06GRC_Check the Interest Calculation_Scenario 3" xfId="699"/>
    <cellStyle name="_Costs not in AURORA 06GRC_Chelan PUD Power Costs (8-10)" xfId="2799"/>
    <cellStyle name="_Costs not in AURORA 06GRC_DWH-08 (Rate Spread &amp; Design Workpapers)" xfId="93"/>
    <cellStyle name="_Costs not in AURORA 06GRC_Exhibit D fr R Gho 12-31-08" xfId="2800"/>
    <cellStyle name="_Costs not in AURORA 06GRC_Exhibit D fr R Gho 12-31-08 2" xfId="2801"/>
    <cellStyle name="_Costs not in AURORA 06GRC_Exhibit D fr R Gho 12-31-08 v2" xfId="2802"/>
    <cellStyle name="_Costs not in AURORA 06GRC_Exhibit D fr R Gho 12-31-08 v2 2" xfId="2803"/>
    <cellStyle name="_Costs not in AURORA 06GRC_Exhibit D fr R Gho 12-31-08 v2_NIM Summary" xfId="2804"/>
    <cellStyle name="_Costs not in AURORA 06GRC_Exhibit D fr R Gho 12-31-08 v2_NIM Summary 2" xfId="2805"/>
    <cellStyle name="_Costs not in AURORA 06GRC_Exhibit D fr R Gho 12-31-08_NIM Summary" xfId="2806"/>
    <cellStyle name="_Costs not in AURORA 06GRC_Exhibit D fr R Gho 12-31-08_NIM Summary 2" xfId="2807"/>
    <cellStyle name="_Costs not in AURORA 06GRC_Final 2008 PTC Rate Design Workpapers 10.27.08" xfId="94"/>
    <cellStyle name="_Costs not in AURORA 06GRC_Final 2009 Electric Low Income Workpapers" xfId="95"/>
    <cellStyle name="_Costs not in AURORA 06GRC_Gas Rev Req Model (2010 GRC)" xfId="2808"/>
    <cellStyle name="_Costs not in AURORA 06GRC_Hopkins Ridge Prepaid Tran - Interest Earned RY 12ME Feb  '11" xfId="2809"/>
    <cellStyle name="_Costs not in AURORA 06GRC_Hopkins Ridge Prepaid Tran - Interest Earned RY 12ME Feb  '11 2" xfId="2810"/>
    <cellStyle name="_Costs not in AURORA 06GRC_Hopkins Ridge Prepaid Tran - Interest Earned RY 12ME Feb  '11_NIM Summary" xfId="2811"/>
    <cellStyle name="_Costs not in AURORA 06GRC_Hopkins Ridge Prepaid Tran - Interest Earned RY 12ME Feb  '11_NIM Summary 2" xfId="2812"/>
    <cellStyle name="_Costs not in AURORA 06GRC_Hopkins Ridge Prepaid Tran - Interest Earned RY 12ME Feb  '11_Transmission Workbook for May BOD" xfId="2813"/>
    <cellStyle name="_Costs not in AURORA 06GRC_Hopkins Ridge Prepaid Tran - Interest Earned RY 12ME Feb  '11_Transmission Workbook for May BOD 2" xfId="2814"/>
    <cellStyle name="_Costs not in AURORA 06GRC_INPUTS" xfId="96"/>
    <cellStyle name="_Costs not in AURORA 06GRC_INPUTS 2" xfId="2815"/>
    <cellStyle name="_Costs not in AURORA 06GRC_INPUTS 2 2" xfId="2816"/>
    <cellStyle name="_Costs not in AURORA 06GRC_INPUTS 3" xfId="2817"/>
    <cellStyle name="_Costs not in AURORA 06GRC_Low Income 2010 RevRequirement" xfId="97"/>
    <cellStyle name="_Costs not in AURORA 06GRC_Low Income 2010 RevRequirement (2)" xfId="98"/>
    <cellStyle name="_Costs not in AURORA 06GRC_NIM Summary" xfId="2818"/>
    <cellStyle name="_Costs not in AURORA 06GRC_NIM Summary 09GRC" xfId="2819"/>
    <cellStyle name="_Costs not in AURORA 06GRC_NIM Summary 09GRC 2" xfId="2820"/>
    <cellStyle name="_Costs not in AURORA 06GRC_NIM Summary 2" xfId="2821"/>
    <cellStyle name="_Costs not in AURORA 06GRC_NIM Summary 3" xfId="2822"/>
    <cellStyle name="_Costs not in AURORA 06GRC_NIM Summary 4" xfId="2823"/>
    <cellStyle name="_Costs not in AURORA 06GRC_NIM Summary 5" xfId="2824"/>
    <cellStyle name="_Costs not in AURORA 06GRC_NIM Summary 6" xfId="2825"/>
    <cellStyle name="_Costs not in AURORA 06GRC_NIM Summary 7" xfId="2826"/>
    <cellStyle name="_Costs not in AURORA 06GRC_NIM Summary 8" xfId="2827"/>
    <cellStyle name="_Costs not in AURORA 06GRC_NIM Summary 9" xfId="2828"/>
    <cellStyle name="_Costs not in AURORA 06GRC_Oct2010toSep2011LwIncLead" xfId="99"/>
    <cellStyle name="_Costs not in AURORA 06GRC_PCA 10 -  Exhibit D from A Kellogg Jan 2011" xfId="2829"/>
    <cellStyle name="_Costs not in AURORA 06GRC_PCA 10 -  Exhibit D from A Kellogg July 2011" xfId="2830"/>
    <cellStyle name="_Costs not in AURORA 06GRC_PCA 10 -  Exhibit D from S Free Rcv'd 12-11" xfId="2831"/>
    <cellStyle name="_Costs not in AURORA 06GRC_PCA 7 - Exhibit D update 11_30_08 (2)" xfId="2832"/>
    <cellStyle name="_Costs not in AURORA 06GRC_PCA 7 - Exhibit D update 11_30_08 (2) 2" xfId="2833"/>
    <cellStyle name="_Costs not in AURORA 06GRC_PCA 7 - Exhibit D update 11_30_08 (2) 2 2" xfId="2834"/>
    <cellStyle name="_Costs not in AURORA 06GRC_PCA 7 - Exhibit D update 11_30_08 (2) 3" xfId="2835"/>
    <cellStyle name="_Costs not in AURORA 06GRC_PCA 7 - Exhibit D update 11_30_08 (2)_NIM Summary" xfId="2836"/>
    <cellStyle name="_Costs not in AURORA 06GRC_PCA 7 - Exhibit D update 11_30_08 (2)_NIM Summary 2" xfId="2837"/>
    <cellStyle name="_Costs not in AURORA 06GRC_PCA 8 - Exhibit D update 12_31_09" xfId="2838"/>
    <cellStyle name="_Costs not in AURORA 06GRC_PCA 9 -  Exhibit D April 2010" xfId="2839"/>
    <cellStyle name="_Costs not in AURORA 06GRC_PCA 9 -  Exhibit D April 2010 (3)" xfId="2840"/>
    <cellStyle name="_Costs not in AURORA 06GRC_PCA 9 -  Exhibit D April 2010 (3) 2" xfId="2841"/>
    <cellStyle name="_Costs not in AURORA 06GRC_PCA 9 -  Exhibit D Feb 2010" xfId="2842"/>
    <cellStyle name="_Costs not in AURORA 06GRC_PCA 9 -  Exhibit D Feb 2010 v2" xfId="2843"/>
    <cellStyle name="_Costs not in AURORA 06GRC_PCA 9 -  Exhibit D Feb 2010 WF" xfId="2844"/>
    <cellStyle name="_Costs not in AURORA 06GRC_PCA 9 -  Exhibit D Jan 2010" xfId="2845"/>
    <cellStyle name="_Costs not in AURORA 06GRC_PCA 9 -  Exhibit D March 2010 (2)" xfId="2846"/>
    <cellStyle name="_Costs not in AURORA 06GRC_PCA 9 -  Exhibit D Nov 2010" xfId="2847"/>
    <cellStyle name="_Costs not in AURORA 06GRC_PCA 9 - Exhibit D at August 2010" xfId="2848"/>
    <cellStyle name="_Costs not in AURORA 06GRC_PCA 9 - Exhibit D June 2010 GRC" xfId="2849"/>
    <cellStyle name="_Costs not in AURORA 06GRC_Power Costs - Comparison bx Rbtl-Staff-Jt-PC" xfId="2850"/>
    <cellStyle name="_Costs not in AURORA 06GRC_Power Costs - Comparison bx Rbtl-Staff-Jt-PC 2" xfId="2851"/>
    <cellStyle name="_Costs not in AURORA 06GRC_Power Costs - Comparison bx Rbtl-Staff-Jt-PC 2 2" xfId="2852"/>
    <cellStyle name="_Costs not in AURORA 06GRC_Power Costs - Comparison bx Rbtl-Staff-Jt-PC 3" xfId="2853"/>
    <cellStyle name="_Costs not in AURORA 06GRC_Power Costs - Comparison bx Rbtl-Staff-Jt-PC_Adj Bench DR 3 for Initial Briefs (Electric)" xfId="2854"/>
    <cellStyle name="_Costs not in AURORA 06GRC_Power Costs - Comparison bx Rbtl-Staff-Jt-PC_Adj Bench DR 3 for Initial Briefs (Electric) 2" xfId="2855"/>
    <cellStyle name="_Costs not in AURORA 06GRC_Power Costs - Comparison bx Rbtl-Staff-Jt-PC_Adj Bench DR 3 for Initial Briefs (Electric) 2 2" xfId="2856"/>
    <cellStyle name="_Costs not in AURORA 06GRC_Power Costs - Comparison bx Rbtl-Staff-Jt-PC_Adj Bench DR 3 for Initial Briefs (Electric) 3" xfId="2857"/>
    <cellStyle name="_Costs not in AURORA 06GRC_Power Costs - Comparison bx Rbtl-Staff-Jt-PC_Electric Rev Req Model (2009 GRC) Rebuttal" xfId="2858"/>
    <cellStyle name="_Costs not in AURORA 06GRC_Power Costs - Comparison bx Rbtl-Staff-Jt-PC_Electric Rev Req Model (2009 GRC) Rebuttal 2" xfId="2859"/>
    <cellStyle name="_Costs not in AURORA 06GRC_Power Costs - Comparison bx Rbtl-Staff-Jt-PC_Electric Rev Req Model (2009 GRC) Rebuttal 2 2" xfId="2860"/>
    <cellStyle name="_Costs not in AURORA 06GRC_Power Costs - Comparison bx Rbtl-Staff-Jt-PC_Electric Rev Req Model (2009 GRC) Rebuttal 3" xfId="2861"/>
    <cellStyle name="_Costs not in AURORA 06GRC_Power Costs - Comparison bx Rbtl-Staff-Jt-PC_Electric Rev Req Model (2009 GRC) Rebuttal REmoval of New  WH Solar AdjustMI" xfId="2862"/>
    <cellStyle name="_Costs not in AURORA 06GRC_Power Costs - Comparison bx Rbtl-Staff-Jt-PC_Electric Rev Req Model (2009 GRC) Rebuttal REmoval of New  WH Solar AdjustMI 2" xfId="2863"/>
    <cellStyle name="_Costs not in AURORA 06GRC_Power Costs - Comparison bx Rbtl-Staff-Jt-PC_Electric Rev Req Model (2009 GRC) Rebuttal REmoval of New  WH Solar AdjustMI 2 2" xfId="2864"/>
    <cellStyle name="_Costs not in AURORA 06GRC_Power Costs - Comparison bx Rbtl-Staff-Jt-PC_Electric Rev Req Model (2009 GRC) Rebuttal REmoval of New  WH Solar AdjustMI 3" xfId="2865"/>
    <cellStyle name="_Costs not in AURORA 06GRC_Power Costs - Comparison bx Rbtl-Staff-Jt-PC_Electric Rev Req Model (2009 GRC) Revised 01-18-2010" xfId="2866"/>
    <cellStyle name="_Costs not in AURORA 06GRC_Power Costs - Comparison bx Rbtl-Staff-Jt-PC_Electric Rev Req Model (2009 GRC) Revised 01-18-2010 2" xfId="2867"/>
    <cellStyle name="_Costs not in AURORA 06GRC_Power Costs - Comparison bx Rbtl-Staff-Jt-PC_Electric Rev Req Model (2009 GRC) Revised 01-18-2010 2 2" xfId="2868"/>
    <cellStyle name="_Costs not in AURORA 06GRC_Power Costs - Comparison bx Rbtl-Staff-Jt-PC_Electric Rev Req Model (2009 GRC) Revised 01-18-2010 3" xfId="2869"/>
    <cellStyle name="_Costs not in AURORA 06GRC_Power Costs - Comparison bx Rbtl-Staff-Jt-PC_Final Order Electric EXHIBIT A-1" xfId="2870"/>
    <cellStyle name="_Costs not in AURORA 06GRC_Power Costs - Comparison bx Rbtl-Staff-Jt-PC_Final Order Electric EXHIBIT A-1 2" xfId="2871"/>
    <cellStyle name="_Costs not in AURORA 06GRC_Power Costs - Comparison bx Rbtl-Staff-Jt-PC_Final Order Electric EXHIBIT A-1 2 2" xfId="2872"/>
    <cellStyle name="_Costs not in AURORA 06GRC_Power Costs - Comparison bx Rbtl-Staff-Jt-PC_Final Order Electric EXHIBIT A-1 3" xfId="2873"/>
    <cellStyle name="_Costs not in AURORA 06GRC_Production Adj 4.37" xfId="100"/>
    <cellStyle name="_Costs not in AURORA 06GRC_Production Adj 4.37 2" xfId="2874"/>
    <cellStyle name="_Costs not in AURORA 06GRC_Production Adj 4.37 2 2" xfId="2875"/>
    <cellStyle name="_Costs not in AURORA 06GRC_Production Adj 4.37 3" xfId="2876"/>
    <cellStyle name="_Costs not in AURORA 06GRC_Purchased Power Adj 4.03" xfId="101"/>
    <cellStyle name="_Costs not in AURORA 06GRC_Purchased Power Adj 4.03 2" xfId="2877"/>
    <cellStyle name="_Costs not in AURORA 06GRC_Purchased Power Adj 4.03 2 2" xfId="2878"/>
    <cellStyle name="_Costs not in AURORA 06GRC_Purchased Power Adj 4.03 3" xfId="2879"/>
    <cellStyle name="_Costs not in AURORA 06GRC_Rebuttal Power Costs" xfId="2880"/>
    <cellStyle name="_Costs not in AURORA 06GRC_Rebuttal Power Costs 2" xfId="2881"/>
    <cellStyle name="_Costs not in AURORA 06GRC_Rebuttal Power Costs 2 2" xfId="2882"/>
    <cellStyle name="_Costs not in AURORA 06GRC_Rebuttal Power Costs 3" xfId="2883"/>
    <cellStyle name="_Costs not in AURORA 06GRC_Rebuttal Power Costs_Adj Bench DR 3 for Initial Briefs (Electric)" xfId="2884"/>
    <cellStyle name="_Costs not in AURORA 06GRC_Rebuttal Power Costs_Adj Bench DR 3 for Initial Briefs (Electric) 2" xfId="2885"/>
    <cellStyle name="_Costs not in AURORA 06GRC_Rebuttal Power Costs_Adj Bench DR 3 for Initial Briefs (Electric) 2 2" xfId="2886"/>
    <cellStyle name="_Costs not in AURORA 06GRC_Rebuttal Power Costs_Adj Bench DR 3 for Initial Briefs (Electric) 3" xfId="2887"/>
    <cellStyle name="_Costs not in AURORA 06GRC_Rebuttal Power Costs_Electric Rev Req Model (2009 GRC) Rebuttal" xfId="2888"/>
    <cellStyle name="_Costs not in AURORA 06GRC_Rebuttal Power Costs_Electric Rev Req Model (2009 GRC) Rebuttal 2" xfId="2889"/>
    <cellStyle name="_Costs not in AURORA 06GRC_Rebuttal Power Costs_Electric Rev Req Model (2009 GRC) Rebuttal 2 2" xfId="2890"/>
    <cellStyle name="_Costs not in AURORA 06GRC_Rebuttal Power Costs_Electric Rev Req Model (2009 GRC) Rebuttal 3" xfId="2891"/>
    <cellStyle name="_Costs not in AURORA 06GRC_Rebuttal Power Costs_Electric Rev Req Model (2009 GRC) Rebuttal REmoval of New  WH Solar AdjustMI" xfId="2892"/>
    <cellStyle name="_Costs not in AURORA 06GRC_Rebuttal Power Costs_Electric Rev Req Model (2009 GRC) Rebuttal REmoval of New  WH Solar AdjustMI 2" xfId="2893"/>
    <cellStyle name="_Costs not in AURORA 06GRC_Rebuttal Power Costs_Electric Rev Req Model (2009 GRC) Rebuttal REmoval of New  WH Solar AdjustMI 2 2" xfId="2894"/>
    <cellStyle name="_Costs not in AURORA 06GRC_Rebuttal Power Costs_Electric Rev Req Model (2009 GRC) Rebuttal REmoval of New  WH Solar AdjustMI 3" xfId="2895"/>
    <cellStyle name="_Costs not in AURORA 06GRC_Rebuttal Power Costs_Electric Rev Req Model (2009 GRC) Revised 01-18-2010" xfId="2896"/>
    <cellStyle name="_Costs not in AURORA 06GRC_Rebuttal Power Costs_Electric Rev Req Model (2009 GRC) Revised 01-18-2010 2" xfId="2897"/>
    <cellStyle name="_Costs not in AURORA 06GRC_Rebuttal Power Costs_Electric Rev Req Model (2009 GRC) Revised 01-18-2010 2 2" xfId="2898"/>
    <cellStyle name="_Costs not in AURORA 06GRC_Rebuttal Power Costs_Electric Rev Req Model (2009 GRC) Revised 01-18-2010 3" xfId="2899"/>
    <cellStyle name="_Costs not in AURORA 06GRC_Rebuttal Power Costs_Final Order Electric EXHIBIT A-1" xfId="2900"/>
    <cellStyle name="_Costs not in AURORA 06GRC_Rebuttal Power Costs_Final Order Electric EXHIBIT A-1 2" xfId="2901"/>
    <cellStyle name="_Costs not in AURORA 06GRC_Rebuttal Power Costs_Final Order Electric EXHIBIT A-1 2 2" xfId="2902"/>
    <cellStyle name="_Costs not in AURORA 06GRC_Rebuttal Power Costs_Final Order Electric EXHIBIT A-1 3" xfId="2903"/>
    <cellStyle name="_Costs not in AURORA 06GRC_RECS vs PTC's w Interest 6-28-10" xfId="102"/>
    <cellStyle name="_Costs not in AURORA 06GRC_ROR &amp; CONV FACTOR" xfId="103"/>
    <cellStyle name="_Costs not in AURORA 06GRC_ROR &amp; CONV FACTOR 2" xfId="2904"/>
    <cellStyle name="_Costs not in AURORA 06GRC_ROR &amp; CONV FACTOR 2 2" xfId="2905"/>
    <cellStyle name="_Costs not in AURORA 06GRC_ROR &amp; CONV FACTOR 3" xfId="2906"/>
    <cellStyle name="_Costs not in AURORA 06GRC_ROR 5.02" xfId="104"/>
    <cellStyle name="_Costs not in AURORA 06GRC_ROR 5.02 2" xfId="2907"/>
    <cellStyle name="_Costs not in AURORA 06GRC_ROR 5.02 2 2" xfId="2908"/>
    <cellStyle name="_Costs not in AURORA 06GRC_ROR 5.02 3" xfId="2909"/>
    <cellStyle name="_Costs not in AURORA 06GRC_Transmission Workbook for May BOD" xfId="2910"/>
    <cellStyle name="_Costs not in AURORA 06GRC_Transmission Workbook for May BOD 2" xfId="2911"/>
    <cellStyle name="_Costs not in AURORA 06GRC_Typical Residential Impacts 10.27.08" xfId="105"/>
    <cellStyle name="_Costs not in AURORA 06GRC_Wind Integration 10GRC" xfId="2912"/>
    <cellStyle name="_Costs not in AURORA 06GRC_Wind Integration 10GRC 2" xfId="2913"/>
    <cellStyle name="_Costs not in AURORA 2006GRC 6.15.06" xfId="106"/>
    <cellStyle name="_Costs not in AURORA 2006GRC 6.15.06 2" xfId="785"/>
    <cellStyle name="_Costs not in AURORA 2006GRC 6.15.06 2 2" xfId="2914"/>
    <cellStyle name="_Costs not in AURORA 2006GRC 6.15.06 2 2 2" xfId="2915"/>
    <cellStyle name="_Costs not in AURORA 2006GRC 6.15.06 2 3" xfId="2916"/>
    <cellStyle name="_Costs not in AURORA 2006GRC 6.15.06 3" xfId="2917"/>
    <cellStyle name="_Costs not in AURORA 2006GRC 6.15.06 3 2" xfId="2918"/>
    <cellStyle name="_Costs not in AURORA 2006GRC 6.15.06 3 2 2" xfId="2919"/>
    <cellStyle name="_Costs not in AURORA 2006GRC 6.15.06 3 3" xfId="2920"/>
    <cellStyle name="_Costs not in AURORA 2006GRC 6.15.06 3 3 2" xfId="2921"/>
    <cellStyle name="_Costs not in AURORA 2006GRC 6.15.06 3 4" xfId="2922"/>
    <cellStyle name="_Costs not in AURORA 2006GRC 6.15.06 3 4 2" xfId="2923"/>
    <cellStyle name="_Costs not in AURORA 2006GRC 6.15.06 4" xfId="2924"/>
    <cellStyle name="_Costs not in AURORA 2006GRC 6.15.06 4 2" xfId="2925"/>
    <cellStyle name="_Costs not in AURORA 2006GRC 6.15.06 5" xfId="2926"/>
    <cellStyle name="_Costs not in AURORA 2006GRC 6.15.06 6" xfId="2927"/>
    <cellStyle name="_Costs not in AURORA 2006GRC 6.15.06 7" xfId="2928"/>
    <cellStyle name="_Costs not in AURORA 2006GRC 6.15.06_04 07E Wild Horse Wind Expansion (C) (2)" xfId="107"/>
    <cellStyle name="_Costs not in AURORA 2006GRC 6.15.06_04 07E Wild Horse Wind Expansion (C) (2) 2" xfId="2929"/>
    <cellStyle name="_Costs not in AURORA 2006GRC 6.15.06_04 07E Wild Horse Wind Expansion (C) (2) 2 2" xfId="2930"/>
    <cellStyle name="_Costs not in AURORA 2006GRC 6.15.06_04 07E Wild Horse Wind Expansion (C) (2) 3" xfId="2931"/>
    <cellStyle name="_Costs not in AURORA 2006GRC 6.15.06_04 07E Wild Horse Wind Expansion (C) (2)_Adj Bench DR 3 for Initial Briefs (Electric)" xfId="2932"/>
    <cellStyle name="_Costs not in AURORA 2006GRC 6.15.06_04 07E Wild Horse Wind Expansion (C) (2)_Adj Bench DR 3 for Initial Briefs (Electric) 2" xfId="2933"/>
    <cellStyle name="_Costs not in AURORA 2006GRC 6.15.06_04 07E Wild Horse Wind Expansion (C) (2)_Adj Bench DR 3 for Initial Briefs (Electric) 2 2" xfId="2934"/>
    <cellStyle name="_Costs not in AURORA 2006GRC 6.15.06_04 07E Wild Horse Wind Expansion (C) (2)_Adj Bench DR 3 for Initial Briefs (Electric) 3" xfId="2935"/>
    <cellStyle name="_Costs not in AURORA 2006GRC 6.15.06_04 07E Wild Horse Wind Expansion (C) (2)_Book1" xfId="2936"/>
    <cellStyle name="_Costs not in AURORA 2006GRC 6.15.06_04 07E Wild Horse Wind Expansion (C) (2)_Electric Rev Req Model (2009 GRC) " xfId="1080"/>
    <cellStyle name="_Costs not in AURORA 2006GRC 6.15.06_04 07E Wild Horse Wind Expansion (C) (2)_Electric Rev Req Model (2009 GRC)  2" xfId="2937"/>
    <cellStyle name="_Costs not in AURORA 2006GRC 6.15.06_04 07E Wild Horse Wind Expansion (C) (2)_Electric Rev Req Model (2009 GRC)  2 2" xfId="2938"/>
    <cellStyle name="_Costs not in AURORA 2006GRC 6.15.06_04 07E Wild Horse Wind Expansion (C) (2)_Electric Rev Req Model (2009 GRC)  3" xfId="2939"/>
    <cellStyle name="_Costs not in AURORA 2006GRC 6.15.06_04 07E Wild Horse Wind Expansion (C) (2)_Electric Rev Req Model (2009 GRC) Rebuttal" xfId="2940"/>
    <cellStyle name="_Costs not in AURORA 2006GRC 6.15.06_04 07E Wild Horse Wind Expansion (C) (2)_Electric Rev Req Model (2009 GRC) Rebuttal 2" xfId="2941"/>
    <cellStyle name="_Costs not in AURORA 2006GRC 6.15.06_04 07E Wild Horse Wind Expansion (C) (2)_Electric Rev Req Model (2009 GRC) Rebuttal 2 2" xfId="2942"/>
    <cellStyle name="_Costs not in AURORA 2006GRC 6.15.06_04 07E Wild Horse Wind Expansion (C) (2)_Electric Rev Req Model (2009 GRC) Rebuttal 3" xfId="2943"/>
    <cellStyle name="_Costs not in AURORA 2006GRC 6.15.06_04 07E Wild Horse Wind Expansion (C) (2)_Electric Rev Req Model (2009 GRC) Rebuttal REmoval of New  WH Solar AdjustMI" xfId="2944"/>
    <cellStyle name="_Costs not in AURORA 2006GRC 6.15.06_04 07E Wild Horse Wind Expansion (C) (2)_Electric Rev Req Model (2009 GRC) Rebuttal REmoval of New  WH Solar AdjustMI 2" xfId="2945"/>
    <cellStyle name="_Costs not in AURORA 2006GRC 6.15.06_04 07E Wild Horse Wind Expansion (C) (2)_Electric Rev Req Model (2009 GRC) Rebuttal REmoval of New  WH Solar AdjustMI 2 2" xfId="2946"/>
    <cellStyle name="_Costs not in AURORA 2006GRC 6.15.06_04 07E Wild Horse Wind Expansion (C) (2)_Electric Rev Req Model (2009 GRC) Rebuttal REmoval of New  WH Solar AdjustMI 3" xfId="2947"/>
    <cellStyle name="_Costs not in AURORA 2006GRC 6.15.06_04 07E Wild Horse Wind Expansion (C) (2)_Electric Rev Req Model (2009 GRC) Revised 01-18-2010" xfId="2948"/>
    <cellStyle name="_Costs not in AURORA 2006GRC 6.15.06_04 07E Wild Horse Wind Expansion (C) (2)_Electric Rev Req Model (2009 GRC) Revised 01-18-2010 2" xfId="2949"/>
    <cellStyle name="_Costs not in AURORA 2006GRC 6.15.06_04 07E Wild Horse Wind Expansion (C) (2)_Electric Rev Req Model (2009 GRC) Revised 01-18-2010 2 2" xfId="2950"/>
    <cellStyle name="_Costs not in AURORA 2006GRC 6.15.06_04 07E Wild Horse Wind Expansion (C) (2)_Electric Rev Req Model (2009 GRC) Revised 01-18-2010 3" xfId="2951"/>
    <cellStyle name="_Costs not in AURORA 2006GRC 6.15.06_04 07E Wild Horse Wind Expansion (C) (2)_Electric Rev Req Model (2010 GRC)" xfId="2952"/>
    <cellStyle name="_Costs not in AURORA 2006GRC 6.15.06_04 07E Wild Horse Wind Expansion (C) (2)_Electric Rev Req Model (2010 GRC) SF" xfId="2953"/>
    <cellStyle name="_Costs not in AURORA 2006GRC 6.15.06_04 07E Wild Horse Wind Expansion (C) (2)_Final Order Electric EXHIBIT A-1" xfId="2954"/>
    <cellStyle name="_Costs not in AURORA 2006GRC 6.15.06_04 07E Wild Horse Wind Expansion (C) (2)_Final Order Electric EXHIBIT A-1 2" xfId="2955"/>
    <cellStyle name="_Costs not in AURORA 2006GRC 6.15.06_04 07E Wild Horse Wind Expansion (C) (2)_Final Order Electric EXHIBIT A-1 2 2" xfId="2956"/>
    <cellStyle name="_Costs not in AURORA 2006GRC 6.15.06_04 07E Wild Horse Wind Expansion (C) (2)_Final Order Electric EXHIBIT A-1 3" xfId="2957"/>
    <cellStyle name="_Costs not in AURORA 2006GRC 6.15.06_04 07E Wild Horse Wind Expansion (C) (2)_TENASKA REGULATORY ASSET" xfId="2958"/>
    <cellStyle name="_Costs not in AURORA 2006GRC 6.15.06_04 07E Wild Horse Wind Expansion (C) (2)_TENASKA REGULATORY ASSET 2" xfId="2959"/>
    <cellStyle name="_Costs not in AURORA 2006GRC 6.15.06_04 07E Wild Horse Wind Expansion (C) (2)_TENASKA REGULATORY ASSET 2 2" xfId="2960"/>
    <cellStyle name="_Costs not in AURORA 2006GRC 6.15.06_04 07E Wild Horse Wind Expansion (C) (2)_TENASKA REGULATORY ASSET 3" xfId="2961"/>
    <cellStyle name="_Costs not in AURORA 2006GRC 6.15.06_16.37E Wild Horse Expansion DeferralRevwrkingfile SF" xfId="2962"/>
    <cellStyle name="_Costs not in AURORA 2006GRC 6.15.06_16.37E Wild Horse Expansion DeferralRevwrkingfile SF 2" xfId="2963"/>
    <cellStyle name="_Costs not in AURORA 2006GRC 6.15.06_16.37E Wild Horse Expansion DeferralRevwrkingfile SF 2 2" xfId="2964"/>
    <cellStyle name="_Costs not in AURORA 2006GRC 6.15.06_16.37E Wild Horse Expansion DeferralRevwrkingfile SF 3" xfId="2965"/>
    <cellStyle name="_Costs not in AURORA 2006GRC 6.15.06_2009 Compliance Filing PCA Exhibits for GRC" xfId="2966"/>
    <cellStyle name="_Costs not in AURORA 2006GRC 6.15.06_2009 GRC Compl Filing - Exhibit D" xfId="2967"/>
    <cellStyle name="_Costs not in AURORA 2006GRC 6.15.06_2009 GRC Compl Filing - Exhibit D 2" xfId="2968"/>
    <cellStyle name="_Costs not in AURORA 2006GRC 6.15.06_2010 PTC's July1_Dec31 2010 " xfId="108"/>
    <cellStyle name="_Costs not in AURORA 2006GRC 6.15.06_2010 PTC's Sept10_Aug11 (Version 4)" xfId="109"/>
    <cellStyle name="_Costs not in AURORA 2006GRC 6.15.06_3.01 Income Statement" xfId="786"/>
    <cellStyle name="_Costs not in AURORA 2006GRC 6.15.06_4 31 Regulatory Assets and Liabilities  7 06- Exhibit D" xfId="787"/>
    <cellStyle name="_Costs not in AURORA 2006GRC 6.15.06_4 31 Regulatory Assets and Liabilities  7 06- Exhibit D 2" xfId="2969"/>
    <cellStyle name="_Costs not in AURORA 2006GRC 6.15.06_4 31 Regulatory Assets and Liabilities  7 06- Exhibit D 2 2" xfId="2970"/>
    <cellStyle name="_Costs not in AURORA 2006GRC 6.15.06_4 31 Regulatory Assets and Liabilities  7 06- Exhibit D 3" xfId="2971"/>
    <cellStyle name="_Costs not in AURORA 2006GRC 6.15.06_4 31 Regulatory Assets and Liabilities  7 06- Exhibit D_NIM Summary" xfId="2972"/>
    <cellStyle name="_Costs not in AURORA 2006GRC 6.15.06_4 31 Regulatory Assets and Liabilities  7 06- Exhibit D_NIM Summary 2" xfId="2973"/>
    <cellStyle name="_Costs not in AURORA 2006GRC 6.15.06_4 32 Regulatory Assets and Liabilities  7 06- Exhibit D" xfId="788"/>
    <cellStyle name="_Costs not in AURORA 2006GRC 6.15.06_4 32 Regulatory Assets and Liabilities  7 06- Exhibit D 2" xfId="2974"/>
    <cellStyle name="_Costs not in AURORA 2006GRC 6.15.06_4 32 Regulatory Assets and Liabilities  7 06- Exhibit D 2 2" xfId="2975"/>
    <cellStyle name="_Costs not in AURORA 2006GRC 6.15.06_4 32 Regulatory Assets and Liabilities  7 06- Exhibit D 3" xfId="2976"/>
    <cellStyle name="_Costs not in AURORA 2006GRC 6.15.06_4 32 Regulatory Assets and Liabilities  7 06- Exhibit D_NIM Summary" xfId="2977"/>
    <cellStyle name="_Costs not in AURORA 2006GRC 6.15.06_4 32 Regulatory Assets and Liabilities  7 06- Exhibit D_NIM Summary 2" xfId="2978"/>
    <cellStyle name="_Costs not in AURORA 2006GRC 6.15.06_ACCOUNTS" xfId="2979"/>
    <cellStyle name="_Costs not in AURORA 2006GRC 6.15.06_Att B to RECs proceeds proposal" xfId="700"/>
    <cellStyle name="_Costs not in AURORA 2006GRC 6.15.06_AURORA Total New" xfId="2980"/>
    <cellStyle name="_Costs not in AURORA 2006GRC 6.15.06_AURORA Total New 2" xfId="2981"/>
    <cellStyle name="_Costs not in AURORA 2006GRC 6.15.06_Backup for Attachment B 2010-09-09" xfId="701"/>
    <cellStyle name="_Costs not in AURORA 2006GRC 6.15.06_Bench Request - Attachment B" xfId="702"/>
    <cellStyle name="_Costs not in AURORA 2006GRC 6.15.06_Book2" xfId="2982"/>
    <cellStyle name="_Costs not in AURORA 2006GRC 6.15.06_Book2 2" xfId="2983"/>
    <cellStyle name="_Costs not in AURORA 2006GRC 6.15.06_Book2 2 2" xfId="2984"/>
    <cellStyle name="_Costs not in AURORA 2006GRC 6.15.06_Book2 3" xfId="2985"/>
    <cellStyle name="_Costs not in AURORA 2006GRC 6.15.06_Book2_Adj Bench DR 3 for Initial Briefs (Electric)" xfId="2986"/>
    <cellStyle name="_Costs not in AURORA 2006GRC 6.15.06_Book2_Adj Bench DR 3 for Initial Briefs (Electric) 2" xfId="2987"/>
    <cellStyle name="_Costs not in AURORA 2006GRC 6.15.06_Book2_Adj Bench DR 3 for Initial Briefs (Electric) 2 2" xfId="2988"/>
    <cellStyle name="_Costs not in AURORA 2006GRC 6.15.06_Book2_Adj Bench DR 3 for Initial Briefs (Electric) 3" xfId="2989"/>
    <cellStyle name="_Costs not in AURORA 2006GRC 6.15.06_Book2_Electric Rev Req Model (2009 GRC) Rebuttal" xfId="2990"/>
    <cellStyle name="_Costs not in AURORA 2006GRC 6.15.06_Book2_Electric Rev Req Model (2009 GRC) Rebuttal 2" xfId="2991"/>
    <cellStyle name="_Costs not in AURORA 2006GRC 6.15.06_Book2_Electric Rev Req Model (2009 GRC) Rebuttal 2 2" xfId="2992"/>
    <cellStyle name="_Costs not in AURORA 2006GRC 6.15.06_Book2_Electric Rev Req Model (2009 GRC) Rebuttal 3" xfId="2993"/>
    <cellStyle name="_Costs not in AURORA 2006GRC 6.15.06_Book2_Electric Rev Req Model (2009 GRC) Rebuttal REmoval of New  WH Solar AdjustMI" xfId="2994"/>
    <cellStyle name="_Costs not in AURORA 2006GRC 6.15.06_Book2_Electric Rev Req Model (2009 GRC) Rebuttal REmoval of New  WH Solar AdjustMI 2" xfId="2995"/>
    <cellStyle name="_Costs not in AURORA 2006GRC 6.15.06_Book2_Electric Rev Req Model (2009 GRC) Rebuttal REmoval of New  WH Solar AdjustMI 2 2" xfId="2996"/>
    <cellStyle name="_Costs not in AURORA 2006GRC 6.15.06_Book2_Electric Rev Req Model (2009 GRC) Rebuttal REmoval of New  WH Solar AdjustMI 3" xfId="2997"/>
    <cellStyle name="_Costs not in AURORA 2006GRC 6.15.06_Book2_Electric Rev Req Model (2009 GRC) Revised 01-18-2010" xfId="2998"/>
    <cellStyle name="_Costs not in AURORA 2006GRC 6.15.06_Book2_Electric Rev Req Model (2009 GRC) Revised 01-18-2010 2" xfId="2999"/>
    <cellStyle name="_Costs not in AURORA 2006GRC 6.15.06_Book2_Electric Rev Req Model (2009 GRC) Revised 01-18-2010 2 2" xfId="3000"/>
    <cellStyle name="_Costs not in AURORA 2006GRC 6.15.06_Book2_Electric Rev Req Model (2009 GRC) Revised 01-18-2010 3" xfId="3001"/>
    <cellStyle name="_Costs not in AURORA 2006GRC 6.15.06_Book2_Final Order Electric EXHIBIT A-1" xfId="3002"/>
    <cellStyle name="_Costs not in AURORA 2006GRC 6.15.06_Book2_Final Order Electric EXHIBIT A-1 2" xfId="3003"/>
    <cellStyle name="_Costs not in AURORA 2006GRC 6.15.06_Book2_Final Order Electric EXHIBIT A-1 2 2" xfId="3004"/>
    <cellStyle name="_Costs not in AURORA 2006GRC 6.15.06_Book2_Final Order Electric EXHIBIT A-1 3" xfId="3005"/>
    <cellStyle name="_Costs not in AURORA 2006GRC 6.15.06_Book4" xfId="3006"/>
    <cellStyle name="_Costs not in AURORA 2006GRC 6.15.06_Book4 2" xfId="3007"/>
    <cellStyle name="_Costs not in AURORA 2006GRC 6.15.06_Book4 2 2" xfId="3008"/>
    <cellStyle name="_Costs not in AURORA 2006GRC 6.15.06_Book4 3" xfId="3009"/>
    <cellStyle name="_Costs not in AURORA 2006GRC 6.15.06_Book9" xfId="789"/>
    <cellStyle name="_Costs not in AURORA 2006GRC 6.15.06_Book9 2" xfId="3010"/>
    <cellStyle name="_Costs not in AURORA 2006GRC 6.15.06_Book9 2 2" xfId="3011"/>
    <cellStyle name="_Costs not in AURORA 2006GRC 6.15.06_Book9 3" xfId="3012"/>
    <cellStyle name="_Costs not in AURORA 2006GRC 6.15.06_Chelan PUD Power Costs (8-10)" xfId="3013"/>
    <cellStyle name="_Costs not in AURORA 2006GRC 6.15.06_DWH-08 (Rate Spread &amp; Design Workpapers)" xfId="110"/>
    <cellStyle name="_Costs not in AURORA 2006GRC 6.15.06_Final 2008 PTC Rate Design Workpapers 10.27.08" xfId="111"/>
    <cellStyle name="_Costs not in AURORA 2006GRC 6.15.06_Gas Rev Req Model (2010 GRC)" xfId="3014"/>
    <cellStyle name="_Costs not in AURORA 2006GRC 6.15.06_INPUTS" xfId="112"/>
    <cellStyle name="_Costs not in AURORA 2006GRC 6.15.06_INPUTS 2" xfId="3015"/>
    <cellStyle name="_Costs not in AURORA 2006GRC 6.15.06_INPUTS 2 2" xfId="3016"/>
    <cellStyle name="_Costs not in AURORA 2006GRC 6.15.06_INPUTS 3" xfId="3017"/>
    <cellStyle name="_Costs not in AURORA 2006GRC 6.15.06_Low Income 2010 RevRequirement" xfId="113"/>
    <cellStyle name="_Costs not in AURORA 2006GRC 6.15.06_Low Income 2010 RevRequirement (2)" xfId="114"/>
    <cellStyle name="_Costs not in AURORA 2006GRC 6.15.06_NIM Summary" xfId="3018"/>
    <cellStyle name="_Costs not in AURORA 2006GRC 6.15.06_NIM Summary 09GRC" xfId="3019"/>
    <cellStyle name="_Costs not in AURORA 2006GRC 6.15.06_NIM Summary 09GRC 2" xfId="3020"/>
    <cellStyle name="_Costs not in AURORA 2006GRC 6.15.06_NIM Summary 2" xfId="3021"/>
    <cellStyle name="_Costs not in AURORA 2006GRC 6.15.06_NIM Summary 3" xfId="3022"/>
    <cellStyle name="_Costs not in AURORA 2006GRC 6.15.06_NIM Summary 4" xfId="3023"/>
    <cellStyle name="_Costs not in AURORA 2006GRC 6.15.06_NIM Summary 5" xfId="3024"/>
    <cellStyle name="_Costs not in AURORA 2006GRC 6.15.06_NIM Summary 6" xfId="3025"/>
    <cellStyle name="_Costs not in AURORA 2006GRC 6.15.06_NIM Summary 7" xfId="3026"/>
    <cellStyle name="_Costs not in AURORA 2006GRC 6.15.06_NIM Summary 8" xfId="3027"/>
    <cellStyle name="_Costs not in AURORA 2006GRC 6.15.06_NIM Summary 9" xfId="3028"/>
    <cellStyle name="_Costs not in AURORA 2006GRC 6.15.06_Oct2010toSep2011LwIncLead" xfId="115"/>
    <cellStyle name="_Costs not in AURORA 2006GRC 6.15.06_PCA 10 -  Exhibit D from A Kellogg Jan 2011" xfId="3029"/>
    <cellStyle name="_Costs not in AURORA 2006GRC 6.15.06_PCA 10 -  Exhibit D from A Kellogg July 2011" xfId="3030"/>
    <cellStyle name="_Costs not in AURORA 2006GRC 6.15.06_PCA 10 -  Exhibit D from S Free Rcv'd 12-11" xfId="3031"/>
    <cellStyle name="_Costs not in AURORA 2006GRC 6.15.06_PCA 9 -  Exhibit D April 2010" xfId="3032"/>
    <cellStyle name="_Costs not in AURORA 2006GRC 6.15.06_PCA 9 -  Exhibit D April 2010 (3)" xfId="3033"/>
    <cellStyle name="_Costs not in AURORA 2006GRC 6.15.06_PCA 9 -  Exhibit D April 2010 (3) 2" xfId="3034"/>
    <cellStyle name="_Costs not in AURORA 2006GRC 6.15.06_PCA 9 -  Exhibit D Nov 2010" xfId="3035"/>
    <cellStyle name="_Costs not in AURORA 2006GRC 6.15.06_PCA 9 - Exhibit D at August 2010" xfId="3036"/>
    <cellStyle name="_Costs not in AURORA 2006GRC 6.15.06_PCA 9 - Exhibit D June 2010 GRC" xfId="3037"/>
    <cellStyle name="_Costs not in AURORA 2006GRC 6.15.06_Power Costs - Comparison bx Rbtl-Staff-Jt-PC" xfId="3038"/>
    <cellStyle name="_Costs not in AURORA 2006GRC 6.15.06_Power Costs - Comparison bx Rbtl-Staff-Jt-PC 2" xfId="3039"/>
    <cellStyle name="_Costs not in AURORA 2006GRC 6.15.06_Power Costs - Comparison bx Rbtl-Staff-Jt-PC 2 2" xfId="3040"/>
    <cellStyle name="_Costs not in AURORA 2006GRC 6.15.06_Power Costs - Comparison bx Rbtl-Staff-Jt-PC 3" xfId="3041"/>
    <cellStyle name="_Costs not in AURORA 2006GRC 6.15.06_Power Costs - Comparison bx Rbtl-Staff-Jt-PC_Adj Bench DR 3 for Initial Briefs (Electric)" xfId="3042"/>
    <cellStyle name="_Costs not in AURORA 2006GRC 6.15.06_Power Costs - Comparison bx Rbtl-Staff-Jt-PC_Adj Bench DR 3 for Initial Briefs (Electric) 2" xfId="3043"/>
    <cellStyle name="_Costs not in AURORA 2006GRC 6.15.06_Power Costs - Comparison bx Rbtl-Staff-Jt-PC_Adj Bench DR 3 for Initial Briefs (Electric) 2 2" xfId="3044"/>
    <cellStyle name="_Costs not in AURORA 2006GRC 6.15.06_Power Costs - Comparison bx Rbtl-Staff-Jt-PC_Adj Bench DR 3 for Initial Briefs (Electric) 3" xfId="3045"/>
    <cellStyle name="_Costs not in AURORA 2006GRC 6.15.06_Power Costs - Comparison bx Rbtl-Staff-Jt-PC_Electric Rev Req Model (2009 GRC) Rebuttal" xfId="3046"/>
    <cellStyle name="_Costs not in AURORA 2006GRC 6.15.06_Power Costs - Comparison bx Rbtl-Staff-Jt-PC_Electric Rev Req Model (2009 GRC) Rebuttal 2" xfId="3047"/>
    <cellStyle name="_Costs not in AURORA 2006GRC 6.15.06_Power Costs - Comparison bx Rbtl-Staff-Jt-PC_Electric Rev Req Model (2009 GRC) Rebuttal 2 2" xfId="3048"/>
    <cellStyle name="_Costs not in AURORA 2006GRC 6.15.06_Power Costs - Comparison bx Rbtl-Staff-Jt-PC_Electric Rev Req Model (2009 GRC) Rebuttal 3" xfId="3049"/>
    <cellStyle name="_Costs not in AURORA 2006GRC 6.15.06_Power Costs - Comparison bx Rbtl-Staff-Jt-PC_Electric Rev Req Model (2009 GRC) Rebuttal REmoval of New  WH Solar AdjustMI" xfId="3050"/>
    <cellStyle name="_Costs not in AURORA 2006GRC 6.15.06_Power Costs - Comparison bx Rbtl-Staff-Jt-PC_Electric Rev Req Model (2009 GRC) Rebuttal REmoval of New  WH Solar AdjustMI 2" xfId="3051"/>
    <cellStyle name="_Costs not in AURORA 2006GRC 6.15.06_Power Costs - Comparison bx Rbtl-Staff-Jt-PC_Electric Rev Req Model (2009 GRC) Rebuttal REmoval of New  WH Solar AdjustMI 2 2" xfId="3052"/>
    <cellStyle name="_Costs not in AURORA 2006GRC 6.15.06_Power Costs - Comparison bx Rbtl-Staff-Jt-PC_Electric Rev Req Model (2009 GRC) Rebuttal REmoval of New  WH Solar AdjustMI 3" xfId="3053"/>
    <cellStyle name="_Costs not in AURORA 2006GRC 6.15.06_Power Costs - Comparison bx Rbtl-Staff-Jt-PC_Electric Rev Req Model (2009 GRC) Revised 01-18-2010" xfId="3054"/>
    <cellStyle name="_Costs not in AURORA 2006GRC 6.15.06_Power Costs - Comparison bx Rbtl-Staff-Jt-PC_Electric Rev Req Model (2009 GRC) Revised 01-18-2010 2" xfId="3055"/>
    <cellStyle name="_Costs not in AURORA 2006GRC 6.15.06_Power Costs - Comparison bx Rbtl-Staff-Jt-PC_Electric Rev Req Model (2009 GRC) Revised 01-18-2010 2 2" xfId="3056"/>
    <cellStyle name="_Costs not in AURORA 2006GRC 6.15.06_Power Costs - Comparison bx Rbtl-Staff-Jt-PC_Electric Rev Req Model (2009 GRC) Revised 01-18-2010 3" xfId="3057"/>
    <cellStyle name="_Costs not in AURORA 2006GRC 6.15.06_Power Costs - Comparison bx Rbtl-Staff-Jt-PC_Final Order Electric EXHIBIT A-1" xfId="3058"/>
    <cellStyle name="_Costs not in AURORA 2006GRC 6.15.06_Power Costs - Comparison bx Rbtl-Staff-Jt-PC_Final Order Electric EXHIBIT A-1 2" xfId="3059"/>
    <cellStyle name="_Costs not in AURORA 2006GRC 6.15.06_Power Costs - Comparison bx Rbtl-Staff-Jt-PC_Final Order Electric EXHIBIT A-1 2 2" xfId="3060"/>
    <cellStyle name="_Costs not in AURORA 2006GRC 6.15.06_Power Costs - Comparison bx Rbtl-Staff-Jt-PC_Final Order Electric EXHIBIT A-1 3" xfId="3061"/>
    <cellStyle name="_Costs not in AURORA 2006GRC 6.15.06_Production Adj 4.37" xfId="116"/>
    <cellStyle name="_Costs not in AURORA 2006GRC 6.15.06_Production Adj 4.37 2" xfId="3062"/>
    <cellStyle name="_Costs not in AURORA 2006GRC 6.15.06_Production Adj 4.37 2 2" xfId="3063"/>
    <cellStyle name="_Costs not in AURORA 2006GRC 6.15.06_Production Adj 4.37 3" xfId="3064"/>
    <cellStyle name="_Costs not in AURORA 2006GRC 6.15.06_Purchased Power Adj 4.03" xfId="117"/>
    <cellStyle name="_Costs not in AURORA 2006GRC 6.15.06_Purchased Power Adj 4.03 2" xfId="3065"/>
    <cellStyle name="_Costs not in AURORA 2006GRC 6.15.06_Purchased Power Adj 4.03 2 2" xfId="3066"/>
    <cellStyle name="_Costs not in AURORA 2006GRC 6.15.06_Purchased Power Adj 4.03 3" xfId="3067"/>
    <cellStyle name="_Costs not in AURORA 2006GRC 6.15.06_Rebuttal Power Costs" xfId="3068"/>
    <cellStyle name="_Costs not in AURORA 2006GRC 6.15.06_Rebuttal Power Costs 2" xfId="3069"/>
    <cellStyle name="_Costs not in AURORA 2006GRC 6.15.06_Rebuttal Power Costs 2 2" xfId="3070"/>
    <cellStyle name="_Costs not in AURORA 2006GRC 6.15.06_Rebuttal Power Costs 3" xfId="3071"/>
    <cellStyle name="_Costs not in AURORA 2006GRC 6.15.06_Rebuttal Power Costs_Adj Bench DR 3 for Initial Briefs (Electric)" xfId="3072"/>
    <cellStyle name="_Costs not in AURORA 2006GRC 6.15.06_Rebuttal Power Costs_Adj Bench DR 3 for Initial Briefs (Electric) 2" xfId="3073"/>
    <cellStyle name="_Costs not in AURORA 2006GRC 6.15.06_Rebuttal Power Costs_Adj Bench DR 3 for Initial Briefs (Electric) 2 2" xfId="3074"/>
    <cellStyle name="_Costs not in AURORA 2006GRC 6.15.06_Rebuttal Power Costs_Adj Bench DR 3 for Initial Briefs (Electric) 3" xfId="3075"/>
    <cellStyle name="_Costs not in AURORA 2006GRC 6.15.06_Rebuttal Power Costs_Electric Rev Req Model (2009 GRC) Rebuttal" xfId="3076"/>
    <cellStyle name="_Costs not in AURORA 2006GRC 6.15.06_Rebuttal Power Costs_Electric Rev Req Model (2009 GRC) Rebuttal 2" xfId="3077"/>
    <cellStyle name="_Costs not in AURORA 2006GRC 6.15.06_Rebuttal Power Costs_Electric Rev Req Model (2009 GRC) Rebuttal 2 2" xfId="3078"/>
    <cellStyle name="_Costs not in AURORA 2006GRC 6.15.06_Rebuttal Power Costs_Electric Rev Req Model (2009 GRC) Rebuttal 3" xfId="3079"/>
    <cellStyle name="_Costs not in AURORA 2006GRC 6.15.06_Rebuttal Power Costs_Electric Rev Req Model (2009 GRC) Rebuttal REmoval of New  WH Solar AdjustMI" xfId="3080"/>
    <cellStyle name="_Costs not in AURORA 2006GRC 6.15.06_Rebuttal Power Costs_Electric Rev Req Model (2009 GRC) Rebuttal REmoval of New  WH Solar AdjustMI 2" xfId="3081"/>
    <cellStyle name="_Costs not in AURORA 2006GRC 6.15.06_Rebuttal Power Costs_Electric Rev Req Model (2009 GRC) Rebuttal REmoval of New  WH Solar AdjustMI 2 2" xfId="3082"/>
    <cellStyle name="_Costs not in AURORA 2006GRC 6.15.06_Rebuttal Power Costs_Electric Rev Req Model (2009 GRC) Rebuttal REmoval of New  WH Solar AdjustMI 3" xfId="3083"/>
    <cellStyle name="_Costs not in AURORA 2006GRC 6.15.06_Rebuttal Power Costs_Electric Rev Req Model (2009 GRC) Revised 01-18-2010" xfId="3084"/>
    <cellStyle name="_Costs not in AURORA 2006GRC 6.15.06_Rebuttal Power Costs_Electric Rev Req Model (2009 GRC) Revised 01-18-2010 2" xfId="3085"/>
    <cellStyle name="_Costs not in AURORA 2006GRC 6.15.06_Rebuttal Power Costs_Electric Rev Req Model (2009 GRC) Revised 01-18-2010 2 2" xfId="3086"/>
    <cellStyle name="_Costs not in AURORA 2006GRC 6.15.06_Rebuttal Power Costs_Electric Rev Req Model (2009 GRC) Revised 01-18-2010 3" xfId="3087"/>
    <cellStyle name="_Costs not in AURORA 2006GRC 6.15.06_Rebuttal Power Costs_Final Order Electric EXHIBIT A-1" xfId="3088"/>
    <cellStyle name="_Costs not in AURORA 2006GRC 6.15.06_Rebuttal Power Costs_Final Order Electric EXHIBIT A-1 2" xfId="3089"/>
    <cellStyle name="_Costs not in AURORA 2006GRC 6.15.06_Rebuttal Power Costs_Final Order Electric EXHIBIT A-1 2 2" xfId="3090"/>
    <cellStyle name="_Costs not in AURORA 2006GRC 6.15.06_Rebuttal Power Costs_Final Order Electric EXHIBIT A-1 3" xfId="3091"/>
    <cellStyle name="_Costs not in AURORA 2006GRC 6.15.06_RECS vs PTC's w Interest 6-28-10" xfId="118"/>
    <cellStyle name="_Costs not in AURORA 2006GRC 6.15.06_ROR &amp; CONV FACTOR" xfId="119"/>
    <cellStyle name="_Costs not in AURORA 2006GRC 6.15.06_ROR &amp; CONV FACTOR 2" xfId="3092"/>
    <cellStyle name="_Costs not in AURORA 2006GRC 6.15.06_ROR &amp; CONV FACTOR 2 2" xfId="3093"/>
    <cellStyle name="_Costs not in AURORA 2006GRC 6.15.06_ROR &amp; CONV FACTOR 3" xfId="3094"/>
    <cellStyle name="_Costs not in AURORA 2006GRC 6.15.06_ROR 5.02" xfId="120"/>
    <cellStyle name="_Costs not in AURORA 2006GRC 6.15.06_ROR 5.02 2" xfId="3095"/>
    <cellStyle name="_Costs not in AURORA 2006GRC 6.15.06_ROR 5.02 2 2" xfId="3096"/>
    <cellStyle name="_Costs not in AURORA 2006GRC 6.15.06_ROR 5.02 3" xfId="3097"/>
    <cellStyle name="_Costs not in AURORA 2006GRC 6.15.06_Wind Integration 10GRC" xfId="3098"/>
    <cellStyle name="_Costs not in AURORA 2006GRC 6.15.06_Wind Integration 10GRC 2" xfId="3099"/>
    <cellStyle name="_Costs not in AURORA 2006GRC w gas price updated" xfId="121"/>
    <cellStyle name="_Costs not in AURORA 2006GRC w gas price updated 2" xfId="3100"/>
    <cellStyle name="_Costs not in AURORA 2006GRC w gas price updated 2 2" xfId="3101"/>
    <cellStyle name="_Costs not in AURORA 2006GRC w gas price updated 3" xfId="3102"/>
    <cellStyle name="_Costs not in AURORA 2006GRC w gas price updated_Adj Bench DR 3 for Initial Briefs (Electric)" xfId="3103"/>
    <cellStyle name="_Costs not in AURORA 2006GRC w gas price updated_Adj Bench DR 3 for Initial Briefs (Electric) 2" xfId="3104"/>
    <cellStyle name="_Costs not in AURORA 2006GRC w gas price updated_Adj Bench DR 3 for Initial Briefs (Electric) 2 2" xfId="3105"/>
    <cellStyle name="_Costs not in AURORA 2006GRC w gas price updated_Adj Bench DR 3 for Initial Briefs (Electric) 3" xfId="3106"/>
    <cellStyle name="_Costs not in AURORA 2006GRC w gas price updated_Book1" xfId="3107"/>
    <cellStyle name="_Costs not in AURORA 2006GRC w gas price updated_Book2" xfId="3108"/>
    <cellStyle name="_Costs not in AURORA 2006GRC w gas price updated_Book2 2" xfId="3109"/>
    <cellStyle name="_Costs not in AURORA 2006GRC w gas price updated_Book2 2 2" xfId="3110"/>
    <cellStyle name="_Costs not in AURORA 2006GRC w gas price updated_Book2 3" xfId="3111"/>
    <cellStyle name="_Costs not in AURORA 2006GRC w gas price updated_Book2_Adj Bench DR 3 for Initial Briefs (Electric)" xfId="3112"/>
    <cellStyle name="_Costs not in AURORA 2006GRC w gas price updated_Book2_Adj Bench DR 3 for Initial Briefs (Electric) 2" xfId="3113"/>
    <cellStyle name="_Costs not in AURORA 2006GRC w gas price updated_Book2_Adj Bench DR 3 for Initial Briefs (Electric) 2 2" xfId="3114"/>
    <cellStyle name="_Costs not in AURORA 2006GRC w gas price updated_Book2_Adj Bench DR 3 for Initial Briefs (Electric) 3" xfId="3115"/>
    <cellStyle name="_Costs not in AURORA 2006GRC w gas price updated_Book2_Electric Rev Req Model (2009 GRC) Rebuttal" xfId="3116"/>
    <cellStyle name="_Costs not in AURORA 2006GRC w gas price updated_Book2_Electric Rev Req Model (2009 GRC) Rebuttal 2" xfId="3117"/>
    <cellStyle name="_Costs not in AURORA 2006GRC w gas price updated_Book2_Electric Rev Req Model (2009 GRC) Rebuttal 2 2" xfId="3118"/>
    <cellStyle name="_Costs not in AURORA 2006GRC w gas price updated_Book2_Electric Rev Req Model (2009 GRC) Rebuttal 3" xfId="3119"/>
    <cellStyle name="_Costs not in AURORA 2006GRC w gas price updated_Book2_Electric Rev Req Model (2009 GRC) Rebuttal REmoval of New  WH Solar AdjustMI" xfId="3120"/>
    <cellStyle name="_Costs not in AURORA 2006GRC w gas price updated_Book2_Electric Rev Req Model (2009 GRC) Rebuttal REmoval of New  WH Solar AdjustMI 2" xfId="3121"/>
    <cellStyle name="_Costs not in AURORA 2006GRC w gas price updated_Book2_Electric Rev Req Model (2009 GRC) Rebuttal REmoval of New  WH Solar AdjustMI 2 2" xfId="3122"/>
    <cellStyle name="_Costs not in AURORA 2006GRC w gas price updated_Book2_Electric Rev Req Model (2009 GRC) Rebuttal REmoval of New  WH Solar AdjustMI 3" xfId="3123"/>
    <cellStyle name="_Costs not in AURORA 2006GRC w gas price updated_Book2_Electric Rev Req Model (2009 GRC) Revised 01-18-2010" xfId="3124"/>
    <cellStyle name="_Costs not in AURORA 2006GRC w gas price updated_Book2_Electric Rev Req Model (2009 GRC) Revised 01-18-2010 2" xfId="3125"/>
    <cellStyle name="_Costs not in AURORA 2006GRC w gas price updated_Book2_Electric Rev Req Model (2009 GRC) Revised 01-18-2010 2 2" xfId="3126"/>
    <cellStyle name="_Costs not in AURORA 2006GRC w gas price updated_Book2_Electric Rev Req Model (2009 GRC) Revised 01-18-2010 3" xfId="3127"/>
    <cellStyle name="_Costs not in AURORA 2006GRC w gas price updated_Book2_Final Order Electric EXHIBIT A-1" xfId="3128"/>
    <cellStyle name="_Costs not in AURORA 2006GRC w gas price updated_Book2_Final Order Electric EXHIBIT A-1 2" xfId="3129"/>
    <cellStyle name="_Costs not in AURORA 2006GRC w gas price updated_Book2_Final Order Electric EXHIBIT A-1 2 2" xfId="3130"/>
    <cellStyle name="_Costs not in AURORA 2006GRC w gas price updated_Book2_Final Order Electric EXHIBIT A-1 3" xfId="3131"/>
    <cellStyle name="_Costs not in AURORA 2006GRC w gas price updated_Chelan PUD Power Costs (8-10)" xfId="3132"/>
    <cellStyle name="_Costs not in AURORA 2006GRC w gas price updated_Confidential Material" xfId="3133"/>
    <cellStyle name="_Costs not in AURORA 2006GRC w gas price updated_DEM-WP(C) Colstrip 12 Coal Cost Forecast 2010GRC" xfId="3134"/>
    <cellStyle name="_Costs not in AURORA 2006GRC w gas price updated_DEM-WP(C) Production O&amp;M 2010GRC As-Filed" xfId="3135"/>
    <cellStyle name="_Costs not in AURORA 2006GRC w gas price updated_DEM-WP(C) Production O&amp;M 2010GRC As-Filed 2" xfId="3136"/>
    <cellStyle name="_Costs not in AURORA 2006GRC w gas price updated_Electric Rev Req Model (2009 GRC) " xfId="1081"/>
    <cellStyle name="_Costs not in AURORA 2006GRC w gas price updated_Electric Rev Req Model (2009 GRC)  2" xfId="3137"/>
    <cellStyle name="_Costs not in AURORA 2006GRC w gas price updated_Electric Rev Req Model (2009 GRC)  2 2" xfId="3138"/>
    <cellStyle name="_Costs not in AURORA 2006GRC w gas price updated_Electric Rev Req Model (2009 GRC)  3" xfId="3139"/>
    <cellStyle name="_Costs not in AURORA 2006GRC w gas price updated_Electric Rev Req Model (2009 GRC) Rebuttal" xfId="3140"/>
    <cellStyle name="_Costs not in AURORA 2006GRC w gas price updated_Electric Rev Req Model (2009 GRC) Rebuttal 2" xfId="3141"/>
    <cellStyle name="_Costs not in AURORA 2006GRC w gas price updated_Electric Rev Req Model (2009 GRC) Rebuttal 2 2" xfId="3142"/>
    <cellStyle name="_Costs not in AURORA 2006GRC w gas price updated_Electric Rev Req Model (2009 GRC) Rebuttal 3" xfId="3143"/>
    <cellStyle name="_Costs not in AURORA 2006GRC w gas price updated_Electric Rev Req Model (2009 GRC) Rebuttal REmoval of New  WH Solar AdjustMI" xfId="3144"/>
    <cellStyle name="_Costs not in AURORA 2006GRC w gas price updated_Electric Rev Req Model (2009 GRC) Rebuttal REmoval of New  WH Solar AdjustMI 2" xfId="3145"/>
    <cellStyle name="_Costs not in AURORA 2006GRC w gas price updated_Electric Rev Req Model (2009 GRC) Rebuttal REmoval of New  WH Solar AdjustMI 2 2" xfId="3146"/>
    <cellStyle name="_Costs not in AURORA 2006GRC w gas price updated_Electric Rev Req Model (2009 GRC) Rebuttal REmoval of New  WH Solar AdjustMI 3" xfId="3147"/>
    <cellStyle name="_Costs not in AURORA 2006GRC w gas price updated_Electric Rev Req Model (2009 GRC) Revised 01-18-2010" xfId="3148"/>
    <cellStyle name="_Costs not in AURORA 2006GRC w gas price updated_Electric Rev Req Model (2009 GRC) Revised 01-18-2010 2" xfId="3149"/>
    <cellStyle name="_Costs not in AURORA 2006GRC w gas price updated_Electric Rev Req Model (2009 GRC) Revised 01-18-2010 2 2" xfId="3150"/>
    <cellStyle name="_Costs not in AURORA 2006GRC w gas price updated_Electric Rev Req Model (2009 GRC) Revised 01-18-2010 3" xfId="3151"/>
    <cellStyle name="_Costs not in AURORA 2006GRC w gas price updated_Electric Rev Req Model (2010 GRC)" xfId="3152"/>
    <cellStyle name="_Costs not in AURORA 2006GRC w gas price updated_Electric Rev Req Model (2010 GRC) SF" xfId="3153"/>
    <cellStyle name="_Costs not in AURORA 2006GRC w gas price updated_Final Order Electric EXHIBIT A-1" xfId="3154"/>
    <cellStyle name="_Costs not in AURORA 2006GRC w gas price updated_Final Order Electric EXHIBIT A-1 2" xfId="3155"/>
    <cellStyle name="_Costs not in AURORA 2006GRC w gas price updated_Final Order Electric EXHIBIT A-1 2 2" xfId="3156"/>
    <cellStyle name="_Costs not in AURORA 2006GRC w gas price updated_Final Order Electric EXHIBIT A-1 3" xfId="3157"/>
    <cellStyle name="_Costs not in AURORA 2006GRC w gas price updated_NIM Summary" xfId="3158"/>
    <cellStyle name="_Costs not in AURORA 2006GRC w gas price updated_NIM Summary 2" xfId="3159"/>
    <cellStyle name="_Costs not in AURORA 2006GRC w gas price updated_Rebuttal Power Costs" xfId="3160"/>
    <cellStyle name="_Costs not in AURORA 2006GRC w gas price updated_Rebuttal Power Costs 2" xfId="3161"/>
    <cellStyle name="_Costs not in AURORA 2006GRC w gas price updated_Rebuttal Power Costs 2 2" xfId="3162"/>
    <cellStyle name="_Costs not in AURORA 2006GRC w gas price updated_Rebuttal Power Costs 3" xfId="3163"/>
    <cellStyle name="_Costs not in AURORA 2006GRC w gas price updated_Rebuttal Power Costs_Adj Bench DR 3 for Initial Briefs (Electric)" xfId="3164"/>
    <cellStyle name="_Costs not in AURORA 2006GRC w gas price updated_Rebuttal Power Costs_Adj Bench DR 3 for Initial Briefs (Electric) 2" xfId="3165"/>
    <cellStyle name="_Costs not in AURORA 2006GRC w gas price updated_Rebuttal Power Costs_Adj Bench DR 3 for Initial Briefs (Electric) 2 2" xfId="3166"/>
    <cellStyle name="_Costs not in AURORA 2006GRC w gas price updated_Rebuttal Power Costs_Adj Bench DR 3 for Initial Briefs (Electric) 3" xfId="3167"/>
    <cellStyle name="_Costs not in AURORA 2006GRC w gas price updated_Rebuttal Power Costs_Electric Rev Req Model (2009 GRC) Rebuttal" xfId="3168"/>
    <cellStyle name="_Costs not in AURORA 2006GRC w gas price updated_Rebuttal Power Costs_Electric Rev Req Model (2009 GRC) Rebuttal 2" xfId="3169"/>
    <cellStyle name="_Costs not in AURORA 2006GRC w gas price updated_Rebuttal Power Costs_Electric Rev Req Model (2009 GRC) Rebuttal 2 2" xfId="3170"/>
    <cellStyle name="_Costs not in AURORA 2006GRC w gas price updated_Rebuttal Power Costs_Electric Rev Req Model (2009 GRC) Rebuttal 3" xfId="3171"/>
    <cellStyle name="_Costs not in AURORA 2006GRC w gas price updated_Rebuttal Power Costs_Electric Rev Req Model (2009 GRC) Rebuttal REmoval of New  WH Solar AdjustMI" xfId="3172"/>
    <cellStyle name="_Costs not in AURORA 2006GRC w gas price updated_Rebuttal Power Costs_Electric Rev Req Model (2009 GRC) Rebuttal REmoval of New  WH Solar AdjustMI 2" xfId="3173"/>
    <cellStyle name="_Costs not in AURORA 2006GRC w gas price updated_Rebuttal Power Costs_Electric Rev Req Model (2009 GRC) Rebuttal REmoval of New  WH Solar AdjustMI 2 2" xfId="3174"/>
    <cellStyle name="_Costs not in AURORA 2006GRC w gas price updated_Rebuttal Power Costs_Electric Rev Req Model (2009 GRC) Rebuttal REmoval of New  WH Solar AdjustMI 3" xfId="3175"/>
    <cellStyle name="_Costs not in AURORA 2006GRC w gas price updated_Rebuttal Power Costs_Electric Rev Req Model (2009 GRC) Revised 01-18-2010" xfId="3176"/>
    <cellStyle name="_Costs not in AURORA 2006GRC w gas price updated_Rebuttal Power Costs_Electric Rev Req Model (2009 GRC) Revised 01-18-2010 2" xfId="3177"/>
    <cellStyle name="_Costs not in AURORA 2006GRC w gas price updated_Rebuttal Power Costs_Electric Rev Req Model (2009 GRC) Revised 01-18-2010 2 2" xfId="3178"/>
    <cellStyle name="_Costs not in AURORA 2006GRC w gas price updated_Rebuttal Power Costs_Electric Rev Req Model (2009 GRC) Revised 01-18-2010 3" xfId="3179"/>
    <cellStyle name="_Costs not in AURORA 2006GRC w gas price updated_Rebuttal Power Costs_Final Order Electric EXHIBIT A-1" xfId="3180"/>
    <cellStyle name="_Costs not in AURORA 2006GRC w gas price updated_Rebuttal Power Costs_Final Order Electric EXHIBIT A-1 2" xfId="3181"/>
    <cellStyle name="_Costs not in AURORA 2006GRC w gas price updated_Rebuttal Power Costs_Final Order Electric EXHIBIT A-1 2 2" xfId="3182"/>
    <cellStyle name="_Costs not in AURORA 2006GRC w gas price updated_Rebuttal Power Costs_Final Order Electric EXHIBIT A-1 3" xfId="3183"/>
    <cellStyle name="_Costs not in AURORA 2006GRC w gas price updated_TENASKA REGULATORY ASSET" xfId="3184"/>
    <cellStyle name="_Costs not in AURORA 2006GRC w gas price updated_TENASKA REGULATORY ASSET 2" xfId="3185"/>
    <cellStyle name="_Costs not in AURORA 2006GRC w gas price updated_TENASKA REGULATORY ASSET 2 2" xfId="3186"/>
    <cellStyle name="_Costs not in AURORA 2006GRC w gas price updated_TENASKA REGULATORY ASSET 3" xfId="3187"/>
    <cellStyle name="_Costs not in AURORA 2007 Rate Case" xfId="122"/>
    <cellStyle name="_Costs not in AURORA 2007 Rate Case 2" xfId="3188"/>
    <cellStyle name="_Costs not in AURORA 2007 Rate Case 2 2" xfId="3189"/>
    <cellStyle name="_Costs not in AURORA 2007 Rate Case 2 2 2" xfId="3190"/>
    <cellStyle name="_Costs not in AURORA 2007 Rate Case 2 3" xfId="3191"/>
    <cellStyle name="_Costs not in AURORA 2007 Rate Case 3" xfId="3192"/>
    <cellStyle name="_Costs not in AURORA 2007 Rate Case 3 2" xfId="3193"/>
    <cellStyle name="_Costs not in AURORA 2007 Rate Case 4" xfId="3194"/>
    <cellStyle name="_Costs not in AURORA 2007 Rate Case 4 2" xfId="3195"/>
    <cellStyle name="_Costs not in AURORA 2007 Rate Case 5" xfId="3196"/>
    <cellStyle name="_Costs not in AURORA 2007 Rate Case_(C) WHE Proforma with ITC cash grant 10 Yr Amort_for deferral_102809" xfId="3197"/>
    <cellStyle name="_Costs not in AURORA 2007 Rate Case_(C) WHE Proforma with ITC cash grant 10 Yr Amort_for deferral_102809 2" xfId="3198"/>
    <cellStyle name="_Costs not in AURORA 2007 Rate Case_(C) WHE Proforma with ITC cash grant 10 Yr Amort_for deferral_102809 2 2" xfId="3199"/>
    <cellStyle name="_Costs not in AURORA 2007 Rate Case_(C) WHE Proforma with ITC cash grant 10 Yr Amort_for deferral_102809 3" xfId="3200"/>
    <cellStyle name="_Costs not in AURORA 2007 Rate Case_(C) WHE Proforma with ITC cash grant 10 Yr Amort_for deferral_102809_16.07E Wild Horse Wind Expansionwrkingfile" xfId="3201"/>
    <cellStyle name="_Costs not in AURORA 2007 Rate Case_(C) WHE Proforma with ITC cash grant 10 Yr Amort_for deferral_102809_16.07E Wild Horse Wind Expansionwrkingfile 2" xfId="3202"/>
    <cellStyle name="_Costs not in AURORA 2007 Rate Case_(C) WHE Proforma with ITC cash grant 10 Yr Amort_for deferral_102809_16.07E Wild Horse Wind Expansionwrkingfile 2 2" xfId="3203"/>
    <cellStyle name="_Costs not in AURORA 2007 Rate Case_(C) WHE Proforma with ITC cash grant 10 Yr Amort_for deferral_102809_16.07E Wild Horse Wind Expansionwrkingfile 3" xfId="3204"/>
    <cellStyle name="_Costs not in AURORA 2007 Rate Case_(C) WHE Proforma with ITC cash grant 10 Yr Amort_for deferral_102809_16.07E Wild Horse Wind Expansionwrkingfile SF" xfId="3205"/>
    <cellStyle name="_Costs not in AURORA 2007 Rate Case_(C) WHE Proforma with ITC cash grant 10 Yr Amort_for deferral_102809_16.07E Wild Horse Wind Expansionwrkingfile SF 2" xfId="3206"/>
    <cellStyle name="_Costs not in AURORA 2007 Rate Case_(C) WHE Proforma with ITC cash grant 10 Yr Amort_for deferral_102809_16.07E Wild Horse Wind Expansionwrkingfile SF 2 2" xfId="3207"/>
    <cellStyle name="_Costs not in AURORA 2007 Rate Case_(C) WHE Proforma with ITC cash grant 10 Yr Amort_for deferral_102809_16.07E Wild Horse Wind Expansionwrkingfile SF 3" xfId="3208"/>
    <cellStyle name="_Costs not in AURORA 2007 Rate Case_(C) WHE Proforma with ITC cash grant 10 Yr Amort_for deferral_102809_16.37E Wild Horse Expansion DeferralRevwrkingfile SF" xfId="3209"/>
    <cellStyle name="_Costs not in AURORA 2007 Rate Case_(C) WHE Proforma with ITC cash grant 10 Yr Amort_for deferral_102809_16.37E Wild Horse Expansion DeferralRevwrkingfile SF 2" xfId="3210"/>
    <cellStyle name="_Costs not in AURORA 2007 Rate Case_(C) WHE Proforma with ITC cash grant 10 Yr Amort_for deferral_102809_16.37E Wild Horse Expansion DeferralRevwrkingfile SF 2 2" xfId="3211"/>
    <cellStyle name="_Costs not in AURORA 2007 Rate Case_(C) WHE Proforma with ITC cash grant 10 Yr Amort_for deferral_102809_16.37E Wild Horse Expansion DeferralRevwrkingfile SF 3" xfId="3212"/>
    <cellStyle name="_Costs not in AURORA 2007 Rate Case_(C) WHE Proforma with ITC cash grant 10 Yr Amort_for rebuttal_120709" xfId="3213"/>
    <cellStyle name="_Costs not in AURORA 2007 Rate Case_(C) WHE Proforma with ITC cash grant 10 Yr Amort_for rebuttal_120709 2" xfId="3214"/>
    <cellStyle name="_Costs not in AURORA 2007 Rate Case_(C) WHE Proforma with ITC cash grant 10 Yr Amort_for rebuttal_120709 2 2" xfId="3215"/>
    <cellStyle name="_Costs not in AURORA 2007 Rate Case_(C) WHE Proforma with ITC cash grant 10 Yr Amort_for rebuttal_120709 3" xfId="3216"/>
    <cellStyle name="_Costs not in AURORA 2007 Rate Case_04.07E Wild Horse Wind Expansion" xfId="3217"/>
    <cellStyle name="_Costs not in AURORA 2007 Rate Case_04.07E Wild Horse Wind Expansion 2" xfId="3218"/>
    <cellStyle name="_Costs not in AURORA 2007 Rate Case_04.07E Wild Horse Wind Expansion 2 2" xfId="3219"/>
    <cellStyle name="_Costs not in AURORA 2007 Rate Case_04.07E Wild Horse Wind Expansion 3" xfId="3220"/>
    <cellStyle name="_Costs not in AURORA 2007 Rate Case_04.07E Wild Horse Wind Expansion_16.07E Wild Horse Wind Expansionwrkingfile" xfId="3221"/>
    <cellStyle name="_Costs not in AURORA 2007 Rate Case_04.07E Wild Horse Wind Expansion_16.07E Wild Horse Wind Expansionwrkingfile 2" xfId="3222"/>
    <cellStyle name="_Costs not in AURORA 2007 Rate Case_04.07E Wild Horse Wind Expansion_16.07E Wild Horse Wind Expansionwrkingfile 2 2" xfId="3223"/>
    <cellStyle name="_Costs not in AURORA 2007 Rate Case_04.07E Wild Horse Wind Expansion_16.07E Wild Horse Wind Expansionwrkingfile 3" xfId="3224"/>
    <cellStyle name="_Costs not in AURORA 2007 Rate Case_04.07E Wild Horse Wind Expansion_16.07E Wild Horse Wind Expansionwrkingfile SF" xfId="3225"/>
    <cellStyle name="_Costs not in AURORA 2007 Rate Case_04.07E Wild Horse Wind Expansion_16.07E Wild Horse Wind Expansionwrkingfile SF 2" xfId="3226"/>
    <cellStyle name="_Costs not in AURORA 2007 Rate Case_04.07E Wild Horse Wind Expansion_16.07E Wild Horse Wind Expansionwrkingfile SF 2 2" xfId="3227"/>
    <cellStyle name="_Costs not in AURORA 2007 Rate Case_04.07E Wild Horse Wind Expansion_16.07E Wild Horse Wind Expansionwrkingfile SF 3" xfId="3228"/>
    <cellStyle name="_Costs not in AURORA 2007 Rate Case_04.07E Wild Horse Wind Expansion_16.37E Wild Horse Expansion DeferralRevwrkingfile SF" xfId="3229"/>
    <cellStyle name="_Costs not in AURORA 2007 Rate Case_04.07E Wild Horse Wind Expansion_16.37E Wild Horse Expansion DeferralRevwrkingfile SF 2" xfId="3230"/>
    <cellStyle name="_Costs not in AURORA 2007 Rate Case_04.07E Wild Horse Wind Expansion_16.37E Wild Horse Expansion DeferralRevwrkingfile SF 2 2" xfId="3231"/>
    <cellStyle name="_Costs not in AURORA 2007 Rate Case_04.07E Wild Horse Wind Expansion_16.37E Wild Horse Expansion DeferralRevwrkingfile SF 3" xfId="3232"/>
    <cellStyle name="_Costs not in AURORA 2007 Rate Case_16.07E Wild Horse Wind Expansionwrkingfile" xfId="3233"/>
    <cellStyle name="_Costs not in AURORA 2007 Rate Case_16.07E Wild Horse Wind Expansionwrkingfile 2" xfId="3234"/>
    <cellStyle name="_Costs not in AURORA 2007 Rate Case_16.07E Wild Horse Wind Expansionwrkingfile 2 2" xfId="3235"/>
    <cellStyle name="_Costs not in AURORA 2007 Rate Case_16.07E Wild Horse Wind Expansionwrkingfile 3" xfId="3236"/>
    <cellStyle name="_Costs not in AURORA 2007 Rate Case_16.07E Wild Horse Wind Expansionwrkingfile SF" xfId="3237"/>
    <cellStyle name="_Costs not in AURORA 2007 Rate Case_16.07E Wild Horse Wind Expansionwrkingfile SF 2" xfId="3238"/>
    <cellStyle name="_Costs not in AURORA 2007 Rate Case_16.07E Wild Horse Wind Expansionwrkingfile SF 2 2" xfId="3239"/>
    <cellStyle name="_Costs not in AURORA 2007 Rate Case_16.07E Wild Horse Wind Expansionwrkingfile SF 3" xfId="3240"/>
    <cellStyle name="_Costs not in AURORA 2007 Rate Case_16.37E Wild Horse Expansion DeferralRevwrkingfile SF" xfId="3241"/>
    <cellStyle name="_Costs not in AURORA 2007 Rate Case_16.37E Wild Horse Expansion DeferralRevwrkingfile SF 2" xfId="3242"/>
    <cellStyle name="_Costs not in AURORA 2007 Rate Case_16.37E Wild Horse Expansion DeferralRevwrkingfile SF 2 2" xfId="3243"/>
    <cellStyle name="_Costs not in AURORA 2007 Rate Case_16.37E Wild Horse Expansion DeferralRevwrkingfile SF 3" xfId="3244"/>
    <cellStyle name="_Costs not in AURORA 2007 Rate Case_2009 Compliance Filing PCA Exhibits for GRC" xfId="3245"/>
    <cellStyle name="_Costs not in AURORA 2007 Rate Case_2009 GRC Compl Filing - Exhibit D" xfId="3246"/>
    <cellStyle name="_Costs not in AURORA 2007 Rate Case_2009 GRC Compl Filing - Exhibit D 2" xfId="3247"/>
    <cellStyle name="_Costs not in AURORA 2007 Rate Case_3.01 Income Statement" xfId="790"/>
    <cellStyle name="_Costs not in AURORA 2007 Rate Case_4 31 Regulatory Assets and Liabilities  7 06- Exhibit D" xfId="791"/>
    <cellStyle name="_Costs not in AURORA 2007 Rate Case_4 31 Regulatory Assets and Liabilities  7 06- Exhibit D 2" xfId="3248"/>
    <cellStyle name="_Costs not in AURORA 2007 Rate Case_4 31 Regulatory Assets and Liabilities  7 06- Exhibit D 2 2" xfId="3249"/>
    <cellStyle name="_Costs not in AURORA 2007 Rate Case_4 31 Regulatory Assets and Liabilities  7 06- Exhibit D 3" xfId="3250"/>
    <cellStyle name="_Costs not in AURORA 2007 Rate Case_4 31 Regulatory Assets and Liabilities  7 06- Exhibit D_NIM Summary" xfId="3251"/>
    <cellStyle name="_Costs not in AURORA 2007 Rate Case_4 31 Regulatory Assets and Liabilities  7 06- Exhibit D_NIM Summary 2" xfId="3252"/>
    <cellStyle name="_Costs not in AURORA 2007 Rate Case_4 32 Regulatory Assets and Liabilities  7 06- Exhibit D" xfId="792"/>
    <cellStyle name="_Costs not in AURORA 2007 Rate Case_4 32 Regulatory Assets and Liabilities  7 06- Exhibit D 2" xfId="3253"/>
    <cellStyle name="_Costs not in AURORA 2007 Rate Case_4 32 Regulatory Assets and Liabilities  7 06- Exhibit D 2 2" xfId="3254"/>
    <cellStyle name="_Costs not in AURORA 2007 Rate Case_4 32 Regulatory Assets and Liabilities  7 06- Exhibit D 3" xfId="3255"/>
    <cellStyle name="_Costs not in AURORA 2007 Rate Case_4 32 Regulatory Assets and Liabilities  7 06- Exhibit D_NIM Summary" xfId="3256"/>
    <cellStyle name="_Costs not in AURORA 2007 Rate Case_4 32 Regulatory Assets and Liabilities  7 06- Exhibit D_NIM Summary 2" xfId="3257"/>
    <cellStyle name="_Costs not in AURORA 2007 Rate Case_AURORA Total New" xfId="3258"/>
    <cellStyle name="_Costs not in AURORA 2007 Rate Case_AURORA Total New 2" xfId="3259"/>
    <cellStyle name="_Costs not in AURORA 2007 Rate Case_Book2" xfId="3260"/>
    <cellStyle name="_Costs not in AURORA 2007 Rate Case_Book2 2" xfId="3261"/>
    <cellStyle name="_Costs not in AURORA 2007 Rate Case_Book2 2 2" xfId="3262"/>
    <cellStyle name="_Costs not in AURORA 2007 Rate Case_Book2 3" xfId="3263"/>
    <cellStyle name="_Costs not in AURORA 2007 Rate Case_Book2_Adj Bench DR 3 for Initial Briefs (Electric)" xfId="3264"/>
    <cellStyle name="_Costs not in AURORA 2007 Rate Case_Book2_Adj Bench DR 3 for Initial Briefs (Electric) 2" xfId="3265"/>
    <cellStyle name="_Costs not in AURORA 2007 Rate Case_Book2_Adj Bench DR 3 for Initial Briefs (Electric) 2 2" xfId="3266"/>
    <cellStyle name="_Costs not in AURORA 2007 Rate Case_Book2_Adj Bench DR 3 for Initial Briefs (Electric) 3" xfId="3267"/>
    <cellStyle name="_Costs not in AURORA 2007 Rate Case_Book2_Electric Rev Req Model (2009 GRC) Rebuttal" xfId="3268"/>
    <cellStyle name="_Costs not in AURORA 2007 Rate Case_Book2_Electric Rev Req Model (2009 GRC) Rebuttal 2" xfId="3269"/>
    <cellStyle name="_Costs not in AURORA 2007 Rate Case_Book2_Electric Rev Req Model (2009 GRC) Rebuttal 2 2" xfId="3270"/>
    <cellStyle name="_Costs not in AURORA 2007 Rate Case_Book2_Electric Rev Req Model (2009 GRC) Rebuttal 3" xfId="3271"/>
    <cellStyle name="_Costs not in AURORA 2007 Rate Case_Book2_Electric Rev Req Model (2009 GRC) Rebuttal REmoval of New  WH Solar AdjustMI" xfId="3272"/>
    <cellStyle name="_Costs not in AURORA 2007 Rate Case_Book2_Electric Rev Req Model (2009 GRC) Rebuttal REmoval of New  WH Solar AdjustMI 2" xfId="3273"/>
    <cellStyle name="_Costs not in AURORA 2007 Rate Case_Book2_Electric Rev Req Model (2009 GRC) Rebuttal REmoval of New  WH Solar AdjustMI 2 2" xfId="3274"/>
    <cellStyle name="_Costs not in AURORA 2007 Rate Case_Book2_Electric Rev Req Model (2009 GRC) Rebuttal REmoval of New  WH Solar AdjustMI 3" xfId="3275"/>
    <cellStyle name="_Costs not in AURORA 2007 Rate Case_Book2_Electric Rev Req Model (2009 GRC) Revised 01-18-2010" xfId="3276"/>
    <cellStyle name="_Costs not in AURORA 2007 Rate Case_Book2_Electric Rev Req Model (2009 GRC) Revised 01-18-2010 2" xfId="3277"/>
    <cellStyle name="_Costs not in AURORA 2007 Rate Case_Book2_Electric Rev Req Model (2009 GRC) Revised 01-18-2010 2 2" xfId="3278"/>
    <cellStyle name="_Costs not in AURORA 2007 Rate Case_Book2_Electric Rev Req Model (2009 GRC) Revised 01-18-2010 3" xfId="3279"/>
    <cellStyle name="_Costs not in AURORA 2007 Rate Case_Book2_Final Order Electric EXHIBIT A-1" xfId="3280"/>
    <cellStyle name="_Costs not in AURORA 2007 Rate Case_Book2_Final Order Electric EXHIBIT A-1 2" xfId="3281"/>
    <cellStyle name="_Costs not in AURORA 2007 Rate Case_Book2_Final Order Electric EXHIBIT A-1 2 2" xfId="3282"/>
    <cellStyle name="_Costs not in AURORA 2007 Rate Case_Book2_Final Order Electric EXHIBIT A-1 3" xfId="3283"/>
    <cellStyle name="_Costs not in AURORA 2007 Rate Case_Book4" xfId="3284"/>
    <cellStyle name="_Costs not in AURORA 2007 Rate Case_Book4 2" xfId="3285"/>
    <cellStyle name="_Costs not in AURORA 2007 Rate Case_Book4 2 2" xfId="3286"/>
    <cellStyle name="_Costs not in AURORA 2007 Rate Case_Book4 3" xfId="3287"/>
    <cellStyle name="_Costs not in AURORA 2007 Rate Case_Book9" xfId="793"/>
    <cellStyle name="_Costs not in AURORA 2007 Rate Case_Book9 2" xfId="3288"/>
    <cellStyle name="_Costs not in AURORA 2007 Rate Case_Book9 2 2" xfId="3289"/>
    <cellStyle name="_Costs not in AURORA 2007 Rate Case_Book9 3" xfId="3290"/>
    <cellStyle name="_Costs not in AURORA 2007 Rate Case_Chelan PUD Power Costs (8-10)" xfId="3291"/>
    <cellStyle name="_Costs not in AURORA 2007 Rate Case_Electric COS Inputs" xfId="123"/>
    <cellStyle name="_Costs not in AURORA 2007 Rate Case_Electric COS Inputs 2" xfId="3292"/>
    <cellStyle name="_Costs not in AURORA 2007 Rate Case_Electric COS Inputs 2 2" xfId="3293"/>
    <cellStyle name="_Costs not in AURORA 2007 Rate Case_Electric COS Inputs 2 2 2" xfId="3294"/>
    <cellStyle name="_Costs not in AURORA 2007 Rate Case_Electric COS Inputs 2 3" xfId="3295"/>
    <cellStyle name="_Costs not in AURORA 2007 Rate Case_Electric COS Inputs 2 3 2" xfId="3296"/>
    <cellStyle name="_Costs not in AURORA 2007 Rate Case_Electric COS Inputs 2 4" xfId="3297"/>
    <cellStyle name="_Costs not in AURORA 2007 Rate Case_Electric COS Inputs 2 4 2" xfId="3298"/>
    <cellStyle name="_Costs not in AURORA 2007 Rate Case_Electric COS Inputs 3" xfId="3299"/>
    <cellStyle name="_Costs not in AURORA 2007 Rate Case_Electric COS Inputs 3 2" xfId="3300"/>
    <cellStyle name="_Costs not in AURORA 2007 Rate Case_Electric COS Inputs 4" xfId="3301"/>
    <cellStyle name="_Costs not in AURORA 2007 Rate Case_Electric COS Inputs 4 2" xfId="3302"/>
    <cellStyle name="_Costs not in AURORA 2007 Rate Case_Electric COS Inputs 5" xfId="3303"/>
    <cellStyle name="_Costs not in AURORA 2007 Rate Case_Electric COS Inputs 6" xfId="3304"/>
    <cellStyle name="_Costs not in AURORA 2007 Rate Case_Electric COS Inputs_Low Income 2010 RevRequirement" xfId="124"/>
    <cellStyle name="_Costs not in AURORA 2007 Rate Case_Electric COS Inputs_Low Income 2010 RevRequirement (2)" xfId="125"/>
    <cellStyle name="_Costs not in AURORA 2007 Rate Case_Electric COS Inputs_Oct2010toSep2011LwIncLead" xfId="126"/>
    <cellStyle name="_Costs not in AURORA 2007 Rate Case_NIM Summary" xfId="3305"/>
    <cellStyle name="_Costs not in AURORA 2007 Rate Case_NIM Summary 09GRC" xfId="3306"/>
    <cellStyle name="_Costs not in AURORA 2007 Rate Case_NIM Summary 09GRC 2" xfId="3307"/>
    <cellStyle name="_Costs not in AURORA 2007 Rate Case_NIM Summary 2" xfId="3308"/>
    <cellStyle name="_Costs not in AURORA 2007 Rate Case_NIM Summary 3" xfId="3309"/>
    <cellStyle name="_Costs not in AURORA 2007 Rate Case_NIM Summary 4" xfId="3310"/>
    <cellStyle name="_Costs not in AURORA 2007 Rate Case_NIM Summary 5" xfId="3311"/>
    <cellStyle name="_Costs not in AURORA 2007 Rate Case_NIM Summary 6" xfId="3312"/>
    <cellStyle name="_Costs not in AURORA 2007 Rate Case_NIM Summary 7" xfId="3313"/>
    <cellStyle name="_Costs not in AURORA 2007 Rate Case_NIM Summary 8" xfId="3314"/>
    <cellStyle name="_Costs not in AURORA 2007 Rate Case_NIM Summary 9" xfId="3315"/>
    <cellStyle name="_Costs not in AURORA 2007 Rate Case_PCA 10 -  Exhibit D from A Kellogg Jan 2011" xfId="3316"/>
    <cellStyle name="_Costs not in AURORA 2007 Rate Case_PCA 10 -  Exhibit D from A Kellogg July 2011" xfId="3317"/>
    <cellStyle name="_Costs not in AURORA 2007 Rate Case_PCA 10 -  Exhibit D from S Free Rcv'd 12-11" xfId="3318"/>
    <cellStyle name="_Costs not in AURORA 2007 Rate Case_PCA 9 -  Exhibit D April 2010" xfId="3319"/>
    <cellStyle name="_Costs not in AURORA 2007 Rate Case_PCA 9 -  Exhibit D April 2010 (3)" xfId="3320"/>
    <cellStyle name="_Costs not in AURORA 2007 Rate Case_PCA 9 -  Exhibit D April 2010 (3) 2" xfId="3321"/>
    <cellStyle name="_Costs not in AURORA 2007 Rate Case_PCA 9 -  Exhibit D Nov 2010" xfId="3322"/>
    <cellStyle name="_Costs not in AURORA 2007 Rate Case_PCA 9 - Exhibit D at August 2010" xfId="3323"/>
    <cellStyle name="_Costs not in AURORA 2007 Rate Case_PCA 9 - Exhibit D June 2010 GRC" xfId="3324"/>
    <cellStyle name="_Costs not in AURORA 2007 Rate Case_Power Costs - Comparison bx Rbtl-Staff-Jt-PC" xfId="3325"/>
    <cellStyle name="_Costs not in AURORA 2007 Rate Case_Power Costs - Comparison bx Rbtl-Staff-Jt-PC 2" xfId="3326"/>
    <cellStyle name="_Costs not in AURORA 2007 Rate Case_Power Costs - Comparison bx Rbtl-Staff-Jt-PC 2 2" xfId="3327"/>
    <cellStyle name="_Costs not in AURORA 2007 Rate Case_Power Costs - Comparison bx Rbtl-Staff-Jt-PC 3" xfId="3328"/>
    <cellStyle name="_Costs not in AURORA 2007 Rate Case_Power Costs - Comparison bx Rbtl-Staff-Jt-PC_Adj Bench DR 3 for Initial Briefs (Electric)" xfId="3329"/>
    <cellStyle name="_Costs not in AURORA 2007 Rate Case_Power Costs - Comparison bx Rbtl-Staff-Jt-PC_Adj Bench DR 3 for Initial Briefs (Electric) 2" xfId="3330"/>
    <cellStyle name="_Costs not in AURORA 2007 Rate Case_Power Costs - Comparison bx Rbtl-Staff-Jt-PC_Adj Bench DR 3 for Initial Briefs (Electric) 2 2" xfId="3331"/>
    <cellStyle name="_Costs not in AURORA 2007 Rate Case_Power Costs - Comparison bx Rbtl-Staff-Jt-PC_Adj Bench DR 3 for Initial Briefs (Electric) 3" xfId="3332"/>
    <cellStyle name="_Costs not in AURORA 2007 Rate Case_Power Costs - Comparison bx Rbtl-Staff-Jt-PC_Electric Rev Req Model (2009 GRC) Rebuttal" xfId="3333"/>
    <cellStyle name="_Costs not in AURORA 2007 Rate Case_Power Costs - Comparison bx Rbtl-Staff-Jt-PC_Electric Rev Req Model (2009 GRC) Rebuttal 2" xfId="3334"/>
    <cellStyle name="_Costs not in AURORA 2007 Rate Case_Power Costs - Comparison bx Rbtl-Staff-Jt-PC_Electric Rev Req Model (2009 GRC) Rebuttal 2 2" xfId="3335"/>
    <cellStyle name="_Costs not in AURORA 2007 Rate Case_Power Costs - Comparison bx Rbtl-Staff-Jt-PC_Electric Rev Req Model (2009 GRC) Rebuttal 3" xfId="3336"/>
    <cellStyle name="_Costs not in AURORA 2007 Rate Case_Power Costs - Comparison bx Rbtl-Staff-Jt-PC_Electric Rev Req Model (2009 GRC) Rebuttal REmoval of New  WH Solar AdjustMI" xfId="3337"/>
    <cellStyle name="_Costs not in AURORA 2007 Rate Case_Power Costs - Comparison bx Rbtl-Staff-Jt-PC_Electric Rev Req Model (2009 GRC) Rebuttal REmoval of New  WH Solar AdjustMI 2" xfId="3338"/>
    <cellStyle name="_Costs not in AURORA 2007 Rate Case_Power Costs - Comparison bx Rbtl-Staff-Jt-PC_Electric Rev Req Model (2009 GRC) Rebuttal REmoval of New  WH Solar AdjustMI 2 2" xfId="3339"/>
    <cellStyle name="_Costs not in AURORA 2007 Rate Case_Power Costs - Comparison bx Rbtl-Staff-Jt-PC_Electric Rev Req Model (2009 GRC) Rebuttal REmoval of New  WH Solar AdjustMI 3" xfId="3340"/>
    <cellStyle name="_Costs not in AURORA 2007 Rate Case_Power Costs - Comparison bx Rbtl-Staff-Jt-PC_Electric Rev Req Model (2009 GRC) Revised 01-18-2010" xfId="3341"/>
    <cellStyle name="_Costs not in AURORA 2007 Rate Case_Power Costs - Comparison bx Rbtl-Staff-Jt-PC_Electric Rev Req Model (2009 GRC) Revised 01-18-2010 2" xfId="3342"/>
    <cellStyle name="_Costs not in AURORA 2007 Rate Case_Power Costs - Comparison bx Rbtl-Staff-Jt-PC_Electric Rev Req Model (2009 GRC) Revised 01-18-2010 2 2" xfId="3343"/>
    <cellStyle name="_Costs not in AURORA 2007 Rate Case_Power Costs - Comparison bx Rbtl-Staff-Jt-PC_Electric Rev Req Model (2009 GRC) Revised 01-18-2010 3" xfId="3344"/>
    <cellStyle name="_Costs not in AURORA 2007 Rate Case_Power Costs - Comparison bx Rbtl-Staff-Jt-PC_Final Order Electric EXHIBIT A-1" xfId="3345"/>
    <cellStyle name="_Costs not in AURORA 2007 Rate Case_Power Costs - Comparison bx Rbtl-Staff-Jt-PC_Final Order Electric EXHIBIT A-1 2" xfId="3346"/>
    <cellStyle name="_Costs not in AURORA 2007 Rate Case_Power Costs - Comparison bx Rbtl-Staff-Jt-PC_Final Order Electric EXHIBIT A-1 2 2" xfId="3347"/>
    <cellStyle name="_Costs not in AURORA 2007 Rate Case_Power Costs - Comparison bx Rbtl-Staff-Jt-PC_Final Order Electric EXHIBIT A-1 3" xfId="3348"/>
    <cellStyle name="_Costs not in AURORA 2007 Rate Case_Production Adj 4.37" xfId="127"/>
    <cellStyle name="_Costs not in AURORA 2007 Rate Case_Production Adj 4.37 2" xfId="3349"/>
    <cellStyle name="_Costs not in AURORA 2007 Rate Case_Production Adj 4.37 2 2" xfId="3350"/>
    <cellStyle name="_Costs not in AURORA 2007 Rate Case_Production Adj 4.37 3" xfId="3351"/>
    <cellStyle name="_Costs not in AURORA 2007 Rate Case_Purchased Power Adj 4.03" xfId="128"/>
    <cellStyle name="_Costs not in AURORA 2007 Rate Case_Purchased Power Adj 4.03 2" xfId="3352"/>
    <cellStyle name="_Costs not in AURORA 2007 Rate Case_Purchased Power Adj 4.03 2 2" xfId="3353"/>
    <cellStyle name="_Costs not in AURORA 2007 Rate Case_Purchased Power Adj 4.03 3" xfId="3354"/>
    <cellStyle name="_Costs not in AURORA 2007 Rate Case_Rebuttal Power Costs" xfId="3355"/>
    <cellStyle name="_Costs not in AURORA 2007 Rate Case_Rebuttal Power Costs 2" xfId="3356"/>
    <cellStyle name="_Costs not in AURORA 2007 Rate Case_Rebuttal Power Costs 2 2" xfId="3357"/>
    <cellStyle name="_Costs not in AURORA 2007 Rate Case_Rebuttal Power Costs 3" xfId="3358"/>
    <cellStyle name="_Costs not in AURORA 2007 Rate Case_Rebuttal Power Costs_Adj Bench DR 3 for Initial Briefs (Electric)" xfId="3359"/>
    <cellStyle name="_Costs not in AURORA 2007 Rate Case_Rebuttal Power Costs_Adj Bench DR 3 for Initial Briefs (Electric) 2" xfId="3360"/>
    <cellStyle name="_Costs not in AURORA 2007 Rate Case_Rebuttal Power Costs_Adj Bench DR 3 for Initial Briefs (Electric) 2 2" xfId="3361"/>
    <cellStyle name="_Costs not in AURORA 2007 Rate Case_Rebuttal Power Costs_Adj Bench DR 3 for Initial Briefs (Electric) 3" xfId="3362"/>
    <cellStyle name="_Costs not in AURORA 2007 Rate Case_Rebuttal Power Costs_Electric Rev Req Model (2009 GRC) Rebuttal" xfId="3363"/>
    <cellStyle name="_Costs not in AURORA 2007 Rate Case_Rebuttal Power Costs_Electric Rev Req Model (2009 GRC) Rebuttal 2" xfId="3364"/>
    <cellStyle name="_Costs not in AURORA 2007 Rate Case_Rebuttal Power Costs_Electric Rev Req Model (2009 GRC) Rebuttal 2 2" xfId="3365"/>
    <cellStyle name="_Costs not in AURORA 2007 Rate Case_Rebuttal Power Costs_Electric Rev Req Model (2009 GRC) Rebuttal 3" xfId="3366"/>
    <cellStyle name="_Costs not in AURORA 2007 Rate Case_Rebuttal Power Costs_Electric Rev Req Model (2009 GRC) Rebuttal REmoval of New  WH Solar AdjustMI" xfId="3367"/>
    <cellStyle name="_Costs not in AURORA 2007 Rate Case_Rebuttal Power Costs_Electric Rev Req Model (2009 GRC) Rebuttal REmoval of New  WH Solar AdjustMI 2" xfId="3368"/>
    <cellStyle name="_Costs not in AURORA 2007 Rate Case_Rebuttal Power Costs_Electric Rev Req Model (2009 GRC) Rebuttal REmoval of New  WH Solar AdjustMI 2 2" xfId="3369"/>
    <cellStyle name="_Costs not in AURORA 2007 Rate Case_Rebuttal Power Costs_Electric Rev Req Model (2009 GRC) Rebuttal REmoval of New  WH Solar AdjustMI 3" xfId="3370"/>
    <cellStyle name="_Costs not in AURORA 2007 Rate Case_Rebuttal Power Costs_Electric Rev Req Model (2009 GRC) Revised 01-18-2010" xfId="3371"/>
    <cellStyle name="_Costs not in AURORA 2007 Rate Case_Rebuttal Power Costs_Electric Rev Req Model (2009 GRC) Revised 01-18-2010 2" xfId="3372"/>
    <cellStyle name="_Costs not in AURORA 2007 Rate Case_Rebuttal Power Costs_Electric Rev Req Model (2009 GRC) Revised 01-18-2010 2 2" xfId="3373"/>
    <cellStyle name="_Costs not in AURORA 2007 Rate Case_Rebuttal Power Costs_Electric Rev Req Model (2009 GRC) Revised 01-18-2010 3" xfId="3374"/>
    <cellStyle name="_Costs not in AURORA 2007 Rate Case_Rebuttal Power Costs_Final Order Electric EXHIBIT A-1" xfId="3375"/>
    <cellStyle name="_Costs not in AURORA 2007 Rate Case_Rebuttal Power Costs_Final Order Electric EXHIBIT A-1 2" xfId="3376"/>
    <cellStyle name="_Costs not in AURORA 2007 Rate Case_Rebuttal Power Costs_Final Order Electric EXHIBIT A-1 2 2" xfId="3377"/>
    <cellStyle name="_Costs not in AURORA 2007 Rate Case_Rebuttal Power Costs_Final Order Electric EXHIBIT A-1 3" xfId="3378"/>
    <cellStyle name="_Costs not in AURORA 2007 Rate Case_ROR 5.02" xfId="129"/>
    <cellStyle name="_Costs not in AURORA 2007 Rate Case_ROR 5.02 2" xfId="3379"/>
    <cellStyle name="_Costs not in AURORA 2007 Rate Case_ROR 5.02 2 2" xfId="3380"/>
    <cellStyle name="_Costs not in AURORA 2007 Rate Case_ROR 5.02 3" xfId="3381"/>
    <cellStyle name="_Costs not in AURORA 2007 Rate Case_Transmission Workbook for May BOD" xfId="3382"/>
    <cellStyle name="_Costs not in AURORA 2007 Rate Case_Transmission Workbook for May BOD 2" xfId="3383"/>
    <cellStyle name="_Costs not in AURORA 2007 Rate Case_Wind Integration 10GRC" xfId="3384"/>
    <cellStyle name="_Costs not in AURORA 2007 Rate Case_Wind Integration 10GRC 2" xfId="3385"/>
    <cellStyle name="_Costs not in KWI3000 '06Budget" xfId="130"/>
    <cellStyle name="_Costs not in KWI3000 '06Budget 2" xfId="794"/>
    <cellStyle name="_Costs not in KWI3000 '06Budget 2 2" xfId="3386"/>
    <cellStyle name="_Costs not in KWI3000 '06Budget 2 2 2" xfId="3387"/>
    <cellStyle name="_Costs not in KWI3000 '06Budget 2 3" xfId="3388"/>
    <cellStyle name="_Costs not in KWI3000 '06Budget 3" xfId="3389"/>
    <cellStyle name="_Costs not in KWI3000 '06Budget 3 2" xfId="3390"/>
    <cellStyle name="_Costs not in KWI3000 '06Budget 3 2 2" xfId="3391"/>
    <cellStyle name="_Costs not in KWI3000 '06Budget 3 3" xfId="3392"/>
    <cellStyle name="_Costs not in KWI3000 '06Budget 3 3 2" xfId="3393"/>
    <cellStyle name="_Costs not in KWI3000 '06Budget 3 4" xfId="3394"/>
    <cellStyle name="_Costs not in KWI3000 '06Budget 3 4 2" xfId="3395"/>
    <cellStyle name="_Costs not in KWI3000 '06Budget 4" xfId="3396"/>
    <cellStyle name="_Costs not in KWI3000 '06Budget 4 2" xfId="3397"/>
    <cellStyle name="_Costs not in KWI3000 '06Budget 5" xfId="3398"/>
    <cellStyle name="_Costs not in KWI3000 '06Budget 6" xfId="3399"/>
    <cellStyle name="_Costs not in KWI3000 '06Budget 7" xfId="3400"/>
    <cellStyle name="_Costs not in KWI3000 '06Budget_(C) WHE Proforma with ITC cash grant 10 Yr Amort_for deferral_102809" xfId="3401"/>
    <cellStyle name="_Costs not in KWI3000 '06Budget_(C) WHE Proforma with ITC cash grant 10 Yr Amort_for deferral_102809 2" xfId="3402"/>
    <cellStyle name="_Costs not in KWI3000 '06Budget_(C) WHE Proforma with ITC cash grant 10 Yr Amort_for deferral_102809 2 2" xfId="3403"/>
    <cellStyle name="_Costs not in KWI3000 '06Budget_(C) WHE Proforma with ITC cash grant 10 Yr Amort_for deferral_102809 3" xfId="3404"/>
    <cellStyle name="_Costs not in KWI3000 '06Budget_(C) WHE Proforma with ITC cash grant 10 Yr Amort_for deferral_102809_16.07E Wild Horse Wind Expansionwrkingfile" xfId="3405"/>
    <cellStyle name="_Costs not in KWI3000 '06Budget_(C) WHE Proforma with ITC cash grant 10 Yr Amort_for deferral_102809_16.07E Wild Horse Wind Expansionwrkingfile 2" xfId="3406"/>
    <cellStyle name="_Costs not in KWI3000 '06Budget_(C) WHE Proforma with ITC cash grant 10 Yr Amort_for deferral_102809_16.07E Wild Horse Wind Expansionwrkingfile 2 2" xfId="3407"/>
    <cellStyle name="_Costs not in KWI3000 '06Budget_(C) WHE Proforma with ITC cash grant 10 Yr Amort_for deferral_102809_16.07E Wild Horse Wind Expansionwrkingfile 3" xfId="3408"/>
    <cellStyle name="_Costs not in KWI3000 '06Budget_(C) WHE Proforma with ITC cash grant 10 Yr Amort_for deferral_102809_16.07E Wild Horse Wind Expansionwrkingfile SF" xfId="3409"/>
    <cellStyle name="_Costs not in KWI3000 '06Budget_(C) WHE Proforma with ITC cash grant 10 Yr Amort_for deferral_102809_16.07E Wild Horse Wind Expansionwrkingfile SF 2" xfId="3410"/>
    <cellStyle name="_Costs not in KWI3000 '06Budget_(C) WHE Proforma with ITC cash grant 10 Yr Amort_for deferral_102809_16.07E Wild Horse Wind Expansionwrkingfile SF 2 2" xfId="3411"/>
    <cellStyle name="_Costs not in KWI3000 '06Budget_(C) WHE Proforma with ITC cash grant 10 Yr Amort_for deferral_102809_16.07E Wild Horse Wind Expansionwrkingfile SF 3" xfId="3412"/>
    <cellStyle name="_Costs not in KWI3000 '06Budget_(C) WHE Proforma with ITC cash grant 10 Yr Amort_for deferral_102809_16.37E Wild Horse Expansion DeferralRevwrkingfile SF" xfId="3413"/>
    <cellStyle name="_Costs not in KWI3000 '06Budget_(C) WHE Proforma with ITC cash grant 10 Yr Amort_for deferral_102809_16.37E Wild Horse Expansion DeferralRevwrkingfile SF 2" xfId="3414"/>
    <cellStyle name="_Costs not in KWI3000 '06Budget_(C) WHE Proforma with ITC cash grant 10 Yr Amort_for deferral_102809_16.37E Wild Horse Expansion DeferralRevwrkingfile SF 2 2" xfId="3415"/>
    <cellStyle name="_Costs not in KWI3000 '06Budget_(C) WHE Proforma with ITC cash grant 10 Yr Amort_for deferral_102809_16.37E Wild Horse Expansion DeferralRevwrkingfile SF 3" xfId="3416"/>
    <cellStyle name="_Costs not in KWI3000 '06Budget_(C) WHE Proforma with ITC cash grant 10 Yr Amort_for rebuttal_120709" xfId="3417"/>
    <cellStyle name="_Costs not in KWI3000 '06Budget_(C) WHE Proforma with ITC cash grant 10 Yr Amort_for rebuttal_120709 2" xfId="3418"/>
    <cellStyle name="_Costs not in KWI3000 '06Budget_(C) WHE Proforma with ITC cash grant 10 Yr Amort_for rebuttal_120709 2 2" xfId="3419"/>
    <cellStyle name="_Costs not in KWI3000 '06Budget_(C) WHE Proforma with ITC cash grant 10 Yr Amort_for rebuttal_120709 3" xfId="3420"/>
    <cellStyle name="_Costs not in KWI3000 '06Budget_04.07E Wild Horse Wind Expansion" xfId="3421"/>
    <cellStyle name="_Costs not in KWI3000 '06Budget_04.07E Wild Horse Wind Expansion 2" xfId="3422"/>
    <cellStyle name="_Costs not in KWI3000 '06Budget_04.07E Wild Horse Wind Expansion 2 2" xfId="3423"/>
    <cellStyle name="_Costs not in KWI3000 '06Budget_04.07E Wild Horse Wind Expansion 3" xfId="3424"/>
    <cellStyle name="_Costs not in KWI3000 '06Budget_04.07E Wild Horse Wind Expansion_16.07E Wild Horse Wind Expansionwrkingfile" xfId="3425"/>
    <cellStyle name="_Costs not in KWI3000 '06Budget_04.07E Wild Horse Wind Expansion_16.07E Wild Horse Wind Expansionwrkingfile 2" xfId="3426"/>
    <cellStyle name="_Costs not in KWI3000 '06Budget_04.07E Wild Horse Wind Expansion_16.07E Wild Horse Wind Expansionwrkingfile 2 2" xfId="3427"/>
    <cellStyle name="_Costs not in KWI3000 '06Budget_04.07E Wild Horse Wind Expansion_16.07E Wild Horse Wind Expansionwrkingfile 3" xfId="3428"/>
    <cellStyle name="_Costs not in KWI3000 '06Budget_04.07E Wild Horse Wind Expansion_16.07E Wild Horse Wind Expansionwrkingfile SF" xfId="3429"/>
    <cellStyle name="_Costs not in KWI3000 '06Budget_04.07E Wild Horse Wind Expansion_16.07E Wild Horse Wind Expansionwrkingfile SF 2" xfId="3430"/>
    <cellStyle name="_Costs not in KWI3000 '06Budget_04.07E Wild Horse Wind Expansion_16.07E Wild Horse Wind Expansionwrkingfile SF 2 2" xfId="3431"/>
    <cellStyle name="_Costs not in KWI3000 '06Budget_04.07E Wild Horse Wind Expansion_16.07E Wild Horse Wind Expansionwrkingfile SF 3" xfId="3432"/>
    <cellStyle name="_Costs not in KWI3000 '06Budget_04.07E Wild Horse Wind Expansion_16.37E Wild Horse Expansion DeferralRevwrkingfile SF" xfId="3433"/>
    <cellStyle name="_Costs not in KWI3000 '06Budget_04.07E Wild Horse Wind Expansion_16.37E Wild Horse Expansion DeferralRevwrkingfile SF 2" xfId="3434"/>
    <cellStyle name="_Costs not in KWI3000 '06Budget_04.07E Wild Horse Wind Expansion_16.37E Wild Horse Expansion DeferralRevwrkingfile SF 2 2" xfId="3435"/>
    <cellStyle name="_Costs not in KWI3000 '06Budget_04.07E Wild Horse Wind Expansion_16.37E Wild Horse Expansion DeferralRevwrkingfile SF 3" xfId="3436"/>
    <cellStyle name="_Costs not in KWI3000 '06Budget_16.07E Wild Horse Wind Expansionwrkingfile" xfId="3437"/>
    <cellStyle name="_Costs not in KWI3000 '06Budget_16.07E Wild Horse Wind Expansionwrkingfile 2" xfId="3438"/>
    <cellStyle name="_Costs not in KWI3000 '06Budget_16.07E Wild Horse Wind Expansionwrkingfile 2 2" xfId="3439"/>
    <cellStyle name="_Costs not in KWI3000 '06Budget_16.07E Wild Horse Wind Expansionwrkingfile 3" xfId="3440"/>
    <cellStyle name="_Costs not in KWI3000 '06Budget_16.07E Wild Horse Wind Expansionwrkingfile SF" xfId="3441"/>
    <cellStyle name="_Costs not in KWI3000 '06Budget_16.07E Wild Horse Wind Expansionwrkingfile SF 2" xfId="3442"/>
    <cellStyle name="_Costs not in KWI3000 '06Budget_16.07E Wild Horse Wind Expansionwrkingfile SF 2 2" xfId="3443"/>
    <cellStyle name="_Costs not in KWI3000 '06Budget_16.07E Wild Horse Wind Expansionwrkingfile SF 3" xfId="3444"/>
    <cellStyle name="_Costs not in KWI3000 '06Budget_16.37E Wild Horse Expansion DeferralRevwrkingfile SF" xfId="3445"/>
    <cellStyle name="_Costs not in KWI3000 '06Budget_16.37E Wild Horse Expansion DeferralRevwrkingfile SF 2" xfId="3446"/>
    <cellStyle name="_Costs not in KWI3000 '06Budget_16.37E Wild Horse Expansion DeferralRevwrkingfile SF 2 2" xfId="3447"/>
    <cellStyle name="_Costs not in KWI3000 '06Budget_16.37E Wild Horse Expansion DeferralRevwrkingfile SF 3" xfId="3448"/>
    <cellStyle name="_Costs not in KWI3000 '06Budget_2009 Compliance Filing PCA Exhibits for GRC" xfId="3449"/>
    <cellStyle name="_Costs not in KWI3000 '06Budget_2009 GRC Compl Filing - Exhibit D" xfId="3450"/>
    <cellStyle name="_Costs not in KWI3000 '06Budget_2009 GRC Compl Filing - Exhibit D 2" xfId="3451"/>
    <cellStyle name="_Costs not in KWI3000 '06Budget_2010 PTC's July1_Dec31 2010 " xfId="131"/>
    <cellStyle name="_Costs not in KWI3000 '06Budget_2010 PTC's Sept10_Aug11 (Version 4)" xfId="132"/>
    <cellStyle name="_Costs not in KWI3000 '06Budget_3.01 Income Statement" xfId="795"/>
    <cellStyle name="_Costs not in KWI3000 '06Budget_4 31 Regulatory Assets and Liabilities  7 06- Exhibit D" xfId="796"/>
    <cellStyle name="_Costs not in KWI3000 '06Budget_4 31 Regulatory Assets and Liabilities  7 06- Exhibit D 2" xfId="3452"/>
    <cellStyle name="_Costs not in KWI3000 '06Budget_4 31 Regulatory Assets and Liabilities  7 06- Exhibit D 2 2" xfId="3453"/>
    <cellStyle name="_Costs not in KWI3000 '06Budget_4 31 Regulatory Assets and Liabilities  7 06- Exhibit D 3" xfId="3454"/>
    <cellStyle name="_Costs not in KWI3000 '06Budget_4 31 Regulatory Assets and Liabilities  7 06- Exhibit D_NIM Summary" xfId="3455"/>
    <cellStyle name="_Costs not in KWI3000 '06Budget_4 31 Regulatory Assets and Liabilities  7 06- Exhibit D_NIM Summary 2" xfId="3456"/>
    <cellStyle name="_Costs not in KWI3000 '06Budget_4 32 Regulatory Assets and Liabilities  7 06- Exhibit D" xfId="797"/>
    <cellStyle name="_Costs not in KWI3000 '06Budget_4 32 Regulatory Assets and Liabilities  7 06- Exhibit D 2" xfId="3457"/>
    <cellStyle name="_Costs not in KWI3000 '06Budget_4 32 Regulatory Assets and Liabilities  7 06- Exhibit D 2 2" xfId="3458"/>
    <cellStyle name="_Costs not in KWI3000 '06Budget_4 32 Regulatory Assets and Liabilities  7 06- Exhibit D 3" xfId="3459"/>
    <cellStyle name="_Costs not in KWI3000 '06Budget_4 32 Regulatory Assets and Liabilities  7 06- Exhibit D_NIM Summary" xfId="3460"/>
    <cellStyle name="_Costs not in KWI3000 '06Budget_4 32 Regulatory Assets and Liabilities  7 06- Exhibit D_NIM Summary 2" xfId="3461"/>
    <cellStyle name="_Costs not in KWI3000 '06Budget_ACCOUNTS" xfId="3462"/>
    <cellStyle name="_Costs not in KWI3000 '06Budget_Att B to RECs proceeds proposal" xfId="703"/>
    <cellStyle name="_Costs not in KWI3000 '06Budget_AURORA Total New" xfId="3463"/>
    <cellStyle name="_Costs not in KWI3000 '06Budget_AURORA Total New 2" xfId="3464"/>
    <cellStyle name="_Costs not in KWI3000 '06Budget_Backup for Attachment B 2010-09-09" xfId="704"/>
    <cellStyle name="_Costs not in KWI3000 '06Budget_Bench Request - Attachment B" xfId="705"/>
    <cellStyle name="_Costs not in KWI3000 '06Budget_Book2" xfId="3465"/>
    <cellStyle name="_Costs not in KWI3000 '06Budget_Book2 2" xfId="3466"/>
    <cellStyle name="_Costs not in KWI3000 '06Budget_Book2 2 2" xfId="3467"/>
    <cellStyle name="_Costs not in KWI3000 '06Budget_Book2 3" xfId="3468"/>
    <cellStyle name="_Costs not in KWI3000 '06Budget_Book2_Adj Bench DR 3 for Initial Briefs (Electric)" xfId="3469"/>
    <cellStyle name="_Costs not in KWI3000 '06Budget_Book2_Adj Bench DR 3 for Initial Briefs (Electric) 2" xfId="3470"/>
    <cellStyle name="_Costs not in KWI3000 '06Budget_Book2_Adj Bench DR 3 for Initial Briefs (Electric) 2 2" xfId="3471"/>
    <cellStyle name="_Costs not in KWI3000 '06Budget_Book2_Adj Bench DR 3 for Initial Briefs (Electric) 3" xfId="3472"/>
    <cellStyle name="_Costs not in KWI3000 '06Budget_Book2_Electric Rev Req Model (2009 GRC) Rebuttal" xfId="3473"/>
    <cellStyle name="_Costs not in KWI3000 '06Budget_Book2_Electric Rev Req Model (2009 GRC) Rebuttal 2" xfId="3474"/>
    <cellStyle name="_Costs not in KWI3000 '06Budget_Book2_Electric Rev Req Model (2009 GRC) Rebuttal 2 2" xfId="3475"/>
    <cellStyle name="_Costs not in KWI3000 '06Budget_Book2_Electric Rev Req Model (2009 GRC) Rebuttal 3" xfId="3476"/>
    <cellStyle name="_Costs not in KWI3000 '06Budget_Book2_Electric Rev Req Model (2009 GRC) Rebuttal REmoval of New  WH Solar AdjustMI" xfId="3477"/>
    <cellStyle name="_Costs not in KWI3000 '06Budget_Book2_Electric Rev Req Model (2009 GRC) Rebuttal REmoval of New  WH Solar AdjustMI 2" xfId="3478"/>
    <cellStyle name="_Costs not in KWI3000 '06Budget_Book2_Electric Rev Req Model (2009 GRC) Rebuttal REmoval of New  WH Solar AdjustMI 2 2" xfId="3479"/>
    <cellStyle name="_Costs not in KWI3000 '06Budget_Book2_Electric Rev Req Model (2009 GRC) Rebuttal REmoval of New  WH Solar AdjustMI 3" xfId="3480"/>
    <cellStyle name="_Costs not in KWI3000 '06Budget_Book2_Electric Rev Req Model (2009 GRC) Revised 01-18-2010" xfId="3481"/>
    <cellStyle name="_Costs not in KWI3000 '06Budget_Book2_Electric Rev Req Model (2009 GRC) Revised 01-18-2010 2" xfId="3482"/>
    <cellStyle name="_Costs not in KWI3000 '06Budget_Book2_Electric Rev Req Model (2009 GRC) Revised 01-18-2010 2 2" xfId="3483"/>
    <cellStyle name="_Costs not in KWI3000 '06Budget_Book2_Electric Rev Req Model (2009 GRC) Revised 01-18-2010 3" xfId="3484"/>
    <cellStyle name="_Costs not in KWI3000 '06Budget_Book2_Final Order Electric EXHIBIT A-1" xfId="3485"/>
    <cellStyle name="_Costs not in KWI3000 '06Budget_Book2_Final Order Electric EXHIBIT A-1 2" xfId="3486"/>
    <cellStyle name="_Costs not in KWI3000 '06Budget_Book2_Final Order Electric EXHIBIT A-1 2 2" xfId="3487"/>
    <cellStyle name="_Costs not in KWI3000 '06Budget_Book2_Final Order Electric EXHIBIT A-1 3" xfId="3488"/>
    <cellStyle name="_Costs not in KWI3000 '06Budget_Book4" xfId="3489"/>
    <cellStyle name="_Costs not in KWI3000 '06Budget_Book4 2" xfId="3490"/>
    <cellStyle name="_Costs not in KWI3000 '06Budget_Book4 2 2" xfId="3491"/>
    <cellStyle name="_Costs not in KWI3000 '06Budget_Book4 3" xfId="3492"/>
    <cellStyle name="_Costs not in KWI3000 '06Budget_Book9" xfId="798"/>
    <cellStyle name="_Costs not in KWI3000 '06Budget_Book9 2" xfId="3493"/>
    <cellStyle name="_Costs not in KWI3000 '06Budget_Book9 2 2" xfId="3494"/>
    <cellStyle name="_Costs not in KWI3000 '06Budget_Book9 3" xfId="3495"/>
    <cellStyle name="_Costs not in KWI3000 '06Budget_Check the Interest Calculation" xfId="133"/>
    <cellStyle name="_Costs not in KWI3000 '06Budget_Check the Interest Calculation_Scenario 1 REC vs PTC Offset" xfId="706"/>
    <cellStyle name="_Costs not in KWI3000 '06Budget_Check the Interest Calculation_Scenario 3" xfId="707"/>
    <cellStyle name="_Costs not in KWI3000 '06Budget_Chelan PUD Power Costs (8-10)" xfId="3496"/>
    <cellStyle name="_Costs not in KWI3000 '06Budget_DWH-08 (Rate Spread &amp; Design Workpapers)" xfId="134"/>
    <cellStyle name="_Costs not in KWI3000 '06Budget_Exhibit D fr R Gho 12-31-08" xfId="3497"/>
    <cellStyle name="_Costs not in KWI3000 '06Budget_Exhibit D fr R Gho 12-31-08 2" xfId="3498"/>
    <cellStyle name="_Costs not in KWI3000 '06Budget_Exhibit D fr R Gho 12-31-08 v2" xfId="3499"/>
    <cellStyle name="_Costs not in KWI3000 '06Budget_Exhibit D fr R Gho 12-31-08 v2 2" xfId="3500"/>
    <cellStyle name="_Costs not in KWI3000 '06Budget_Exhibit D fr R Gho 12-31-08 v2_NIM Summary" xfId="3501"/>
    <cellStyle name="_Costs not in KWI3000 '06Budget_Exhibit D fr R Gho 12-31-08 v2_NIM Summary 2" xfId="3502"/>
    <cellStyle name="_Costs not in KWI3000 '06Budget_Exhibit D fr R Gho 12-31-08_NIM Summary" xfId="3503"/>
    <cellStyle name="_Costs not in KWI3000 '06Budget_Exhibit D fr R Gho 12-31-08_NIM Summary 2" xfId="3504"/>
    <cellStyle name="_Costs not in KWI3000 '06Budget_Final 2008 PTC Rate Design Workpapers 10.27.08" xfId="135"/>
    <cellStyle name="_Costs not in KWI3000 '06Budget_Final 2009 Electric Low Income Workpapers" xfId="136"/>
    <cellStyle name="_Costs not in KWI3000 '06Budget_Gas Rev Req Model (2010 GRC)" xfId="3505"/>
    <cellStyle name="_Costs not in KWI3000 '06Budget_Hopkins Ridge Prepaid Tran - Interest Earned RY 12ME Feb  '11" xfId="3506"/>
    <cellStyle name="_Costs not in KWI3000 '06Budget_Hopkins Ridge Prepaid Tran - Interest Earned RY 12ME Feb  '11 2" xfId="3507"/>
    <cellStyle name="_Costs not in KWI3000 '06Budget_Hopkins Ridge Prepaid Tran - Interest Earned RY 12ME Feb  '11_NIM Summary" xfId="3508"/>
    <cellStyle name="_Costs not in KWI3000 '06Budget_Hopkins Ridge Prepaid Tran - Interest Earned RY 12ME Feb  '11_NIM Summary 2" xfId="3509"/>
    <cellStyle name="_Costs not in KWI3000 '06Budget_Hopkins Ridge Prepaid Tran - Interest Earned RY 12ME Feb  '11_Transmission Workbook for May BOD" xfId="3510"/>
    <cellStyle name="_Costs not in KWI3000 '06Budget_Hopkins Ridge Prepaid Tran - Interest Earned RY 12ME Feb  '11_Transmission Workbook for May BOD 2" xfId="3511"/>
    <cellStyle name="_Costs not in KWI3000 '06Budget_INPUTS" xfId="137"/>
    <cellStyle name="_Costs not in KWI3000 '06Budget_INPUTS 2" xfId="3512"/>
    <cellStyle name="_Costs not in KWI3000 '06Budget_INPUTS 2 2" xfId="3513"/>
    <cellStyle name="_Costs not in KWI3000 '06Budget_INPUTS 3" xfId="3514"/>
    <cellStyle name="_Costs not in KWI3000 '06Budget_Low Income 2010 RevRequirement" xfId="138"/>
    <cellStyle name="_Costs not in KWI3000 '06Budget_Low Income 2010 RevRequirement (2)" xfId="139"/>
    <cellStyle name="_Costs not in KWI3000 '06Budget_NIM Summary" xfId="3515"/>
    <cellStyle name="_Costs not in KWI3000 '06Budget_NIM Summary 09GRC" xfId="3516"/>
    <cellStyle name="_Costs not in KWI3000 '06Budget_NIM Summary 09GRC 2" xfId="3517"/>
    <cellStyle name="_Costs not in KWI3000 '06Budget_NIM Summary 2" xfId="3518"/>
    <cellStyle name="_Costs not in KWI3000 '06Budget_NIM Summary 3" xfId="3519"/>
    <cellStyle name="_Costs not in KWI3000 '06Budget_NIM Summary 4" xfId="3520"/>
    <cellStyle name="_Costs not in KWI3000 '06Budget_NIM Summary 5" xfId="3521"/>
    <cellStyle name="_Costs not in KWI3000 '06Budget_NIM Summary 6" xfId="3522"/>
    <cellStyle name="_Costs not in KWI3000 '06Budget_NIM Summary 7" xfId="3523"/>
    <cellStyle name="_Costs not in KWI3000 '06Budget_NIM Summary 8" xfId="3524"/>
    <cellStyle name="_Costs not in KWI3000 '06Budget_NIM Summary 9" xfId="3525"/>
    <cellStyle name="_Costs not in KWI3000 '06Budget_Oct2010toSep2011LwIncLead" xfId="140"/>
    <cellStyle name="_Costs not in KWI3000 '06Budget_PCA 10 -  Exhibit D from A Kellogg Jan 2011" xfId="3526"/>
    <cellStyle name="_Costs not in KWI3000 '06Budget_PCA 10 -  Exhibit D from A Kellogg July 2011" xfId="3527"/>
    <cellStyle name="_Costs not in KWI3000 '06Budget_PCA 10 -  Exhibit D from S Free Rcv'd 12-11" xfId="3528"/>
    <cellStyle name="_Costs not in KWI3000 '06Budget_PCA 7 - Exhibit D update 11_30_08 (2)" xfId="3529"/>
    <cellStyle name="_Costs not in KWI3000 '06Budget_PCA 7 - Exhibit D update 11_30_08 (2) 2" xfId="3530"/>
    <cellStyle name="_Costs not in KWI3000 '06Budget_PCA 7 - Exhibit D update 11_30_08 (2) 2 2" xfId="3531"/>
    <cellStyle name="_Costs not in KWI3000 '06Budget_PCA 7 - Exhibit D update 11_30_08 (2) 3" xfId="3532"/>
    <cellStyle name="_Costs not in KWI3000 '06Budget_PCA 7 - Exhibit D update 11_30_08 (2)_NIM Summary" xfId="3533"/>
    <cellStyle name="_Costs not in KWI3000 '06Budget_PCA 7 - Exhibit D update 11_30_08 (2)_NIM Summary 2" xfId="3534"/>
    <cellStyle name="_Costs not in KWI3000 '06Budget_PCA 8 - Exhibit D update 12_31_09" xfId="3535"/>
    <cellStyle name="_Costs not in KWI3000 '06Budget_PCA 9 -  Exhibit D April 2010" xfId="3536"/>
    <cellStyle name="_Costs not in KWI3000 '06Budget_PCA 9 -  Exhibit D April 2010 (3)" xfId="3537"/>
    <cellStyle name="_Costs not in KWI3000 '06Budget_PCA 9 -  Exhibit D April 2010 (3) 2" xfId="3538"/>
    <cellStyle name="_Costs not in KWI3000 '06Budget_PCA 9 -  Exhibit D Feb 2010" xfId="3539"/>
    <cellStyle name="_Costs not in KWI3000 '06Budget_PCA 9 -  Exhibit D Feb 2010 v2" xfId="3540"/>
    <cellStyle name="_Costs not in KWI3000 '06Budget_PCA 9 -  Exhibit D Feb 2010 WF" xfId="3541"/>
    <cellStyle name="_Costs not in KWI3000 '06Budget_PCA 9 -  Exhibit D Jan 2010" xfId="3542"/>
    <cellStyle name="_Costs not in KWI3000 '06Budget_PCA 9 -  Exhibit D March 2010 (2)" xfId="3543"/>
    <cellStyle name="_Costs not in KWI3000 '06Budget_PCA 9 -  Exhibit D Nov 2010" xfId="3544"/>
    <cellStyle name="_Costs not in KWI3000 '06Budget_PCA 9 - Exhibit D at August 2010" xfId="3545"/>
    <cellStyle name="_Costs not in KWI3000 '06Budget_PCA 9 - Exhibit D June 2010 GRC" xfId="3546"/>
    <cellStyle name="_Costs not in KWI3000 '06Budget_Power Costs - Comparison bx Rbtl-Staff-Jt-PC" xfId="3547"/>
    <cellStyle name="_Costs not in KWI3000 '06Budget_Power Costs - Comparison bx Rbtl-Staff-Jt-PC 2" xfId="3548"/>
    <cellStyle name="_Costs not in KWI3000 '06Budget_Power Costs - Comparison bx Rbtl-Staff-Jt-PC 2 2" xfId="3549"/>
    <cellStyle name="_Costs not in KWI3000 '06Budget_Power Costs - Comparison bx Rbtl-Staff-Jt-PC 3" xfId="3550"/>
    <cellStyle name="_Costs not in KWI3000 '06Budget_Power Costs - Comparison bx Rbtl-Staff-Jt-PC_Adj Bench DR 3 for Initial Briefs (Electric)" xfId="3551"/>
    <cellStyle name="_Costs not in KWI3000 '06Budget_Power Costs - Comparison bx Rbtl-Staff-Jt-PC_Adj Bench DR 3 for Initial Briefs (Electric) 2" xfId="3552"/>
    <cellStyle name="_Costs not in KWI3000 '06Budget_Power Costs - Comparison bx Rbtl-Staff-Jt-PC_Adj Bench DR 3 for Initial Briefs (Electric) 2 2" xfId="3553"/>
    <cellStyle name="_Costs not in KWI3000 '06Budget_Power Costs - Comparison bx Rbtl-Staff-Jt-PC_Adj Bench DR 3 for Initial Briefs (Electric) 3" xfId="3554"/>
    <cellStyle name="_Costs not in KWI3000 '06Budget_Power Costs - Comparison bx Rbtl-Staff-Jt-PC_Electric Rev Req Model (2009 GRC) Rebuttal" xfId="3555"/>
    <cellStyle name="_Costs not in KWI3000 '06Budget_Power Costs - Comparison bx Rbtl-Staff-Jt-PC_Electric Rev Req Model (2009 GRC) Rebuttal 2" xfId="3556"/>
    <cellStyle name="_Costs not in KWI3000 '06Budget_Power Costs - Comparison bx Rbtl-Staff-Jt-PC_Electric Rev Req Model (2009 GRC) Rebuttal 2 2" xfId="3557"/>
    <cellStyle name="_Costs not in KWI3000 '06Budget_Power Costs - Comparison bx Rbtl-Staff-Jt-PC_Electric Rev Req Model (2009 GRC) Rebuttal 3" xfId="3558"/>
    <cellStyle name="_Costs not in KWI3000 '06Budget_Power Costs - Comparison bx Rbtl-Staff-Jt-PC_Electric Rev Req Model (2009 GRC) Rebuttal REmoval of New  WH Solar AdjustMI" xfId="3559"/>
    <cellStyle name="_Costs not in KWI3000 '06Budget_Power Costs - Comparison bx Rbtl-Staff-Jt-PC_Electric Rev Req Model (2009 GRC) Rebuttal REmoval of New  WH Solar AdjustMI 2" xfId="3560"/>
    <cellStyle name="_Costs not in KWI3000 '06Budget_Power Costs - Comparison bx Rbtl-Staff-Jt-PC_Electric Rev Req Model (2009 GRC) Rebuttal REmoval of New  WH Solar AdjustMI 2 2" xfId="3561"/>
    <cellStyle name="_Costs not in KWI3000 '06Budget_Power Costs - Comparison bx Rbtl-Staff-Jt-PC_Electric Rev Req Model (2009 GRC) Rebuttal REmoval of New  WH Solar AdjustMI 3" xfId="3562"/>
    <cellStyle name="_Costs not in KWI3000 '06Budget_Power Costs - Comparison bx Rbtl-Staff-Jt-PC_Electric Rev Req Model (2009 GRC) Revised 01-18-2010" xfId="3563"/>
    <cellStyle name="_Costs not in KWI3000 '06Budget_Power Costs - Comparison bx Rbtl-Staff-Jt-PC_Electric Rev Req Model (2009 GRC) Revised 01-18-2010 2" xfId="3564"/>
    <cellStyle name="_Costs not in KWI3000 '06Budget_Power Costs - Comparison bx Rbtl-Staff-Jt-PC_Electric Rev Req Model (2009 GRC) Revised 01-18-2010 2 2" xfId="3565"/>
    <cellStyle name="_Costs not in KWI3000 '06Budget_Power Costs - Comparison bx Rbtl-Staff-Jt-PC_Electric Rev Req Model (2009 GRC) Revised 01-18-2010 3" xfId="3566"/>
    <cellStyle name="_Costs not in KWI3000 '06Budget_Power Costs - Comparison bx Rbtl-Staff-Jt-PC_Final Order Electric EXHIBIT A-1" xfId="3567"/>
    <cellStyle name="_Costs not in KWI3000 '06Budget_Power Costs - Comparison bx Rbtl-Staff-Jt-PC_Final Order Electric EXHIBIT A-1 2" xfId="3568"/>
    <cellStyle name="_Costs not in KWI3000 '06Budget_Power Costs - Comparison bx Rbtl-Staff-Jt-PC_Final Order Electric EXHIBIT A-1 2 2" xfId="3569"/>
    <cellStyle name="_Costs not in KWI3000 '06Budget_Power Costs - Comparison bx Rbtl-Staff-Jt-PC_Final Order Electric EXHIBIT A-1 3" xfId="3570"/>
    <cellStyle name="_Costs not in KWI3000 '06Budget_Production Adj 4.37" xfId="141"/>
    <cellStyle name="_Costs not in KWI3000 '06Budget_Production Adj 4.37 2" xfId="3571"/>
    <cellStyle name="_Costs not in KWI3000 '06Budget_Production Adj 4.37 2 2" xfId="3572"/>
    <cellStyle name="_Costs not in KWI3000 '06Budget_Production Adj 4.37 3" xfId="3573"/>
    <cellStyle name="_Costs not in KWI3000 '06Budget_Purchased Power Adj 4.03" xfId="142"/>
    <cellStyle name="_Costs not in KWI3000 '06Budget_Purchased Power Adj 4.03 2" xfId="3574"/>
    <cellStyle name="_Costs not in KWI3000 '06Budget_Purchased Power Adj 4.03 2 2" xfId="3575"/>
    <cellStyle name="_Costs not in KWI3000 '06Budget_Purchased Power Adj 4.03 3" xfId="3576"/>
    <cellStyle name="_Costs not in KWI3000 '06Budget_Rebuttal Power Costs" xfId="3577"/>
    <cellStyle name="_Costs not in KWI3000 '06Budget_Rebuttal Power Costs 2" xfId="3578"/>
    <cellStyle name="_Costs not in KWI3000 '06Budget_Rebuttal Power Costs 2 2" xfId="3579"/>
    <cellStyle name="_Costs not in KWI3000 '06Budget_Rebuttal Power Costs 3" xfId="3580"/>
    <cellStyle name="_Costs not in KWI3000 '06Budget_Rebuttal Power Costs_Adj Bench DR 3 for Initial Briefs (Electric)" xfId="3581"/>
    <cellStyle name="_Costs not in KWI3000 '06Budget_Rebuttal Power Costs_Adj Bench DR 3 for Initial Briefs (Electric) 2" xfId="3582"/>
    <cellStyle name="_Costs not in KWI3000 '06Budget_Rebuttal Power Costs_Adj Bench DR 3 for Initial Briefs (Electric) 2 2" xfId="3583"/>
    <cellStyle name="_Costs not in KWI3000 '06Budget_Rebuttal Power Costs_Adj Bench DR 3 for Initial Briefs (Electric) 3" xfId="3584"/>
    <cellStyle name="_Costs not in KWI3000 '06Budget_Rebuttal Power Costs_Electric Rev Req Model (2009 GRC) Rebuttal" xfId="3585"/>
    <cellStyle name="_Costs not in KWI3000 '06Budget_Rebuttal Power Costs_Electric Rev Req Model (2009 GRC) Rebuttal 2" xfId="3586"/>
    <cellStyle name="_Costs not in KWI3000 '06Budget_Rebuttal Power Costs_Electric Rev Req Model (2009 GRC) Rebuttal 2 2" xfId="3587"/>
    <cellStyle name="_Costs not in KWI3000 '06Budget_Rebuttal Power Costs_Electric Rev Req Model (2009 GRC) Rebuttal 3" xfId="3588"/>
    <cellStyle name="_Costs not in KWI3000 '06Budget_Rebuttal Power Costs_Electric Rev Req Model (2009 GRC) Rebuttal REmoval of New  WH Solar AdjustMI" xfId="3589"/>
    <cellStyle name="_Costs not in KWI3000 '06Budget_Rebuttal Power Costs_Electric Rev Req Model (2009 GRC) Rebuttal REmoval of New  WH Solar AdjustMI 2" xfId="3590"/>
    <cellStyle name="_Costs not in KWI3000 '06Budget_Rebuttal Power Costs_Electric Rev Req Model (2009 GRC) Rebuttal REmoval of New  WH Solar AdjustMI 2 2" xfId="3591"/>
    <cellStyle name="_Costs not in KWI3000 '06Budget_Rebuttal Power Costs_Electric Rev Req Model (2009 GRC) Rebuttal REmoval of New  WH Solar AdjustMI 3" xfId="3592"/>
    <cellStyle name="_Costs not in KWI3000 '06Budget_Rebuttal Power Costs_Electric Rev Req Model (2009 GRC) Revised 01-18-2010" xfId="3593"/>
    <cellStyle name="_Costs not in KWI3000 '06Budget_Rebuttal Power Costs_Electric Rev Req Model (2009 GRC) Revised 01-18-2010 2" xfId="3594"/>
    <cellStyle name="_Costs not in KWI3000 '06Budget_Rebuttal Power Costs_Electric Rev Req Model (2009 GRC) Revised 01-18-2010 2 2" xfId="3595"/>
    <cellStyle name="_Costs not in KWI3000 '06Budget_Rebuttal Power Costs_Electric Rev Req Model (2009 GRC) Revised 01-18-2010 3" xfId="3596"/>
    <cellStyle name="_Costs not in KWI3000 '06Budget_Rebuttal Power Costs_Final Order Electric EXHIBIT A-1" xfId="3597"/>
    <cellStyle name="_Costs not in KWI3000 '06Budget_Rebuttal Power Costs_Final Order Electric EXHIBIT A-1 2" xfId="3598"/>
    <cellStyle name="_Costs not in KWI3000 '06Budget_Rebuttal Power Costs_Final Order Electric EXHIBIT A-1 2 2" xfId="3599"/>
    <cellStyle name="_Costs not in KWI3000 '06Budget_Rebuttal Power Costs_Final Order Electric EXHIBIT A-1 3" xfId="3600"/>
    <cellStyle name="_Costs not in KWI3000 '06Budget_RECS vs PTC's w Interest 6-28-10" xfId="143"/>
    <cellStyle name="_Costs not in KWI3000 '06Budget_ROR &amp; CONV FACTOR" xfId="144"/>
    <cellStyle name="_Costs not in KWI3000 '06Budget_ROR &amp; CONV FACTOR 2" xfId="3601"/>
    <cellStyle name="_Costs not in KWI3000 '06Budget_ROR &amp; CONV FACTOR 2 2" xfId="3602"/>
    <cellStyle name="_Costs not in KWI3000 '06Budget_ROR &amp; CONV FACTOR 3" xfId="3603"/>
    <cellStyle name="_Costs not in KWI3000 '06Budget_ROR 5.02" xfId="145"/>
    <cellStyle name="_Costs not in KWI3000 '06Budget_ROR 5.02 2" xfId="3604"/>
    <cellStyle name="_Costs not in KWI3000 '06Budget_ROR 5.02 2 2" xfId="3605"/>
    <cellStyle name="_Costs not in KWI3000 '06Budget_ROR 5.02 3" xfId="3606"/>
    <cellStyle name="_Costs not in KWI3000 '06Budget_Transmission Workbook for May BOD" xfId="3607"/>
    <cellStyle name="_Costs not in KWI3000 '06Budget_Transmission Workbook for May BOD 2" xfId="3608"/>
    <cellStyle name="_Costs not in KWI3000 '06Budget_Typical Residential Impacts 10.27.08" xfId="146"/>
    <cellStyle name="_Costs not in KWI3000 '06Budget_Wind Integration 10GRC" xfId="3609"/>
    <cellStyle name="_Costs not in KWI3000 '06Budget_Wind Integration 10GRC 2" xfId="3610"/>
    <cellStyle name="_DEM-08C Power Cost Comparison" xfId="3611"/>
    <cellStyle name="_DEM-WP (C) Costs not in AURORA 2006GRC Order 11.30.06 Gas" xfId="3612"/>
    <cellStyle name="_DEM-WP (C) Costs not in AURORA 2006GRC Order 11.30.06 Gas 2" xfId="3613"/>
    <cellStyle name="_DEM-WP (C) Costs not in AURORA 2006GRC Order 11.30.06 Gas_Chelan PUD Power Costs (8-10)" xfId="3614"/>
    <cellStyle name="_DEM-WP (C) Costs not in AURORA 2006GRC Order 11.30.06 Gas_NIM Summary" xfId="3615"/>
    <cellStyle name="_DEM-WP (C) Costs not in AURORA 2006GRC Order 11.30.06 Gas_NIM Summary 2" xfId="3616"/>
    <cellStyle name="_DEM-WP (C) Power Cost 2006GRC Order" xfId="147"/>
    <cellStyle name="_DEM-WP (C) Power Cost 2006GRC Order 2" xfId="3617"/>
    <cellStyle name="_DEM-WP (C) Power Cost 2006GRC Order 2 2" xfId="3618"/>
    <cellStyle name="_DEM-WP (C) Power Cost 2006GRC Order 2 2 2" xfId="3619"/>
    <cellStyle name="_DEM-WP (C) Power Cost 2006GRC Order 2 3" xfId="3620"/>
    <cellStyle name="_DEM-WP (C) Power Cost 2006GRC Order 3" xfId="3621"/>
    <cellStyle name="_DEM-WP (C) Power Cost 2006GRC Order 3 2" xfId="3622"/>
    <cellStyle name="_DEM-WP (C) Power Cost 2006GRC Order 4" xfId="3623"/>
    <cellStyle name="_DEM-WP (C) Power Cost 2006GRC Order 4 2" xfId="3624"/>
    <cellStyle name="_DEM-WP (C) Power Cost 2006GRC Order 5" xfId="3625"/>
    <cellStyle name="_DEM-WP (C) Power Cost 2006GRC Order_04 07E Wild Horse Wind Expansion (C) (2)" xfId="148"/>
    <cellStyle name="_DEM-WP (C) Power Cost 2006GRC Order_04 07E Wild Horse Wind Expansion (C) (2) 2" xfId="3626"/>
    <cellStyle name="_DEM-WP (C) Power Cost 2006GRC Order_04 07E Wild Horse Wind Expansion (C) (2) 2 2" xfId="3627"/>
    <cellStyle name="_DEM-WP (C) Power Cost 2006GRC Order_04 07E Wild Horse Wind Expansion (C) (2) 3" xfId="3628"/>
    <cellStyle name="_DEM-WP (C) Power Cost 2006GRC Order_04 07E Wild Horse Wind Expansion (C) (2)_Adj Bench DR 3 for Initial Briefs (Electric)" xfId="3629"/>
    <cellStyle name="_DEM-WP (C) Power Cost 2006GRC Order_04 07E Wild Horse Wind Expansion (C) (2)_Adj Bench DR 3 for Initial Briefs (Electric) 2" xfId="3630"/>
    <cellStyle name="_DEM-WP (C) Power Cost 2006GRC Order_04 07E Wild Horse Wind Expansion (C) (2)_Adj Bench DR 3 for Initial Briefs (Electric) 2 2" xfId="3631"/>
    <cellStyle name="_DEM-WP (C) Power Cost 2006GRC Order_04 07E Wild Horse Wind Expansion (C) (2)_Adj Bench DR 3 for Initial Briefs (Electric) 3" xfId="3632"/>
    <cellStyle name="_DEM-WP (C) Power Cost 2006GRC Order_04 07E Wild Horse Wind Expansion (C) (2)_Book1" xfId="3633"/>
    <cellStyle name="_DEM-WP (C) Power Cost 2006GRC Order_04 07E Wild Horse Wind Expansion (C) (2)_Electric Rev Req Model (2009 GRC) " xfId="1082"/>
    <cellStyle name="_DEM-WP (C) Power Cost 2006GRC Order_04 07E Wild Horse Wind Expansion (C) (2)_Electric Rev Req Model (2009 GRC)  2" xfId="3634"/>
    <cellStyle name="_DEM-WP (C) Power Cost 2006GRC Order_04 07E Wild Horse Wind Expansion (C) (2)_Electric Rev Req Model (2009 GRC)  2 2" xfId="3635"/>
    <cellStyle name="_DEM-WP (C) Power Cost 2006GRC Order_04 07E Wild Horse Wind Expansion (C) (2)_Electric Rev Req Model (2009 GRC)  3" xfId="3636"/>
    <cellStyle name="_DEM-WP (C) Power Cost 2006GRC Order_04 07E Wild Horse Wind Expansion (C) (2)_Electric Rev Req Model (2009 GRC) Rebuttal" xfId="3637"/>
    <cellStyle name="_DEM-WP (C) Power Cost 2006GRC Order_04 07E Wild Horse Wind Expansion (C) (2)_Electric Rev Req Model (2009 GRC) Rebuttal 2" xfId="3638"/>
    <cellStyle name="_DEM-WP (C) Power Cost 2006GRC Order_04 07E Wild Horse Wind Expansion (C) (2)_Electric Rev Req Model (2009 GRC) Rebuttal 2 2" xfId="3639"/>
    <cellStyle name="_DEM-WP (C) Power Cost 2006GRC Order_04 07E Wild Horse Wind Expansion (C) (2)_Electric Rev Req Model (2009 GRC) Rebuttal 3" xfId="3640"/>
    <cellStyle name="_DEM-WP (C) Power Cost 2006GRC Order_04 07E Wild Horse Wind Expansion (C) (2)_Electric Rev Req Model (2009 GRC) Rebuttal REmoval of New  WH Solar AdjustMI" xfId="3641"/>
    <cellStyle name="_DEM-WP (C) Power Cost 2006GRC Order_04 07E Wild Horse Wind Expansion (C) (2)_Electric Rev Req Model (2009 GRC) Rebuttal REmoval of New  WH Solar AdjustMI 2" xfId="3642"/>
    <cellStyle name="_DEM-WP (C) Power Cost 2006GRC Order_04 07E Wild Horse Wind Expansion (C) (2)_Electric Rev Req Model (2009 GRC) Rebuttal REmoval of New  WH Solar AdjustMI 2 2" xfId="3643"/>
    <cellStyle name="_DEM-WP (C) Power Cost 2006GRC Order_04 07E Wild Horse Wind Expansion (C) (2)_Electric Rev Req Model (2009 GRC) Rebuttal REmoval of New  WH Solar AdjustMI 3" xfId="3644"/>
    <cellStyle name="_DEM-WP (C) Power Cost 2006GRC Order_04 07E Wild Horse Wind Expansion (C) (2)_Electric Rev Req Model (2009 GRC) Revised 01-18-2010" xfId="3645"/>
    <cellStyle name="_DEM-WP (C) Power Cost 2006GRC Order_04 07E Wild Horse Wind Expansion (C) (2)_Electric Rev Req Model (2009 GRC) Revised 01-18-2010 2" xfId="3646"/>
    <cellStyle name="_DEM-WP (C) Power Cost 2006GRC Order_04 07E Wild Horse Wind Expansion (C) (2)_Electric Rev Req Model (2009 GRC) Revised 01-18-2010 2 2" xfId="3647"/>
    <cellStyle name="_DEM-WP (C) Power Cost 2006GRC Order_04 07E Wild Horse Wind Expansion (C) (2)_Electric Rev Req Model (2009 GRC) Revised 01-18-2010 3" xfId="3648"/>
    <cellStyle name="_DEM-WP (C) Power Cost 2006GRC Order_04 07E Wild Horse Wind Expansion (C) (2)_Electric Rev Req Model (2010 GRC)" xfId="3649"/>
    <cellStyle name="_DEM-WP (C) Power Cost 2006GRC Order_04 07E Wild Horse Wind Expansion (C) (2)_Electric Rev Req Model (2010 GRC) SF" xfId="3650"/>
    <cellStyle name="_DEM-WP (C) Power Cost 2006GRC Order_04 07E Wild Horse Wind Expansion (C) (2)_Final Order Electric EXHIBIT A-1" xfId="3651"/>
    <cellStyle name="_DEM-WP (C) Power Cost 2006GRC Order_04 07E Wild Horse Wind Expansion (C) (2)_Final Order Electric EXHIBIT A-1 2" xfId="3652"/>
    <cellStyle name="_DEM-WP (C) Power Cost 2006GRC Order_04 07E Wild Horse Wind Expansion (C) (2)_Final Order Electric EXHIBIT A-1 2 2" xfId="3653"/>
    <cellStyle name="_DEM-WP (C) Power Cost 2006GRC Order_04 07E Wild Horse Wind Expansion (C) (2)_Final Order Electric EXHIBIT A-1 3" xfId="3654"/>
    <cellStyle name="_DEM-WP (C) Power Cost 2006GRC Order_04 07E Wild Horse Wind Expansion (C) (2)_TENASKA REGULATORY ASSET" xfId="3655"/>
    <cellStyle name="_DEM-WP (C) Power Cost 2006GRC Order_04 07E Wild Horse Wind Expansion (C) (2)_TENASKA REGULATORY ASSET 2" xfId="3656"/>
    <cellStyle name="_DEM-WP (C) Power Cost 2006GRC Order_04 07E Wild Horse Wind Expansion (C) (2)_TENASKA REGULATORY ASSET 2 2" xfId="3657"/>
    <cellStyle name="_DEM-WP (C) Power Cost 2006GRC Order_04 07E Wild Horse Wind Expansion (C) (2)_TENASKA REGULATORY ASSET 3" xfId="3658"/>
    <cellStyle name="_DEM-WP (C) Power Cost 2006GRC Order_16.37E Wild Horse Expansion DeferralRevwrkingfile SF" xfId="3659"/>
    <cellStyle name="_DEM-WP (C) Power Cost 2006GRC Order_16.37E Wild Horse Expansion DeferralRevwrkingfile SF 2" xfId="3660"/>
    <cellStyle name="_DEM-WP (C) Power Cost 2006GRC Order_16.37E Wild Horse Expansion DeferralRevwrkingfile SF 2 2" xfId="3661"/>
    <cellStyle name="_DEM-WP (C) Power Cost 2006GRC Order_16.37E Wild Horse Expansion DeferralRevwrkingfile SF 3" xfId="3662"/>
    <cellStyle name="_DEM-WP (C) Power Cost 2006GRC Order_2009 Compliance Filing PCA Exhibits for GRC" xfId="3663"/>
    <cellStyle name="_DEM-WP (C) Power Cost 2006GRC Order_2009 GRC Compl Filing - Exhibit D" xfId="3664"/>
    <cellStyle name="_DEM-WP (C) Power Cost 2006GRC Order_2009 GRC Compl Filing - Exhibit D 2" xfId="3665"/>
    <cellStyle name="_DEM-WP (C) Power Cost 2006GRC Order_3.01 Income Statement" xfId="799"/>
    <cellStyle name="_DEM-WP (C) Power Cost 2006GRC Order_4 31 Regulatory Assets and Liabilities  7 06- Exhibit D" xfId="800"/>
    <cellStyle name="_DEM-WP (C) Power Cost 2006GRC Order_4 31 Regulatory Assets and Liabilities  7 06- Exhibit D 2" xfId="3666"/>
    <cellStyle name="_DEM-WP (C) Power Cost 2006GRC Order_4 31 Regulatory Assets and Liabilities  7 06- Exhibit D 2 2" xfId="3667"/>
    <cellStyle name="_DEM-WP (C) Power Cost 2006GRC Order_4 31 Regulatory Assets and Liabilities  7 06- Exhibit D 3" xfId="3668"/>
    <cellStyle name="_DEM-WP (C) Power Cost 2006GRC Order_4 31 Regulatory Assets and Liabilities  7 06- Exhibit D_NIM Summary" xfId="3669"/>
    <cellStyle name="_DEM-WP (C) Power Cost 2006GRC Order_4 31 Regulatory Assets and Liabilities  7 06- Exhibit D_NIM Summary 2" xfId="3670"/>
    <cellStyle name="_DEM-WP (C) Power Cost 2006GRC Order_4 32 Regulatory Assets and Liabilities  7 06- Exhibit D" xfId="801"/>
    <cellStyle name="_DEM-WP (C) Power Cost 2006GRC Order_4 32 Regulatory Assets and Liabilities  7 06- Exhibit D 2" xfId="3671"/>
    <cellStyle name="_DEM-WP (C) Power Cost 2006GRC Order_4 32 Regulatory Assets and Liabilities  7 06- Exhibit D 2 2" xfId="3672"/>
    <cellStyle name="_DEM-WP (C) Power Cost 2006GRC Order_4 32 Regulatory Assets and Liabilities  7 06- Exhibit D 3" xfId="3673"/>
    <cellStyle name="_DEM-WP (C) Power Cost 2006GRC Order_4 32 Regulatory Assets and Liabilities  7 06- Exhibit D_NIM Summary" xfId="3674"/>
    <cellStyle name="_DEM-WP (C) Power Cost 2006GRC Order_4 32 Regulatory Assets and Liabilities  7 06- Exhibit D_NIM Summary 2" xfId="3675"/>
    <cellStyle name="_DEM-WP (C) Power Cost 2006GRC Order_AURORA Total New" xfId="3676"/>
    <cellStyle name="_DEM-WP (C) Power Cost 2006GRC Order_AURORA Total New 2" xfId="3677"/>
    <cellStyle name="_DEM-WP (C) Power Cost 2006GRC Order_Book2" xfId="3678"/>
    <cellStyle name="_DEM-WP (C) Power Cost 2006GRC Order_Book2 2" xfId="3679"/>
    <cellStyle name="_DEM-WP (C) Power Cost 2006GRC Order_Book2 2 2" xfId="3680"/>
    <cellStyle name="_DEM-WP (C) Power Cost 2006GRC Order_Book2 3" xfId="3681"/>
    <cellStyle name="_DEM-WP (C) Power Cost 2006GRC Order_Book2_Adj Bench DR 3 for Initial Briefs (Electric)" xfId="3682"/>
    <cellStyle name="_DEM-WP (C) Power Cost 2006GRC Order_Book2_Adj Bench DR 3 for Initial Briefs (Electric) 2" xfId="3683"/>
    <cellStyle name="_DEM-WP (C) Power Cost 2006GRC Order_Book2_Adj Bench DR 3 for Initial Briefs (Electric) 2 2" xfId="3684"/>
    <cellStyle name="_DEM-WP (C) Power Cost 2006GRC Order_Book2_Adj Bench DR 3 for Initial Briefs (Electric) 3" xfId="3685"/>
    <cellStyle name="_DEM-WP (C) Power Cost 2006GRC Order_Book2_Electric Rev Req Model (2009 GRC) Rebuttal" xfId="3686"/>
    <cellStyle name="_DEM-WP (C) Power Cost 2006GRC Order_Book2_Electric Rev Req Model (2009 GRC) Rebuttal 2" xfId="3687"/>
    <cellStyle name="_DEM-WP (C) Power Cost 2006GRC Order_Book2_Electric Rev Req Model (2009 GRC) Rebuttal 2 2" xfId="3688"/>
    <cellStyle name="_DEM-WP (C) Power Cost 2006GRC Order_Book2_Electric Rev Req Model (2009 GRC) Rebuttal 3" xfId="3689"/>
    <cellStyle name="_DEM-WP (C) Power Cost 2006GRC Order_Book2_Electric Rev Req Model (2009 GRC) Rebuttal REmoval of New  WH Solar AdjustMI" xfId="3690"/>
    <cellStyle name="_DEM-WP (C) Power Cost 2006GRC Order_Book2_Electric Rev Req Model (2009 GRC) Rebuttal REmoval of New  WH Solar AdjustMI 2" xfId="3691"/>
    <cellStyle name="_DEM-WP (C) Power Cost 2006GRC Order_Book2_Electric Rev Req Model (2009 GRC) Rebuttal REmoval of New  WH Solar AdjustMI 2 2" xfId="3692"/>
    <cellStyle name="_DEM-WP (C) Power Cost 2006GRC Order_Book2_Electric Rev Req Model (2009 GRC) Rebuttal REmoval of New  WH Solar AdjustMI 3" xfId="3693"/>
    <cellStyle name="_DEM-WP (C) Power Cost 2006GRC Order_Book2_Electric Rev Req Model (2009 GRC) Revised 01-18-2010" xfId="3694"/>
    <cellStyle name="_DEM-WP (C) Power Cost 2006GRC Order_Book2_Electric Rev Req Model (2009 GRC) Revised 01-18-2010 2" xfId="3695"/>
    <cellStyle name="_DEM-WP (C) Power Cost 2006GRC Order_Book2_Electric Rev Req Model (2009 GRC) Revised 01-18-2010 2 2" xfId="3696"/>
    <cellStyle name="_DEM-WP (C) Power Cost 2006GRC Order_Book2_Electric Rev Req Model (2009 GRC) Revised 01-18-2010 3" xfId="3697"/>
    <cellStyle name="_DEM-WP (C) Power Cost 2006GRC Order_Book2_Final Order Electric EXHIBIT A-1" xfId="3698"/>
    <cellStyle name="_DEM-WP (C) Power Cost 2006GRC Order_Book2_Final Order Electric EXHIBIT A-1 2" xfId="3699"/>
    <cellStyle name="_DEM-WP (C) Power Cost 2006GRC Order_Book2_Final Order Electric EXHIBIT A-1 2 2" xfId="3700"/>
    <cellStyle name="_DEM-WP (C) Power Cost 2006GRC Order_Book2_Final Order Electric EXHIBIT A-1 3" xfId="3701"/>
    <cellStyle name="_DEM-WP (C) Power Cost 2006GRC Order_Book4" xfId="3702"/>
    <cellStyle name="_DEM-WP (C) Power Cost 2006GRC Order_Book4 2" xfId="3703"/>
    <cellStyle name="_DEM-WP (C) Power Cost 2006GRC Order_Book4 2 2" xfId="3704"/>
    <cellStyle name="_DEM-WP (C) Power Cost 2006GRC Order_Book4 3" xfId="3705"/>
    <cellStyle name="_DEM-WP (C) Power Cost 2006GRC Order_Book9" xfId="802"/>
    <cellStyle name="_DEM-WP (C) Power Cost 2006GRC Order_Book9 2" xfId="3706"/>
    <cellStyle name="_DEM-WP (C) Power Cost 2006GRC Order_Book9 2 2" xfId="3707"/>
    <cellStyle name="_DEM-WP (C) Power Cost 2006GRC Order_Book9 3" xfId="3708"/>
    <cellStyle name="_DEM-WP (C) Power Cost 2006GRC Order_Chelan PUD Power Costs (8-10)" xfId="3709"/>
    <cellStyle name="_DEM-WP (C) Power Cost 2006GRC Order_Electric COS Inputs" xfId="149"/>
    <cellStyle name="_DEM-WP (C) Power Cost 2006GRC Order_Electric COS Inputs 2" xfId="3710"/>
    <cellStyle name="_DEM-WP (C) Power Cost 2006GRC Order_Electric COS Inputs 2 2" xfId="3711"/>
    <cellStyle name="_DEM-WP (C) Power Cost 2006GRC Order_Electric COS Inputs 2 2 2" xfId="3712"/>
    <cellStyle name="_DEM-WP (C) Power Cost 2006GRC Order_Electric COS Inputs 2 3" xfId="3713"/>
    <cellStyle name="_DEM-WP (C) Power Cost 2006GRC Order_Electric COS Inputs 2 3 2" xfId="3714"/>
    <cellStyle name="_DEM-WP (C) Power Cost 2006GRC Order_Electric COS Inputs 2 4" xfId="3715"/>
    <cellStyle name="_DEM-WP (C) Power Cost 2006GRC Order_Electric COS Inputs 2 4 2" xfId="3716"/>
    <cellStyle name="_DEM-WP (C) Power Cost 2006GRC Order_Electric COS Inputs 3" xfId="3717"/>
    <cellStyle name="_DEM-WP (C) Power Cost 2006GRC Order_Electric COS Inputs 3 2" xfId="3718"/>
    <cellStyle name="_DEM-WP (C) Power Cost 2006GRC Order_Electric COS Inputs 4" xfId="3719"/>
    <cellStyle name="_DEM-WP (C) Power Cost 2006GRC Order_Electric COS Inputs 4 2" xfId="3720"/>
    <cellStyle name="_DEM-WP (C) Power Cost 2006GRC Order_Electric COS Inputs 5" xfId="3721"/>
    <cellStyle name="_DEM-WP (C) Power Cost 2006GRC Order_Electric COS Inputs 6" xfId="3722"/>
    <cellStyle name="_DEM-WP (C) Power Cost 2006GRC Order_Electric COS Inputs_Low Income 2010 RevRequirement" xfId="150"/>
    <cellStyle name="_DEM-WP (C) Power Cost 2006GRC Order_Electric COS Inputs_Low Income 2010 RevRequirement (2)" xfId="151"/>
    <cellStyle name="_DEM-WP (C) Power Cost 2006GRC Order_Electric COS Inputs_Oct2010toSep2011LwIncLead" xfId="152"/>
    <cellStyle name="_DEM-WP (C) Power Cost 2006GRC Order_NIM Summary" xfId="3723"/>
    <cellStyle name="_DEM-WP (C) Power Cost 2006GRC Order_NIM Summary 09GRC" xfId="3724"/>
    <cellStyle name="_DEM-WP (C) Power Cost 2006GRC Order_NIM Summary 09GRC 2" xfId="3725"/>
    <cellStyle name="_DEM-WP (C) Power Cost 2006GRC Order_NIM Summary 2" xfId="3726"/>
    <cellStyle name="_DEM-WP (C) Power Cost 2006GRC Order_NIM Summary 3" xfId="3727"/>
    <cellStyle name="_DEM-WP (C) Power Cost 2006GRC Order_NIM Summary 4" xfId="3728"/>
    <cellStyle name="_DEM-WP (C) Power Cost 2006GRC Order_NIM Summary 5" xfId="3729"/>
    <cellStyle name="_DEM-WP (C) Power Cost 2006GRC Order_NIM Summary 6" xfId="3730"/>
    <cellStyle name="_DEM-WP (C) Power Cost 2006GRC Order_NIM Summary 7" xfId="3731"/>
    <cellStyle name="_DEM-WP (C) Power Cost 2006GRC Order_NIM Summary 8" xfId="3732"/>
    <cellStyle name="_DEM-WP (C) Power Cost 2006GRC Order_NIM Summary 9" xfId="3733"/>
    <cellStyle name="_DEM-WP (C) Power Cost 2006GRC Order_PCA 10 -  Exhibit D from A Kellogg Jan 2011" xfId="3734"/>
    <cellStyle name="_DEM-WP (C) Power Cost 2006GRC Order_PCA 10 -  Exhibit D from A Kellogg July 2011" xfId="3735"/>
    <cellStyle name="_DEM-WP (C) Power Cost 2006GRC Order_PCA 10 -  Exhibit D from S Free Rcv'd 12-11" xfId="3736"/>
    <cellStyle name="_DEM-WP (C) Power Cost 2006GRC Order_PCA 9 -  Exhibit D April 2010" xfId="3737"/>
    <cellStyle name="_DEM-WP (C) Power Cost 2006GRC Order_PCA 9 -  Exhibit D April 2010 (3)" xfId="3738"/>
    <cellStyle name="_DEM-WP (C) Power Cost 2006GRC Order_PCA 9 -  Exhibit D April 2010 (3) 2" xfId="3739"/>
    <cellStyle name="_DEM-WP (C) Power Cost 2006GRC Order_PCA 9 -  Exhibit D Nov 2010" xfId="3740"/>
    <cellStyle name="_DEM-WP (C) Power Cost 2006GRC Order_PCA 9 - Exhibit D at August 2010" xfId="3741"/>
    <cellStyle name="_DEM-WP (C) Power Cost 2006GRC Order_PCA 9 - Exhibit D June 2010 GRC" xfId="3742"/>
    <cellStyle name="_DEM-WP (C) Power Cost 2006GRC Order_Power Costs - Comparison bx Rbtl-Staff-Jt-PC" xfId="3743"/>
    <cellStyle name="_DEM-WP (C) Power Cost 2006GRC Order_Power Costs - Comparison bx Rbtl-Staff-Jt-PC 2" xfId="3744"/>
    <cellStyle name="_DEM-WP (C) Power Cost 2006GRC Order_Power Costs - Comparison bx Rbtl-Staff-Jt-PC 2 2" xfId="3745"/>
    <cellStyle name="_DEM-WP (C) Power Cost 2006GRC Order_Power Costs - Comparison bx Rbtl-Staff-Jt-PC 3" xfId="3746"/>
    <cellStyle name="_DEM-WP (C) Power Cost 2006GRC Order_Power Costs - Comparison bx Rbtl-Staff-Jt-PC_Adj Bench DR 3 for Initial Briefs (Electric)" xfId="3747"/>
    <cellStyle name="_DEM-WP (C) Power Cost 2006GRC Order_Power Costs - Comparison bx Rbtl-Staff-Jt-PC_Adj Bench DR 3 for Initial Briefs (Electric) 2" xfId="3748"/>
    <cellStyle name="_DEM-WP (C) Power Cost 2006GRC Order_Power Costs - Comparison bx Rbtl-Staff-Jt-PC_Adj Bench DR 3 for Initial Briefs (Electric) 2 2" xfId="3749"/>
    <cellStyle name="_DEM-WP (C) Power Cost 2006GRC Order_Power Costs - Comparison bx Rbtl-Staff-Jt-PC_Adj Bench DR 3 for Initial Briefs (Electric) 3" xfId="3750"/>
    <cellStyle name="_DEM-WP (C) Power Cost 2006GRC Order_Power Costs - Comparison bx Rbtl-Staff-Jt-PC_Electric Rev Req Model (2009 GRC) Rebuttal" xfId="3751"/>
    <cellStyle name="_DEM-WP (C) Power Cost 2006GRC Order_Power Costs - Comparison bx Rbtl-Staff-Jt-PC_Electric Rev Req Model (2009 GRC) Rebuttal 2" xfId="3752"/>
    <cellStyle name="_DEM-WP (C) Power Cost 2006GRC Order_Power Costs - Comparison bx Rbtl-Staff-Jt-PC_Electric Rev Req Model (2009 GRC) Rebuttal 2 2" xfId="3753"/>
    <cellStyle name="_DEM-WP (C) Power Cost 2006GRC Order_Power Costs - Comparison bx Rbtl-Staff-Jt-PC_Electric Rev Req Model (2009 GRC) Rebuttal 3" xfId="3754"/>
    <cellStyle name="_DEM-WP (C) Power Cost 2006GRC Order_Power Costs - Comparison bx Rbtl-Staff-Jt-PC_Electric Rev Req Model (2009 GRC) Rebuttal REmoval of New  WH Solar AdjustMI" xfId="3755"/>
    <cellStyle name="_DEM-WP (C) Power Cost 2006GRC Order_Power Costs - Comparison bx Rbtl-Staff-Jt-PC_Electric Rev Req Model (2009 GRC) Rebuttal REmoval of New  WH Solar AdjustMI 2" xfId="3756"/>
    <cellStyle name="_DEM-WP (C) Power Cost 2006GRC Order_Power Costs - Comparison bx Rbtl-Staff-Jt-PC_Electric Rev Req Model (2009 GRC) Rebuttal REmoval of New  WH Solar AdjustMI 2 2" xfId="3757"/>
    <cellStyle name="_DEM-WP (C) Power Cost 2006GRC Order_Power Costs - Comparison bx Rbtl-Staff-Jt-PC_Electric Rev Req Model (2009 GRC) Rebuttal REmoval of New  WH Solar AdjustMI 3" xfId="3758"/>
    <cellStyle name="_DEM-WP (C) Power Cost 2006GRC Order_Power Costs - Comparison bx Rbtl-Staff-Jt-PC_Electric Rev Req Model (2009 GRC) Revised 01-18-2010" xfId="3759"/>
    <cellStyle name="_DEM-WP (C) Power Cost 2006GRC Order_Power Costs - Comparison bx Rbtl-Staff-Jt-PC_Electric Rev Req Model (2009 GRC) Revised 01-18-2010 2" xfId="3760"/>
    <cellStyle name="_DEM-WP (C) Power Cost 2006GRC Order_Power Costs - Comparison bx Rbtl-Staff-Jt-PC_Electric Rev Req Model (2009 GRC) Revised 01-18-2010 2 2" xfId="3761"/>
    <cellStyle name="_DEM-WP (C) Power Cost 2006GRC Order_Power Costs - Comparison bx Rbtl-Staff-Jt-PC_Electric Rev Req Model (2009 GRC) Revised 01-18-2010 3" xfId="3762"/>
    <cellStyle name="_DEM-WP (C) Power Cost 2006GRC Order_Power Costs - Comparison bx Rbtl-Staff-Jt-PC_Final Order Electric EXHIBIT A-1" xfId="3763"/>
    <cellStyle name="_DEM-WP (C) Power Cost 2006GRC Order_Power Costs - Comparison bx Rbtl-Staff-Jt-PC_Final Order Electric EXHIBIT A-1 2" xfId="3764"/>
    <cellStyle name="_DEM-WP (C) Power Cost 2006GRC Order_Power Costs - Comparison bx Rbtl-Staff-Jt-PC_Final Order Electric EXHIBIT A-1 2 2" xfId="3765"/>
    <cellStyle name="_DEM-WP (C) Power Cost 2006GRC Order_Power Costs - Comparison bx Rbtl-Staff-Jt-PC_Final Order Electric EXHIBIT A-1 3" xfId="3766"/>
    <cellStyle name="_DEM-WP (C) Power Cost 2006GRC Order_Production Adj 4.37" xfId="153"/>
    <cellStyle name="_DEM-WP (C) Power Cost 2006GRC Order_Production Adj 4.37 2" xfId="3767"/>
    <cellStyle name="_DEM-WP (C) Power Cost 2006GRC Order_Production Adj 4.37 2 2" xfId="3768"/>
    <cellStyle name="_DEM-WP (C) Power Cost 2006GRC Order_Production Adj 4.37 3" xfId="3769"/>
    <cellStyle name="_DEM-WP (C) Power Cost 2006GRC Order_Purchased Power Adj 4.03" xfId="154"/>
    <cellStyle name="_DEM-WP (C) Power Cost 2006GRC Order_Purchased Power Adj 4.03 2" xfId="3770"/>
    <cellStyle name="_DEM-WP (C) Power Cost 2006GRC Order_Purchased Power Adj 4.03 2 2" xfId="3771"/>
    <cellStyle name="_DEM-WP (C) Power Cost 2006GRC Order_Purchased Power Adj 4.03 3" xfId="3772"/>
    <cellStyle name="_DEM-WP (C) Power Cost 2006GRC Order_Rebuttal Power Costs" xfId="3773"/>
    <cellStyle name="_DEM-WP (C) Power Cost 2006GRC Order_Rebuttal Power Costs 2" xfId="3774"/>
    <cellStyle name="_DEM-WP (C) Power Cost 2006GRC Order_Rebuttal Power Costs 2 2" xfId="3775"/>
    <cellStyle name="_DEM-WP (C) Power Cost 2006GRC Order_Rebuttal Power Costs 3" xfId="3776"/>
    <cellStyle name="_DEM-WP (C) Power Cost 2006GRC Order_Rebuttal Power Costs_Adj Bench DR 3 for Initial Briefs (Electric)" xfId="3777"/>
    <cellStyle name="_DEM-WP (C) Power Cost 2006GRC Order_Rebuttal Power Costs_Adj Bench DR 3 for Initial Briefs (Electric) 2" xfId="3778"/>
    <cellStyle name="_DEM-WP (C) Power Cost 2006GRC Order_Rebuttal Power Costs_Adj Bench DR 3 for Initial Briefs (Electric) 2 2" xfId="3779"/>
    <cellStyle name="_DEM-WP (C) Power Cost 2006GRC Order_Rebuttal Power Costs_Adj Bench DR 3 for Initial Briefs (Electric) 3" xfId="3780"/>
    <cellStyle name="_DEM-WP (C) Power Cost 2006GRC Order_Rebuttal Power Costs_Electric Rev Req Model (2009 GRC) Rebuttal" xfId="3781"/>
    <cellStyle name="_DEM-WP (C) Power Cost 2006GRC Order_Rebuttal Power Costs_Electric Rev Req Model (2009 GRC) Rebuttal 2" xfId="3782"/>
    <cellStyle name="_DEM-WP (C) Power Cost 2006GRC Order_Rebuttal Power Costs_Electric Rev Req Model (2009 GRC) Rebuttal 2 2" xfId="3783"/>
    <cellStyle name="_DEM-WP (C) Power Cost 2006GRC Order_Rebuttal Power Costs_Electric Rev Req Model (2009 GRC) Rebuttal 3" xfId="3784"/>
    <cellStyle name="_DEM-WP (C) Power Cost 2006GRC Order_Rebuttal Power Costs_Electric Rev Req Model (2009 GRC) Rebuttal REmoval of New  WH Solar AdjustMI" xfId="3785"/>
    <cellStyle name="_DEM-WP (C) Power Cost 2006GRC Order_Rebuttal Power Costs_Electric Rev Req Model (2009 GRC) Rebuttal REmoval of New  WH Solar AdjustMI 2" xfId="3786"/>
    <cellStyle name="_DEM-WP (C) Power Cost 2006GRC Order_Rebuttal Power Costs_Electric Rev Req Model (2009 GRC) Rebuttal REmoval of New  WH Solar AdjustMI 2 2" xfId="3787"/>
    <cellStyle name="_DEM-WP (C) Power Cost 2006GRC Order_Rebuttal Power Costs_Electric Rev Req Model (2009 GRC) Rebuttal REmoval of New  WH Solar AdjustMI 3" xfId="3788"/>
    <cellStyle name="_DEM-WP (C) Power Cost 2006GRC Order_Rebuttal Power Costs_Electric Rev Req Model (2009 GRC) Revised 01-18-2010" xfId="3789"/>
    <cellStyle name="_DEM-WP (C) Power Cost 2006GRC Order_Rebuttal Power Costs_Electric Rev Req Model (2009 GRC) Revised 01-18-2010 2" xfId="3790"/>
    <cellStyle name="_DEM-WP (C) Power Cost 2006GRC Order_Rebuttal Power Costs_Electric Rev Req Model (2009 GRC) Revised 01-18-2010 2 2" xfId="3791"/>
    <cellStyle name="_DEM-WP (C) Power Cost 2006GRC Order_Rebuttal Power Costs_Electric Rev Req Model (2009 GRC) Revised 01-18-2010 3" xfId="3792"/>
    <cellStyle name="_DEM-WP (C) Power Cost 2006GRC Order_Rebuttal Power Costs_Final Order Electric EXHIBIT A-1" xfId="3793"/>
    <cellStyle name="_DEM-WP (C) Power Cost 2006GRC Order_Rebuttal Power Costs_Final Order Electric EXHIBIT A-1 2" xfId="3794"/>
    <cellStyle name="_DEM-WP (C) Power Cost 2006GRC Order_Rebuttal Power Costs_Final Order Electric EXHIBIT A-1 2 2" xfId="3795"/>
    <cellStyle name="_DEM-WP (C) Power Cost 2006GRC Order_Rebuttal Power Costs_Final Order Electric EXHIBIT A-1 3" xfId="3796"/>
    <cellStyle name="_DEM-WP (C) Power Cost 2006GRC Order_ROR 5.02" xfId="155"/>
    <cellStyle name="_DEM-WP (C) Power Cost 2006GRC Order_ROR 5.02 2" xfId="3797"/>
    <cellStyle name="_DEM-WP (C) Power Cost 2006GRC Order_ROR 5.02 2 2" xfId="3798"/>
    <cellStyle name="_DEM-WP (C) Power Cost 2006GRC Order_ROR 5.02 3" xfId="3799"/>
    <cellStyle name="_DEM-WP (C) Power Cost 2006GRC Order_Scenario 1 REC vs PTC Offset" xfId="708"/>
    <cellStyle name="_DEM-WP (C) Power Cost 2006GRC Order_Scenario 3" xfId="709"/>
    <cellStyle name="_DEM-WP (C) Power Cost 2006GRC Order_Wind Integration 10GRC" xfId="3800"/>
    <cellStyle name="_DEM-WP (C) Power Cost 2006GRC Order_Wind Integration 10GRC 2" xfId="3801"/>
    <cellStyle name="_DEM-WP Revised (HC) Wild Horse 2006GRC" xfId="156"/>
    <cellStyle name="_DEM-WP Revised (HC) Wild Horse 2006GRC 2" xfId="3802"/>
    <cellStyle name="_DEM-WP Revised (HC) Wild Horse 2006GRC 2 2" xfId="3803"/>
    <cellStyle name="_DEM-WP Revised (HC) Wild Horse 2006GRC 3" xfId="3804"/>
    <cellStyle name="_DEM-WP Revised (HC) Wild Horse 2006GRC_16.37E Wild Horse Expansion DeferralRevwrkingfile SF" xfId="3805"/>
    <cellStyle name="_DEM-WP Revised (HC) Wild Horse 2006GRC_16.37E Wild Horse Expansion DeferralRevwrkingfile SF 2" xfId="3806"/>
    <cellStyle name="_DEM-WP Revised (HC) Wild Horse 2006GRC_16.37E Wild Horse Expansion DeferralRevwrkingfile SF 2 2" xfId="3807"/>
    <cellStyle name="_DEM-WP Revised (HC) Wild Horse 2006GRC_16.37E Wild Horse Expansion DeferralRevwrkingfile SF 3" xfId="3808"/>
    <cellStyle name="_DEM-WP Revised (HC) Wild Horse 2006GRC_2009 GRC Compl Filing - Exhibit D" xfId="3809"/>
    <cellStyle name="_DEM-WP Revised (HC) Wild Horse 2006GRC_2009 GRC Compl Filing - Exhibit D 2" xfId="3810"/>
    <cellStyle name="_DEM-WP Revised (HC) Wild Horse 2006GRC_Adj Bench DR 3 for Initial Briefs (Electric)" xfId="3811"/>
    <cellStyle name="_DEM-WP Revised (HC) Wild Horse 2006GRC_Adj Bench DR 3 for Initial Briefs (Electric) 2" xfId="3812"/>
    <cellStyle name="_DEM-WP Revised (HC) Wild Horse 2006GRC_Adj Bench DR 3 for Initial Briefs (Electric) 2 2" xfId="3813"/>
    <cellStyle name="_DEM-WP Revised (HC) Wild Horse 2006GRC_Adj Bench DR 3 for Initial Briefs (Electric) 3" xfId="3814"/>
    <cellStyle name="_DEM-WP Revised (HC) Wild Horse 2006GRC_Book1" xfId="3815"/>
    <cellStyle name="_DEM-WP Revised (HC) Wild Horse 2006GRC_Book2" xfId="3816"/>
    <cellStyle name="_DEM-WP Revised (HC) Wild Horse 2006GRC_Book2 2" xfId="3817"/>
    <cellStyle name="_DEM-WP Revised (HC) Wild Horse 2006GRC_Book2 2 2" xfId="3818"/>
    <cellStyle name="_DEM-WP Revised (HC) Wild Horse 2006GRC_Book2 3" xfId="3819"/>
    <cellStyle name="_DEM-WP Revised (HC) Wild Horse 2006GRC_Book4" xfId="3820"/>
    <cellStyle name="_DEM-WP Revised (HC) Wild Horse 2006GRC_Book4 2" xfId="3821"/>
    <cellStyle name="_DEM-WP Revised (HC) Wild Horse 2006GRC_Book4 2 2" xfId="3822"/>
    <cellStyle name="_DEM-WP Revised (HC) Wild Horse 2006GRC_Book4 3" xfId="3823"/>
    <cellStyle name="_DEM-WP Revised (HC) Wild Horse 2006GRC_Electric Rev Req Model (2009 GRC) " xfId="1083"/>
    <cellStyle name="_DEM-WP Revised (HC) Wild Horse 2006GRC_Electric Rev Req Model (2009 GRC)  2" xfId="3824"/>
    <cellStyle name="_DEM-WP Revised (HC) Wild Horse 2006GRC_Electric Rev Req Model (2009 GRC)  2 2" xfId="3825"/>
    <cellStyle name="_DEM-WP Revised (HC) Wild Horse 2006GRC_Electric Rev Req Model (2009 GRC)  3" xfId="3826"/>
    <cellStyle name="_DEM-WP Revised (HC) Wild Horse 2006GRC_Electric Rev Req Model (2009 GRC) Rebuttal" xfId="3827"/>
    <cellStyle name="_DEM-WP Revised (HC) Wild Horse 2006GRC_Electric Rev Req Model (2009 GRC) Rebuttal 2" xfId="3828"/>
    <cellStyle name="_DEM-WP Revised (HC) Wild Horse 2006GRC_Electric Rev Req Model (2009 GRC) Rebuttal 2 2" xfId="3829"/>
    <cellStyle name="_DEM-WP Revised (HC) Wild Horse 2006GRC_Electric Rev Req Model (2009 GRC) Rebuttal 3" xfId="3830"/>
    <cellStyle name="_DEM-WP Revised (HC) Wild Horse 2006GRC_Electric Rev Req Model (2009 GRC) Rebuttal REmoval of New  WH Solar AdjustMI" xfId="3831"/>
    <cellStyle name="_DEM-WP Revised (HC) Wild Horse 2006GRC_Electric Rev Req Model (2009 GRC) Rebuttal REmoval of New  WH Solar AdjustMI 2" xfId="3832"/>
    <cellStyle name="_DEM-WP Revised (HC) Wild Horse 2006GRC_Electric Rev Req Model (2009 GRC) Rebuttal REmoval of New  WH Solar AdjustMI 2 2" xfId="3833"/>
    <cellStyle name="_DEM-WP Revised (HC) Wild Horse 2006GRC_Electric Rev Req Model (2009 GRC) Rebuttal REmoval of New  WH Solar AdjustMI 3" xfId="3834"/>
    <cellStyle name="_DEM-WP Revised (HC) Wild Horse 2006GRC_Electric Rev Req Model (2009 GRC) Revised 01-18-2010" xfId="3835"/>
    <cellStyle name="_DEM-WP Revised (HC) Wild Horse 2006GRC_Electric Rev Req Model (2009 GRC) Revised 01-18-2010 2" xfId="3836"/>
    <cellStyle name="_DEM-WP Revised (HC) Wild Horse 2006GRC_Electric Rev Req Model (2009 GRC) Revised 01-18-2010 2 2" xfId="3837"/>
    <cellStyle name="_DEM-WP Revised (HC) Wild Horse 2006GRC_Electric Rev Req Model (2009 GRC) Revised 01-18-2010 3" xfId="3838"/>
    <cellStyle name="_DEM-WP Revised (HC) Wild Horse 2006GRC_Electric Rev Req Model (2010 GRC)" xfId="3839"/>
    <cellStyle name="_DEM-WP Revised (HC) Wild Horse 2006GRC_Electric Rev Req Model (2010 GRC) SF" xfId="3840"/>
    <cellStyle name="_DEM-WP Revised (HC) Wild Horse 2006GRC_Final Order Electric" xfId="3841"/>
    <cellStyle name="_DEM-WP Revised (HC) Wild Horse 2006GRC_Final Order Electric EXHIBIT A-1" xfId="3842"/>
    <cellStyle name="_DEM-WP Revised (HC) Wild Horse 2006GRC_Final Order Electric EXHIBIT A-1 2" xfId="3843"/>
    <cellStyle name="_DEM-WP Revised (HC) Wild Horse 2006GRC_Final Order Electric EXHIBIT A-1 2 2" xfId="3844"/>
    <cellStyle name="_DEM-WP Revised (HC) Wild Horse 2006GRC_Final Order Electric EXHIBIT A-1 3" xfId="3845"/>
    <cellStyle name="_DEM-WP Revised (HC) Wild Horse 2006GRC_NIM Summary" xfId="3846"/>
    <cellStyle name="_DEM-WP Revised (HC) Wild Horse 2006GRC_NIM Summary 2" xfId="3847"/>
    <cellStyle name="_DEM-WP Revised (HC) Wild Horse 2006GRC_Power Costs - Comparison bx Rbtl-Staff-Jt-PC" xfId="3848"/>
    <cellStyle name="_DEM-WP Revised (HC) Wild Horse 2006GRC_Power Costs - Comparison bx Rbtl-Staff-Jt-PC 2" xfId="3849"/>
    <cellStyle name="_DEM-WP Revised (HC) Wild Horse 2006GRC_Power Costs - Comparison bx Rbtl-Staff-Jt-PC 2 2" xfId="3850"/>
    <cellStyle name="_DEM-WP Revised (HC) Wild Horse 2006GRC_Power Costs - Comparison bx Rbtl-Staff-Jt-PC 3" xfId="3851"/>
    <cellStyle name="_DEM-WP Revised (HC) Wild Horse 2006GRC_Rebuttal Power Costs" xfId="3852"/>
    <cellStyle name="_DEM-WP Revised (HC) Wild Horse 2006GRC_Rebuttal Power Costs 2" xfId="3853"/>
    <cellStyle name="_DEM-WP Revised (HC) Wild Horse 2006GRC_Rebuttal Power Costs 2 2" xfId="3854"/>
    <cellStyle name="_DEM-WP Revised (HC) Wild Horse 2006GRC_Rebuttal Power Costs 3" xfId="3855"/>
    <cellStyle name="_DEM-WP Revised (HC) Wild Horse 2006GRC_TENASKA REGULATORY ASSET" xfId="3856"/>
    <cellStyle name="_DEM-WP Revised (HC) Wild Horse 2006GRC_TENASKA REGULATORY ASSET 2" xfId="3857"/>
    <cellStyle name="_DEM-WP Revised (HC) Wild Horse 2006GRC_TENASKA REGULATORY ASSET 2 2" xfId="3858"/>
    <cellStyle name="_DEM-WP Revised (HC) Wild Horse 2006GRC_TENASKA REGULATORY ASSET 3" xfId="3859"/>
    <cellStyle name="_x0013__DEM-WP(C) Colstrip 12 Coal Cost Forecast 2010GRC" xfId="3860"/>
    <cellStyle name="_DEM-WP(C) Colstrip FOR" xfId="803"/>
    <cellStyle name="_DEM-WP(C) Colstrip FOR 2" xfId="3861"/>
    <cellStyle name="_DEM-WP(C) Colstrip FOR 2 2" xfId="3862"/>
    <cellStyle name="_DEM-WP(C) Colstrip FOR 3" xfId="3863"/>
    <cellStyle name="_DEM-WP(C) Colstrip FOR Apr08 update" xfId="3864"/>
    <cellStyle name="_DEM-WP(C) Colstrip FOR_(C) WHE Proforma with ITC cash grant 10 Yr Amort_for rebuttal_120709" xfId="3865"/>
    <cellStyle name="_DEM-WP(C) Colstrip FOR_(C) WHE Proforma with ITC cash grant 10 Yr Amort_for rebuttal_120709 2" xfId="3866"/>
    <cellStyle name="_DEM-WP(C) Colstrip FOR_(C) WHE Proforma with ITC cash grant 10 Yr Amort_for rebuttal_120709 2 2" xfId="3867"/>
    <cellStyle name="_DEM-WP(C) Colstrip FOR_(C) WHE Proforma with ITC cash grant 10 Yr Amort_for rebuttal_120709 3" xfId="3868"/>
    <cellStyle name="_DEM-WP(C) Colstrip FOR_16.07E Wild Horse Wind Expansionwrkingfile" xfId="3869"/>
    <cellStyle name="_DEM-WP(C) Colstrip FOR_16.07E Wild Horse Wind Expansionwrkingfile 2" xfId="3870"/>
    <cellStyle name="_DEM-WP(C) Colstrip FOR_16.07E Wild Horse Wind Expansionwrkingfile 2 2" xfId="3871"/>
    <cellStyle name="_DEM-WP(C) Colstrip FOR_16.07E Wild Horse Wind Expansionwrkingfile 3" xfId="3872"/>
    <cellStyle name="_DEM-WP(C) Colstrip FOR_16.07E Wild Horse Wind Expansionwrkingfile SF" xfId="3873"/>
    <cellStyle name="_DEM-WP(C) Colstrip FOR_16.07E Wild Horse Wind Expansionwrkingfile SF 2" xfId="3874"/>
    <cellStyle name="_DEM-WP(C) Colstrip FOR_16.07E Wild Horse Wind Expansionwrkingfile SF 2 2" xfId="3875"/>
    <cellStyle name="_DEM-WP(C) Colstrip FOR_16.07E Wild Horse Wind Expansionwrkingfile SF 3" xfId="3876"/>
    <cellStyle name="_DEM-WP(C) Colstrip FOR_16.37E Wild Horse Expansion DeferralRevwrkingfile SF" xfId="3877"/>
    <cellStyle name="_DEM-WP(C) Colstrip FOR_16.37E Wild Horse Expansion DeferralRevwrkingfile SF 2" xfId="3878"/>
    <cellStyle name="_DEM-WP(C) Colstrip FOR_16.37E Wild Horse Expansion DeferralRevwrkingfile SF 2 2" xfId="3879"/>
    <cellStyle name="_DEM-WP(C) Colstrip FOR_16.37E Wild Horse Expansion DeferralRevwrkingfile SF 3" xfId="3880"/>
    <cellStyle name="_DEM-WP(C) Colstrip FOR_Adj Bench DR 3 for Initial Briefs (Electric)" xfId="3881"/>
    <cellStyle name="_DEM-WP(C) Colstrip FOR_Adj Bench DR 3 for Initial Briefs (Electric) 2" xfId="3882"/>
    <cellStyle name="_DEM-WP(C) Colstrip FOR_Adj Bench DR 3 for Initial Briefs (Electric) 2 2" xfId="3883"/>
    <cellStyle name="_DEM-WP(C) Colstrip FOR_Adj Bench DR 3 for Initial Briefs (Electric) 3" xfId="3884"/>
    <cellStyle name="_DEM-WP(C) Colstrip FOR_Book2" xfId="3885"/>
    <cellStyle name="_DEM-WP(C) Colstrip FOR_Book2 2" xfId="3886"/>
    <cellStyle name="_DEM-WP(C) Colstrip FOR_Book2 2 2" xfId="3887"/>
    <cellStyle name="_DEM-WP(C) Colstrip FOR_Book2 3" xfId="3888"/>
    <cellStyle name="_DEM-WP(C) Colstrip FOR_Book2_Adj Bench DR 3 for Initial Briefs (Electric)" xfId="3889"/>
    <cellStyle name="_DEM-WP(C) Colstrip FOR_Book2_Adj Bench DR 3 for Initial Briefs (Electric) 2" xfId="3890"/>
    <cellStyle name="_DEM-WP(C) Colstrip FOR_Book2_Adj Bench DR 3 for Initial Briefs (Electric) 2 2" xfId="3891"/>
    <cellStyle name="_DEM-WP(C) Colstrip FOR_Book2_Adj Bench DR 3 for Initial Briefs (Electric) 3" xfId="3892"/>
    <cellStyle name="_DEM-WP(C) Colstrip FOR_Book2_Electric Rev Req Model (2009 GRC) Rebuttal" xfId="3893"/>
    <cellStyle name="_DEM-WP(C) Colstrip FOR_Book2_Electric Rev Req Model (2009 GRC) Rebuttal 2" xfId="3894"/>
    <cellStyle name="_DEM-WP(C) Colstrip FOR_Book2_Electric Rev Req Model (2009 GRC) Rebuttal 2 2" xfId="3895"/>
    <cellStyle name="_DEM-WP(C) Colstrip FOR_Book2_Electric Rev Req Model (2009 GRC) Rebuttal 3" xfId="3896"/>
    <cellStyle name="_DEM-WP(C) Colstrip FOR_Book2_Electric Rev Req Model (2009 GRC) Rebuttal REmoval of New  WH Solar AdjustMI" xfId="3897"/>
    <cellStyle name="_DEM-WP(C) Colstrip FOR_Book2_Electric Rev Req Model (2009 GRC) Rebuttal REmoval of New  WH Solar AdjustMI 2" xfId="3898"/>
    <cellStyle name="_DEM-WP(C) Colstrip FOR_Book2_Electric Rev Req Model (2009 GRC) Rebuttal REmoval of New  WH Solar AdjustMI 2 2" xfId="3899"/>
    <cellStyle name="_DEM-WP(C) Colstrip FOR_Book2_Electric Rev Req Model (2009 GRC) Rebuttal REmoval of New  WH Solar AdjustMI 3" xfId="3900"/>
    <cellStyle name="_DEM-WP(C) Colstrip FOR_Book2_Electric Rev Req Model (2009 GRC) Revised 01-18-2010" xfId="3901"/>
    <cellStyle name="_DEM-WP(C) Colstrip FOR_Book2_Electric Rev Req Model (2009 GRC) Revised 01-18-2010 2" xfId="3902"/>
    <cellStyle name="_DEM-WP(C) Colstrip FOR_Book2_Electric Rev Req Model (2009 GRC) Revised 01-18-2010 2 2" xfId="3903"/>
    <cellStyle name="_DEM-WP(C) Colstrip FOR_Book2_Electric Rev Req Model (2009 GRC) Revised 01-18-2010 3" xfId="3904"/>
    <cellStyle name="_DEM-WP(C) Colstrip FOR_Book2_Final Order Electric EXHIBIT A-1" xfId="3905"/>
    <cellStyle name="_DEM-WP(C) Colstrip FOR_Book2_Final Order Electric EXHIBIT A-1 2" xfId="3906"/>
    <cellStyle name="_DEM-WP(C) Colstrip FOR_Book2_Final Order Electric EXHIBIT A-1 2 2" xfId="3907"/>
    <cellStyle name="_DEM-WP(C) Colstrip FOR_Book2_Final Order Electric EXHIBIT A-1 3" xfId="3908"/>
    <cellStyle name="_DEM-WP(C) Colstrip FOR_Confidential Material" xfId="3909"/>
    <cellStyle name="_DEM-WP(C) Colstrip FOR_DEM-WP(C) Colstrip 12 Coal Cost Forecast 2010GRC" xfId="3910"/>
    <cellStyle name="_DEM-WP(C) Colstrip FOR_DEM-WP(C) Production O&amp;M 2010GRC As-Filed" xfId="3911"/>
    <cellStyle name="_DEM-WP(C) Colstrip FOR_DEM-WP(C) Production O&amp;M 2010GRC As-Filed 2" xfId="3912"/>
    <cellStyle name="_DEM-WP(C) Colstrip FOR_Electric Rev Req Model (2009 GRC) Rebuttal" xfId="3913"/>
    <cellStyle name="_DEM-WP(C) Colstrip FOR_Electric Rev Req Model (2009 GRC) Rebuttal 2" xfId="3914"/>
    <cellStyle name="_DEM-WP(C) Colstrip FOR_Electric Rev Req Model (2009 GRC) Rebuttal 2 2" xfId="3915"/>
    <cellStyle name="_DEM-WP(C) Colstrip FOR_Electric Rev Req Model (2009 GRC) Rebuttal 3" xfId="3916"/>
    <cellStyle name="_DEM-WP(C) Colstrip FOR_Electric Rev Req Model (2009 GRC) Rebuttal REmoval of New  WH Solar AdjustMI" xfId="3917"/>
    <cellStyle name="_DEM-WP(C) Colstrip FOR_Electric Rev Req Model (2009 GRC) Rebuttal REmoval of New  WH Solar AdjustMI 2" xfId="3918"/>
    <cellStyle name="_DEM-WP(C) Colstrip FOR_Electric Rev Req Model (2009 GRC) Rebuttal REmoval of New  WH Solar AdjustMI 2 2" xfId="3919"/>
    <cellStyle name="_DEM-WP(C) Colstrip FOR_Electric Rev Req Model (2009 GRC) Rebuttal REmoval of New  WH Solar AdjustMI 3" xfId="3920"/>
    <cellStyle name="_DEM-WP(C) Colstrip FOR_Electric Rev Req Model (2009 GRC) Revised 01-18-2010" xfId="3921"/>
    <cellStyle name="_DEM-WP(C) Colstrip FOR_Electric Rev Req Model (2009 GRC) Revised 01-18-2010 2" xfId="3922"/>
    <cellStyle name="_DEM-WP(C) Colstrip FOR_Electric Rev Req Model (2009 GRC) Revised 01-18-2010 2 2" xfId="3923"/>
    <cellStyle name="_DEM-WP(C) Colstrip FOR_Electric Rev Req Model (2009 GRC) Revised 01-18-2010 3" xfId="3924"/>
    <cellStyle name="_DEM-WP(C) Colstrip FOR_Final Order Electric EXHIBIT A-1" xfId="3925"/>
    <cellStyle name="_DEM-WP(C) Colstrip FOR_Final Order Electric EXHIBIT A-1 2" xfId="3926"/>
    <cellStyle name="_DEM-WP(C) Colstrip FOR_Final Order Electric EXHIBIT A-1 2 2" xfId="3927"/>
    <cellStyle name="_DEM-WP(C) Colstrip FOR_Final Order Electric EXHIBIT A-1 3" xfId="3928"/>
    <cellStyle name="_DEM-WP(C) Colstrip FOR_Rebuttal Power Costs" xfId="3929"/>
    <cellStyle name="_DEM-WP(C) Colstrip FOR_Rebuttal Power Costs 2" xfId="3930"/>
    <cellStyle name="_DEM-WP(C) Colstrip FOR_Rebuttal Power Costs 2 2" xfId="3931"/>
    <cellStyle name="_DEM-WP(C) Colstrip FOR_Rebuttal Power Costs 3" xfId="3932"/>
    <cellStyle name="_DEM-WP(C) Colstrip FOR_Rebuttal Power Costs_Adj Bench DR 3 for Initial Briefs (Electric)" xfId="3933"/>
    <cellStyle name="_DEM-WP(C) Colstrip FOR_Rebuttal Power Costs_Adj Bench DR 3 for Initial Briefs (Electric) 2" xfId="3934"/>
    <cellStyle name="_DEM-WP(C) Colstrip FOR_Rebuttal Power Costs_Adj Bench DR 3 for Initial Briefs (Electric) 2 2" xfId="3935"/>
    <cellStyle name="_DEM-WP(C) Colstrip FOR_Rebuttal Power Costs_Adj Bench DR 3 for Initial Briefs (Electric) 3" xfId="3936"/>
    <cellStyle name="_DEM-WP(C) Colstrip FOR_Rebuttal Power Costs_Electric Rev Req Model (2009 GRC) Rebuttal" xfId="3937"/>
    <cellStyle name="_DEM-WP(C) Colstrip FOR_Rebuttal Power Costs_Electric Rev Req Model (2009 GRC) Rebuttal 2" xfId="3938"/>
    <cellStyle name="_DEM-WP(C) Colstrip FOR_Rebuttal Power Costs_Electric Rev Req Model (2009 GRC) Rebuttal 2 2" xfId="3939"/>
    <cellStyle name="_DEM-WP(C) Colstrip FOR_Rebuttal Power Costs_Electric Rev Req Model (2009 GRC) Rebuttal 3" xfId="3940"/>
    <cellStyle name="_DEM-WP(C) Colstrip FOR_Rebuttal Power Costs_Electric Rev Req Model (2009 GRC) Rebuttal REmoval of New  WH Solar AdjustMI" xfId="3941"/>
    <cellStyle name="_DEM-WP(C) Colstrip FOR_Rebuttal Power Costs_Electric Rev Req Model (2009 GRC) Rebuttal REmoval of New  WH Solar AdjustMI 2" xfId="3942"/>
    <cellStyle name="_DEM-WP(C) Colstrip FOR_Rebuttal Power Costs_Electric Rev Req Model (2009 GRC) Rebuttal REmoval of New  WH Solar AdjustMI 2 2" xfId="3943"/>
    <cellStyle name="_DEM-WP(C) Colstrip FOR_Rebuttal Power Costs_Electric Rev Req Model (2009 GRC) Rebuttal REmoval of New  WH Solar AdjustMI 3" xfId="3944"/>
    <cellStyle name="_DEM-WP(C) Colstrip FOR_Rebuttal Power Costs_Electric Rev Req Model (2009 GRC) Revised 01-18-2010" xfId="3945"/>
    <cellStyle name="_DEM-WP(C) Colstrip FOR_Rebuttal Power Costs_Electric Rev Req Model (2009 GRC) Revised 01-18-2010 2" xfId="3946"/>
    <cellStyle name="_DEM-WP(C) Colstrip FOR_Rebuttal Power Costs_Electric Rev Req Model (2009 GRC) Revised 01-18-2010 2 2" xfId="3947"/>
    <cellStyle name="_DEM-WP(C) Colstrip FOR_Rebuttal Power Costs_Electric Rev Req Model (2009 GRC) Revised 01-18-2010 3" xfId="3948"/>
    <cellStyle name="_DEM-WP(C) Colstrip FOR_Rebuttal Power Costs_Final Order Electric EXHIBIT A-1" xfId="3949"/>
    <cellStyle name="_DEM-WP(C) Colstrip FOR_Rebuttal Power Costs_Final Order Electric EXHIBIT A-1 2" xfId="3950"/>
    <cellStyle name="_DEM-WP(C) Colstrip FOR_Rebuttal Power Costs_Final Order Electric EXHIBIT A-1 2 2" xfId="3951"/>
    <cellStyle name="_DEM-WP(C) Colstrip FOR_Rebuttal Power Costs_Final Order Electric EXHIBIT A-1 3" xfId="3952"/>
    <cellStyle name="_DEM-WP(C) Colstrip FOR_TENASKA REGULATORY ASSET" xfId="3953"/>
    <cellStyle name="_DEM-WP(C) Colstrip FOR_TENASKA REGULATORY ASSET 2" xfId="3954"/>
    <cellStyle name="_DEM-WP(C) Colstrip FOR_TENASKA REGULATORY ASSET 2 2" xfId="3955"/>
    <cellStyle name="_DEM-WP(C) Colstrip FOR_TENASKA REGULATORY ASSET 3" xfId="3956"/>
    <cellStyle name="_DEM-WP(C) Costs not in AURORA 2006GRC" xfId="157"/>
    <cellStyle name="_DEM-WP(C) Costs not in AURORA 2006GRC 2" xfId="3957"/>
    <cellStyle name="_DEM-WP(C) Costs not in AURORA 2006GRC 2 2" xfId="3958"/>
    <cellStyle name="_DEM-WP(C) Costs not in AURORA 2006GRC 2 2 2" xfId="3959"/>
    <cellStyle name="_DEM-WP(C) Costs not in AURORA 2006GRC 2 3" xfId="3960"/>
    <cellStyle name="_DEM-WP(C) Costs not in AURORA 2006GRC 3" xfId="3961"/>
    <cellStyle name="_DEM-WP(C) Costs not in AURORA 2006GRC 3 2" xfId="3962"/>
    <cellStyle name="_DEM-WP(C) Costs not in AURORA 2006GRC 4" xfId="3963"/>
    <cellStyle name="_DEM-WP(C) Costs not in AURORA 2006GRC 4 2" xfId="3964"/>
    <cellStyle name="_DEM-WP(C) Costs not in AURORA 2006GRC 5" xfId="3965"/>
    <cellStyle name="_DEM-WP(C) Costs not in AURORA 2006GRC_(C) WHE Proforma with ITC cash grant 10 Yr Amort_for deferral_102809" xfId="3966"/>
    <cellStyle name="_DEM-WP(C) Costs not in AURORA 2006GRC_(C) WHE Proforma with ITC cash grant 10 Yr Amort_for deferral_102809 2" xfId="3967"/>
    <cellStyle name="_DEM-WP(C) Costs not in AURORA 2006GRC_(C) WHE Proforma with ITC cash grant 10 Yr Amort_for deferral_102809 2 2" xfId="3968"/>
    <cellStyle name="_DEM-WP(C) Costs not in AURORA 2006GRC_(C) WHE Proforma with ITC cash grant 10 Yr Amort_for deferral_102809 3" xfId="3969"/>
    <cellStyle name="_DEM-WP(C) Costs not in AURORA 2006GRC_(C) WHE Proforma with ITC cash grant 10 Yr Amort_for deferral_102809_16.07E Wild Horse Wind Expansionwrkingfile" xfId="3970"/>
    <cellStyle name="_DEM-WP(C) Costs not in AURORA 2006GRC_(C) WHE Proforma with ITC cash grant 10 Yr Amort_for deferral_102809_16.07E Wild Horse Wind Expansionwrkingfile 2" xfId="3971"/>
    <cellStyle name="_DEM-WP(C) Costs not in AURORA 2006GRC_(C) WHE Proforma with ITC cash grant 10 Yr Amort_for deferral_102809_16.07E Wild Horse Wind Expansionwrkingfile 2 2" xfId="3972"/>
    <cellStyle name="_DEM-WP(C) Costs not in AURORA 2006GRC_(C) WHE Proforma with ITC cash grant 10 Yr Amort_for deferral_102809_16.07E Wild Horse Wind Expansionwrkingfile 3" xfId="3973"/>
    <cellStyle name="_DEM-WP(C) Costs not in AURORA 2006GRC_(C) WHE Proforma with ITC cash grant 10 Yr Amort_for deferral_102809_16.07E Wild Horse Wind Expansionwrkingfile SF" xfId="3974"/>
    <cellStyle name="_DEM-WP(C) Costs not in AURORA 2006GRC_(C) WHE Proforma with ITC cash grant 10 Yr Amort_for deferral_102809_16.07E Wild Horse Wind Expansionwrkingfile SF 2" xfId="3975"/>
    <cellStyle name="_DEM-WP(C) Costs not in AURORA 2006GRC_(C) WHE Proforma with ITC cash grant 10 Yr Amort_for deferral_102809_16.07E Wild Horse Wind Expansionwrkingfile SF 2 2" xfId="3976"/>
    <cellStyle name="_DEM-WP(C) Costs not in AURORA 2006GRC_(C) WHE Proforma with ITC cash grant 10 Yr Amort_for deferral_102809_16.07E Wild Horse Wind Expansionwrkingfile SF 3" xfId="3977"/>
    <cellStyle name="_DEM-WP(C) Costs not in AURORA 2006GRC_(C) WHE Proforma with ITC cash grant 10 Yr Amort_for deferral_102809_16.37E Wild Horse Expansion DeferralRevwrkingfile SF" xfId="3978"/>
    <cellStyle name="_DEM-WP(C) Costs not in AURORA 2006GRC_(C) WHE Proforma with ITC cash grant 10 Yr Amort_for deferral_102809_16.37E Wild Horse Expansion DeferralRevwrkingfile SF 2" xfId="3979"/>
    <cellStyle name="_DEM-WP(C) Costs not in AURORA 2006GRC_(C) WHE Proforma with ITC cash grant 10 Yr Amort_for deferral_102809_16.37E Wild Horse Expansion DeferralRevwrkingfile SF 2 2" xfId="3980"/>
    <cellStyle name="_DEM-WP(C) Costs not in AURORA 2006GRC_(C) WHE Proforma with ITC cash grant 10 Yr Amort_for deferral_102809_16.37E Wild Horse Expansion DeferralRevwrkingfile SF 3" xfId="3981"/>
    <cellStyle name="_DEM-WP(C) Costs not in AURORA 2006GRC_(C) WHE Proforma with ITC cash grant 10 Yr Amort_for rebuttal_120709" xfId="3982"/>
    <cellStyle name="_DEM-WP(C) Costs not in AURORA 2006GRC_(C) WHE Proforma with ITC cash grant 10 Yr Amort_for rebuttal_120709 2" xfId="3983"/>
    <cellStyle name="_DEM-WP(C) Costs not in AURORA 2006GRC_(C) WHE Proforma with ITC cash grant 10 Yr Amort_for rebuttal_120709 2 2" xfId="3984"/>
    <cellStyle name="_DEM-WP(C) Costs not in AURORA 2006GRC_(C) WHE Proforma with ITC cash grant 10 Yr Amort_for rebuttal_120709 3" xfId="3985"/>
    <cellStyle name="_DEM-WP(C) Costs not in AURORA 2006GRC_04.07E Wild Horse Wind Expansion" xfId="3986"/>
    <cellStyle name="_DEM-WP(C) Costs not in AURORA 2006GRC_04.07E Wild Horse Wind Expansion 2" xfId="3987"/>
    <cellStyle name="_DEM-WP(C) Costs not in AURORA 2006GRC_04.07E Wild Horse Wind Expansion 2 2" xfId="3988"/>
    <cellStyle name="_DEM-WP(C) Costs not in AURORA 2006GRC_04.07E Wild Horse Wind Expansion 3" xfId="3989"/>
    <cellStyle name="_DEM-WP(C) Costs not in AURORA 2006GRC_04.07E Wild Horse Wind Expansion_16.07E Wild Horse Wind Expansionwrkingfile" xfId="3990"/>
    <cellStyle name="_DEM-WP(C) Costs not in AURORA 2006GRC_04.07E Wild Horse Wind Expansion_16.07E Wild Horse Wind Expansionwrkingfile 2" xfId="3991"/>
    <cellStyle name="_DEM-WP(C) Costs not in AURORA 2006GRC_04.07E Wild Horse Wind Expansion_16.07E Wild Horse Wind Expansionwrkingfile 2 2" xfId="3992"/>
    <cellStyle name="_DEM-WP(C) Costs not in AURORA 2006GRC_04.07E Wild Horse Wind Expansion_16.07E Wild Horse Wind Expansionwrkingfile 3" xfId="3993"/>
    <cellStyle name="_DEM-WP(C) Costs not in AURORA 2006GRC_04.07E Wild Horse Wind Expansion_16.07E Wild Horse Wind Expansionwrkingfile SF" xfId="3994"/>
    <cellStyle name="_DEM-WP(C) Costs not in AURORA 2006GRC_04.07E Wild Horse Wind Expansion_16.07E Wild Horse Wind Expansionwrkingfile SF 2" xfId="3995"/>
    <cellStyle name="_DEM-WP(C) Costs not in AURORA 2006GRC_04.07E Wild Horse Wind Expansion_16.07E Wild Horse Wind Expansionwrkingfile SF 2 2" xfId="3996"/>
    <cellStyle name="_DEM-WP(C) Costs not in AURORA 2006GRC_04.07E Wild Horse Wind Expansion_16.07E Wild Horse Wind Expansionwrkingfile SF 3" xfId="3997"/>
    <cellStyle name="_DEM-WP(C) Costs not in AURORA 2006GRC_04.07E Wild Horse Wind Expansion_16.37E Wild Horse Expansion DeferralRevwrkingfile SF" xfId="3998"/>
    <cellStyle name="_DEM-WP(C) Costs not in AURORA 2006GRC_04.07E Wild Horse Wind Expansion_16.37E Wild Horse Expansion DeferralRevwrkingfile SF 2" xfId="3999"/>
    <cellStyle name="_DEM-WP(C) Costs not in AURORA 2006GRC_04.07E Wild Horse Wind Expansion_16.37E Wild Horse Expansion DeferralRevwrkingfile SF 2 2" xfId="4000"/>
    <cellStyle name="_DEM-WP(C) Costs not in AURORA 2006GRC_04.07E Wild Horse Wind Expansion_16.37E Wild Horse Expansion DeferralRevwrkingfile SF 3" xfId="4001"/>
    <cellStyle name="_DEM-WP(C) Costs not in AURORA 2006GRC_16.07E Wild Horse Wind Expansionwrkingfile" xfId="4002"/>
    <cellStyle name="_DEM-WP(C) Costs not in AURORA 2006GRC_16.07E Wild Horse Wind Expansionwrkingfile 2" xfId="4003"/>
    <cellStyle name="_DEM-WP(C) Costs not in AURORA 2006GRC_16.07E Wild Horse Wind Expansionwrkingfile 2 2" xfId="4004"/>
    <cellStyle name="_DEM-WP(C) Costs not in AURORA 2006GRC_16.07E Wild Horse Wind Expansionwrkingfile 3" xfId="4005"/>
    <cellStyle name="_DEM-WP(C) Costs not in AURORA 2006GRC_16.07E Wild Horse Wind Expansionwrkingfile SF" xfId="4006"/>
    <cellStyle name="_DEM-WP(C) Costs not in AURORA 2006GRC_16.07E Wild Horse Wind Expansionwrkingfile SF 2" xfId="4007"/>
    <cellStyle name="_DEM-WP(C) Costs not in AURORA 2006GRC_16.07E Wild Horse Wind Expansionwrkingfile SF 2 2" xfId="4008"/>
    <cellStyle name="_DEM-WP(C) Costs not in AURORA 2006GRC_16.07E Wild Horse Wind Expansionwrkingfile SF 3" xfId="4009"/>
    <cellStyle name="_DEM-WP(C) Costs not in AURORA 2006GRC_16.37E Wild Horse Expansion DeferralRevwrkingfile SF" xfId="4010"/>
    <cellStyle name="_DEM-WP(C) Costs not in AURORA 2006GRC_16.37E Wild Horse Expansion DeferralRevwrkingfile SF 2" xfId="4011"/>
    <cellStyle name="_DEM-WP(C) Costs not in AURORA 2006GRC_16.37E Wild Horse Expansion DeferralRevwrkingfile SF 2 2" xfId="4012"/>
    <cellStyle name="_DEM-WP(C) Costs not in AURORA 2006GRC_16.37E Wild Horse Expansion DeferralRevwrkingfile SF 3" xfId="4013"/>
    <cellStyle name="_DEM-WP(C) Costs not in AURORA 2006GRC_2009 Compliance Filing PCA Exhibits for GRC" xfId="4014"/>
    <cellStyle name="_DEM-WP(C) Costs not in AURORA 2006GRC_2009 GRC Compl Filing - Exhibit D" xfId="4015"/>
    <cellStyle name="_DEM-WP(C) Costs not in AURORA 2006GRC_2009 GRC Compl Filing - Exhibit D 2" xfId="4016"/>
    <cellStyle name="_DEM-WP(C) Costs not in AURORA 2006GRC_3.01 Income Statement" xfId="804"/>
    <cellStyle name="_DEM-WP(C) Costs not in AURORA 2006GRC_4 31 Regulatory Assets and Liabilities  7 06- Exhibit D" xfId="805"/>
    <cellStyle name="_DEM-WP(C) Costs not in AURORA 2006GRC_4 31 Regulatory Assets and Liabilities  7 06- Exhibit D 2" xfId="4017"/>
    <cellStyle name="_DEM-WP(C) Costs not in AURORA 2006GRC_4 31 Regulatory Assets and Liabilities  7 06- Exhibit D 2 2" xfId="4018"/>
    <cellStyle name="_DEM-WP(C) Costs not in AURORA 2006GRC_4 31 Regulatory Assets and Liabilities  7 06- Exhibit D 3" xfId="4019"/>
    <cellStyle name="_DEM-WP(C) Costs not in AURORA 2006GRC_4 31 Regulatory Assets and Liabilities  7 06- Exhibit D_NIM Summary" xfId="4020"/>
    <cellStyle name="_DEM-WP(C) Costs not in AURORA 2006GRC_4 31 Regulatory Assets and Liabilities  7 06- Exhibit D_NIM Summary 2" xfId="4021"/>
    <cellStyle name="_DEM-WP(C) Costs not in AURORA 2006GRC_4 32 Regulatory Assets and Liabilities  7 06- Exhibit D" xfId="806"/>
    <cellStyle name="_DEM-WP(C) Costs not in AURORA 2006GRC_4 32 Regulatory Assets and Liabilities  7 06- Exhibit D 2" xfId="4022"/>
    <cellStyle name="_DEM-WP(C) Costs not in AURORA 2006GRC_4 32 Regulatory Assets and Liabilities  7 06- Exhibit D 2 2" xfId="4023"/>
    <cellStyle name="_DEM-WP(C) Costs not in AURORA 2006GRC_4 32 Regulatory Assets and Liabilities  7 06- Exhibit D 3" xfId="4024"/>
    <cellStyle name="_DEM-WP(C) Costs not in AURORA 2006GRC_4 32 Regulatory Assets and Liabilities  7 06- Exhibit D_NIM Summary" xfId="4025"/>
    <cellStyle name="_DEM-WP(C) Costs not in AURORA 2006GRC_4 32 Regulatory Assets and Liabilities  7 06- Exhibit D_NIM Summary 2" xfId="4026"/>
    <cellStyle name="_DEM-WP(C) Costs not in AURORA 2006GRC_AURORA Total New" xfId="4027"/>
    <cellStyle name="_DEM-WP(C) Costs not in AURORA 2006GRC_AURORA Total New 2" xfId="4028"/>
    <cellStyle name="_DEM-WP(C) Costs not in AURORA 2006GRC_Book2" xfId="4029"/>
    <cellStyle name="_DEM-WP(C) Costs not in AURORA 2006GRC_Book2 2" xfId="4030"/>
    <cellStyle name="_DEM-WP(C) Costs not in AURORA 2006GRC_Book2 2 2" xfId="4031"/>
    <cellStyle name="_DEM-WP(C) Costs not in AURORA 2006GRC_Book2 3" xfId="4032"/>
    <cellStyle name="_DEM-WP(C) Costs not in AURORA 2006GRC_Book2_Adj Bench DR 3 for Initial Briefs (Electric)" xfId="4033"/>
    <cellStyle name="_DEM-WP(C) Costs not in AURORA 2006GRC_Book2_Adj Bench DR 3 for Initial Briefs (Electric) 2" xfId="4034"/>
    <cellStyle name="_DEM-WP(C) Costs not in AURORA 2006GRC_Book2_Adj Bench DR 3 for Initial Briefs (Electric) 2 2" xfId="4035"/>
    <cellStyle name="_DEM-WP(C) Costs not in AURORA 2006GRC_Book2_Adj Bench DR 3 for Initial Briefs (Electric) 3" xfId="4036"/>
    <cellStyle name="_DEM-WP(C) Costs not in AURORA 2006GRC_Book2_Electric Rev Req Model (2009 GRC) Rebuttal" xfId="4037"/>
    <cellStyle name="_DEM-WP(C) Costs not in AURORA 2006GRC_Book2_Electric Rev Req Model (2009 GRC) Rebuttal 2" xfId="4038"/>
    <cellStyle name="_DEM-WP(C) Costs not in AURORA 2006GRC_Book2_Electric Rev Req Model (2009 GRC) Rebuttal 2 2" xfId="4039"/>
    <cellStyle name="_DEM-WP(C) Costs not in AURORA 2006GRC_Book2_Electric Rev Req Model (2009 GRC) Rebuttal 3" xfId="4040"/>
    <cellStyle name="_DEM-WP(C) Costs not in AURORA 2006GRC_Book2_Electric Rev Req Model (2009 GRC) Rebuttal REmoval of New  WH Solar AdjustMI" xfId="4041"/>
    <cellStyle name="_DEM-WP(C) Costs not in AURORA 2006GRC_Book2_Electric Rev Req Model (2009 GRC) Rebuttal REmoval of New  WH Solar AdjustMI 2" xfId="4042"/>
    <cellStyle name="_DEM-WP(C) Costs not in AURORA 2006GRC_Book2_Electric Rev Req Model (2009 GRC) Rebuttal REmoval of New  WH Solar AdjustMI 2 2" xfId="4043"/>
    <cellStyle name="_DEM-WP(C) Costs not in AURORA 2006GRC_Book2_Electric Rev Req Model (2009 GRC) Rebuttal REmoval of New  WH Solar AdjustMI 3" xfId="4044"/>
    <cellStyle name="_DEM-WP(C) Costs not in AURORA 2006GRC_Book2_Electric Rev Req Model (2009 GRC) Revised 01-18-2010" xfId="4045"/>
    <cellStyle name="_DEM-WP(C) Costs not in AURORA 2006GRC_Book2_Electric Rev Req Model (2009 GRC) Revised 01-18-2010 2" xfId="4046"/>
    <cellStyle name="_DEM-WP(C) Costs not in AURORA 2006GRC_Book2_Electric Rev Req Model (2009 GRC) Revised 01-18-2010 2 2" xfId="4047"/>
    <cellStyle name="_DEM-WP(C) Costs not in AURORA 2006GRC_Book2_Electric Rev Req Model (2009 GRC) Revised 01-18-2010 3" xfId="4048"/>
    <cellStyle name="_DEM-WP(C) Costs not in AURORA 2006GRC_Book2_Final Order Electric EXHIBIT A-1" xfId="4049"/>
    <cellStyle name="_DEM-WP(C) Costs not in AURORA 2006GRC_Book2_Final Order Electric EXHIBIT A-1 2" xfId="4050"/>
    <cellStyle name="_DEM-WP(C) Costs not in AURORA 2006GRC_Book2_Final Order Electric EXHIBIT A-1 2 2" xfId="4051"/>
    <cellStyle name="_DEM-WP(C) Costs not in AURORA 2006GRC_Book2_Final Order Electric EXHIBIT A-1 3" xfId="4052"/>
    <cellStyle name="_DEM-WP(C) Costs not in AURORA 2006GRC_Book4" xfId="4053"/>
    <cellStyle name="_DEM-WP(C) Costs not in AURORA 2006GRC_Book4 2" xfId="4054"/>
    <cellStyle name="_DEM-WP(C) Costs not in AURORA 2006GRC_Book4 2 2" xfId="4055"/>
    <cellStyle name="_DEM-WP(C) Costs not in AURORA 2006GRC_Book4 3" xfId="4056"/>
    <cellStyle name="_DEM-WP(C) Costs not in AURORA 2006GRC_Book9" xfId="807"/>
    <cellStyle name="_DEM-WP(C) Costs not in AURORA 2006GRC_Book9 2" xfId="4057"/>
    <cellStyle name="_DEM-WP(C) Costs not in AURORA 2006GRC_Book9 2 2" xfId="4058"/>
    <cellStyle name="_DEM-WP(C) Costs not in AURORA 2006GRC_Book9 3" xfId="4059"/>
    <cellStyle name="_DEM-WP(C) Costs not in AURORA 2006GRC_Chelan PUD Power Costs (8-10)" xfId="4060"/>
    <cellStyle name="_DEM-WP(C) Costs not in AURORA 2006GRC_Electric COS Inputs" xfId="158"/>
    <cellStyle name="_DEM-WP(C) Costs not in AURORA 2006GRC_Electric COS Inputs 2" xfId="4061"/>
    <cellStyle name="_DEM-WP(C) Costs not in AURORA 2006GRC_Electric COS Inputs 2 2" xfId="4062"/>
    <cellStyle name="_DEM-WP(C) Costs not in AURORA 2006GRC_Electric COS Inputs 2 2 2" xfId="4063"/>
    <cellStyle name="_DEM-WP(C) Costs not in AURORA 2006GRC_Electric COS Inputs 2 3" xfId="4064"/>
    <cellStyle name="_DEM-WP(C) Costs not in AURORA 2006GRC_Electric COS Inputs 2 3 2" xfId="4065"/>
    <cellStyle name="_DEM-WP(C) Costs not in AURORA 2006GRC_Electric COS Inputs 2 4" xfId="4066"/>
    <cellStyle name="_DEM-WP(C) Costs not in AURORA 2006GRC_Electric COS Inputs 2 4 2" xfId="4067"/>
    <cellStyle name="_DEM-WP(C) Costs not in AURORA 2006GRC_Electric COS Inputs 3" xfId="4068"/>
    <cellStyle name="_DEM-WP(C) Costs not in AURORA 2006GRC_Electric COS Inputs 3 2" xfId="4069"/>
    <cellStyle name="_DEM-WP(C) Costs not in AURORA 2006GRC_Electric COS Inputs 4" xfId="4070"/>
    <cellStyle name="_DEM-WP(C) Costs not in AURORA 2006GRC_Electric COS Inputs 4 2" xfId="4071"/>
    <cellStyle name="_DEM-WP(C) Costs not in AURORA 2006GRC_Electric COS Inputs 5" xfId="4072"/>
    <cellStyle name="_DEM-WP(C) Costs not in AURORA 2006GRC_Electric COS Inputs 6" xfId="4073"/>
    <cellStyle name="_DEM-WP(C) Costs not in AURORA 2006GRC_Electric COS Inputs_Low Income 2010 RevRequirement" xfId="159"/>
    <cellStyle name="_DEM-WP(C) Costs not in AURORA 2006GRC_Electric COS Inputs_Low Income 2010 RevRequirement (2)" xfId="160"/>
    <cellStyle name="_DEM-WP(C) Costs not in AURORA 2006GRC_Electric COS Inputs_Oct2010toSep2011LwIncLead" xfId="161"/>
    <cellStyle name="_DEM-WP(C) Costs not in AURORA 2006GRC_NIM Summary" xfId="4074"/>
    <cellStyle name="_DEM-WP(C) Costs not in AURORA 2006GRC_NIM Summary 09GRC" xfId="4075"/>
    <cellStyle name="_DEM-WP(C) Costs not in AURORA 2006GRC_NIM Summary 09GRC 2" xfId="4076"/>
    <cellStyle name="_DEM-WP(C) Costs not in AURORA 2006GRC_NIM Summary 2" xfId="4077"/>
    <cellStyle name="_DEM-WP(C) Costs not in AURORA 2006GRC_NIM Summary 3" xfId="4078"/>
    <cellStyle name="_DEM-WP(C) Costs not in AURORA 2006GRC_NIM Summary 4" xfId="4079"/>
    <cellStyle name="_DEM-WP(C) Costs not in AURORA 2006GRC_NIM Summary 5" xfId="4080"/>
    <cellStyle name="_DEM-WP(C) Costs not in AURORA 2006GRC_NIM Summary 6" xfId="4081"/>
    <cellStyle name="_DEM-WP(C) Costs not in AURORA 2006GRC_NIM Summary 7" xfId="4082"/>
    <cellStyle name="_DEM-WP(C) Costs not in AURORA 2006GRC_NIM Summary 8" xfId="4083"/>
    <cellStyle name="_DEM-WP(C) Costs not in AURORA 2006GRC_NIM Summary 9" xfId="4084"/>
    <cellStyle name="_DEM-WP(C) Costs not in AURORA 2006GRC_PCA 10 -  Exhibit D from A Kellogg Jan 2011" xfId="4085"/>
    <cellStyle name="_DEM-WP(C) Costs not in AURORA 2006GRC_PCA 10 -  Exhibit D from A Kellogg July 2011" xfId="4086"/>
    <cellStyle name="_DEM-WP(C) Costs not in AURORA 2006GRC_PCA 10 -  Exhibit D from S Free Rcv'd 12-11" xfId="4087"/>
    <cellStyle name="_DEM-WP(C) Costs not in AURORA 2006GRC_PCA 9 -  Exhibit D April 2010" xfId="4088"/>
    <cellStyle name="_DEM-WP(C) Costs not in AURORA 2006GRC_PCA 9 -  Exhibit D April 2010 (3)" xfId="4089"/>
    <cellStyle name="_DEM-WP(C) Costs not in AURORA 2006GRC_PCA 9 -  Exhibit D April 2010 (3) 2" xfId="4090"/>
    <cellStyle name="_DEM-WP(C) Costs not in AURORA 2006GRC_PCA 9 -  Exhibit D Nov 2010" xfId="4091"/>
    <cellStyle name="_DEM-WP(C) Costs not in AURORA 2006GRC_PCA 9 - Exhibit D at August 2010" xfId="4092"/>
    <cellStyle name="_DEM-WP(C) Costs not in AURORA 2006GRC_PCA 9 - Exhibit D June 2010 GRC" xfId="4093"/>
    <cellStyle name="_DEM-WP(C) Costs not in AURORA 2006GRC_Power Costs - Comparison bx Rbtl-Staff-Jt-PC" xfId="4094"/>
    <cellStyle name="_DEM-WP(C) Costs not in AURORA 2006GRC_Power Costs - Comparison bx Rbtl-Staff-Jt-PC 2" xfId="4095"/>
    <cellStyle name="_DEM-WP(C) Costs not in AURORA 2006GRC_Power Costs - Comparison bx Rbtl-Staff-Jt-PC 2 2" xfId="4096"/>
    <cellStyle name="_DEM-WP(C) Costs not in AURORA 2006GRC_Power Costs - Comparison bx Rbtl-Staff-Jt-PC 3" xfId="4097"/>
    <cellStyle name="_DEM-WP(C) Costs not in AURORA 2006GRC_Power Costs - Comparison bx Rbtl-Staff-Jt-PC_Adj Bench DR 3 for Initial Briefs (Electric)" xfId="4098"/>
    <cellStyle name="_DEM-WP(C) Costs not in AURORA 2006GRC_Power Costs - Comparison bx Rbtl-Staff-Jt-PC_Adj Bench DR 3 for Initial Briefs (Electric) 2" xfId="4099"/>
    <cellStyle name="_DEM-WP(C) Costs not in AURORA 2006GRC_Power Costs - Comparison bx Rbtl-Staff-Jt-PC_Adj Bench DR 3 for Initial Briefs (Electric) 2 2" xfId="4100"/>
    <cellStyle name="_DEM-WP(C) Costs not in AURORA 2006GRC_Power Costs - Comparison bx Rbtl-Staff-Jt-PC_Adj Bench DR 3 for Initial Briefs (Electric) 3" xfId="4101"/>
    <cellStyle name="_DEM-WP(C) Costs not in AURORA 2006GRC_Power Costs - Comparison bx Rbtl-Staff-Jt-PC_Electric Rev Req Model (2009 GRC) Rebuttal" xfId="4102"/>
    <cellStyle name="_DEM-WP(C) Costs not in AURORA 2006GRC_Power Costs - Comparison bx Rbtl-Staff-Jt-PC_Electric Rev Req Model (2009 GRC) Rebuttal 2" xfId="4103"/>
    <cellStyle name="_DEM-WP(C) Costs not in AURORA 2006GRC_Power Costs - Comparison bx Rbtl-Staff-Jt-PC_Electric Rev Req Model (2009 GRC) Rebuttal 2 2" xfId="4104"/>
    <cellStyle name="_DEM-WP(C) Costs not in AURORA 2006GRC_Power Costs - Comparison bx Rbtl-Staff-Jt-PC_Electric Rev Req Model (2009 GRC) Rebuttal 3" xfId="4105"/>
    <cellStyle name="_DEM-WP(C) Costs not in AURORA 2006GRC_Power Costs - Comparison bx Rbtl-Staff-Jt-PC_Electric Rev Req Model (2009 GRC) Rebuttal REmoval of New  WH Solar AdjustMI" xfId="4106"/>
    <cellStyle name="_DEM-WP(C) Costs not in AURORA 2006GRC_Power Costs - Comparison bx Rbtl-Staff-Jt-PC_Electric Rev Req Model (2009 GRC) Rebuttal REmoval of New  WH Solar AdjustMI 2" xfId="4107"/>
    <cellStyle name="_DEM-WP(C) Costs not in AURORA 2006GRC_Power Costs - Comparison bx Rbtl-Staff-Jt-PC_Electric Rev Req Model (2009 GRC) Rebuttal REmoval of New  WH Solar AdjustMI 2 2" xfId="4108"/>
    <cellStyle name="_DEM-WP(C) Costs not in AURORA 2006GRC_Power Costs - Comparison bx Rbtl-Staff-Jt-PC_Electric Rev Req Model (2009 GRC) Rebuttal REmoval of New  WH Solar AdjustMI 3" xfId="4109"/>
    <cellStyle name="_DEM-WP(C) Costs not in AURORA 2006GRC_Power Costs - Comparison bx Rbtl-Staff-Jt-PC_Electric Rev Req Model (2009 GRC) Revised 01-18-2010" xfId="4110"/>
    <cellStyle name="_DEM-WP(C) Costs not in AURORA 2006GRC_Power Costs - Comparison bx Rbtl-Staff-Jt-PC_Electric Rev Req Model (2009 GRC) Revised 01-18-2010 2" xfId="4111"/>
    <cellStyle name="_DEM-WP(C) Costs not in AURORA 2006GRC_Power Costs - Comparison bx Rbtl-Staff-Jt-PC_Electric Rev Req Model (2009 GRC) Revised 01-18-2010 2 2" xfId="4112"/>
    <cellStyle name="_DEM-WP(C) Costs not in AURORA 2006GRC_Power Costs - Comparison bx Rbtl-Staff-Jt-PC_Electric Rev Req Model (2009 GRC) Revised 01-18-2010 3" xfId="4113"/>
    <cellStyle name="_DEM-WP(C) Costs not in AURORA 2006GRC_Power Costs - Comparison bx Rbtl-Staff-Jt-PC_Final Order Electric EXHIBIT A-1" xfId="4114"/>
    <cellStyle name="_DEM-WP(C) Costs not in AURORA 2006GRC_Power Costs - Comparison bx Rbtl-Staff-Jt-PC_Final Order Electric EXHIBIT A-1 2" xfId="4115"/>
    <cellStyle name="_DEM-WP(C) Costs not in AURORA 2006GRC_Power Costs - Comparison bx Rbtl-Staff-Jt-PC_Final Order Electric EXHIBIT A-1 2 2" xfId="4116"/>
    <cellStyle name="_DEM-WP(C) Costs not in AURORA 2006GRC_Power Costs - Comparison bx Rbtl-Staff-Jt-PC_Final Order Electric EXHIBIT A-1 3" xfId="4117"/>
    <cellStyle name="_DEM-WP(C) Costs not in AURORA 2006GRC_Production Adj 4.37" xfId="162"/>
    <cellStyle name="_DEM-WP(C) Costs not in AURORA 2006GRC_Production Adj 4.37 2" xfId="4118"/>
    <cellStyle name="_DEM-WP(C) Costs not in AURORA 2006GRC_Production Adj 4.37 2 2" xfId="4119"/>
    <cellStyle name="_DEM-WP(C) Costs not in AURORA 2006GRC_Production Adj 4.37 3" xfId="4120"/>
    <cellStyle name="_DEM-WP(C) Costs not in AURORA 2006GRC_Purchased Power Adj 4.03" xfId="163"/>
    <cellStyle name="_DEM-WP(C) Costs not in AURORA 2006GRC_Purchased Power Adj 4.03 2" xfId="4121"/>
    <cellStyle name="_DEM-WP(C) Costs not in AURORA 2006GRC_Purchased Power Adj 4.03 2 2" xfId="4122"/>
    <cellStyle name="_DEM-WP(C) Costs not in AURORA 2006GRC_Purchased Power Adj 4.03 3" xfId="4123"/>
    <cellStyle name="_DEM-WP(C) Costs not in AURORA 2006GRC_Rebuttal Power Costs" xfId="4124"/>
    <cellStyle name="_DEM-WP(C) Costs not in AURORA 2006GRC_Rebuttal Power Costs 2" xfId="4125"/>
    <cellStyle name="_DEM-WP(C) Costs not in AURORA 2006GRC_Rebuttal Power Costs 2 2" xfId="4126"/>
    <cellStyle name="_DEM-WP(C) Costs not in AURORA 2006GRC_Rebuttal Power Costs 3" xfId="4127"/>
    <cellStyle name="_DEM-WP(C) Costs not in AURORA 2006GRC_Rebuttal Power Costs_Adj Bench DR 3 for Initial Briefs (Electric)" xfId="4128"/>
    <cellStyle name="_DEM-WP(C) Costs not in AURORA 2006GRC_Rebuttal Power Costs_Adj Bench DR 3 for Initial Briefs (Electric) 2" xfId="4129"/>
    <cellStyle name="_DEM-WP(C) Costs not in AURORA 2006GRC_Rebuttal Power Costs_Adj Bench DR 3 for Initial Briefs (Electric) 2 2" xfId="4130"/>
    <cellStyle name="_DEM-WP(C) Costs not in AURORA 2006GRC_Rebuttal Power Costs_Adj Bench DR 3 for Initial Briefs (Electric) 3" xfId="4131"/>
    <cellStyle name="_DEM-WP(C) Costs not in AURORA 2006GRC_Rebuttal Power Costs_Electric Rev Req Model (2009 GRC) Rebuttal" xfId="4132"/>
    <cellStyle name="_DEM-WP(C) Costs not in AURORA 2006GRC_Rebuttal Power Costs_Electric Rev Req Model (2009 GRC) Rebuttal 2" xfId="4133"/>
    <cellStyle name="_DEM-WP(C) Costs not in AURORA 2006GRC_Rebuttal Power Costs_Electric Rev Req Model (2009 GRC) Rebuttal 2 2" xfId="4134"/>
    <cellStyle name="_DEM-WP(C) Costs not in AURORA 2006GRC_Rebuttal Power Costs_Electric Rev Req Model (2009 GRC) Rebuttal 3" xfId="4135"/>
    <cellStyle name="_DEM-WP(C) Costs not in AURORA 2006GRC_Rebuttal Power Costs_Electric Rev Req Model (2009 GRC) Rebuttal REmoval of New  WH Solar AdjustMI" xfId="4136"/>
    <cellStyle name="_DEM-WP(C) Costs not in AURORA 2006GRC_Rebuttal Power Costs_Electric Rev Req Model (2009 GRC) Rebuttal REmoval of New  WH Solar AdjustMI 2" xfId="4137"/>
    <cellStyle name="_DEM-WP(C) Costs not in AURORA 2006GRC_Rebuttal Power Costs_Electric Rev Req Model (2009 GRC) Rebuttal REmoval of New  WH Solar AdjustMI 2 2" xfId="4138"/>
    <cellStyle name="_DEM-WP(C) Costs not in AURORA 2006GRC_Rebuttal Power Costs_Electric Rev Req Model (2009 GRC) Rebuttal REmoval of New  WH Solar AdjustMI 3" xfId="4139"/>
    <cellStyle name="_DEM-WP(C) Costs not in AURORA 2006GRC_Rebuttal Power Costs_Electric Rev Req Model (2009 GRC) Revised 01-18-2010" xfId="4140"/>
    <cellStyle name="_DEM-WP(C) Costs not in AURORA 2006GRC_Rebuttal Power Costs_Electric Rev Req Model (2009 GRC) Revised 01-18-2010 2" xfId="4141"/>
    <cellStyle name="_DEM-WP(C) Costs not in AURORA 2006GRC_Rebuttal Power Costs_Electric Rev Req Model (2009 GRC) Revised 01-18-2010 2 2" xfId="4142"/>
    <cellStyle name="_DEM-WP(C) Costs not in AURORA 2006GRC_Rebuttal Power Costs_Electric Rev Req Model (2009 GRC) Revised 01-18-2010 3" xfId="4143"/>
    <cellStyle name="_DEM-WP(C) Costs not in AURORA 2006GRC_Rebuttal Power Costs_Final Order Electric EXHIBIT A-1" xfId="4144"/>
    <cellStyle name="_DEM-WP(C) Costs not in AURORA 2006GRC_Rebuttal Power Costs_Final Order Electric EXHIBIT A-1 2" xfId="4145"/>
    <cellStyle name="_DEM-WP(C) Costs not in AURORA 2006GRC_Rebuttal Power Costs_Final Order Electric EXHIBIT A-1 2 2" xfId="4146"/>
    <cellStyle name="_DEM-WP(C) Costs not in AURORA 2006GRC_Rebuttal Power Costs_Final Order Electric EXHIBIT A-1 3" xfId="4147"/>
    <cellStyle name="_DEM-WP(C) Costs not in AURORA 2006GRC_ROR 5.02" xfId="164"/>
    <cellStyle name="_DEM-WP(C) Costs not in AURORA 2006GRC_ROR 5.02 2" xfId="4148"/>
    <cellStyle name="_DEM-WP(C) Costs not in AURORA 2006GRC_ROR 5.02 2 2" xfId="4149"/>
    <cellStyle name="_DEM-WP(C) Costs not in AURORA 2006GRC_ROR 5.02 3" xfId="4150"/>
    <cellStyle name="_DEM-WP(C) Costs not in AURORA 2006GRC_Transmission Workbook for May BOD" xfId="4151"/>
    <cellStyle name="_DEM-WP(C) Costs not in AURORA 2006GRC_Transmission Workbook for May BOD 2" xfId="4152"/>
    <cellStyle name="_DEM-WP(C) Costs not in AURORA 2006GRC_Wind Integration 10GRC" xfId="4153"/>
    <cellStyle name="_DEM-WP(C) Costs not in AURORA 2006GRC_Wind Integration 10GRC 2" xfId="4154"/>
    <cellStyle name="_DEM-WP(C) Costs not in AURORA 2007GRC" xfId="165"/>
    <cellStyle name="_DEM-WP(C) Costs not in AURORA 2007GRC 2" xfId="4155"/>
    <cellStyle name="_DEM-WP(C) Costs not in AURORA 2007GRC 2 2" xfId="4156"/>
    <cellStyle name="_DEM-WP(C) Costs not in AURORA 2007GRC 3" xfId="4157"/>
    <cellStyle name="_DEM-WP(C) Costs not in AURORA 2007GRC Update" xfId="4158"/>
    <cellStyle name="_DEM-WP(C) Costs not in AURORA 2007GRC Update 2" xfId="4159"/>
    <cellStyle name="_DEM-WP(C) Costs not in AURORA 2007GRC Update_NIM Summary" xfId="4160"/>
    <cellStyle name="_DEM-WP(C) Costs not in AURORA 2007GRC Update_NIM Summary 2" xfId="4161"/>
    <cellStyle name="_DEM-WP(C) Costs not in AURORA 2007GRC_16.37E Wild Horse Expansion DeferralRevwrkingfile SF" xfId="4162"/>
    <cellStyle name="_DEM-WP(C) Costs not in AURORA 2007GRC_16.37E Wild Horse Expansion DeferralRevwrkingfile SF 2" xfId="4163"/>
    <cellStyle name="_DEM-WP(C) Costs not in AURORA 2007GRC_16.37E Wild Horse Expansion DeferralRevwrkingfile SF 2 2" xfId="4164"/>
    <cellStyle name="_DEM-WP(C) Costs not in AURORA 2007GRC_16.37E Wild Horse Expansion DeferralRevwrkingfile SF 3" xfId="4165"/>
    <cellStyle name="_DEM-WP(C) Costs not in AURORA 2007GRC_2009 GRC Compl Filing - Exhibit D" xfId="4166"/>
    <cellStyle name="_DEM-WP(C) Costs not in AURORA 2007GRC_2009 GRC Compl Filing - Exhibit D 2" xfId="4167"/>
    <cellStyle name="_DEM-WP(C) Costs not in AURORA 2007GRC_Adj Bench DR 3 for Initial Briefs (Electric)" xfId="4168"/>
    <cellStyle name="_DEM-WP(C) Costs not in AURORA 2007GRC_Adj Bench DR 3 for Initial Briefs (Electric) 2" xfId="4169"/>
    <cellStyle name="_DEM-WP(C) Costs not in AURORA 2007GRC_Adj Bench DR 3 for Initial Briefs (Electric) 2 2" xfId="4170"/>
    <cellStyle name="_DEM-WP(C) Costs not in AURORA 2007GRC_Adj Bench DR 3 for Initial Briefs (Electric) 3" xfId="4171"/>
    <cellStyle name="_DEM-WP(C) Costs not in AURORA 2007GRC_Book1" xfId="4172"/>
    <cellStyle name="_DEM-WP(C) Costs not in AURORA 2007GRC_Book2" xfId="4173"/>
    <cellStyle name="_DEM-WP(C) Costs not in AURORA 2007GRC_Book2 2" xfId="4174"/>
    <cellStyle name="_DEM-WP(C) Costs not in AURORA 2007GRC_Book2 2 2" xfId="4175"/>
    <cellStyle name="_DEM-WP(C) Costs not in AURORA 2007GRC_Book2 3" xfId="4176"/>
    <cellStyle name="_DEM-WP(C) Costs not in AURORA 2007GRC_Book4" xfId="4177"/>
    <cellStyle name="_DEM-WP(C) Costs not in AURORA 2007GRC_Book4 2" xfId="4178"/>
    <cellStyle name="_DEM-WP(C) Costs not in AURORA 2007GRC_Book4 2 2" xfId="4179"/>
    <cellStyle name="_DEM-WP(C) Costs not in AURORA 2007GRC_Book4 3" xfId="4180"/>
    <cellStyle name="_DEM-WP(C) Costs not in AURORA 2007GRC_Electric Rev Req Model (2009 GRC) " xfId="1084"/>
    <cellStyle name="_DEM-WP(C) Costs not in AURORA 2007GRC_Electric Rev Req Model (2009 GRC)  2" xfId="4181"/>
    <cellStyle name="_DEM-WP(C) Costs not in AURORA 2007GRC_Electric Rev Req Model (2009 GRC)  2 2" xfId="4182"/>
    <cellStyle name="_DEM-WP(C) Costs not in AURORA 2007GRC_Electric Rev Req Model (2009 GRC)  3" xfId="4183"/>
    <cellStyle name="_DEM-WP(C) Costs not in AURORA 2007GRC_Electric Rev Req Model (2009 GRC) Rebuttal" xfId="4184"/>
    <cellStyle name="_DEM-WP(C) Costs not in AURORA 2007GRC_Electric Rev Req Model (2009 GRC) Rebuttal 2" xfId="4185"/>
    <cellStyle name="_DEM-WP(C) Costs not in AURORA 2007GRC_Electric Rev Req Model (2009 GRC) Rebuttal 2 2" xfId="4186"/>
    <cellStyle name="_DEM-WP(C) Costs not in AURORA 2007GRC_Electric Rev Req Model (2009 GRC) Rebuttal 3" xfId="4187"/>
    <cellStyle name="_DEM-WP(C) Costs not in AURORA 2007GRC_Electric Rev Req Model (2009 GRC) Rebuttal REmoval of New  WH Solar AdjustMI" xfId="4188"/>
    <cellStyle name="_DEM-WP(C) Costs not in AURORA 2007GRC_Electric Rev Req Model (2009 GRC) Rebuttal REmoval of New  WH Solar AdjustMI 2" xfId="4189"/>
    <cellStyle name="_DEM-WP(C) Costs not in AURORA 2007GRC_Electric Rev Req Model (2009 GRC) Rebuttal REmoval of New  WH Solar AdjustMI 2 2" xfId="4190"/>
    <cellStyle name="_DEM-WP(C) Costs not in AURORA 2007GRC_Electric Rev Req Model (2009 GRC) Rebuttal REmoval of New  WH Solar AdjustMI 3" xfId="4191"/>
    <cellStyle name="_DEM-WP(C) Costs not in AURORA 2007GRC_Electric Rev Req Model (2009 GRC) Revised 01-18-2010" xfId="4192"/>
    <cellStyle name="_DEM-WP(C) Costs not in AURORA 2007GRC_Electric Rev Req Model (2009 GRC) Revised 01-18-2010 2" xfId="4193"/>
    <cellStyle name="_DEM-WP(C) Costs not in AURORA 2007GRC_Electric Rev Req Model (2009 GRC) Revised 01-18-2010 2 2" xfId="4194"/>
    <cellStyle name="_DEM-WP(C) Costs not in AURORA 2007GRC_Electric Rev Req Model (2009 GRC) Revised 01-18-2010 3" xfId="4195"/>
    <cellStyle name="_DEM-WP(C) Costs not in AURORA 2007GRC_Electric Rev Req Model (2010 GRC)" xfId="4196"/>
    <cellStyle name="_DEM-WP(C) Costs not in AURORA 2007GRC_Electric Rev Req Model (2010 GRC) SF" xfId="4197"/>
    <cellStyle name="_DEM-WP(C) Costs not in AURORA 2007GRC_Final Order Electric" xfId="4198"/>
    <cellStyle name="_DEM-WP(C) Costs not in AURORA 2007GRC_Final Order Electric EXHIBIT A-1" xfId="4199"/>
    <cellStyle name="_DEM-WP(C) Costs not in AURORA 2007GRC_Final Order Electric EXHIBIT A-1 2" xfId="4200"/>
    <cellStyle name="_DEM-WP(C) Costs not in AURORA 2007GRC_Final Order Electric EXHIBIT A-1 2 2" xfId="4201"/>
    <cellStyle name="_DEM-WP(C) Costs not in AURORA 2007GRC_Final Order Electric EXHIBIT A-1 3" xfId="4202"/>
    <cellStyle name="_DEM-WP(C) Costs not in AURORA 2007GRC_NIM Summary" xfId="4203"/>
    <cellStyle name="_DEM-WP(C) Costs not in AURORA 2007GRC_NIM Summary 2" xfId="4204"/>
    <cellStyle name="_DEM-WP(C) Costs not in AURORA 2007GRC_Power Costs - Comparison bx Rbtl-Staff-Jt-PC" xfId="4205"/>
    <cellStyle name="_DEM-WP(C) Costs not in AURORA 2007GRC_Power Costs - Comparison bx Rbtl-Staff-Jt-PC 2" xfId="4206"/>
    <cellStyle name="_DEM-WP(C) Costs not in AURORA 2007GRC_Power Costs - Comparison bx Rbtl-Staff-Jt-PC 2 2" xfId="4207"/>
    <cellStyle name="_DEM-WP(C) Costs not in AURORA 2007GRC_Power Costs - Comparison bx Rbtl-Staff-Jt-PC 3" xfId="4208"/>
    <cellStyle name="_DEM-WP(C) Costs not in AURORA 2007GRC_Rebuttal Power Costs" xfId="4209"/>
    <cellStyle name="_DEM-WP(C) Costs not in AURORA 2007GRC_Rebuttal Power Costs 2" xfId="4210"/>
    <cellStyle name="_DEM-WP(C) Costs not in AURORA 2007GRC_Rebuttal Power Costs 2 2" xfId="4211"/>
    <cellStyle name="_DEM-WP(C) Costs not in AURORA 2007GRC_Rebuttal Power Costs 3" xfId="4212"/>
    <cellStyle name="_DEM-WP(C) Costs not in AURORA 2007GRC_TENASKA REGULATORY ASSET" xfId="4213"/>
    <cellStyle name="_DEM-WP(C) Costs not in AURORA 2007GRC_TENASKA REGULATORY ASSET 2" xfId="4214"/>
    <cellStyle name="_DEM-WP(C) Costs not in AURORA 2007GRC_TENASKA REGULATORY ASSET 2 2" xfId="4215"/>
    <cellStyle name="_DEM-WP(C) Costs not in AURORA 2007GRC_TENASKA REGULATORY ASSET 3" xfId="4216"/>
    <cellStyle name="_DEM-WP(C) Costs not in AURORA 2007PCORC" xfId="4217"/>
    <cellStyle name="_DEM-WP(C) Costs not in AURORA 2007PCORC 2" xfId="4218"/>
    <cellStyle name="_DEM-WP(C) Costs not in AURORA 2007PCORC_Chelan PUD Power Costs (8-10)" xfId="4219"/>
    <cellStyle name="_DEM-WP(C) Costs not in AURORA 2007PCORC_NIM Summary" xfId="4220"/>
    <cellStyle name="_DEM-WP(C) Costs not in AURORA 2007PCORC_NIM Summary 2" xfId="4221"/>
    <cellStyle name="_DEM-WP(C) Costs not in AURORA 2007PCORC-5.07Update" xfId="166"/>
    <cellStyle name="_DEM-WP(C) Costs not in AURORA 2007PCORC-5.07Update 2" xfId="4222"/>
    <cellStyle name="_DEM-WP(C) Costs not in AURORA 2007PCORC-5.07Update 2 2" xfId="4223"/>
    <cellStyle name="_DEM-WP(C) Costs not in AURORA 2007PCORC-5.07Update 3" xfId="4224"/>
    <cellStyle name="_DEM-WP(C) Costs not in AURORA 2007PCORC-5.07Update_16.37E Wild Horse Expansion DeferralRevwrkingfile SF" xfId="4225"/>
    <cellStyle name="_DEM-WP(C) Costs not in AURORA 2007PCORC-5.07Update_16.37E Wild Horse Expansion DeferralRevwrkingfile SF 2" xfId="4226"/>
    <cellStyle name="_DEM-WP(C) Costs not in AURORA 2007PCORC-5.07Update_16.37E Wild Horse Expansion DeferralRevwrkingfile SF 2 2" xfId="4227"/>
    <cellStyle name="_DEM-WP(C) Costs not in AURORA 2007PCORC-5.07Update_16.37E Wild Horse Expansion DeferralRevwrkingfile SF 3" xfId="4228"/>
    <cellStyle name="_DEM-WP(C) Costs not in AURORA 2007PCORC-5.07Update_2009 GRC Compl Filing - Exhibit D" xfId="4229"/>
    <cellStyle name="_DEM-WP(C) Costs not in AURORA 2007PCORC-5.07Update_2009 GRC Compl Filing - Exhibit D 2" xfId="4230"/>
    <cellStyle name="_DEM-WP(C) Costs not in AURORA 2007PCORC-5.07Update_Adj Bench DR 3 for Initial Briefs (Electric)" xfId="4231"/>
    <cellStyle name="_DEM-WP(C) Costs not in AURORA 2007PCORC-5.07Update_Adj Bench DR 3 for Initial Briefs (Electric) 2" xfId="4232"/>
    <cellStyle name="_DEM-WP(C) Costs not in AURORA 2007PCORC-5.07Update_Adj Bench DR 3 for Initial Briefs (Electric) 2 2" xfId="4233"/>
    <cellStyle name="_DEM-WP(C) Costs not in AURORA 2007PCORC-5.07Update_Adj Bench DR 3 for Initial Briefs (Electric) 3" xfId="4234"/>
    <cellStyle name="_DEM-WP(C) Costs not in AURORA 2007PCORC-5.07Update_Book1" xfId="4235"/>
    <cellStyle name="_DEM-WP(C) Costs not in AURORA 2007PCORC-5.07Update_Book2" xfId="4236"/>
    <cellStyle name="_DEM-WP(C) Costs not in AURORA 2007PCORC-5.07Update_Book2 2" xfId="4237"/>
    <cellStyle name="_DEM-WP(C) Costs not in AURORA 2007PCORC-5.07Update_Book2 2 2" xfId="4238"/>
    <cellStyle name="_DEM-WP(C) Costs not in AURORA 2007PCORC-5.07Update_Book2 3" xfId="4239"/>
    <cellStyle name="_DEM-WP(C) Costs not in AURORA 2007PCORC-5.07Update_Book4" xfId="4240"/>
    <cellStyle name="_DEM-WP(C) Costs not in AURORA 2007PCORC-5.07Update_Book4 2" xfId="4241"/>
    <cellStyle name="_DEM-WP(C) Costs not in AURORA 2007PCORC-5.07Update_Book4 2 2" xfId="4242"/>
    <cellStyle name="_DEM-WP(C) Costs not in AURORA 2007PCORC-5.07Update_Book4 3" xfId="4243"/>
    <cellStyle name="_DEM-WP(C) Costs not in AURORA 2007PCORC-5.07Update_Chelan PUD Power Costs (8-10)" xfId="4244"/>
    <cellStyle name="_DEM-WP(C) Costs not in AURORA 2007PCORC-5.07Update_Confidential Material" xfId="4245"/>
    <cellStyle name="_DEM-WP(C) Costs not in AURORA 2007PCORC-5.07Update_DEM-WP(C) Colstrip 12 Coal Cost Forecast 2010GRC" xfId="4246"/>
    <cellStyle name="_DEM-WP(C) Costs not in AURORA 2007PCORC-5.07Update_DEM-WP(C) Production O&amp;M 2009GRC Rebuttal" xfId="808"/>
    <cellStyle name="_DEM-WP(C) Costs not in AURORA 2007PCORC-5.07Update_DEM-WP(C) Production O&amp;M 2009GRC Rebuttal 2" xfId="4247"/>
    <cellStyle name="_DEM-WP(C) Costs not in AURORA 2007PCORC-5.07Update_DEM-WP(C) Production O&amp;M 2009GRC Rebuttal 2 2" xfId="4248"/>
    <cellStyle name="_DEM-WP(C) Costs not in AURORA 2007PCORC-5.07Update_DEM-WP(C) Production O&amp;M 2009GRC Rebuttal 3" xfId="4249"/>
    <cellStyle name="_DEM-WP(C) Costs not in AURORA 2007PCORC-5.07Update_DEM-WP(C) Production O&amp;M 2009GRC Rebuttal_Adj Bench DR 3 for Initial Briefs (Electric)" xfId="4250"/>
    <cellStyle name="_DEM-WP(C) Costs not in AURORA 2007PCORC-5.07Update_DEM-WP(C) Production O&amp;M 2009GRC Rebuttal_Adj Bench DR 3 for Initial Briefs (Electric) 2" xfId="4251"/>
    <cellStyle name="_DEM-WP(C) Costs not in AURORA 2007PCORC-5.07Update_DEM-WP(C) Production O&amp;M 2009GRC Rebuttal_Adj Bench DR 3 for Initial Briefs (Electric) 2 2" xfId="4252"/>
    <cellStyle name="_DEM-WP(C) Costs not in AURORA 2007PCORC-5.07Update_DEM-WP(C) Production O&amp;M 2009GRC Rebuttal_Adj Bench DR 3 for Initial Briefs (Electric) 3" xfId="4253"/>
    <cellStyle name="_DEM-WP(C) Costs not in AURORA 2007PCORC-5.07Update_DEM-WP(C) Production O&amp;M 2009GRC Rebuttal_Book2" xfId="4254"/>
    <cellStyle name="_DEM-WP(C) Costs not in AURORA 2007PCORC-5.07Update_DEM-WP(C) Production O&amp;M 2009GRC Rebuttal_Book2 2" xfId="4255"/>
    <cellStyle name="_DEM-WP(C) Costs not in AURORA 2007PCORC-5.07Update_DEM-WP(C) Production O&amp;M 2009GRC Rebuttal_Book2 2 2" xfId="4256"/>
    <cellStyle name="_DEM-WP(C) Costs not in AURORA 2007PCORC-5.07Update_DEM-WP(C) Production O&amp;M 2009GRC Rebuttal_Book2 3" xfId="4257"/>
    <cellStyle name="_DEM-WP(C) Costs not in AURORA 2007PCORC-5.07Update_DEM-WP(C) Production O&amp;M 2009GRC Rebuttal_Book2_Adj Bench DR 3 for Initial Briefs (Electric)" xfId="4258"/>
    <cellStyle name="_DEM-WP(C) Costs not in AURORA 2007PCORC-5.07Update_DEM-WP(C) Production O&amp;M 2009GRC Rebuttal_Book2_Adj Bench DR 3 for Initial Briefs (Electric) 2" xfId="4259"/>
    <cellStyle name="_DEM-WP(C) Costs not in AURORA 2007PCORC-5.07Update_DEM-WP(C) Production O&amp;M 2009GRC Rebuttal_Book2_Adj Bench DR 3 for Initial Briefs (Electric) 2 2" xfId="4260"/>
    <cellStyle name="_DEM-WP(C) Costs not in AURORA 2007PCORC-5.07Update_DEM-WP(C) Production O&amp;M 2009GRC Rebuttal_Book2_Adj Bench DR 3 for Initial Briefs (Electric) 3" xfId="4261"/>
    <cellStyle name="_DEM-WP(C) Costs not in AURORA 2007PCORC-5.07Update_DEM-WP(C) Production O&amp;M 2009GRC Rebuttal_Book2_Electric Rev Req Model (2009 GRC) Rebuttal" xfId="4262"/>
    <cellStyle name="_DEM-WP(C) Costs not in AURORA 2007PCORC-5.07Update_DEM-WP(C) Production O&amp;M 2009GRC Rebuttal_Book2_Electric Rev Req Model (2009 GRC) Rebuttal 2" xfId="4263"/>
    <cellStyle name="_DEM-WP(C) Costs not in AURORA 2007PCORC-5.07Update_DEM-WP(C) Production O&amp;M 2009GRC Rebuttal_Book2_Electric Rev Req Model (2009 GRC) Rebuttal 2 2" xfId="4264"/>
    <cellStyle name="_DEM-WP(C) Costs not in AURORA 2007PCORC-5.07Update_DEM-WP(C) Production O&amp;M 2009GRC Rebuttal_Book2_Electric Rev Req Model (2009 GRC) Rebuttal 3" xfId="4265"/>
    <cellStyle name="_DEM-WP(C) Costs not in AURORA 2007PCORC-5.07Update_DEM-WP(C) Production O&amp;M 2009GRC Rebuttal_Book2_Electric Rev Req Model (2009 GRC) Rebuttal REmoval of New  WH Solar AdjustMI" xfId="4266"/>
    <cellStyle name="_DEM-WP(C) Costs not in AURORA 2007PCORC-5.07Update_DEM-WP(C) Production O&amp;M 2009GRC Rebuttal_Book2_Electric Rev Req Model (2009 GRC) Rebuttal REmoval of New  WH Solar AdjustMI 2" xfId="4267"/>
    <cellStyle name="_DEM-WP(C) Costs not in AURORA 2007PCORC-5.07Update_DEM-WP(C) Production O&amp;M 2009GRC Rebuttal_Book2_Electric Rev Req Model (2009 GRC) Rebuttal REmoval of New  WH Solar AdjustMI 2 2" xfId="4268"/>
    <cellStyle name="_DEM-WP(C) Costs not in AURORA 2007PCORC-5.07Update_DEM-WP(C) Production O&amp;M 2009GRC Rebuttal_Book2_Electric Rev Req Model (2009 GRC) Rebuttal REmoval of New  WH Solar AdjustMI 3" xfId="4269"/>
    <cellStyle name="_DEM-WP(C) Costs not in AURORA 2007PCORC-5.07Update_DEM-WP(C) Production O&amp;M 2009GRC Rebuttal_Book2_Electric Rev Req Model (2009 GRC) Revised 01-18-2010" xfId="4270"/>
    <cellStyle name="_DEM-WP(C) Costs not in AURORA 2007PCORC-5.07Update_DEM-WP(C) Production O&amp;M 2009GRC Rebuttal_Book2_Electric Rev Req Model (2009 GRC) Revised 01-18-2010 2" xfId="4271"/>
    <cellStyle name="_DEM-WP(C) Costs not in AURORA 2007PCORC-5.07Update_DEM-WP(C) Production O&amp;M 2009GRC Rebuttal_Book2_Electric Rev Req Model (2009 GRC) Revised 01-18-2010 2 2" xfId="4272"/>
    <cellStyle name="_DEM-WP(C) Costs not in AURORA 2007PCORC-5.07Update_DEM-WP(C) Production O&amp;M 2009GRC Rebuttal_Book2_Electric Rev Req Model (2009 GRC) Revised 01-18-2010 3" xfId="4273"/>
    <cellStyle name="_DEM-WP(C) Costs not in AURORA 2007PCORC-5.07Update_DEM-WP(C) Production O&amp;M 2009GRC Rebuttal_Book2_Final Order Electric EXHIBIT A-1" xfId="4274"/>
    <cellStyle name="_DEM-WP(C) Costs not in AURORA 2007PCORC-5.07Update_DEM-WP(C) Production O&amp;M 2009GRC Rebuttal_Book2_Final Order Electric EXHIBIT A-1 2" xfId="4275"/>
    <cellStyle name="_DEM-WP(C) Costs not in AURORA 2007PCORC-5.07Update_DEM-WP(C) Production O&amp;M 2009GRC Rebuttal_Book2_Final Order Electric EXHIBIT A-1 2 2" xfId="4276"/>
    <cellStyle name="_DEM-WP(C) Costs not in AURORA 2007PCORC-5.07Update_DEM-WP(C) Production O&amp;M 2009GRC Rebuttal_Book2_Final Order Electric EXHIBIT A-1 3" xfId="4277"/>
    <cellStyle name="_DEM-WP(C) Costs not in AURORA 2007PCORC-5.07Update_DEM-WP(C) Production O&amp;M 2009GRC Rebuttal_Electric Rev Req Model (2009 GRC) Rebuttal" xfId="4278"/>
    <cellStyle name="_DEM-WP(C) Costs not in AURORA 2007PCORC-5.07Update_DEM-WP(C) Production O&amp;M 2009GRC Rebuttal_Electric Rev Req Model (2009 GRC) Rebuttal 2" xfId="4279"/>
    <cellStyle name="_DEM-WP(C) Costs not in AURORA 2007PCORC-5.07Update_DEM-WP(C) Production O&amp;M 2009GRC Rebuttal_Electric Rev Req Model (2009 GRC) Rebuttal 2 2" xfId="4280"/>
    <cellStyle name="_DEM-WP(C) Costs not in AURORA 2007PCORC-5.07Update_DEM-WP(C) Production O&amp;M 2009GRC Rebuttal_Electric Rev Req Model (2009 GRC) Rebuttal 3" xfId="4281"/>
    <cellStyle name="_DEM-WP(C) Costs not in AURORA 2007PCORC-5.07Update_DEM-WP(C) Production O&amp;M 2009GRC Rebuttal_Electric Rev Req Model (2009 GRC) Rebuttal REmoval of New  WH Solar AdjustMI" xfId="4282"/>
    <cellStyle name="_DEM-WP(C) Costs not in AURORA 2007PCORC-5.07Update_DEM-WP(C) Production O&amp;M 2009GRC Rebuttal_Electric Rev Req Model (2009 GRC) Rebuttal REmoval of New  WH Solar AdjustMI 2" xfId="4283"/>
    <cellStyle name="_DEM-WP(C) Costs not in AURORA 2007PCORC-5.07Update_DEM-WP(C) Production O&amp;M 2009GRC Rebuttal_Electric Rev Req Model (2009 GRC) Rebuttal REmoval of New  WH Solar AdjustMI 2 2" xfId="4284"/>
    <cellStyle name="_DEM-WP(C) Costs not in AURORA 2007PCORC-5.07Update_DEM-WP(C) Production O&amp;M 2009GRC Rebuttal_Electric Rev Req Model (2009 GRC) Rebuttal REmoval of New  WH Solar AdjustMI 3" xfId="4285"/>
    <cellStyle name="_DEM-WP(C) Costs not in AURORA 2007PCORC-5.07Update_DEM-WP(C) Production O&amp;M 2009GRC Rebuttal_Electric Rev Req Model (2009 GRC) Revised 01-18-2010" xfId="4286"/>
    <cellStyle name="_DEM-WP(C) Costs not in AURORA 2007PCORC-5.07Update_DEM-WP(C) Production O&amp;M 2009GRC Rebuttal_Electric Rev Req Model (2009 GRC) Revised 01-18-2010 2" xfId="4287"/>
    <cellStyle name="_DEM-WP(C) Costs not in AURORA 2007PCORC-5.07Update_DEM-WP(C) Production O&amp;M 2009GRC Rebuttal_Electric Rev Req Model (2009 GRC) Revised 01-18-2010 2 2" xfId="4288"/>
    <cellStyle name="_DEM-WP(C) Costs not in AURORA 2007PCORC-5.07Update_DEM-WP(C) Production O&amp;M 2009GRC Rebuttal_Electric Rev Req Model (2009 GRC) Revised 01-18-2010 3" xfId="4289"/>
    <cellStyle name="_DEM-WP(C) Costs not in AURORA 2007PCORC-5.07Update_DEM-WP(C) Production O&amp;M 2009GRC Rebuttal_Final Order Electric EXHIBIT A-1" xfId="4290"/>
    <cellStyle name="_DEM-WP(C) Costs not in AURORA 2007PCORC-5.07Update_DEM-WP(C) Production O&amp;M 2009GRC Rebuttal_Final Order Electric EXHIBIT A-1 2" xfId="4291"/>
    <cellStyle name="_DEM-WP(C) Costs not in AURORA 2007PCORC-5.07Update_DEM-WP(C) Production O&amp;M 2009GRC Rebuttal_Final Order Electric EXHIBIT A-1 2 2" xfId="4292"/>
    <cellStyle name="_DEM-WP(C) Costs not in AURORA 2007PCORC-5.07Update_DEM-WP(C) Production O&amp;M 2009GRC Rebuttal_Final Order Electric EXHIBIT A-1 3" xfId="4293"/>
    <cellStyle name="_DEM-WP(C) Costs not in AURORA 2007PCORC-5.07Update_DEM-WP(C) Production O&amp;M 2009GRC Rebuttal_Rebuttal Power Costs" xfId="4294"/>
    <cellStyle name="_DEM-WP(C) Costs not in AURORA 2007PCORC-5.07Update_DEM-WP(C) Production O&amp;M 2009GRC Rebuttal_Rebuttal Power Costs 2" xfId="4295"/>
    <cellStyle name="_DEM-WP(C) Costs not in AURORA 2007PCORC-5.07Update_DEM-WP(C) Production O&amp;M 2009GRC Rebuttal_Rebuttal Power Costs 2 2" xfId="4296"/>
    <cellStyle name="_DEM-WP(C) Costs not in AURORA 2007PCORC-5.07Update_DEM-WP(C) Production O&amp;M 2009GRC Rebuttal_Rebuttal Power Costs 3" xfId="4297"/>
    <cellStyle name="_DEM-WP(C) Costs not in AURORA 2007PCORC-5.07Update_DEM-WP(C) Production O&amp;M 2009GRC Rebuttal_Rebuttal Power Costs_Adj Bench DR 3 for Initial Briefs (Electric)" xfId="4298"/>
    <cellStyle name="_DEM-WP(C) Costs not in AURORA 2007PCORC-5.07Update_DEM-WP(C) Production O&amp;M 2009GRC Rebuttal_Rebuttal Power Costs_Adj Bench DR 3 for Initial Briefs (Electric) 2" xfId="4299"/>
    <cellStyle name="_DEM-WP(C) Costs not in AURORA 2007PCORC-5.07Update_DEM-WP(C) Production O&amp;M 2009GRC Rebuttal_Rebuttal Power Costs_Adj Bench DR 3 for Initial Briefs (Electric) 2 2" xfId="4300"/>
    <cellStyle name="_DEM-WP(C) Costs not in AURORA 2007PCORC-5.07Update_DEM-WP(C) Production O&amp;M 2009GRC Rebuttal_Rebuttal Power Costs_Adj Bench DR 3 for Initial Briefs (Electric) 3" xfId="4301"/>
    <cellStyle name="_DEM-WP(C) Costs not in AURORA 2007PCORC-5.07Update_DEM-WP(C) Production O&amp;M 2009GRC Rebuttal_Rebuttal Power Costs_Electric Rev Req Model (2009 GRC) Rebuttal" xfId="4302"/>
    <cellStyle name="_DEM-WP(C) Costs not in AURORA 2007PCORC-5.07Update_DEM-WP(C) Production O&amp;M 2009GRC Rebuttal_Rebuttal Power Costs_Electric Rev Req Model (2009 GRC) Rebuttal 2" xfId="4303"/>
    <cellStyle name="_DEM-WP(C) Costs not in AURORA 2007PCORC-5.07Update_DEM-WP(C) Production O&amp;M 2009GRC Rebuttal_Rebuttal Power Costs_Electric Rev Req Model (2009 GRC) Rebuttal 2 2" xfId="4304"/>
    <cellStyle name="_DEM-WP(C) Costs not in AURORA 2007PCORC-5.07Update_DEM-WP(C) Production O&amp;M 2009GRC Rebuttal_Rebuttal Power Costs_Electric Rev Req Model (2009 GRC) Rebuttal 3" xfId="4305"/>
    <cellStyle name="_DEM-WP(C) Costs not in AURORA 2007PCORC-5.07Update_DEM-WP(C) Production O&amp;M 2009GRC Rebuttal_Rebuttal Power Costs_Electric Rev Req Model (2009 GRC) Rebuttal REmoval of New  WH Solar AdjustMI" xfId="4306"/>
    <cellStyle name="_DEM-WP(C) Costs not in AURORA 2007PCORC-5.07Update_DEM-WP(C) Production O&amp;M 2009GRC Rebuttal_Rebuttal Power Costs_Electric Rev Req Model (2009 GRC) Rebuttal REmoval of New  WH Solar AdjustMI 2" xfId="4307"/>
    <cellStyle name="_DEM-WP(C) Costs not in AURORA 2007PCORC-5.07Update_DEM-WP(C) Production O&amp;M 2009GRC Rebuttal_Rebuttal Power Costs_Electric Rev Req Model (2009 GRC) Rebuttal REmoval of New  WH Solar AdjustMI 2 2" xfId="4308"/>
    <cellStyle name="_DEM-WP(C) Costs not in AURORA 2007PCORC-5.07Update_DEM-WP(C) Production O&amp;M 2009GRC Rebuttal_Rebuttal Power Costs_Electric Rev Req Model (2009 GRC) Rebuttal REmoval of New  WH Solar AdjustMI 3" xfId="4309"/>
    <cellStyle name="_DEM-WP(C) Costs not in AURORA 2007PCORC-5.07Update_DEM-WP(C) Production O&amp;M 2009GRC Rebuttal_Rebuttal Power Costs_Electric Rev Req Model (2009 GRC) Revised 01-18-2010" xfId="4310"/>
    <cellStyle name="_DEM-WP(C) Costs not in AURORA 2007PCORC-5.07Update_DEM-WP(C) Production O&amp;M 2009GRC Rebuttal_Rebuttal Power Costs_Electric Rev Req Model (2009 GRC) Revised 01-18-2010 2" xfId="4311"/>
    <cellStyle name="_DEM-WP(C) Costs not in AURORA 2007PCORC-5.07Update_DEM-WP(C) Production O&amp;M 2009GRC Rebuttal_Rebuttal Power Costs_Electric Rev Req Model (2009 GRC) Revised 01-18-2010 2 2" xfId="4312"/>
    <cellStyle name="_DEM-WP(C) Costs not in AURORA 2007PCORC-5.07Update_DEM-WP(C) Production O&amp;M 2009GRC Rebuttal_Rebuttal Power Costs_Electric Rev Req Model (2009 GRC) Revised 01-18-2010 3" xfId="4313"/>
    <cellStyle name="_DEM-WP(C) Costs not in AURORA 2007PCORC-5.07Update_DEM-WP(C) Production O&amp;M 2009GRC Rebuttal_Rebuttal Power Costs_Final Order Electric EXHIBIT A-1" xfId="4314"/>
    <cellStyle name="_DEM-WP(C) Costs not in AURORA 2007PCORC-5.07Update_DEM-WP(C) Production O&amp;M 2009GRC Rebuttal_Rebuttal Power Costs_Final Order Electric EXHIBIT A-1 2" xfId="4315"/>
    <cellStyle name="_DEM-WP(C) Costs not in AURORA 2007PCORC-5.07Update_DEM-WP(C) Production O&amp;M 2009GRC Rebuttal_Rebuttal Power Costs_Final Order Electric EXHIBIT A-1 2 2" xfId="4316"/>
    <cellStyle name="_DEM-WP(C) Costs not in AURORA 2007PCORC-5.07Update_DEM-WP(C) Production O&amp;M 2009GRC Rebuttal_Rebuttal Power Costs_Final Order Electric EXHIBIT A-1 3" xfId="4317"/>
    <cellStyle name="_DEM-WP(C) Costs not in AURORA 2007PCORC-5.07Update_DEM-WP(C) Production O&amp;M 2010GRC As-Filed" xfId="4318"/>
    <cellStyle name="_DEM-WP(C) Costs not in AURORA 2007PCORC-5.07Update_DEM-WP(C) Production O&amp;M 2010GRC As-Filed 2" xfId="4319"/>
    <cellStyle name="_DEM-WP(C) Costs not in AURORA 2007PCORC-5.07Update_Electric Rev Req Model (2009 GRC) " xfId="1085"/>
    <cellStyle name="_DEM-WP(C) Costs not in AURORA 2007PCORC-5.07Update_Electric Rev Req Model (2009 GRC)  2" xfId="4320"/>
    <cellStyle name="_DEM-WP(C) Costs not in AURORA 2007PCORC-5.07Update_Electric Rev Req Model (2009 GRC)  2 2" xfId="4321"/>
    <cellStyle name="_DEM-WP(C) Costs not in AURORA 2007PCORC-5.07Update_Electric Rev Req Model (2009 GRC)  3" xfId="4322"/>
    <cellStyle name="_DEM-WP(C) Costs not in AURORA 2007PCORC-5.07Update_Electric Rev Req Model (2009 GRC) Rebuttal" xfId="4323"/>
    <cellStyle name="_DEM-WP(C) Costs not in AURORA 2007PCORC-5.07Update_Electric Rev Req Model (2009 GRC) Rebuttal 2" xfId="4324"/>
    <cellStyle name="_DEM-WP(C) Costs not in AURORA 2007PCORC-5.07Update_Electric Rev Req Model (2009 GRC) Rebuttal 2 2" xfId="4325"/>
    <cellStyle name="_DEM-WP(C) Costs not in AURORA 2007PCORC-5.07Update_Electric Rev Req Model (2009 GRC) Rebuttal 3" xfId="4326"/>
    <cellStyle name="_DEM-WP(C) Costs not in AURORA 2007PCORC-5.07Update_Electric Rev Req Model (2009 GRC) Rebuttal REmoval of New  WH Solar AdjustMI" xfId="4327"/>
    <cellStyle name="_DEM-WP(C) Costs not in AURORA 2007PCORC-5.07Update_Electric Rev Req Model (2009 GRC) Rebuttal REmoval of New  WH Solar AdjustMI 2" xfId="4328"/>
    <cellStyle name="_DEM-WP(C) Costs not in AURORA 2007PCORC-5.07Update_Electric Rev Req Model (2009 GRC) Rebuttal REmoval of New  WH Solar AdjustMI 2 2" xfId="4329"/>
    <cellStyle name="_DEM-WP(C) Costs not in AURORA 2007PCORC-5.07Update_Electric Rev Req Model (2009 GRC) Rebuttal REmoval of New  WH Solar AdjustMI 3" xfId="4330"/>
    <cellStyle name="_DEM-WP(C) Costs not in AURORA 2007PCORC-5.07Update_Electric Rev Req Model (2009 GRC) Revised 01-18-2010" xfId="4331"/>
    <cellStyle name="_DEM-WP(C) Costs not in AURORA 2007PCORC-5.07Update_Electric Rev Req Model (2009 GRC) Revised 01-18-2010 2" xfId="4332"/>
    <cellStyle name="_DEM-WP(C) Costs not in AURORA 2007PCORC-5.07Update_Electric Rev Req Model (2009 GRC) Revised 01-18-2010 2 2" xfId="4333"/>
    <cellStyle name="_DEM-WP(C) Costs not in AURORA 2007PCORC-5.07Update_Electric Rev Req Model (2009 GRC) Revised 01-18-2010 3" xfId="4334"/>
    <cellStyle name="_DEM-WP(C) Costs not in AURORA 2007PCORC-5.07Update_Electric Rev Req Model (2010 GRC)" xfId="4335"/>
    <cellStyle name="_DEM-WP(C) Costs not in AURORA 2007PCORC-5.07Update_Electric Rev Req Model (2010 GRC) SF" xfId="4336"/>
    <cellStyle name="_DEM-WP(C) Costs not in AURORA 2007PCORC-5.07Update_Final Order Electric" xfId="4337"/>
    <cellStyle name="_DEM-WP(C) Costs not in AURORA 2007PCORC-5.07Update_Final Order Electric EXHIBIT A-1" xfId="4338"/>
    <cellStyle name="_DEM-WP(C) Costs not in AURORA 2007PCORC-5.07Update_Final Order Electric EXHIBIT A-1 2" xfId="4339"/>
    <cellStyle name="_DEM-WP(C) Costs not in AURORA 2007PCORC-5.07Update_Final Order Electric EXHIBIT A-1 2 2" xfId="4340"/>
    <cellStyle name="_DEM-WP(C) Costs not in AURORA 2007PCORC-5.07Update_Final Order Electric EXHIBIT A-1 3" xfId="4341"/>
    <cellStyle name="_DEM-WP(C) Costs not in AURORA 2007PCORC-5.07Update_NIM Summary" xfId="4342"/>
    <cellStyle name="_DEM-WP(C) Costs not in AURORA 2007PCORC-5.07Update_NIM Summary 09GRC" xfId="4343"/>
    <cellStyle name="_DEM-WP(C) Costs not in AURORA 2007PCORC-5.07Update_NIM Summary 09GRC 2" xfId="4344"/>
    <cellStyle name="_DEM-WP(C) Costs not in AURORA 2007PCORC-5.07Update_NIM Summary 09GRC_NIM Summary" xfId="4345"/>
    <cellStyle name="_DEM-WP(C) Costs not in AURORA 2007PCORC-5.07Update_NIM Summary 09GRC_NIM Summary 2" xfId="4346"/>
    <cellStyle name="_DEM-WP(C) Costs not in AURORA 2007PCORC-5.07Update_NIM Summary 2" xfId="4347"/>
    <cellStyle name="_DEM-WP(C) Costs not in AURORA 2007PCORC-5.07Update_NIM Summary 3" xfId="4348"/>
    <cellStyle name="_DEM-WP(C) Costs not in AURORA 2007PCORC-5.07Update_NIM Summary 4" xfId="4349"/>
    <cellStyle name="_DEM-WP(C) Costs not in AURORA 2007PCORC-5.07Update_NIM Summary 5" xfId="4350"/>
    <cellStyle name="_DEM-WP(C) Costs not in AURORA 2007PCORC-5.07Update_NIM Summary 6" xfId="4351"/>
    <cellStyle name="_DEM-WP(C) Costs not in AURORA 2007PCORC-5.07Update_NIM Summary 7" xfId="4352"/>
    <cellStyle name="_DEM-WP(C) Costs not in AURORA 2007PCORC-5.07Update_NIM Summary 8" xfId="4353"/>
    <cellStyle name="_DEM-WP(C) Costs not in AURORA 2007PCORC-5.07Update_NIM Summary 9" xfId="4354"/>
    <cellStyle name="_DEM-WP(C) Costs not in AURORA 2007PCORC-5.07Update_Power Costs - Comparison bx Rbtl-Staff-Jt-PC" xfId="4355"/>
    <cellStyle name="_DEM-WP(C) Costs not in AURORA 2007PCORC-5.07Update_Power Costs - Comparison bx Rbtl-Staff-Jt-PC 2" xfId="4356"/>
    <cellStyle name="_DEM-WP(C) Costs not in AURORA 2007PCORC-5.07Update_Power Costs - Comparison bx Rbtl-Staff-Jt-PC 2 2" xfId="4357"/>
    <cellStyle name="_DEM-WP(C) Costs not in AURORA 2007PCORC-5.07Update_Power Costs - Comparison bx Rbtl-Staff-Jt-PC 3" xfId="4358"/>
    <cellStyle name="_DEM-WP(C) Costs not in AURORA 2007PCORC-5.07Update_Rebuttal Power Costs" xfId="4359"/>
    <cellStyle name="_DEM-WP(C) Costs not in AURORA 2007PCORC-5.07Update_Rebuttal Power Costs 2" xfId="4360"/>
    <cellStyle name="_DEM-WP(C) Costs not in AURORA 2007PCORC-5.07Update_Rebuttal Power Costs 2 2" xfId="4361"/>
    <cellStyle name="_DEM-WP(C) Costs not in AURORA 2007PCORC-5.07Update_Rebuttal Power Costs 3" xfId="4362"/>
    <cellStyle name="_DEM-WP(C) Costs not in AURORA 2007PCORC-5.07Update_TENASKA REGULATORY ASSET" xfId="4363"/>
    <cellStyle name="_DEM-WP(C) Costs not in AURORA 2007PCORC-5.07Update_TENASKA REGULATORY ASSET 2" xfId="4364"/>
    <cellStyle name="_DEM-WP(C) Costs not in AURORA 2007PCORC-5.07Update_TENASKA REGULATORY ASSET 2 2" xfId="4365"/>
    <cellStyle name="_DEM-WP(C) Costs not in AURORA 2007PCORC-5.07Update_TENASKA REGULATORY ASSET 3" xfId="4366"/>
    <cellStyle name="_DEM-WP(C) Costs Not In AURORA 2009GRC" xfId="4367"/>
    <cellStyle name="_DEM-WP(C) Prod O&amp;M 2007GRC" xfId="809"/>
    <cellStyle name="_DEM-WP(C) Prod O&amp;M 2007GRC 2" xfId="4368"/>
    <cellStyle name="_DEM-WP(C) Prod O&amp;M 2007GRC 2 2" xfId="4369"/>
    <cellStyle name="_DEM-WP(C) Prod O&amp;M 2007GRC 3" xfId="4370"/>
    <cellStyle name="_DEM-WP(C) Prod O&amp;M 2007GRC_Adj Bench DR 3 for Initial Briefs (Electric)" xfId="4371"/>
    <cellStyle name="_DEM-WP(C) Prod O&amp;M 2007GRC_Adj Bench DR 3 for Initial Briefs (Electric) 2" xfId="4372"/>
    <cellStyle name="_DEM-WP(C) Prod O&amp;M 2007GRC_Adj Bench DR 3 for Initial Briefs (Electric) 2 2" xfId="4373"/>
    <cellStyle name="_DEM-WP(C) Prod O&amp;M 2007GRC_Adj Bench DR 3 for Initial Briefs (Electric) 3" xfId="4374"/>
    <cellStyle name="_DEM-WP(C) Prod O&amp;M 2007GRC_Book2" xfId="4375"/>
    <cellStyle name="_DEM-WP(C) Prod O&amp;M 2007GRC_Book2 2" xfId="4376"/>
    <cellStyle name="_DEM-WP(C) Prod O&amp;M 2007GRC_Book2 2 2" xfId="4377"/>
    <cellStyle name="_DEM-WP(C) Prod O&amp;M 2007GRC_Book2 3" xfId="4378"/>
    <cellStyle name="_DEM-WP(C) Prod O&amp;M 2007GRC_Book2_Adj Bench DR 3 for Initial Briefs (Electric)" xfId="4379"/>
    <cellStyle name="_DEM-WP(C) Prod O&amp;M 2007GRC_Book2_Adj Bench DR 3 for Initial Briefs (Electric) 2" xfId="4380"/>
    <cellStyle name="_DEM-WP(C) Prod O&amp;M 2007GRC_Book2_Adj Bench DR 3 for Initial Briefs (Electric) 2 2" xfId="4381"/>
    <cellStyle name="_DEM-WP(C) Prod O&amp;M 2007GRC_Book2_Adj Bench DR 3 for Initial Briefs (Electric) 3" xfId="4382"/>
    <cellStyle name="_DEM-WP(C) Prod O&amp;M 2007GRC_Book2_Electric Rev Req Model (2009 GRC) Rebuttal" xfId="4383"/>
    <cellStyle name="_DEM-WP(C) Prod O&amp;M 2007GRC_Book2_Electric Rev Req Model (2009 GRC) Rebuttal 2" xfId="4384"/>
    <cellStyle name="_DEM-WP(C) Prod O&amp;M 2007GRC_Book2_Electric Rev Req Model (2009 GRC) Rebuttal 2 2" xfId="4385"/>
    <cellStyle name="_DEM-WP(C) Prod O&amp;M 2007GRC_Book2_Electric Rev Req Model (2009 GRC) Rebuttal 3" xfId="4386"/>
    <cellStyle name="_DEM-WP(C) Prod O&amp;M 2007GRC_Book2_Electric Rev Req Model (2009 GRC) Rebuttal REmoval of New  WH Solar AdjustMI" xfId="4387"/>
    <cellStyle name="_DEM-WP(C) Prod O&amp;M 2007GRC_Book2_Electric Rev Req Model (2009 GRC) Rebuttal REmoval of New  WH Solar AdjustMI 2" xfId="4388"/>
    <cellStyle name="_DEM-WP(C) Prod O&amp;M 2007GRC_Book2_Electric Rev Req Model (2009 GRC) Rebuttal REmoval of New  WH Solar AdjustMI 2 2" xfId="4389"/>
    <cellStyle name="_DEM-WP(C) Prod O&amp;M 2007GRC_Book2_Electric Rev Req Model (2009 GRC) Rebuttal REmoval of New  WH Solar AdjustMI 3" xfId="4390"/>
    <cellStyle name="_DEM-WP(C) Prod O&amp;M 2007GRC_Book2_Electric Rev Req Model (2009 GRC) Revised 01-18-2010" xfId="4391"/>
    <cellStyle name="_DEM-WP(C) Prod O&amp;M 2007GRC_Book2_Electric Rev Req Model (2009 GRC) Revised 01-18-2010 2" xfId="4392"/>
    <cellStyle name="_DEM-WP(C) Prod O&amp;M 2007GRC_Book2_Electric Rev Req Model (2009 GRC) Revised 01-18-2010 2 2" xfId="4393"/>
    <cellStyle name="_DEM-WP(C) Prod O&amp;M 2007GRC_Book2_Electric Rev Req Model (2009 GRC) Revised 01-18-2010 3" xfId="4394"/>
    <cellStyle name="_DEM-WP(C) Prod O&amp;M 2007GRC_Book2_Final Order Electric EXHIBIT A-1" xfId="4395"/>
    <cellStyle name="_DEM-WP(C) Prod O&amp;M 2007GRC_Book2_Final Order Electric EXHIBIT A-1 2" xfId="4396"/>
    <cellStyle name="_DEM-WP(C) Prod O&amp;M 2007GRC_Book2_Final Order Electric EXHIBIT A-1 2 2" xfId="4397"/>
    <cellStyle name="_DEM-WP(C) Prod O&amp;M 2007GRC_Book2_Final Order Electric EXHIBIT A-1 3" xfId="4398"/>
    <cellStyle name="_DEM-WP(C) Prod O&amp;M 2007GRC_Confidential Material" xfId="4399"/>
    <cellStyle name="_DEM-WP(C) Prod O&amp;M 2007GRC_DEM-WP(C) Colstrip 12 Coal Cost Forecast 2010GRC" xfId="4400"/>
    <cellStyle name="_DEM-WP(C) Prod O&amp;M 2007GRC_DEM-WP(C) Production O&amp;M 2010GRC As-Filed" xfId="4401"/>
    <cellStyle name="_DEM-WP(C) Prod O&amp;M 2007GRC_DEM-WP(C) Production O&amp;M 2010GRC As-Filed 2" xfId="4402"/>
    <cellStyle name="_DEM-WP(C) Prod O&amp;M 2007GRC_Electric Rev Req Model (2009 GRC) Rebuttal" xfId="4403"/>
    <cellStyle name="_DEM-WP(C) Prod O&amp;M 2007GRC_Electric Rev Req Model (2009 GRC) Rebuttal 2" xfId="4404"/>
    <cellStyle name="_DEM-WP(C) Prod O&amp;M 2007GRC_Electric Rev Req Model (2009 GRC) Rebuttal 2 2" xfId="4405"/>
    <cellStyle name="_DEM-WP(C) Prod O&amp;M 2007GRC_Electric Rev Req Model (2009 GRC) Rebuttal 3" xfId="4406"/>
    <cellStyle name="_DEM-WP(C) Prod O&amp;M 2007GRC_Electric Rev Req Model (2009 GRC) Rebuttal REmoval of New  WH Solar AdjustMI" xfId="4407"/>
    <cellStyle name="_DEM-WP(C) Prod O&amp;M 2007GRC_Electric Rev Req Model (2009 GRC) Rebuttal REmoval of New  WH Solar AdjustMI 2" xfId="4408"/>
    <cellStyle name="_DEM-WP(C) Prod O&amp;M 2007GRC_Electric Rev Req Model (2009 GRC) Rebuttal REmoval of New  WH Solar AdjustMI 2 2" xfId="4409"/>
    <cellStyle name="_DEM-WP(C) Prod O&amp;M 2007GRC_Electric Rev Req Model (2009 GRC) Rebuttal REmoval of New  WH Solar AdjustMI 3" xfId="4410"/>
    <cellStyle name="_DEM-WP(C) Prod O&amp;M 2007GRC_Electric Rev Req Model (2009 GRC) Revised 01-18-2010" xfId="4411"/>
    <cellStyle name="_DEM-WP(C) Prod O&amp;M 2007GRC_Electric Rev Req Model (2009 GRC) Revised 01-18-2010 2" xfId="4412"/>
    <cellStyle name="_DEM-WP(C) Prod O&amp;M 2007GRC_Electric Rev Req Model (2009 GRC) Revised 01-18-2010 2 2" xfId="4413"/>
    <cellStyle name="_DEM-WP(C) Prod O&amp;M 2007GRC_Electric Rev Req Model (2009 GRC) Revised 01-18-2010 3" xfId="4414"/>
    <cellStyle name="_DEM-WP(C) Prod O&amp;M 2007GRC_Final Order Electric EXHIBIT A-1" xfId="4415"/>
    <cellStyle name="_DEM-WP(C) Prod O&amp;M 2007GRC_Final Order Electric EXHIBIT A-1 2" xfId="4416"/>
    <cellStyle name="_DEM-WP(C) Prod O&amp;M 2007GRC_Final Order Electric EXHIBIT A-1 2 2" xfId="4417"/>
    <cellStyle name="_DEM-WP(C) Prod O&amp;M 2007GRC_Final Order Electric EXHIBIT A-1 3" xfId="4418"/>
    <cellStyle name="_DEM-WP(C) Prod O&amp;M 2007GRC_Rebuttal Power Costs" xfId="4419"/>
    <cellStyle name="_DEM-WP(C) Prod O&amp;M 2007GRC_Rebuttal Power Costs 2" xfId="4420"/>
    <cellStyle name="_DEM-WP(C) Prod O&amp;M 2007GRC_Rebuttal Power Costs 2 2" xfId="4421"/>
    <cellStyle name="_DEM-WP(C) Prod O&amp;M 2007GRC_Rebuttal Power Costs 3" xfId="4422"/>
    <cellStyle name="_DEM-WP(C) Prod O&amp;M 2007GRC_Rebuttal Power Costs_Adj Bench DR 3 for Initial Briefs (Electric)" xfId="4423"/>
    <cellStyle name="_DEM-WP(C) Prod O&amp;M 2007GRC_Rebuttal Power Costs_Adj Bench DR 3 for Initial Briefs (Electric) 2" xfId="4424"/>
    <cellStyle name="_DEM-WP(C) Prod O&amp;M 2007GRC_Rebuttal Power Costs_Adj Bench DR 3 for Initial Briefs (Electric) 2 2" xfId="4425"/>
    <cellStyle name="_DEM-WP(C) Prod O&amp;M 2007GRC_Rebuttal Power Costs_Adj Bench DR 3 for Initial Briefs (Electric) 3" xfId="4426"/>
    <cellStyle name="_DEM-WP(C) Prod O&amp;M 2007GRC_Rebuttal Power Costs_Electric Rev Req Model (2009 GRC) Rebuttal" xfId="4427"/>
    <cellStyle name="_DEM-WP(C) Prod O&amp;M 2007GRC_Rebuttal Power Costs_Electric Rev Req Model (2009 GRC) Rebuttal 2" xfId="4428"/>
    <cellStyle name="_DEM-WP(C) Prod O&amp;M 2007GRC_Rebuttal Power Costs_Electric Rev Req Model (2009 GRC) Rebuttal 2 2" xfId="4429"/>
    <cellStyle name="_DEM-WP(C) Prod O&amp;M 2007GRC_Rebuttal Power Costs_Electric Rev Req Model (2009 GRC) Rebuttal 3" xfId="4430"/>
    <cellStyle name="_DEM-WP(C) Prod O&amp;M 2007GRC_Rebuttal Power Costs_Electric Rev Req Model (2009 GRC) Rebuttal REmoval of New  WH Solar AdjustMI" xfId="4431"/>
    <cellStyle name="_DEM-WP(C) Prod O&amp;M 2007GRC_Rebuttal Power Costs_Electric Rev Req Model (2009 GRC) Rebuttal REmoval of New  WH Solar AdjustMI 2" xfId="4432"/>
    <cellStyle name="_DEM-WP(C) Prod O&amp;M 2007GRC_Rebuttal Power Costs_Electric Rev Req Model (2009 GRC) Rebuttal REmoval of New  WH Solar AdjustMI 2 2" xfId="4433"/>
    <cellStyle name="_DEM-WP(C) Prod O&amp;M 2007GRC_Rebuttal Power Costs_Electric Rev Req Model (2009 GRC) Rebuttal REmoval of New  WH Solar AdjustMI 3" xfId="4434"/>
    <cellStyle name="_DEM-WP(C) Prod O&amp;M 2007GRC_Rebuttal Power Costs_Electric Rev Req Model (2009 GRC) Revised 01-18-2010" xfId="4435"/>
    <cellStyle name="_DEM-WP(C) Prod O&amp;M 2007GRC_Rebuttal Power Costs_Electric Rev Req Model (2009 GRC) Revised 01-18-2010 2" xfId="4436"/>
    <cellStyle name="_DEM-WP(C) Prod O&amp;M 2007GRC_Rebuttal Power Costs_Electric Rev Req Model (2009 GRC) Revised 01-18-2010 2 2" xfId="4437"/>
    <cellStyle name="_DEM-WP(C) Prod O&amp;M 2007GRC_Rebuttal Power Costs_Electric Rev Req Model (2009 GRC) Revised 01-18-2010 3" xfId="4438"/>
    <cellStyle name="_DEM-WP(C) Prod O&amp;M 2007GRC_Rebuttal Power Costs_Final Order Electric EXHIBIT A-1" xfId="4439"/>
    <cellStyle name="_DEM-WP(C) Prod O&amp;M 2007GRC_Rebuttal Power Costs_Final Order Electric EXHIBIT A-1 2" xfId="4440"/>
    <cellStyle name="_DEM-WP(C) Prod O&amp;M 2007GRC_Rebuttal Power Costs_Final Order Electric EXHIBIT A-1 2 2" xfId="4441"/>
    <cellStyle name="_DEM-WP(C) Prod O&amp;M 2007GRC_Rebuttal Power Costs_Final Order Electric EXHIBIT A-1 3" xfId="4442"/>
    <cellStyle name="_x0013__DEM-WP(C) Production O&amp;M 2010GRC As-Filed" xfId="4443"/>
    <cellStyle name="_x0013__DEM-WP(C) Production O&amp;M 2010GRC As-Filed 2" xfId="4444"/>
    <cellStyle name="_DEM-WP(C) Rate Year Sumas by Month Update Corrected" xfId="810"/>
    <cellStyle name="_DEM-WP(C) Sumas Proforma 11.14.07" xfId="4445"/>
    <cellStyle name="_DEM-WP(C) Sumas Proforma 11.5.07" xfId="167"/>
    <cellStyle name="_DEM-WP(C) Westside Hydro Data_051007" xfId="168"/>
    <cellStyle name="_DEM-WP(C) Westside Hydro Data_051007 2" xfId="4446"/>
    <cellStyle name="_DEM-WP(C) Westside Hydro Data_051007 2 2" xfId="4447"/>
    <cellStyle name="_DEM-WP(C) Westside Hydro Data_051007 3" xfId="4448"/>
    <cellStyle name="_DEM-WP(C) Westside Hydro Data_051007_16.37E Wild Horse Expansion DeferralRevwrkingfile SF" xfId="4449"/>
    <cellStyle name="_DEM-WP(C) Westside Hydro Data_051007_16.37E Wild Horse Expansion DeferralRevwrkingfile SF 2" xfId="4450"/>
    <cellStyle name="_DEM-WP(C) Westside Hydro Data_051007_16.37E Wild Horse Expansion DeferralRevwrkingfile SF 2 2" xfId="4451"/>
    <cellStyle name="_DEM-WP(C) Westside Hydro Data_051007_16.37E Wild Horse Expansion DeferralRevwrkingfile SF 3" xfId="4452"/>
    <cellStyle name="_DEM-WP(C) Westside Hydro Data_051007_2009 GRC Compl Filing - Exhibit D" xfId="4453"/>
    <cellStyle name="_DEM-WP(C) Westside Hydro Data_051007_2009 GRC Compl Filing - Exhibit D 2" xfId="4454"/>
    <cellStyle name="_DEM-WP(C) Westside Hydro Data_051007_Adj Bench DR 3 for Initial Briefs (Electric)" xfId="4455"/>
    <cellStyle name="_DEM-WP(C) Westside Hydro Data_051007_Adj Bench DR 3 for Initial Briefs (Electric) 2" xfId="4456"/>
    <cellStyle name="_DEM-WP(C) Westside Hydro Data_051007_Adj Bench DR 3 for Initial Briefs (Electric) 2 2" xfId="4457"/>
    <cellStyle name="_DEM-WP(C) Westside Hydro Data_051007_Adj Bench DR 3 for Initial Briefs (Electric) 3" xfId="4458"/>
    <cellStyle name="_DEM-WP(C) Westside Hydro Data_051007_Book1" xfId="4459"/>
    <cellStyle name="_DEM-WP(C) Westside Hydro Data_051007_Book2" xfId="4460"/>
    <cellStyle name="_DEM-WP(C) Westside Hydro Data_051007_Book2 2" xfId="4461"/>
    <cellStyle name="_DEM-WP(C) Westside Hydro Data_051007_Book2 2 2" xfId="4462"/>
    <cellStyle name="_DEM-WP(C) Westside Hydro Data_051007_Book2 3" xfId="4463"/>
    <cellStyle name="_DEM-WP(C) Westside Hydro Data_051007_Book4" xfId="4464"/>
    <cellStyle name="_DEM-WP(C) Westside Hydro Data_051007_Book4 2" xfId="4465"/>
    <cellStyle name="_DEM-WP(C) Westside Hydro Data_051007_Book4 2 2" xfId="4466"/>
    <cellStyle name="_DEM-WP(C) Westside Hydro Data_051007_Book4 3" xfId="4467"/>
    <cellStyle name="_DEM-WP(C) Westside Hydro Data_051007_Electric Rev Req Model (2009 GRC) " xfId="1086"/>
    <cellStyle name="_DEM-WP(C) Westside Hydro Data_051007_Electric Rev Req Model (2009 GRC)  2" xfId="4468"/>
    <cellStyle name="_DEM-WP(C) Westside Hydro Data_051007_Electric Rev Req Model (2009 GRC)  2 2" xfId="4469"/>
    <cellStyle name="_DEM-WP(C) Westside Hydro Data_051007_Electric Rev Req Model (2009 GRC)  3" xfId="4470"/>
    <cellStyle name="_DEM-WP(C) Westside Hydro Data_051007_Electric Rev Req Model (2009 GRC) Rebuttal" xfId="4471"/>
    <cellStyle name="_DEM-WP(C) Westside Hydro Data_051007_Electric Rev Req Model (2009 GRC) Rebuttal 2" xfId="4472"/>
    <cellStyle name="_DEM-WP(C) Westside Hydro Data_051007_Electric Rev Req Model (2009 GRC) Rebuttal 2 2" xfId="4473"/>
    <cellStyle name="_DEM-WP(C) Westside Hydro Data_051007_Electric Rev Req Model (2009 GRC) Rebuttal 3" xfId="4474"/>
    <cellStyle name="_DEM-WP(C) Westside Hydro Data_051007_Electric Rev Req Model (2009 GRC) Rebuttal REmoval of New  WH Solar AdjustMI" xfId="4475"/>
    <cellStyle name="_DEM-WP(C) Westside Hydro Data_051007_Electric Rev Req Model (2009 GRC) Rebuttal REmoval of New  WH Solar AdjustMI 2" xfId="4476"/>
    <cellStyle name="_DEM-WP(C) Westside Hydro Data_051007_Electric Rev Req Model (2009 GRC) Rebuttal REmoval of New  WH Solar AdjustMI 2 2" xfId="4477"/>
    <cellStyle name="_DEM-WP(C) Westside Hydro Data_051007_Electric Rev Req Model (2009 GRC) Rebuttal REmoval of New  WH Solar AdjustMI 3" xfId="4478"/>
    <cellStyle name="_DEM-WP(C) Westside Hydro Data_051007_Electric Rev Req Model (2009 GRC) Revised 01-18-2010" xfId="4479"/>
    <cellStyle name="_DEM-WP(C) Westside Hydro Data_051007_Electric Rev Req Model (2009 GRC) Revised 01-18-2010 2" xfId="4480"/>
    <cellStyle name="_DEM-WP(C) Westside Hydro Data_051007_Electric Rev Req Model (2009 GRC) Revised 01-18-2010 2 2" xfId="4481"/>
    <cellStyle name="_DEM-WP(C) Westside Hydro Data_051007_Electric Rev Req Model (2009 GRC) Revised 01-18-2010 3" xfId="4482"/>
    <cellStyle name="_DEM-WP(C) Westside Hydro Data_051007_Electric Rev Req Model (2010 GRC)" xfId="4483"/>
    <cellStyle name="_DEM-WP(C) Westside Hydro Data_051007_Electric Rev Req Model (2010 GRC) SF" xfId="4484"/>
    <cellStyle name="_DEM-WP(C) Westside Hydro Data_051007_Final Order Electric" xfId="4485"/>
    <cellStyle name="_DEM-WP(C) Westside Hydro Data_051007_Final Order Electric EXHIBIT A-1" xfId="4486"/>
    <cellStyle name="_DEM-WP(C) Westside Hydro Data_051007_Final Order Electric EXHIBIT A-1 2" xfId="4487"/>
    <cellStyle name="_DEM-WP(C) Westside Hydro Data_051007_Final Order Electric EXHIBIT A-1 2 2" xfId="4488"/>
    <cellStyle name="_DEM-WP(C) Westside Hydro Data_051007_Final Order Electric EXHIBIT A-1 3" xfId="4489"/>
    <cellStyle name="_DEM-WP(C) Westside Hydro Data_051007_NIM Summary" xfId="4490"/>
    <cellStyle name="_DEM-WP(C) Westside Hydro Data_051007_NIM Summary 2" xfId="4491"/>
    <cellStyle name="_DEM-WP(C) Westside Hydro Data_051007_Power Costs - Comparison bx Rbtl-Staff-Jt-PC" xfId="4492"/>
    <cellStyle name="_DEM-WP(C) Westside Hydro Data_051007_Power Costs - Comparison bx Rbtl-Staff-Jt-PC 2" xfId="4493"/>
    <cellStyle name="_DEM-WP(C) Westside Hydro Data_051007_Power Costs - Comparison bx Rbtl-Staff-Jt-PC 2 2" xfId="4494"/>
    <cellStyle name="_DEM-WP(C) Westside Hydro Data_051007_Power Costs - Comparison bx Rbtl-Staff-Jt-PC 3" xfId="4495"/>
    <cellStyle name="_DEM-WP(C) Westside Hydro Data_051007_Rebuttal Power Costs" xfId="4496"/>
    <cellStyle name="_DEM-WP(C) Westside Hydro Data_051007_Rebuttal Power Costs 2" xfId="4497"/>
    <cellStyle name="_DEM-WP(C) Westside Hydro Data_051007_Rebuttal Power Costs 2 2" xfId="4498"/>
    <cellStyle name="_DEM-WP(C) Westside Hydro Data_051007_Rebuttal Power Costs 3" xfId="4499"/>
    <cellStyle name="_DEM-WP(C) Westside Hydro Data_051007_TENASKA REGULATORY ASSET" xfId="4500"/>
    <cellStyle name="_DEM-WP(C) Westside Hydro Data_051007_TENASKA REGULATORY ASSET 2" xfId="4501"/>
    <cellStyle name="_DEM-WP(C) Westside Hydro Data_051007_TENASKA REGULATORY ASSET 2 2" xfId="4502"/>
    <cellStyle name="_DEM-WP(C) Westside Hydro Data_051007_TENASKA REGULATORY ASSET 3" xfId="4503"/>
    <cellStyle name="_Elec Peak Capacity Need_2008-2029_032709_Wind 5% Cap" xfId="4504"/>
    <cellStyle name="_Elec Peak Capacity Need_2008-2029_032709_Wind 5% Cap 2" xfId="4505"/>
    <cellStyle name="_Elec Peak Capacity Need_2008-2029_032709_Wind 5% Cap_NIM Summary" xfId="4506"/>
    <cellStyle name="_Elec Peak Capacity Need_2008-2029_032709_Wind 5% Cap_NIM Summary 2" xfId="4507"/>
    <cellStyle name="_Elec Peak Capacity Need_2008-2029_032709_Wind 5% Cap-ST-Adj-PJP1" xfId="4508"/>
    <cellStyle name="_Elec Peak Capacity Need_2008-2029_032709_Wind 5% Cap-ST-Adj-PJP1 2" xfId="4509"/>
    <cellStyle name="_Elec Peak Capacity Need_2008-2029_032709_Wind 5% Cap-ST-Adj-PJP1_NIM Summary" xfId="4510"/>
    <cellStyle name="_Elec Peak Capacity Need_2008-2029_032709_Wind 5% Cap-ST-Adj-PJP1_NIM Summary 2" xfId="4511"/>
    <cellStyle name="_Elec Peak Capacity Need_2008-2029_120908_Wind 5% Cap_Low" xfId="4512"/>
    <cellStyle name="_Elec Peak Capacity Need_2008-2029_120908_Wind 5% Cap_Low 2" xfId="4513"/>
    <cellStyle name="_Elec Peak Capacity Need_2008-2029_120908_Wind 5% Cap_Low_NIM Summary" xfId="4514"/>
    <cellStyle name="_Elec Peak Capacity Need_2008-2029_120908_Wind 5% Cap_Low_NIM Summary 2" xfId="4515"/>
    <cellStyle name="_Elec Peak Capacity Need_2008-2029_Wind 5% Cap_050809" xfId="4516"/>
    <cellStyle name="_Elec Peak Capacity Need_2008-2029_Wind 5% Cap_050809 2" xfId="4517"/>
    <cellStyle name="_Elec Peak Capacity Need_2008-2029_Wind 5% Cap_050809_NIM Summary" xfId="4518"/>
    <cellStyle name="_Elec Peak Capacity Need_2008-2029_Wind 5% Cap_050809_NIM Summary 2" xfId="4519"/>
    <cellStyle name="_x0013__Electric Rev Req Model (2009 GRC) " xfId="1087"/>
    <cellStyle name="_x0013__Electric Rev Req Model (2009 GRC)  2" xfId="4520"/>
    <cellStyle name="_x0013__Electric Rev Req Model (2009 GRC)  2 2" xfId="4521"/>
    <cellStyle name="_x0013__Electric Rev Req Model (2009 GRC)  3" xfId="4522"/>
    <cellStyle name="_x0013__Electric Rev Req Model (2009 GRC) Rebuttal" xfId="4523"/>
    <cellStyle name="_x0013__Electric Rev Req Model (2009 GRC) Rebuttal 2" xfId="4524"/>
    <cellStyle name="_x0013__Electric Rev Req Model (2009 GRC) Rebuttal 2 2" xfId="4525"/>
    <cellStyle name="_x0013__Electric Rev Req Model (2009 GRC) Rebuttal 3" xfId="4526"/>
    <cellStyle name="_x0013__Electric Rev Req Model (2009 GRC) Rebuttal REmoval of New  WH Solar AdjustMI" xfId="4527"/>
    <cellStyle name="_x0013__Electric Rev Req Model (2009 GRC) Rebuttal REmoval of New  WH Solar AdjustMI 2" xfId="4528"/>
    <cellStyle name="_x0013__Electric Rev Req Model (2009 GRC) Rebuttal REmoval of New  WH Solar AdjustMI 2 2" xfId="4529"/>
    <cellStyle name="_x0013__Electric Rev Req Model (2009 GRC) Rebuttal REmoval of New  WH Solar AdjustMI 3" xfId="4530"/>
    <cellStyle name="_x0013__Electric Rev Req Model (2009 GRC) Revised 01-18-2010" xfId="4531"/>
    <cellStyle name="_x0013__Electric Rev Req Model (2009 GRC) Revised 01-18-2010 2" xfId="4532"/>
    <cellStyle name="_x0013__Electric Rev Req Model (2009 GRC) Revised 01-18-2010 2 2" xfId="4533"/>
    <cellStyle name="_x0013__Electric Rev Req Model (2009 GRC) Revised 01-18-2010 3" xfId="4534"/>
    <cellStyle name="_x0013__Electric Rev Req Model (2010 GRC)" xfId="4535"/>
    <cellStyle name="_x0013__Electric Rev Req Model (2010 GRC) SF" xfId="4536"/>
    <cellStyle name="_ENCOGEN_WBOOK" xfId="4537"/>
    <cellStyle name="_ENCOGEN_WBOOK 2" xfId="4538"/>
    <cellStyle name="_ENCOGEN_WBOOK_NIM Summary" xfId="4539"/>
    <cellStyle name="_ENCOGEN_WBOOK_NIM Summary 2" xfId="4540"/>
    <cellStyle name="_x0013__Final Order Electric EXHIBIT A-1" xfId="4541"/>
    <cellStyle name="_x0013__Final Order Electric EXHIBIT A-1 2" xfId="4542"/>
    <cellStyle name="_x0013__Final Order Electric EXHIBIT A-1 2 2" xfId="4543"/>
    <cellStyle name="_x0013__Final Order Electric EXHIBIT A-1 3" xfId="4544"/>
    <cellStyle name="_Fixed Gas Transport 1 19 09" xfId="811"/>
    <cellStyle name="_Fixed Gas Transport 1 19 09 2" xfId="4545"/>
    <cellStyle name="_Fixed Gas Transport 1 19 09 2 2" xfId="4546"/>
    <cellStyle name="_Fixed Gas Transport 1 19 09 3" xfId="4547"/>
    <cellStyle name="_Fuel Prices 4-14" xfId="169"/>
    <cellStyle name="_Fuel Prices 4-14 2" xfId="812"/>
    <cellStyle name="_Fuel Prices 4-14 2 2" xfId="4548"/>
    <cellStyle name="_Fuel Prices 4-14 2 2 2" xfId="4549"/>
    <cellStyle name="_Fuel Prices 4-14 2 3" xfId="4550"/>
    <cellStyle name="_Fuel Prices 4-14 3" xfId="4551"/>
    <cellStyle name="_Fuel Prices 4-14 3 2" xfId="4552"/>
    <cellStyle name="_Fuel Prices 4-14 4" xfId="4553"/>
    <cellStyle name="_Fuel Prices 4-14 4 2" xfId="4554"/>
    <cellStyle name="_Fuel Prices 4-14 5" xfId="4555"/>
    <cellStyle name="_Fuel Prices 4-14_04 07E Wild Horse Wind Expansion (C) (2)" xfId="170"/>
    <cellStyle name="_Fuel Prices 4-14_04 07E Wild Horse Wind Expansion (C) (2) 2" xfId="4556"/>
    <cellStyle name="_Fuel Prices 4-14_04 07E Wild Horse Wind Expansion (C) (2) 2 2" xfId="4557"/>
    <cellStyle name="_Fuel Prices 4-14_04 07E Wild Horse Wind Expansion (C) (2) 3" xfId="4558"/>
    <cellStyle name="_Fuel Prices 4-14_04 07E Wild Horse Wind Expansion (C) (2)_Adj Bench DR 3 for Initial Briefs (Electric)" xfId="4559"/>
    <cellStyle name="_Fuel Prices 4-14_04 07E Wild Horse Wind Expansion (C) (2)_Adj Bench DR 3 for Initial Briefs (Electric) 2" xfId="4560"/>
    <cellStyle name="_Fuel Prices 4-14_04 07E Wild Horse Wind Expansion (C) (2)_Adj Bench DR 3 for Initial Briefs (Electric) 2 2" xfId="4561"/>
    <cellStyle name="_Fuel Prices 4-14_04 07E Wild Horse Wind Expansion (C) (2)_Adj Bench DR 3 for Initial Briefs (Electric) 3" xfId="4562"/>
    <cellStyle name="_Fuel Prices 4-14_04 07E Wild Horse Wind Expansion (C) (2)_Book1" xfId="4563"/>
    <cellStyle name="_Fuel Prices 4-14_04 07E Wild Horse Wind Expansion (C) (2)_Electric Rev Req Model (2009 GRC) " xfId="1088"/>
    <cellStyle name="_Fuel Prices 4-14_04 07E Wild Horse Wind Expansion (C) (2)_Electric Rev Req Model (2009 GRC)  2" xfId="4564"/>
    <cellStyle name="_Fuel Prices 4-14_04 07E Wild Horse Wind Expansion (C) (2)_Electric Rev Req Model (2009 GRC)  2 2" xfId="4565"/>
    <cellStyle name="_Fuel Prices 4-14_04 07E Wild Horse Wind Expansion (C) (2)_Electric Rev Req Model (2009 GRC)  3" xfId="4566"/>
    <cellStyle name="_Fuel Prices 4-14_04 07E Wild Horse Wind Expansion (C) (2)_Electric Rev Req Model (2009 GRC) Rebuttal" xfId="4567"/>
    <cellStyle name="_Fuel Prices 4-14_04 07E Wild Horse Wind Expansion (C) (2)_Electric Rev Req Model (2009 GRC) Rebuttal 2" xfId="4568"/>
    <cellStyle name="_Fuel Prices 4-14_04 07E Wild Horse Wind Expansion (C) (2)_Electric Rev Req Model (2009 GRC) Rebuttal 2 2" xfId="4569"/>
    <cellStyle name="_Fuel Prices 4-14_04 07E Wild Horse Wind Expansion (C) (2)_Electric Rev Req Model (2009 GRC) Rebuttal 3" xfId="4570"/>
    <cellStyle name="_Fuel Prices 4-14_04 07E Wild Horse Wind Expansion (C) (2)_Electric Rev Req Model (2009 GRC) Rebuttal REmoval of New  WH Solar AdjustMI" xfId="4571"/>
    <cellStyle name="_Fuel Prices 4-14_04 07E Wild Horse Wind Expansion (C) (2)_Electric Rev Req Model (2009 GRC) Rebuttal REmoval of New  WH Solar AdjustMI 2" xfId="4572"/>
    <cellStyle name="_Fuel Prices 4-14_04 07E Wild Horse Wind Expansion (C) (2)_Electric Rev Req Model (2009 GRC) Rebuttal REmoval of New  WH Solar AdjustMI 2 2" xfId="4573"/>
    <cellStyle name="_Fuel Prices 4-14_04 07E Wild Horse Wind Expansion (C) (2)_Electric Rev Req Model (2009 GRC) Rebuttal REmoval of New  WH Solar AdjustMI 3" xfId="4574"/>
    <cellStyle name="_Fuel Prices 4-14_04 07E Wild Horse Wind Expansion (C) (2)_Electric Rev Req Model (2009 GRC) Revised 01-18-2010" xfId="4575"/>
    <cellStyle name="_Fuel Prices 4-14_04 07E Wild Horse Wind Expansion (C) (2)_Electric Rev Req Model (2009 GRC) Revised 01-18-2010 2" xfId="4576"/>
    <cellStyle name="_Fuel Prices 4-14_04 07E Wild Horse Wind Expansion (C) (2)_Electric Rev Req Model (2009 GRC) Revised 01-18-2010 2 2" xfId="4577"/>
    <cellStyle name="_Fuel Prices 4-14_04 07E Wild Horse Wind Expansion (C) (2)_Electric Rev Req Model (2009 GRC) Revised 01-18-2010 3" xfId="4578"/>
    <cellStyle name="_Fuel Prices 4-14_04 07E Wild Horse Wind Expansion (C) (2)_Electric Rev Req Model (2010 GRC)" xfId="4579"/>
    <cellStyle name="_Fuel Prices 4-14_04 07E Wild Horse Wind Expansion (C) (2)_Electric Rev Req Model (2010 GRC) SF" xfId="4580"/>
    <cellStyle name="_Fuel Prices 4-14_04 07E Wild Horse Wind Expansion (C) (2)_Final Order Electric EXHIBIT A-1" xfId="4581"/>
    <cellStyle name="_Fuel Prices 4-14_04 07E Wild Horse Wind Expansion (C) (2)_Final Order Electric EXHIBIT A-1 2" xfId="4582"/>
    <cellStyle name="_Fuel Prices 4-14_04 07E Wild Horse Wind Expansion (C) (2)_Final Order Electric EXHIBIT A-1 2 2" xfId="4583"/>
    <cellStyle name="_Fuel Prices 4-14_04 07E Wild Horse Wind Expansion (C) (2)_Final Order Electric EXHIBIT A-1 3" xfId="4584"/>
    <cellStyle name="_Fuel Prices 4-14_04 07E Wild Horse Wind Expansion (C) (2)_TENASKA REGULATORY ASSET" xfId="4585"/>
    <cellStyle name="_Fuel Prices 4-14_04 07E Wild Horse Wind Expansion (C) (2)_TENASKA REGULATORY ASSET 2" xfId="4586"/>
    <cellStyle name="_Fuel Prices 4-14_04 07E Wild Horse Wind Expansion (C) (2)_TENASKA REGULATORY ASSET 2 2" xfId="4587"/>
    <cellStyle name="_Fuel Prices 4-14_04 07E Wild Horse Wind Expansion (C) (2)_TENASKA REGULATORY ASSET 3" xfId="4588"/>
    <cellStyle name="_Fuel Prices 4-14_16.37E Wild Horse Expansion DeferralRevwrkingfile SF" xfId="4589"/>
    <cellStyle name="_Fuel Prices 4-14_16.37E Wild Horse Expansion DeferralRevwrkingfile SF 2" xfId="4590"/>
    <cellStyle name="_Fuel Prices 4-14_16.37E Wild Horse Expansion DeferralRevwrkingfile SF 2 2" xfId="4591"/>
    <cellStyle name="_Fuel Prices 4-14_16.37E Wild Horse Expansion DeferralRevwrkingfile SF 3" xfId="4592"/>
    <cellStyle name="_Fuel Prices 4-14_2009 Compliance Filing PCA Exhibits for GRC" xfId="4593"/>
    <cellStyle name="_Fuel Prices 4-14_2009 GRC Compl Filing - Exhibit D" xfId="4594"/>
    <cellStyle name="_Fuel Prices 4-14_2009 GRC Compl Filing - Exhibit D 2" xfId="4595"/>
    <cellStyle name="_Fuel Prices 4-14_2010 PTC's July1_Dec31 2010 " xfId="171"/>
    <cellStyle name="_Fuel Prices 4-14_2010 PTC's Sept10_Aug11 (Version 4)" xfId="172"/>
    <cellStyle name="_Fuel Prices 4-14_3.01 Income Statement" xfId="813"/>
    <cellStyle name="_Fuel Prices 4-14_4 31 Regulatory Assets and Liabilities  7 06- Exhibit D" xfId="814"/>
    <cellStyle name="_Fuel Prices 4-14_4 31 Regulatory Assets and Liabilities  7 06- Exhibit D 2" xfId="4596"/>
    <cellStyle name="_Fuel Prices 4-14_4 31 Regulatory Assets and Liabilities  7 06- Exhibit D 2 2" xfId="4597"/>
    <cellStyle name="_Fuel Prices 4-14_4 31 Regulatory Assets and Liabilities  7 06- Exhibit D 3" xfId="4598"/>
    <cellStyle name="_Fuel Prices 4-14_4 31 Regulatory Assets and Liabilities  7 06- Exhibit D_NIM Summary" xfId="4599"/>
    <cellStyle name="_Fuel Prices 4-14_4 31 Regulatory Assets and Liabilities  7 06- Exhibit D_NIM Summary 2" xfId="4600"/>
    <cellStyle name="_Fuel Prices 4-14_4 32 Regulatory Assets and Liabilities  7 06- Exhibit D" xfId="815"/>
    <cellStyle name="_Fuel Prices 4-14_4 32 Regulatory Assets and Liabilities  7 06- Exhibit D 2" xfId="4601"/>
    <cellStyle name="_Fuel Prices 4-14_4 32 Regulatory Assets and Liabilities  7 06- Exhibit D 2 2" xfId="4602"/>
    <cellStyle name="_Fuel Prices 4-14_4 32 Regulatory Assets and Liabilities  7 06- Exhibit D 3" xfId="4603"/>
    <cellStyle name="_Fuel Prices 4-14_4 32 Regulatory Assets and Liabilities  7 06- Exhibit D_NIM Summary" xfId="4604"/>
    <cellStyle name="_Fuel Prices 4-14_4 32 Regulatory Assets and Liabilities  7 06- Exhibit D_NIM Summary 2" xfId="4605"/>
    <cellStyle name="_Fuel Prices 4-14_Att B to RECs proceeds proposal" xfId="710"/>
    <cellStyle name="_Fuel Prices 4-14_AURORA Total New" xfId="4606"/>
    <cellStyle name="_Fuel Prices 4-14_AURORA Total New 2" xfId="4607"/>
    <cellStyle name="_Fuel Prices 4-14_Backup for Attachment B 2010-09-09" xfId="711"/>
    <cellStyle name="_Fuel Prices 4-14_Bench Request - Attachment B" xfId="712"/>
    <cellStyle name="_Fuel Prices 4-14_Book2" xfId="4608"/>
    <cellStyle name="_Fuel Prices 4-14_Book2 2" xfId="4609"/>
    <cellStyle name="_Fuel Prices 4-14_Book2 2 2" xfId="4610"/>
    <cellStyle name="_Fuel Prices 4-14_Book2 3" xfId="4611"/>
    <cellStyle name="_Fuel Prices 4-14_Book2_Adj Bench DR 3 for Initial Briefs (Electric)" xfId="4612"/>
    <cellStyle name="_Fuel Prices 4-14_Book2_Adj Bench DR 3 for Initial Briefs (Electric) 2" xfId="4613"/>
    <cellStyle name="_Fuel Prices 4-14_Book2_Adj Bench DR 3 for Initial Briefs (Electric) 2 2" xfId="4614"/>
    <cellStyle name="_Fuel Prices 4-14_Book2_Adj Bench DR 3 for Initial Briefs (Electric) 3" xfId="4615"/>
    <cellStyle name="_Fuel Prices 4-14_Book2_Electric Rev Req Model (2009 GRC) Rebuttal" xfId="4616"/>
    <cellStyle name="_Fuel Prices 4-14_Book2_Electric Rev Req Model (2009 GRC) Rebuttal 2" xfId="4617"/>
    <cellStyle name="_Fuel Prices 4-14_Book2_Electric Rev Req Model (2009 GRC) Rebuttal 2 2" xfId="4618"/>
    <cellStyle name="_Fuel Prices 4-14_Book2_Electric Rev Req Model (2009 GRC) Rebuttal 3" xfId="4619"/>
    <cellStyle name="_Fuel Prices 4-14_Book2_Electric Rev Req Model (2009 GRC) Rebuttal REmoval of New  WH Solar AdjustMI" xfId="4620"/>
    <cellStyle name="_Fuel Prices 4-14_Book2_Electric Rev Req Model (2009 GRC) Rebuttal REmoval of New  WH Solar AdjustMI 2" xfId="4621"/>
    <cellStyle name="_Fuel Prices 4-14_Book2_Electric Rev Req Model (2009 GRC) Rebuttal REmoval of New  WH Solar AdjustMI 2 2" xfId="4622"/>
    <cellStyle name="_Fuel Prices 4-14_Book2_Electric Rev Req Model (2009 GRC) Rebuttal REmoval of New  WH Solar AdjustMI 3" xfId="4623"/>
    <cellStyle name="_Fuel Prices 4-14_Book2_Electric Rev Req Model (2009 GRC) Revised 01-18-2010" xfId="4624"/>
    <cellStyle name="_Fuel Prices 4-14_Book2_Electric Rev Req Model (2009 GRC) Revised 01-18-2010 2" xfId="4625"/>
    <cellStyle name="_Fuel Prices 4-14_Book2_Electric Rev Req Model (2009 GRC) Revised 01-18-2010 2 2" xfId="4626"/>
    <cellStyle name="_Fuel Prices 4-14_Book2_Electric Rev Req Model (2009 GRC) Revised 01-18-2010 3" xfId="4627"/>
    <cellStyle name="_Fuel Prices 4-14_Book2_Final Order Electric EXHIBIT A-1" xfId="4628"/>
    <cellStyle name="_Fuel Prices 4-14_Book2_Final Order Electric EXHIBIT A-1 2" xfId="4629"/>
    <cellStyle name="_Fuel Prices 4-14_Book2_Final Order Electric EXHIBIT A-1 2 2" xfId="4630"/>
    <cellStyle name="_Fuel Prices 4-14_Book2_Final Order Electric EXHIBIT A-1 3" xfId="4631"/>
    <cellStyle name="_Fuel Prices 4-14_Book4" xfId="4632"/>
    <cellStyle name="_Fuel Prices 4-14_Book4 2" xfId="4633"/>
    <cellStyle name="_Fuel Prices 4-14_Book4 2 2" xfId="4634"/>
    <cellStyle name="_Fuel Prices 4-14_Book4 3" xfId="4635"/>
    <cellStyle name="_Fuel Prices 4-14_Book9" xfId="816"/>
    <cellStyle name="_Fuel Prices 4-14_Book9 2" xfId="4636"/>
    <cellStyle name="_Fuel Prices 4-14_Book9 2 2" xfId="4637"/>
    <cellStyle name="_Fuel Prices 4-14_Book9 3" xfId="4638"/>
    <cellStyle name="_Fuel Prices 4-14_Chelan PUD Power Costs (8-10)" xfId="4639"/>
    <cellStyle name="_Fuel Prices 4-14_Direct Assignment Distribution Plant 2008" xfId="173"/>
    <cellStyle name="_Fuel Prices 4-14_Direct Assignment Distribution Plant 2008 2" xfId="4640"/>
    <cellStyle name="_Fuel Prices 4-14_Direct Assignment Distribution Plant 2008 2 2" xfId="4641"/>
    <cellStyle name="_Fuel Prices 4-14_Direct Assignment Distribution Plant 2008 2 2 2" xfId="4642"/>
    <cellStyle name="_Fuel Prices 4-14_Direct Assignment Distribution Plant 2008 2 3" xfId="4643"/>
    <cellStyle name="_Fuel Prices 4-14_Direct Assignment Distribution Plant 2008 2 3 2" xfId="4644"/>
    <cellStyle name="_Fuel Prices 4-14_Direct Assignment Distribution Plant 2008 2 4" xfId="4645"/>
    <cellStyle name="_Fuel Prices 4-14_Direct Assignment Distribution Plant 2008 2 4 2" xfId="4646"/>
    <cellStyle name="_Fuel Prices 4-14_Direct Assignment Distribution Plant 2008 3" xfId="4647"/>
    <cellStyle name="_Fuel Prices 4-14_Direct Assignment Distribution Plant 2008 3 2" xfId="4648"/>
    <cellStyle name="_Fuel Prices 4-14_Direct Assignment Distribution Plant 2008 4" xfId="4649"/>
    <cellStyle name="_Fuel Prices 4-14_Direct Assignment Distribution Plant 2008 4 2" xfId="4650"/>
    <cellStyle name="_Fuel Prices 4-14_Direct Assignment Distribution Plant 2008 5" xfId="4651"/>
    <cellStyle name="_Fuel Prices 4-14_Direct Assignment Distribution Plant 2008 6" xfId="4652"/>
    <cellStyle name="_Fuel Prices 4-14_Direct Assignment Distribution Plant 2008_Low Income 2010 RevRequirement" xfId="174"/>
    <cellStyle name="_Fuel Prices 4-14_Direct Assignment Distribution Plant 2008_Low Income 2010 RevRequirement (2)" xfId="175"/>
    <cellStyle name="_Fuel Prices 4-14_Direct Assignment Distribution Plant 2008_Oct2010toSep2011LwIncLead" xfId="176"/>
    <cellStyle name="_Fuel Prices 4-14_DWH-08 (Rate Spread &amp; Design Workpapers)" xfId="177"/>
    <cellStyle name="_Fuel Prices 4-14_Electric COS Inputs" xfId="178"/>
    <cellStyle name="_Fuel Prices 4-14_Electric COS Inputs 2" xfId="4653"/>
    <cellStyle name="_Fuel Prices 4-14_Electric COS Inputs 2 2" xfId="4654"/>
    <cellStyle name="_Fuel Prices 4-14_Electric COS Inputs 2 2 2" xfId="4655"/>
    <cellStyle name="_Fuel Prices 4-14_Electric COS Inputs 2 3" xfId="4656"/>
    <cellStyle name="_Fuel Prices 4-14_Electric COS Inputs 2 3 2" xfId="4657"/>
    <cellStyle name="_Fuel Prices 4-14_Electric COS Inputs 2 4" xfId="4658"/>
    <cellStyle name="_Fuel Prices 4-14_Electric COS Inputs 2 4 2" xfId="4659"/>
    <cellStyle name="_Fuel Prices 4-14_Electric COS Inputs 3" xfId="4660"/>
    <cellStyle name="_Fuel Prices 4-14_Electric COS Inputs 3 2" xfId="4661"/>
    <cellStyle name="_Fuel Prices 4-14_Electric COS Inputs 4" xfId="4662"/>
    <cellStyle name="_Fuel Prices 4-14_Electric COS Inputs 4 2" xfId="4663"/>
    <cellStyle name="_Fuel Prices 4-14_Electric COS Inputs 5" xfId="4664"/>
    <cellStyle name="_Fuel Prices 4-14_Electric COS Inputs 6" xfId="4665"/>
    <cellStyle name="_Fuel Prices 4-14_Electric COS Inputs_Low Income 2010 RevRequirement" xfId="179"/>
    <cellStyle name="_Fuel Prices 4-14_Electric COS Inputs_Low Income 2010 RevRequirement (2)" xfId="180"/>
    <cellStyle name="_Fuel Prices 4-14_Electric COS Inputs_Oct2010toSep2011LwIncLead" xfId="181"/>
    <cellStyle name="_Fuel Prices 4-14_Electric Rate Spread and Rate Design 3.23.09" xfId="182"/>
    <cellStyle name="_Fuel Prices 4-14_Electric Rate Spread and Rate Design 3.23.09 2" xfId="4666"/>
    <cellStyle name="_Fuel Prices 4-14_Electric Rate Spread and Rate Design 3.23.09 2 2" xfId="4667"/>
    <cellStyle name="_Fuel Prices 4-14_Electric Rate Spread and Rate Design 3.23.09 2 2 2" xfId="4668"/>
    <cellStyle name="_Fuel Prices 4-14_Electric Rate Spread and Rate Design 3.23.09 2 3" xfId="4669"/>
    <cellStyle name="_Fuel Prices 4-14_Electric Rate Spread and Rate Design 3.23.09 2 3 2" xfId="4670"/>
    <cellStyle name="_Fuel Prices 4-14_Electric Rate Spread and Rate Design 3.23.09 2 4" xfId="4671"/>
    <cellStyle name="_Fuel Prices 4-14_Electric Rate Spread and Rate Design 3.23.09 2 4 2" xfId="4672"/>
    <cellStyle name="_Fuel Prices 4-14_Electric Rate Spread and Rate Design 3.23.09 3" xfId="4673"/>
    <cellStyle name="_Fuel Prices 4-14_Electric Rate Spread and Rate Design 3.23.09 3 2" xfId="4674"/>
    <cellStyle name="_Fuel Prices 4-14_Electric Rate Spread and Rate Design 3.23.09 4" xfId="4675"/>
    <cellStyle name="_Fuel Prices 4-14_Electric Rate Spread and Rate Design 3.23.09 4 2" xfId="4676"/>
    <cellStyle name="_Fuel Prices 4-14_Electric Rate Spread and Rate Design 3.23.09 5" xfId="4677"/>
    <cellStyle name="_Fuel Prices 4-14_Electric Rate Spread and Rate Design 3.23.09 6" xfId="4678"/>
    <cellStyle name="_Fuel Prices 4-14_Electric Rate Spread and Rate Design 3.23.09_Low Income 2010 RevRequirement" xfId="183"/>
    <cellStyle name="_Fuel Prices 4-14_Electric Rate Spread and Rate Design 3.23.09_Low Income 2010 RevRequirement (2)" xfId="184"/>
    <cellStyle name="_Fuel Prices 4-14_Electric Rate Spread and Rate Design 3.23.09_Oct2010toSep2011LwIncLead" xfId="185"/>
    <cellStyle name="_Fuel Prices 4-14_Final 2008 PTC Rate Design Workpapers 10.27.08" xfId="186"/>
    <cellStyle name="_Fuel Prices 4-14_Final 2009 Electric Low Income Workpapers" xfId="187"/>
    <cellStyle name="_Fuel Prices 4-14_INPUTS" xfId="188"/>
    <cellStyle name="_Fuel Prices 4-14_INPUTS 2" xfId="4679"/>
    <cellStyle name="_Fuel Prices 4-14_INPUTS 2 2" xfId="4680"/>
    <cellStyle name="_Fuel Prices 4-14_INPUTS 2 2 2" xfId="4681"/>
    <cellStyle name="_Fuel Prices 4-14_INPUTS 2 3" xfId="4682"/>
    <cellStyle name="_Fuel Prices 4-14_INPUTS 2 3 2" xfId="4683"/>
    <cellStyle name="_Fuel Prices 4-14_INPUTS 2 4" xfId="4684"/>
    <cellStyle name="_Fuel Prices 4-14_INPUTS 2 4 2" xfId="4685"/>
    <cellStyle name="_Fuel Prices 4-14_INPUTS 3" xfId="4686"/>
    <cellStyle name="_Fuel Prices 4-14_INPUTS 3 2" xfId="4687"/>
    <cellStyle name="_Fuel Prices 4-14_INPUTS 4" xfId="4688"/>
    <cellStyle name="_Fuel Prices 4-14_INPUTS 4 2" xfId="4689"/>
    <cellStyle name="_Fuel Prices 4-14_INPUTS 5" xfId="4690"/>
    <cellStyle name="_Fuel Prices 4-14_INPUTS 6" xfId="4691"/>
    <cellStyle name="_Fuel Prices 4-14_INPUTS_Low Income 2010 RevRequirement" xfId="189"/>
    <cellStyle name="_Fuel Prices 4-14_INPUTS_Low Income 2010 RevRequirement (2)" xfId="190"/>
    <cellStyle name="_Fuel Prices 4-14_INPUTS_Oct2010toSep2011LwIncLead" xfId="191"/>
    <cellStyle name="_Fuel Prices 4-14_Leased Transformer &amp; Substation Plant &amp; Rev 12-2009" xfId="192"/>
    <cellStyle name="_Fuel Prices 4-14_Leased Transformer &amp; Substation Plant &amp; Rev 12-2009 2" xfId="4692"/>
    <cellStyle name="_Fuel Prices 4-14_Leased Transformer &amp; Substation Plant &amp; Rev 12-2009 2 2" xfId="4693"/>
    <cellStyle name="_Fuel Prices 4-14_Leased Transformer &amp; Substation Plant &amp; Rev 12-2009 2 2 2" xfId="4694"/>
    <cellStyle name="_Fuel Prices 4-14_Leased Transformer &amp; Substation Plant &amp; Rev 12-2009 2 3" xfId="4695"/>
    <cellStyle name="_Fuel Prices 4-14_Leased Transformer &amp; Substation Plant &amp; Rev 12-2009 2 3 2" xfId="4696"/>
    <cellStyle name="_Fuel Prices 4-14_Leased Transformer &amp; Substation Plant &amp; Rev 12-2009 2 4" xfId="4697"/>
    <cellStyle name="_Fuel Prices 4-14_Leased Transformer &amp; Substation Plant &amp; Rev 12-2009 2 4 2" xfId="4698"/>
    <cellStyle name="_Fuel Prices 4-14_Leased Transformer &amp; Substation Plant &amp; Rev 12-2009 3" xfId="4699"/>
    <cellStyle name="_Fuel Prices 4-14_Leased Transformer &amp; Substation Plant &amp; Rev 12-2009 3 2" xfId="4700"/>
    <cellStyle name="_Fuel Prices 4-14_Leased Transformer &amp; Substation Plant &amp; Rev 12-2009 4" xfId="4701"/>
    <cellStyle name="_Fuel Prices 4-14_Leased Transformer &amp; Substation Plant &amp; Rev 12-2009 4 2" xfId="4702"/>
    <cellStyle name="_Fuel Prices 4-14_Leased Transformer &amp; Substation Plant &amp; Rev 12-2009 5" xfId="4703"/>
    <cellStyle name="_Fuel Prices 4-14_Leased Transformer &amp; Substation Plant &amp; Rev 12-2009 6" xfId="4704"/>
    <cellStyle name="_Fuel Prices 4-14_Leased Transformer &amp; Substation Plant &amp; Rev 12-2009_Low Income 2010 RevRequirement" xfId="193"/>
    <cellStyle name="_Fuel Prices 4-14_Leased Transformer &amp; Substation Plant &amp; Rev 12-2009_Low Income 2010 RevRequirement (2)" xfId="194"/>
    <cellStyle name="_Fuel Prices 4-14_Leased Transformer &amp; Substation Plant &amp; Rev 12-2009_Oct2010toSep2011LwIncLead" xfId="195"/>
    <cellStyle name="_Fuel Prices 4-14_Low Income 2010 RevRequirement" xfId="196"/>
    <cellStyle name="_Fuel Prices 4-14_Low Income 2010 RevRequirement (2)" xfId="197"/>
    <cellStyle name="_Fuel Prices 4-14_NIM Summary" xfId="4705"/>
    <cellStyle name="_Fuel Prices 4-14_NIM Summary 09GRC" xfId="4706"/>
    <cellStyle name="_Fuel Prices 4-14_NIM Summary 09GRC 2" xfId="4707"/>
    <cellStyle name="_Fuel Prices 4-14_NIM Summary 2" xfId="4708"/>
    <cellStyle name="_Fuel Prices 4-14_NIM Summary 3" xfId="4709"/>
    <cellStyle name="_Fuel Prices 4-14_NIM Summary 4" xfId="4710"/>
    <cellStyle name="_Fuel Prices 4-14_NIM Summary 5" xfId="4711"/>
    <cellStyle name="_Fuel Prices 4-14_NIM Summary 6" xfId="4712"/>
    <cellStyle name="_Fuel Prices 4-14_NIM Summary 7" xfId="4713"/>
    <cellStyle name="_Fuel Prices 4-14_NIM Summary 8" xfId="4714"/>
    <cellStyle name="_Fuel Prices 4-14_NIM Summary 9" xfId="4715"/>
    <cellStyle name="_Fuel Prices 4-14_Oct2010toSep2011LwIncLead" xfId="198"/>
    <cellStyle name="_Fuel Prices 4-14_PCA 10 -  Exhibit D from A Kellogg Jan 2011" xfId="4716"/>
    <cellStyle name="_Fuel Prices 4-14_PCA 10 -  Exhibit D from A Kellogg July 2011" xfId="4717"/>
    <cellStyle name="_Fuel Prices 4-14_PCA 10 -  Exhibit D from S Free Rcv'd 12-11" xfId="4718"/>
    <cellStyle name="_Fuel Prices 4-14_PCA 9 -  Exhibit D April 2010" xfId="4719"/>
    <cellStyle name="_Fuel Prices 4-14_PCA 9 -  Exhibit D April 2010 (3)" xfId="4720"/>
    <cellStyle name="_Fuel Prices 4-14_PCA 9 -  Exhibit D April 2010 (3) 2" xfId="4721"/>
    <cellStyle name="_Fuel Prices 4-14_PCA 9 -  Exhibit D Nov 2010" xfId="4722"/>
    <cellStyle name="_Fuel Prices 4-14_PCA 9 - Exhibit D at August 2010" xfId="4723"/>
    <cellStyle name="_Fuel Prices 4-14_PCA 9 - Exhibit D June 2010 GRC" xfId="4724"/>
    <cellStyle name="_Fuel Prices 4-14_Peak Credit Exhibits for 2009 GRC" xfId="199"/>
    <cellStyle name="_Fuel Prices 4-14_Peak Credit Exhibits for 2009 GRC 2" xfId="4725"/>
    <cellStyle name="_Fuel Prices 4-14_Peak Credit Exhibits for 2009 GRC 2 2" xfId="4726"/>
    <cellStyle name="_Fuel Prices 4-14_Peak Credit Exhibits for 2009 GRC 2 2 2" xfId="4727"/>
    <cellStyle name="_Fuel Prices 4-14_Peak Credit Exhibits for 2009 GRC 2 3" xfId="4728"/>
    <cellStyle name="_Fuel Prices 4-14_Peak Credit Exhibits for 2009 GRC 2 3 2" xfId="4729"/>
    <cellStyle name="_Fuel Prices 4-14_Peak Credit Exhibits for 2009 GRC 2 4" xfId="4730"/>
    <cellStyle name="_Fuel Prices 4-14_Peak Credit Exhibits for 2009 GRC 2 4 2" xfId="4731"/>
    <cellStyle name="_Fuel Prices 4-14_Peak Credit Exhibits for 2009 GRC 3" xfId="4732"/>
    <cellStyle name="_Fuel Prices 4-14_Peak Credit Exhibits for 2009 GRC 3 2" xfId="4733"/>
    <cellStyle name="_Fuel Prices 4-14_Peak Credit Exhibits for 2009 GRC 4" xfId="4734"/>
    <cellStyle name="_Fuel Prices 4-14_Peak Credit Exhibits for 2009 GRC 4 2" xfId="4735"/>
    <cellStyle name="_Fuel Prices 4-14_Peak Credit Exhibits for 2009 GRC 5" xfId="4736"/>
    <cellStyle name="_Fuel Prices 4-14_Peak Credit Exhibits for 2009 GRC 6" xfId="4737"/>
    <cellStyle name="_Fuel Prices 4-14_Peak Credit Exhibits for 2009 GRC_Low Income 2010 RevRequirement" xfId="200"/>
    <cellStyle name="_Fuel Prices 4-14_Peak Credit Exhibits for 2009 GRC_Low Income 2010 RevRequirement (2)" xfId="201"/>
    <cellStyle name="_Fuel Prices 4-14_Peak Credit Exhibits for 2009 GRC_Oct2010toSep2011LwIncLead" xfId="202"/>
    <cellStyle name="_Fuel Prices 4-14_Power Costs - Comparison bx Rbtl-Staff-Jt-PC" xfId="4738"/>
    <cellStyle name="_Fuel Prices 4-14_Power Costs - Comparison bx Rbtl-Staff-Jt-PC 2" xfId="4739"/>
    <cellStyle name="_Fuel Prices 4-14_Power Costs - Comparison bx Rbtl-Staff-Jt-PC 2 2" xfId="4740"/>
    <cellStyle name="_Fuel Prices 4-14_Power Costs - Comparison bx Rbtl-Staff-Jt-PC 3" xfId="4741"/>
    <cellStyle name="_Fuel Prices 4-14_Power Costs - Comparison bx Rbtl-Staff-Jt-PC_Adj Bench DR 3 for Initial Briefs (Electric)" xfId="4742"/>
    <cellStyle name="_Fuel Prices 4-14_Power Costs - Comparison bx Rbtl-Staff-Jt-PC_Adj Bench DR 3 for Initial Briefs (Electric) 2" xfId="4743"/>
    <cellStyle name="_Fuel Prices 4-14_Power Costs - Comparison bx Rbtl-Staff-Jt-PC_Adj Bench DR 3 for Initial Briefs (Electric) 2 2" xfId="4744"/>
    <cellStyle name="_Fuel Prices 4-14_Power Costs - Comparison bx Rbtl-Staff-Jt-PC_Adj Bench DR 3 for Initial Briefs (Electric) 3" xfId="4745"/>
    <cellStyle name="_Fuel Prices 4-14_Power Costs - Comparison bx Rbtl-Staff-Jt-PC_Electric Rev Req Model (2009 GRC) Rebuttal" xfId="4746"/>
    <cellStyle name="_Fuel Prices 4-14_Power Costs - Comparison bx Rbtl-Staff-Jt-PC_Electric Rev Req Model (2009 GRC) Rebuttal 2" xfId="4747"/>
    <cellStyle name="_Fuel Prices 4-14_Power Costs - Comparison bx Rbtl-Staff-Jt-PC_Electric Rev Req Model (2009 GRC) Rebuttal 2 2" xfId="4748"/>
    <cellStyle name="_Fuel Prices 4-14_Power Costs - Comparison bx Rbtl-Staff-Jt-PC_Electric Rev Req Model (2009 GRC) Rebuttal 3" xfId="4749"/>
    <cellStyle name="_Fuel Prices 4-14_Power Costs - Comparison bx Rbtl-Staff-Jt-PC_Electric Rev Req Model (2009 GRC) Rebuttal REmoval of New  WH Solar AdjustMI" xfId="4750"/>
    <cellStyle name="_Fuel Prices 4-14_Power Costs - Comparison bx Rbtl-Staff-Jt-PC_Electric Rev Req Model (2009 GRC) Rebuttal REmoval of New  WH Solar AdjustMI 2" xfId="4751"/>
    <cellStyle name="_Fuel Prices 4-14_Power Costs - Comparison bx Rbtl-Staff-Jt-PC_Electric Rev Req Model (2009 GRC) Rebuttal REmoval of New  WH Solar AdjustMI 2 2" xfId="4752"/>
    <cellStyle name="_Fuel Prices 4-14_Power Costs - Comparison bx Rbtl-Staff-Jt-PC_Electric Rev Req Model (2009 GRC) Rebuttal REmoval of New  WH Solar AdjustMI 3" xfId="4753"/>
    <cellStyle name="_Fuel Prices 4-14_Power Costs - Comparison bx Rbtl-Staff-Jt-PC_Electric Rev Req Model (2009 GRC) Revised 01-18-2010" xfId="4754"/>
    <cellStyle name="_Fuel Prices 4-14_Power Costs - Comparison bx Rbtl-Staff-Jt-PC_Electric Rev Req Model (2009 GRC) Revised 01-18-2010 2" xfId="4755"/>
    <cellStyle name="_Fuel Prices 4-14_Power Costs - Comparison bx Rbtl-Staff-Jt-PC_Electric Rev Req Model (2009 GRC) Revised 01-18-2010 2 2" xfId="4756"/>
    <cellStyle name="_Fuel Prices 4-14_Power Costs - Comparison bx Rbtl-Staff-Jt-PC_Electric Rev Req Model (2009 GRC) Revised 01-18-2010 3" xfId="4757"/>
    <cellStyle name="_Fuel Prices 4-14_Power Costs - Comparison bx Rbtl-Staff-Jt-PC_Final Order Electric EXHIBIT A-1" xfId="4758"/>
    <cellStyle name="_Fuel Prices 4-14_Power Costs - Comparison bx Rbtl-Staff-Jt-PC_Final Order Electric EXHIBIT A-1 2" xfId="4759"/>
    <cellStyle name="_Fuel Prices 4-14_Power Costs - Comparison bx Rbtl-Staff-Jt-PC_Final Order Electric EXHIBIT A-1 2 2" xfId="4760"/>
    <cellStyle name="_Fuel Prices 4-14_Power Costs - Comparison bx Rbtl-Staff-Jt-PC_Final Order Electric EXHIBIT A-1 3" xfId="4761"/>
    <cellStyle name="_Fuel Prices 4-14_Production Adj 4.37" xfId="203"/>
    <cellStyle name="_Fuel Prices 4-14_Production Adj 4.37 2" xfId="4762"/>
    <cellStyle name="_Fuel Prices 4-14_Production Adj 4.37 2 2" xfId="4763"/>
    <cellStyle name="_Fuel Prices 4-14_Production Adj 4.37 3" xfId="4764"/>
    <cellStyle name="_Fuel Prices 4-14_Purchased Power Adj 4.03" xfId="204"/>
    <cellStyle name="_Fuel Prices 4-14_Purchased Power Adj 4.03 2" xfId="4765"/>
    <cellStyle name="_Fuel Prices 4-14_Purchased Power Adj 4.03 2 2" xfId="4766"/>
    <cellStyle name="_Fuel Prices 4-14_Purchased Power Adj 4.03 3" xfId="4767"/>
    <cellStyle name="_Fuel Prices 4-14_Rate Design Sch 24" xfId="205"/>
    <cellStyle name="_Fuel Prices 4-14_Rate Design Sch 24 2" xfId="4768"/>
    <cellStyle name="_Fuel Prices 4-14_Rate Design Sch 25" xfId="206"/>
    <cellStyle name="_Fuel Prices 4-14_Rate Design Sch 25 2" xfId="4769"/>
    <cellStyle name="_Fuel Prices 4-14_Rate Design Sch 25 2 2" xfId="4770"/>
    <cellStyle name="_Fuel Prices 4-14_Rate Design Sch 25 3" xfId="4771"/>
    <cellStyle name="_Fuel Prices 4-14_Rate Design Sch 26" xfId="207"/>
    <cellStyle name="_Fuel Prices 4-14_Rate Design Sch 26 2" xfId="4772"/>
    <cellStyle name="_Fuel Prices 4-14_Rate Design Sch 26 2 2" xfId="4773"/>
    <cellStyle name="_Fuel Prices 4-14_Rate Design Sch 26 3" xfId="4774"/>
    <cellStyle name="_Fuel Prices 4-14_Rate Design Sch 31" xfId="208"/>
    <cellStyle name="_Fuel Prices 4-14_Rate Design Sch 31 2" xfId="4775"/>
    <cellStyle name="_Fuel Prices 4-14_Rate Design Sch 31 2 2" xfId="4776"/>
    <cellStyle name="_Fuel Prices 4-14_Rate Design Sch 31 3" xfId="4777"/>
    <cellStyle name="_Fuel Prices 4-14_Rate Design Sch 43" xfId="209"/>
    <cellStyle name="_Fuel Prices 4-14_Rate Design Sch 43 2" xfId="4778"/>
    <cellStyle name="_Fuel Prices 4-14_Rate Design Sch 43 2 2" xfId="4779"/>
    <cellStyle name="_Fuel Prices 4-14_Rate Design Sch 43 3" xfId="4780"/>
    <cellStyle name="_Fuel Prices 4-14_Rate Design Sch 448-449" xfId="210"/>
    <cellStyle name="_Fuel Prices 4-14_Rate Design Sch 448-449 2" xfId="4781"/>
    <cellStyle name="_Fuel Prices 4-14_Rate Design Sch 46" xfId="211"/>
    <cellStyle name="_Fuel Prices 4-14_Rate Design Sch 46 2" xfId="4782"/>
    <cellStyle name="_Fuel Prices 4-14_Rate Design Sch 46 2 2" xfId="4783"/>
    <cellStyle name="_Fuel Prices 4-14_Rate Design Sch 46 3" xfId="4784"/>
    <cellStyle name="_Fuel Prices 4-14_Rate Spread" xfId="212"/>
    <cellStyle name="_Fuel Prices 4-14_Rate Spread 2" xfId="4785"/>
    <cellStyle name="_Fuel Prices 4-14_Rate Spread 2 2" xfId="4786"/>
    <cellStyle name="_Fuel Prices 4-14_Rate Spread 3" xfId="4787"/>
    <cellStyle name="_Fuel Prices 4-14_Rebuttal Power Costs" xfId="4788"/>
    <cellStyle name="_Fuel Prices 4-14_Rebuttal Power Costs 2" xfId="4789"/>
    <cellStyle name="_Fuel Prices 4-14_Rebuttal Power Costs 2 2" xfId="4790"/>
    <cellStyle name="_Fuel Prices 4-14_Rebuttal Power Costs 3" xfId="4791"/>
    <cellStyle name="_Fuel Prices 4-14_Rebuttal Power Costs_Adj Bench DR 3 for Initial Briefs (Electric)" xfId="4792"/>
    <cellStyle name="_Fuel Prices 4-14_Rebuttal Power Costs_Adj Bench DR 3 for Initial Briefs (Electric) 2" xfId="4793"/>
    <cellStyle name="_Fuel Prices 4-14_Rebuttal Power Costs_Adj Bench DR 3 for Initial Briefs (Electric) 2 2" xfId="4794"/>
    <cellStyle name="_Fuel Prices 4-14_Rebuttal Power Costs_Adj Bench DR 3 for Initial Briefs (Electric) 3" xfId="4795"/>
    <cellStyle name="_Fuel Prices 4-14_Rebuttal Power Costs_Electric Rev Req Model (2009 GRC) Rebuttal" xfId="4796"/>
    <cellStyle name="_Fuel Prices 4-14_Rebuttal Power Costs_Electric Rev Req Model (2009 GRC) Rebuttal 2" xfId="4797"/>
    <cellStyle name="_Fuel Prices 4-14_Rebuttal Power Costs_Electric Rev Req Model (2009 GRC) Rebuttal 2 2" xfId="4798"/>
    <cellStyle name="_Fuel Prices 4-14_Rebuttal Power Costs_Electric Rev Req Model (2009 GRC) Rebuttal 3" xfId="4799"/>
    <cellStyle name="_Fuel Prices 4-14_Rebuttal Power Costs_Electric Rev Req Model (2009 GRC) Rebuttal REmoval of New  WH Solar AdjustMI" xfId="4800"/>
    <cellStyle name="_Fuel Prices 4-14_Rebuttal Power Costs_Electric Rev Req Model (2009 GRC) Rebuttal REmoval of New  WH Solar AdjustMI 2" xfId="4801"/>
    <cellStyle name="_Fuel Prices 4-14_Rebuttal Power Costs_Electric Rev Req Model (2009 GRC) Rebuttal REmoval of New  WH Solar AdjustMI 2 2" xfId="4802"/>
    <cellStyle name="_Fuel Prices 4-14_Rebuttal Power Costs_Electric Rev Req Model (2009 GRC) Rebuttal REmoval of New  WH Solar AdjustMI 3" xfId="4803"/>
    <cellStyle name="_Fuel Prices 4-14_Rebuttal Power Costs_Electric Rev Req Model (2009 GRC) Revised 01-18-2010" xfId="4804"/>
    <cellStyle name="_Fuel Prices 4-14_Rebuttal Power Costs_Electric Rev Req Model (2009 GRC) Revised 01-18-2010 2" xfId="4805"/>
    <cellStyle name="_Fuel Prices 4-14_Rebuttal Power Costs_Electric Rev Req Model (2009 GRC) Revised 01-18-2010 2 2" xfId="4806"/>
    <cellStyle name="_Fuel Prices 4-14_Rebuttal Power Costs_Electric Rev Req Model (2009 GRC) Revised 01-18-2010 3" xfId="4807"/>
    <cellStyle name="_Fuel Prices 4-14_Rebuttal Power Costs_Final Order Electric EXHIBIT A-1" xfId="4808"/>
    <cellStyle name="_Fuel Prices 4-14_Rebuttal Power Costs_Final Order Electric EXHIBIT A-1 2" xfId="4809"/>
    <cellStyle name="_Fuel Prices 4-14_Rebuttal Power Costs_Final Order Electric EXHIBIT A-1 2 2" xfId="4810"/>
    <cellStyle name="_Fuel Prices 4-14_Rebuttal Power Costs_Final Order Electric EXHIBIT A-1 3" xfId="4811"/>
    <cellStyle name="_Fuel Prices 4-14_RECS vs PTC's w Interest 6-28-10" xfId="213"/>
    <cellStyle name="_Fuel Prices 4-14_ROR 5.02" xfId="214"/>
    <cellStyle name="_Fuel Prices 4-14_ROR 5.02 2" xfId="4812"/>
    <cellStyle name="_Fuel Prices 4-14_ROR 5.02 2 2" xfId="4813"/>
    <cellStyle name="_Fuel Prices 4-14_ROR 5.02 3" xfId="4814"/>
    <cellStyle name="_Fuel Prices 4-14_Sch 40 Feeder OH 2008" xfId="4815"/>
    <cellStyle name="_Fuel Prices 4-14_Sch 40 Feeder OH 2008 2" xfId="4816"/>
    <cellStyle name="_Fuel Prices 4-14_Sch 40 Feeder OH 2008 2 2" xfId="4817"/>
    <cellStyle name="_Fuel Prices 4-14_Sch 40 Feeder OH 2008 3" xfId="4818"/>
    <cellStyle name="_Fuel Prices 4-14_Sch 40 Interim Energy Rates " xfId="1089"/>
    <cellStyle name="_Fuel Prices 4-14_Sch 40 Interim Energy Rates  2" xfId="4819"/>
    <cellStyle name="_Fuel Prices 4-14_Sch 40 Interim Energy Rates  2 2" xfId="4820"/>
    <cellStyle name="_Fuel Prices 4-14_Sch 40 Interim Energy Rates  3" xfId="4821"/>
    <cellStyle name="_Fuel Prices 4-14_Sch 40 Substation A&amp;G 2008" xfId="4822"/>
    <cellStyle name="_Fuel Prices 4-14_Sch 40 Substation A&amp;G 2008 2" xfId="4823"/>
    <cellStyle name="_Fuel Prices 4-14_Sch 40 Substation A&amp;G 2008 2 2" xfId="4824"/>
    <cellStyle name="_Fuel Prices 4-14_Sch 40 Substation A&amp;G 2008 3" xfId="4825"/>
    <cellStyle name="_Fuel Prices 4-14_Sch 40 Substation O&amp;M 2008" xfId="4826"/>
    <cellStyle name="_Fuel Prices 4-14_Sch 40 Substation O&amp;M 2008 2" xfId="4827"/>
    <cellStyle name="_Fuel Prices 4-14_Sch 40 Substation O&amp;M 2008 2 2" xfId="4828"/>
    <cellStyle name="_Fuel Prices 4-14_Sch 40 Substation O&amp;M 2008 3" xfId="4829"/>
    <cellStyle name="_Fuel Prices 4-14_Subs 2008" xfId="4830"/>
    <cellStyle name="_Fuel Prices 4-14_Subs 2008 2" xfId="4831"/>
    <cellStyle name="_Fuel Prices 4-14_Subs 2008 2 2" xfId="4832"/>
    <cellStyle name="_Fuel Prices 4-14_Subs 2008 3" xfId="4833"/>
    <cellStyle name="_Fuel Prices 4-14_Typical Residential Impacts 10.27.08" xfId="215"/>
    <cellStyle name="_Fuel Prices 4-14_Wind Integration 10GRC" xfId="4834"/>
    <cellStyle name="_Fuel Prices 4-14_Wind Integration 10GRC 2" xfId="4835"/>
    <cellStyle name="_Gas Pro Forma Rev CY 2007 Janet 4_8_08" xfId="4836"/>
    <cellStyle name="_Gas Transportation Charges_2009GRC_120308" xfId="817"/>
    <cellStyle name="_Gas Transportation Charges_2009GRC_120308 2" xfId="4837"/>
    <cellStyle name="_Gas Transportation Charges_2009GRC_120308 2 2" xfId="4838"/>
    <cellStyle name="_Gas Transportation Charges_2009GRC_120308 3" xfId="4839"/>
    <cellStyle name="_Gas Transportation Charges_2009GRC_120308_Chelan PUD Power Costs (8-10)" xfId="4840"/>
    <cellStyle name="_Gas Transportation Charges_2009GRC_120308_DEM-WP(C) Costs Not In AURORA 2010GRC As Filed" xfId="4841"/>
    <cellStyle name="_Gas Transportation Charges_2009GRC_120308_DEM-WP(C) Costs Not In AURORA 2010GRC As Filed 2" xfId="4842"/>
    <cellStyle name="_Gas Transportation Charges_2009GRC_120308_NIM Summary" xfId="4843"/>
    <cellStyle name="_Gas Transportation Charges_2009GRC_120308_NIM Summary 09GRC" xfId="4844"/>
    <cellStyle name="_Gas Transportation Charges_2009GRC_120308_NIM Summary 09GRC 2" xfId="4845"/>
    <cellStyle name="_Gas Transportation Charges_2009GRC_120308_NIM Summary 2" xfId="4846"/>
    <cellStyle name="_Gas Transportation Charges_2009GRC_120308_NIM Summary 3" xfId="4847"/>
    <cellStyle name="_Gas Transportation Charges_2009GRC_120308_NIM Summary 4" xfId="4848"/>
    <cellStyle name="_Gas Transportation Charges_2009GRC_120308_NIM Summary 5" xfId="4849"/>
    <cellStyle name="_Gas Transportation Charges_2009GRC_120308_NIM Summary 6" xfId="4850"/>
    <cellStyle name="_Gas Transportation Charges_2009GRC_120308_NIM Summary 7" xfId="4851"/>
    <cellStyle name="_Gas Transportation Charges_2009GRC_120308_NIM Summary 8" xfId="4852"/>
    <cellStyle name="_Gas Transportation Charges_2009GRC_120308_NIM Summary 9" xfId="4853"/>
    <cellStyle name="_Gas Transportation Charges_2009GRC_120308_PCA 9 -  Exhibit D April 2010 (3)" xfId="4854"/>
    <cellStyle name="_Gas Transportation Charges_2009GRC_120308_PCA 9 -  Exhibit D April 2010 (3) 2" xfId="4855"/>
    <cellStyle name="_Gas Transportation Charges_2009GRC_120308_Reconciliation" xfId="4856"/>
    <cellStyle name="_Gas Transportation Charges_2009GRC_120308_Reconciliation 2" xfId="4857"/>
    <cellStyle name="_Gas Transportation Charges_2009GRC_120308_Wind Integration 10GRC" xfId="4858"/>
    <cellStyle name="_Gas Transportation Charges_2009GRC_120308_Wind Integration 10GRC 2" xfId="4859"/>
    <cellStyle name="_Mid C 09GRC" xfId="4860"/>
    <cellStyle name="_Monthly Fixed Input" xfId="4861"/>
    <cellStyle name="_Monthly Fixed Input 2" xfId="4862"/>
    <cellStyle name="_Monthly Fixed Input_NIM Summary" xfId="4863"/>
    <cellStyle name="_Monthly Fixed Input_NIM Summary 2" xfId="4864"/>
    <cellStyle name="_NIM 06 Base Case Current Trends" xfId="216"/>
    <cellStyle name="_NIM 06 Base Case Current Trends 2" xfId="4865"/>
    <cellStyle name="_NIM 06 Base Case Current Trends 2 2" xfId="4866"/>
    <cellStyle name="_NIM 06 Base Case Current Trends 3" xfId="4867"/>
    <cellStyle name="_NIM 06 Base Case Current Trends_Adj Bench DR 3 for Initial Briefs (Electric)" xfId="4868"/>
    <cellStyle name="_NIM 06 Base Case Current Trends_Adj Bench DR 3 for Initial Briefs (Electric) 2" xfId="4869"/>
    <cellStyle name="_NIM 06 Base Case Current Trends_Adj Bench DR 3 for Initial Briefs (Electric) 2 2" xfId="4870"/>
    <cellStyle name="_NIM 06 Base Case Current Trends_Adj Bench DR 3 for Initial Briefs (Electric) 3" xfId="4871"/>
    <cellStyle name="_NIM 06 Base Case Current Trends_Book1" xfId="4872"/>
    <cellStyle name="_NIM 06 Base Case Current Trends_Book2" xfId="4873"/>
    <cellStyle name="_NIM 06 Base Case Current Trends_Book2 2" xfId="4874"/>
    <cellStyle name="_NIM 06 Base Case Current Trends_Book2 2 2" xfId="4875"/>
    <cellStyle name="_NIM 06 Base Case Current Trends_Book2 3" xfId="4876"/>
    <cellStyle name="_NIM 06 Base Case Current Trends_Book2_Adj Bench DR 3 for Initial Briefs (Electric)" xfId="4877"/>
    <cellStyle name="_NIM 06 Base Case Current Trends_Book2_Adj Bench DR 3 for Initial Briefs (Electric) 2" xfId="4878"/>
    <cellStyle name="_NIM 06 Base Case Current Trends_Book2_Adj Bench DR 3 for Initial Briefs (Electric) 2 2" xfId="4879"/>
    <cellStyle name="_NIM 06 Base Case Current Trends_Book2_Adj Bench DR 3 for Initial Briefs (Electric) 3" xfId="4880"/>
    <cellStyle name="_NIM 06 Base Case Current Trends_Book2_Electric Rev Req Model (2009 GRC) Rebuttal" xfId="4881"/>
    <cellStyle name="_NIM 06 Base Case Current Trends_Book2_Electric Rev Req Model (2009 GRC) Rebuttal 2" xfId="4882"/>
    <cellStyle name="_NIM 06 Base Case Current Trends_Book2_Electric Rev Req Model (2009 GRC) Rebuttal 2 2" xfId="4883"/>
    <cellStyle name="_NIM 06 Base Case Current Trends_Book2_Electric Rev Req Model (2009 GRC) Rebuttal 3" xfId="4884"/>
    <cellStyle name="_NIM 06 Base Case Current Trends_Book2_Electric Rev Req Model (2009 GRC) Rebuttal REmoval of New  WH Solar AdjustMI" xfId="4885"/>
    <cellStyle name="_NIM 06 Base Case Current Trends_Book2_Electric Rev Req Model (2009 GRC) Rebuttal REmoval of New  WH Solar AdjustMI 2" xfId="4886"/>
    <cellStyle name="_NIM 06 Base Case Current Trends_Book2_Electric Rev Req Model (2009 GRC) Rebuttal REmoval of New  WH Solar AdjustMI 2 2" xfId="4887"/>
    <cellStyle name="_NIM 06 Base Case Current Trends_Book2_Electric Rev Req Model (2009 GRC) Rebuttal REmoval of New  WH Solar AdjustMI 3" xfId="4888"/>
    <cellStyle name="_NIM 06 Base Case Current Trends_Book2_Electric Rev Req Model (2009 GRC) Revised 01-18-2010" xfId="4889"/>
    <cellStyle name="_NIM 06 Base Case Current Trends_Book2_Electric Rev Req Model (2009 GRC) Revised 01-18-2010 2" xfId="4890"/>
    <cellStyle name="_NIM 06 Base Case Current Trends_Book2_Electric Rev Req Model (2009 GRC) Revised 01-18-2010 2 2" xfId="4891"/>
    <cellStyle name="_NIM 06 Base Case Current Trends_Book2_Electric Rev Req Model (2009 GRC) Revised 01-18-2010 3" xfId="4892"/>
    <cellStyle name="_NIM 06 Base Case Current Trends_Book2_Final Order Electric EXHIBIT A-1" xfId="4893"/>
    <cellStyle name="_NIM 06 Base Case Current Trends_Book2_Final Order Electric EXHIBIT A-1 2" xfId="4894"/>
    <cellStyle name="_NIM 06 Base Case Current Trends_Book2_Final Order Electric EXHIBIT A-1 2 2" xfId="4895"/>
    <cellStyle name="_NIM 06 Base Case Current Trends_Book2_Final Order Electric EXHIBIT A-1 3" xfId="4896"/>
    <cellStyle name="_NIM 06 Base Case Current Trends_Chelan PUD Power Costs (8-10)" xfId="4897"/>
    <cellStyle name="_NIM 06 Base Case Current Trends_Confidential Material" xfId="4898"/>
    <cellStyle name="_NIM 06 Base Case Current Trends_DEM-WP(C) Colstrip 12 Coal Cost Forecast 2010GRC" xfId="4899"/>
    <cellStyle name="_NIM 06 Base Case Current Trends_DEM-WP(C) Production O&amp;M 2010GRC As-Filed" xfId="4900"/>
    <cellStyle name="_NIM 06 Base Case Current Trends_DEM-WP(C) Production O&amp;M 2010GRC As-Filed 2" xfId="4901"/>
    <cellStyle name="_NIM 06 Base Case Current Trends_Electric Rev Req Model (2009 GRC) " xfId="1090"/>
    <cellStyle name="_NIM 06 Base Case Current Trends_Electric Rev Req Model (2009 GRC)  2" xfId="4902"/>
    <cellStyle name="_NIM 06 Base Case Current Trends_Electric Rev Req Model (2009 GRC)  2 2" xfId="4903"/>
    <cellStyle name="_NIM 06 Base Case Current Trends_Electric Rev Req Model (2009 GRC)  3" xfId="4904"/>
    <cellStyle name="_NIM 06 Base Case Current Trends_Electric Rev Req Model (2009 GRC) Rebuttal" xfId="4905"/>
    <cellStyle name="_NIM 06 Base Case Current Trends_Electric Rev Req Model (2009 GRC) Rebuttal 2" xfId="4906"/>
    <cellStyle name="_NIM 06 Base Case Current Trends_Electric Rev Req Model (2009 GRC) Rebuttal 2 2" xfId="4907"/>
    <cellStyle name="_NIM 06 Base Case Current Trends_Electric Rev Req Model (2009 GRC) Rebuttal 3" xfId="4908"/>
    <cellStyle name="_NIM 06 Base Case Current Trends_Electric Rev Req Model (2009 GRC) Rebuttal REmoval of New  WH Solar AdjustMI" xfId="4909"/>
    <cellStyle name="_NIM 06 Base Case Current Trends_Electric Rev Req Model (2009 GRC) Rebuttal REmoval of New  WH Solar AdjustMI 2" xfId="4910"/>
    <cellStyle name="_NIM 06 Base Case Current Trends_Electric Rev Req Model (2009 GRC) Rebuttal REmoval of New  WH Solar AdjustMI 2 2" xfId="4911"/>
    <cellStyle name="_NIM 06 Base Case Current Trends_Electric Rev Req Model (2009 GRC) Rebuttal REmoval of New  WH Solar AdjustMI 3" xfId="4912"/>
    <cellStyle name="_NIM 06 Base Case Current Trends_Electric Rev Req Model (2009 GRC) Revised 01-18-2010" xfId="4913"/>
    <cellStyle name="_NIM 06 Base Case Current Trends_Electric Rev Req Model (2009 GRC) Revised 01-18-2010 2" xfId="4914"/>
    <cellStyle name="_NIM 06 Base Case Current Trends_Electric Rev Req Model (2009 GRC) Revised 01-18-2010 2 2" xfId="4915"/>
    <cellStyle name="_NIM 06 Base Case Current Trends_Electric Rev Req Model (2009 GRC) Revised 01-18-2010 3" xfId="4916"/>
    <cellStyle name="_NIM 06 Base Case Current Trends_Electric Rev Req Model (2010 GRC)" xfId="4917"/>
    <cellStyle name="_NIM 06 Base Case Current Trends_Electric Rev Req Model (2010 GRC) SF" xfId="4918"/>
    <cellStyle name="_NIM 06 Base Case Current Trends_Final Order Electric EXHIBIT A-1" xfId="4919"/>
    <cellStyle name="_NIM 06 Base Case Current Trends_Final Order Electric EXHIBIT A-1 2" xfId="4920"/>
    <cellStyle name="_NIM 06 Base Case Current Trends_Final Order Electric EXHIBIT A-1 2 2" xfId="4921"/>
    <cellStyle name="_NIM 06 Base Case Current Trends_Final Order Electric EXHIBIT A-1 3" xfId="4922"/>
    <cellStyle name="_NIM 06 Base Case Current Trends_NIM Summary" xfId="4923"/>
    <cellStyle name="_NIM 06 Base Case Current Trends_NIM Summary 2" xfId="4924"/>
    <cellStyle name="_NIM 06 Base Case Current Trends_Rebuttal Power Costs" xfId="4925"/>
    <cellStyle name="_NIM 06 Base Case Current Trends_Rebuttal Power Costs 2" xfId="4926"/>
    <cellStyle name="_NIM 06 Base Case Current Trends_Rebuttal Power Costs 2 2" xfId="4927"/>
    <cellStyle name="_NIM 06 Base Case Current Trends_Rebuttal Power Costs 3" xfId="4928"/>
    <cellStyle name="_NIM 06 Base Case Current Trends_Rebuttal Power Costs_Adj Bench DR 3 for Initial Briefs (Electric)" xfId="4929"/>
    <cellStyle name="_NIM 06 Base Case Current Trends_Rebuttal Power Costs_Adj Bench DR 3 for Initial Briefs (Electric) 2" xfId="4930"/>
    <cellStyle name="_NIM 06 Base Case Current Trends_Rebuttal Power Costs_Adj Bench DR 3 for Initial Briefs (Electric) 2 2" xfId="4931"/>
    <cellStyle name="_NIM 06 Base Case Current Trends_Rebuttal Power Costs_Adj Bench DR 3 for Initial Briefs (Electric) 3" xfId="4932"/>
    <cellStyle name="_NIM 06 Base Case Current Trends_Rebuttal Power Costs_Electric Rev Req Model (2009 GRC) Rebuttal" xfId="4933"/>
    <cellStyle name="_NIM 06 Base Case Current Trends_Rebuttal Power Costs_Electric Rev Req Model (2009 GRC) Rebuttal 2" xfId="4934"/>
    <cellStyle name="_NIM 06 Base Case Current Trends_Rebuttal Power Costs_Electric Rev Req Model (2009 GRC) Rebuttal 2 2" xfId="4935"/>
    <cellStyle name="_NIM 06 Base Case Current Trends_Rebuttal Power Costs_Electric Rev Req Model (2009 GRC) Rebuttal 3" xfId="4936"/>
    <cellStyle name="_NIM 06 Base Case Current Trends_Rebuttal Power Costs_Electric Rev Req Model (2009 GRC) Rebuttal REmoval of New  WH Solar AdjustMI" xfId="4937"/>
    <cellStyle name="_NIM 06 Base Case Current Trends_Rebuttal Power Costs_Electric Rev Req Model (2009 GRC) Rebuttal REmoval of New  WH Solar AdjustMI 2" xfId="4938"/>
    <cellStyle name="_NIM 06 Base Case Current Trends_Rebuttal Power Costs_Electric Rev Req Model (2009 GRC) Rebuttal REmoval of New  WH Solar AdjustMI 2 2" xfId="4939"/>
    <cellStyle name="_NIM 06 Base Case Current Trends_Rebuttal Power Costs_Electric Rev Req Model (2009 GRC) Rebuttal REmoval of New  WH Solar AdjustMI 3" xfId="4940"/>
    <cellStyle name="_NIM 06 Base Case Current Trends_Rebuttal Power Costs_Electric Rev Req Model (2009 GRC) Revised 01-18-2010" xfId="4941"/>
    <cellStyle name="_NIM 06 Base Case Current Trends_Rebuttal Power Costs_Electric Rev Req Model (2009 GRC) Revised 01-18-2010 2" xfId="4942"/>
    <cellStyle name="_NIM 06 Base Case Current Trends_Rebuttal Power Costs_Electric Rev Req Model (2009 GRC) Revised 01-18-2010 2 2" xfId="4943"/>
    <cellStyle name="_NIM 06 Base Case Current Trends_Rebuttal Power Costs_Electric Rev Req Model (2009 GRC) Revised 01-18-2010 3" xfId="4944"/>
    <cellStyle name="_NIM 06 Base Case Current Trends_Rebuttal Power Costs_Final Order Electric EXHIBIT A-1" xfId="4945"/>
    <cellStyle name="_NIM 06 Base Case Current Trends_Rebuttal Power Costs_Final Order Electric EXHIBIT A-1 2" xfId="4946"/>
    <cellStyle name="_NIM 06 Base Case Current Trends_Rebuttal Power Costs_Final Order Electric EXHIBIT A-1 2 2" xfId="4947"/>
    <cellStyle name="_NIM 06 Base Case Current Trends_Rebuttal Power Costs_Final Order Electric EXHIBIT A-1 3" xfId="4948"/>
    <cellStyle name="_NIM 06 Base Case Current Trends_TENASKA REGULATORY ASSET" xfId="4949"/>
    <cellStyle name="_NIM 06 Base Case Current Trends_TENASKA REGULATORY ASSET 2" xfId="4950"/>
    <cellStyle name="_NIM 06 Base Case Current Trends_TENASKA REGULATORY ASSET 2 2" xfId="4951"/>
    <cellStyle name="_NIM 06 Base Case Current Trends_TENASKA REGULATORY ASSET 3" xfId="4952"/>
    <cellStyle name="_NIM Summary 09GRC" xfId="4953"/>
    <cellStyle name="_NIM Summary 09GRC 2" xfId="4954"/>
    <cellStyle name="_NIM Summary 09GRC_NIM Summary" xfId="4955"/>
    <cellStyle name="_NIM Summary 09GRC_NIM Summary 2" xfId="4956"/>
    <cellStyle name="_PC DRAFT 10 15 07" xfId="4957"/>
    <cellStyle name="_PCA 7 - Exhibit D update 9_30_2008" xfId="4958"/>
    <cellStyle name="_PCA 7 - Exhibit D update 9_30_2008 2" xfId="4959"/>
    <cellStyle name="_PCA 7 - Exhibit D update 9_30_2008_Chelan PUD Power Costs (8-10)" xfId="4960"/>
    <cellStyle name="_PCA 7 - Exhibit D update 9_30_2008_NIM Summary" xfId="4961"/>
    <cellStyle name="_PCA 7 - Exhibit D update 9_30_2008_NIM Summary 2" xfId="4962"/>
    <cellStyle name="_PCA 7 - Exhibit D update 9_30_2008_Transmission Workbook for May BOD" xfId="4963"/>
    <cellStyle name="_PCA 7 - Exhibit D update 9_30_2008_Transmission Workbook for May BOD 2" xfId="4964"/>
    <cellStyle name="_PCA 7 - Exhibit D update 9_30_2008_Wind Integration 10GRC" xfId="4965"/>
    <cellStyle name="_PCA 7 - Exhibit D update 9_30_2008_Wind Integration 10GRC 2" xfId="4966"/>
    <cellStyle name="_Portfolio SPlan Base Case.xls Chart 1" xfId="217"/>
    <cellStyle name="_Portfolio SPlan Base Case.xls Chart 1 2" xfId="4967"/>
    <cellStyle name="_Portfolio SPlan Base Case.xls Chart 1 2 2" xfId="4968"/>
    <cellStyle name="_Portfolio SPlan Base Case.xls Chart 1 3" xfId="4969"/>
    <cellStyle name="_Portfolio SPlan Base Case.xls Chart 1_Adj Bench DR 3 for Initial Briefs (Electric)" xfId="4970"/>
    <cellStyle name="_Portfolio SPlan Base Case.xls Chart 1_Adj Bench DR 3 for Initial Briefs (Electric) 2" xfId="4971"/>
    <cellStyle name="_Portfolio SPlan Base Case.xls Chart 1_Adj Bench DR 3 for Initial Briefs (Electric) 2 2" xfId="4972"/>
    <cellStyle name="_Portfolio SPlan Base Case.xls Chart 1_Adj Bench DR 3 for Initial Briefs (Electric) 3" xfId="4973"/>
    <cellStyle name="_Portfolio SPlan Base Case.xls Chart 1_Book1" xfId="4974"/>
    <cellStyle name="_Portfolio SPlan Base Case.xls Chart 1_Book2" xfId="4975"/>
    <cellStyle name="_Portfolio SPlan Base Case.xls Chart 1_Book2 2" xfId="4976"/>
    <cellStyle name="_Portfolio SPlan Base Case.xls Chart 1_Book2 2 2" xfId="4977"/>
    <cellStyle name="_Portfolio SPlan Base Case.xls Chart 1_Book2 3" xfId="4978"/>
    <cellStyle name="_Portfolio SPlan Base Case.xls Chart 1_Book2_Adj Bench DR 3 for Initial Briefs (Electric)" xfId="4979"/>
    <cellStyle name="_Portfolio SPlan Base Case.xls Chart 1_Book2_Adj Bench DR 3 for Initial Briefs (Electric) 2" xfId="4980"/>
    <cellStyle name="_Portfolio SPlan Base Case.xls Chart 1_Book2_Adj Bench DR 3 for Initial Briefs (Electric) 2 2" xfId="4981"/>
    <cellStyle name="_Portfolio SPlan Base Case.xls Chart 1_Book2_Adj Bench DR 3 for Initial Briefs (Electric) 3" xfId="4982"/>
    <cellStyle name="_Portfolio SPlan Base Case.xls Chart 1_Book2_Electric Rev Req Model (2009 GRC) Rebuttal" xfId="4983"/>
    <cellStyle name="_Portfolio SPlan Base Case.xls Chart 1_Book2_Electric Rev Req Model (2009 GRC) Rebuttal 2" xfId="4984"/>
    <cellStyle name="_Portfolio SPlan Base Case.xls Chart 1_Book2_Electric Rev Req Model (2009 GRC) Rebuttal 2 2" xfId="4985"/>
    <cellStyle name="_Portfolio SPlan Base Case.xls Chart 1_Book2_Electric Rev Req Model (2009 GRC) Rebuttal 3" xfId="4986"/>
    <cellStyle name="_Portfolio SPlan Base Case.xls Chart 1_Book2_Electric Rev Req Model (2009 GRC) Rebuttal REmoval of New  WH Solar AdjustMI" xfId="4987"/>
    <cellStyle name="_Portfolio SPlan Base Case.xls Chart 1_Book2_Electric Rev Req Model (2009 GRC) Rebuttal REmoval of New  WH Solar AdjustMI 2" xfId="4988"/>
    <cellStyle name="_Portfolio SPlan Base Case.xls Chart 1_Book2_Electric Rev Req Model (2009 GRC) Rebuttal REmoval of New  WH Solar AdjustMI 2 2" xfId="4989"/>
    <cellStyle name="_Portfolio SPlan Base Case.xls Chart 1_Book2_Electric Rev Req Model (2009 GRC) Rebuttal REmoval of New  WH Solar AdjustMI 3" xfId="4990"/>
    <cellStyle name="_Portfolio SPlan Base Case.xls Chart 1_Book2_Electric Rev Req Model (2009 GRC) Revised 01-18-2010" xfId="4991"/>
    <cellStyle name="_Portfolio SPlan Base Case.xls Chart 1_Book2_Electric Rev Req Model (2009 GRC) Revised 01-18-2010 2" xfId="4992"/>
    <cellStyle name="_Portfolio SPlan Base Case.xls Chart 1_Book2_Electric Rev Req Model (2009 GRC) Revised 01-18-2010 2 2" xfId="4993"/>
    <cellStyle name="_Portfolio SPlan Base Case.xls Chart 1_Book2_Electric Rev Req Model (2009 GRC) Revised 01-18-2010 3" xfId="4994"/>
    <cellStyle name="_Portfolio SPlan Base Case.xls Chart 1_Book2_Final Order Electric EXHIBIT A-1" xfId="4995"/>
    <cellStyle name="_Portfolio SPlan Base Case.xls Chart 1_Book2_Final Order Electric EXHIBIT A-1 2" xfId="4996"/>
    <cellStyle name="_Portfolio SPlan Base Case.xls Chart 1_Book2_Final Order Electric EXHIBIT A-1 2 2" xfId="4997"/>
    <cellStyle name="_Portfolio SPlan Base Case.xls Chart 1_Book2_Final Order Electric EXHIBIT A-1 3" xfId="4998"/>
    <cellStyle name="_Portfolio SPlan Base Case.xls Chart 1_Chelan PUD Power Costs (8-10)" xfId="4999"/>
    <cellStyle name="_Portfolio SPlan Base Case.xls Chart 1_Confidential Material" xfId="5000"/>
    <cellStyle name="_Portfolio SPlan Base Case.xls Chart 1_DEM-WP(C) Colstrip 12 Coal Cost Forecast 2010GRC" xfId="5001"/>
    <cellStyle name="_Portfolio SPlan Base Case.xls Chart 1_DEM-WP(C) Production O&amp;M 2010GRC As-Filed" xfId="5002"/>
    <cellStyle name="_Portfolio SPlan Base Case.xls Chart 1_DEM-WP(C) Production O&amp;M 2010GRC As-Filed 2" xfId="5003"/>
    <cellStyle name="_Portfolio SPlan Base Case.xls Chart 1_Electric Rev Req Model (2009 GRC) " xfId="1091"/>
    <cellStyle name="_Portfolio SPlan Base Case.xls Chart 1_Electric Rev Req Model (2009 GRC)  2" xfId="5004"/>
    <cellStyle name="_Portfolio SPlan Base Case.xls Chart 1_Electric Rev Req Model (2009 GRC)  2 2" xfId="5005"/>
    <cellStyle name="_Portfolio SPlan Base Case.xls Chart 1_Electric Rev Req Model (2009 GRC)  3" xfId="5006"/>
    <cellStyle name="_Portfolio SPlan Base Case.xls Chart 1_Electric Rev Req Model (2009 GRC) Rebuttal" xfId="5007"/>
    <cellStyle name="_Portfolio SPlan Base Case.xls Chart 1_Electric Rev Req Model (2009 GRC) Rebuttal 2" xfId="5008"/>
    <cellStyle name="_Portfolio SPlan Base Case.xls Chart 1_Electric Rev Req Model (2009 GRC) Rebuttal 2 2" xfId="5009"/>
    <cellStyle name="_Portfolio SPlan Base Case.xls Chart 1_Electric Rev Req Model (2009 GRC) Rebuttal 3" xfId="5010"/>
    <cellStyle name="_Portfolio SPlan Base Case.xls Chart 1_Electric Rev Req Model (2009 GRC) Rebuttal REmoval of New  WH Solar AdjustMI" xfId="5011"/>
    <cellStyle name="_Portfolio SPlan Base Case.xls Chart 1_Electric Rev Req Model (2009 GRC) Rebuttal REmoval of New  WH Solar AdjustMI 2" xfId="5012"/>
    <cellStyle name="_Portfolio SPlan Base Case.xls Chart 1_Electric Rev Req Model (2009 GRC) Rebuttal REmoval of New  WH Solar AdjustMI 2 2" xfId="5013"/>
    <cellStyle name="_Portfolio SPlan Base Case.xls Chart 1_Electric Rev Req Model (2009 GRC) Rebuttal REmoval of New  WH Solar AdjustMI 3" xfId="5014"/>
    <cellStyle name="_Portfolio SPlan Base Case.xls Chart 1_Electric Rev Req Model (2009 GRC) Revised 01-18-2010" xfId="5015"/>
    <cellStyle name="_Portfolio SPlan Base Case.xls Chart 1_Electric Rev Req Model (2009 GRC) Revised 01-18-2010 2" xfId="5016"/>
    <cellStyle name="_Portfolio SPlan Base Case.xls Chart 1_Electric Rev Req Model (2009 GRC) Revised 01-18-2010 2 2" xfId="5017"/>
    <cellStyle name="_Portfolio SPlan Base Case.xls Chart 1_Electric Rev Req Model (2009 GRC) Revised 01-18-2010 3" xfId="5018"/>
    <cellStyle name="_Portfolio SPlan Base Case.xls Chart 1_Electric Rev Req Model (2010 GRC)" xfId="5019"/>
    <cellStyle name="_Portfolio SPlan Base Case.xls Chart 1_Electric Rev Req Model (2010 GRC) SF" xfId="5020"/>
    <cellStyle name="_Portfolio SPlan Base Case.xls Chart 1_Final Order Electric EXHIBIT A-1" xfId="5021"/>
    <cellStyle name="_Portfolio SPlan Base Case.xls Chart 1_Final Order Electric EXHIBIT A-1 2" xfId="5022"/>
    <cellStyle name="_Portfolio SPlan Base Case.xls Chart 1_Final Order Electric EXHIBIT A-1 2 2" xfId="5023"/>
    <cellStyle name="_Portfolio SPlan Base Case.xls Chart 1_Final Order Electric EXHIBIT A-1 3" xfId="5024"/>
    <cellStyle name="_Portfolio SPlan Base Case.xls Chart 1_NIM Summary" xfId="5025"/>
    <cellStyle name="_Portfolio SPlan Base Case.xls Chart 1_NIM Summary 2" xfId="5026"/>
    <cellStyle name="_Portfolio SPlan Base Case.xls Chart 1_Rebuttal Power Costs" xfId="5027"/>
    <cellStyle name="_Portfolio SPlan Base Case.xls Chart 1_Rebuttal Power Costs 2" xfId="5028"/>
    <cellStyle name="_Portfolio SPlan Base Case.xls Chart 1_Rebuttal Power Costs 2 2" xfId="5029"/>
    <cellStyle name="_Portfolio SPlan Base Case.xls Chart 1_Rebuttal Power Costs 3" xfId="5030"/>
    <cellStyle name="_Portfolio SPlan Base Case.xls Chart 1_Rebuttal Power Costs_Adj Bench DR 3 for Initial Briefs (Electric)" xfId="5031"/>
    <cellStyle name="_Portfolio SPlan Base Case.xls Chart 1_Rebuttal Power Costs_Adj Bench DR 3 for Initial Briefs (Electric) 2" xfId="5032"/>
    <cellStyle name="_Portfolio SPlan Base Case.xls Chart 1_Rebuttal Power Costs_Adj Bench DR 3 for Initial Briefs (Electric) 2 2" xfId="5033"/>
    <cellStyle name="_Portfolio SPlan Base Case.xls Chart 1_Rebuttal Power Costs_Adj Bench DR 3 for Initial Briefs (Electric) 3" xfId="5034"/>
    <cellStyle name="_Portfolio SPlan Base Case.xls Chart 1_Rebuttal Power Costs_Electric Rev Req Model (2009 GRC) Rebuttal" xfId="5035"/>
    <cellStyle name="_Portfolio SPlan Base Case.xls Chart 1_Rebuttal Power Costs_Electric Rev Req Model (2009 GRC) Rebuttal 2" xfId="5036"/>
    <cellStyle name="_Portfolio SPlan Base Case.xls Chart 1_Rebuttal Power Costs_Electric Rev Req Model (2009 GRC) Rebuttal 2 2" xfId="5037"/>
    <cellStyle name="_Portfolio SPlan Base Case.xls Chart 1_Rebuttal Power Costs_Electric Rev Req Model (2009 GRC) Rebuttal 3" xfId="5038"/>
    <cellStyle name="_Portfolio SPlan Base Case.xls Chart 1_Rebuttal Power Costs_Electric Rev Req Model (2009 GRC) Rebuttal REmoval of New  WH Solar AdjustMI" xfId="5039"/>
    <cellStyle name="_Portfolio SPlan Base Case.xls Chart 1_Rebuttal Power Costs_Electric Rev Req Model (2009 GRC) Rebuttal REmoval of New  WH Solar AdjustMI 2" xfId="5040"/>
    <cellStyle name="_Portfolio SPlan Base Case.xls Chart 1_Rebuttal Power Costs_Electric Rev Req Model (2009 GRC) Rebuttal REmoval of New  WH Solar AdjustMI 2 2" xfId="5041"/>
    <cellStyle name="_Portfolio SPlan Base Case.xls Chart 1_Rebuttal Power Costs_Electric Rev Req Model (2009 GRC) Rebuttal REmoval of New  WH Solar AdjustMI 3" xfId="5042"/>
    <cellStyle name="_Portfolio SPlan Base Case.xls Chart 1_Rebuttal Power Costs_Electric Rev Req Model (2009 GRC) Revised 01-18-2010" xfId="5043"/>
    <cellStyle name="_Portfolio SPlan Base Case.xls Chart 1_Rebuttal Power Costs_Electric Rev Req Model (2009 GRC) Revised 01-18-2010 2" xfId="5044"/>
    <cellStyle name="_Portfolio SPlan Base Case.xls Chart 1_Rebuttal Power Costs_Electric Rev Req Model (2009 GRC) Revised 01-18-2010 2 2" xfId="5045"/>
    <cellStyle name="_Portfolio SPlan Base Case.xls Chart 1_Rebuttal Power Costs_Electric Rev Req Model (2009 GRC) Revised 01-18-2010 3" xfId="5046"/>
    <cellStyle name="_Portfolio SPlan Base Case.xls Chart 1_Rebuttal Power Costs_Final Order Electric EXHIBIT A-1" xfId="5047"/>
    <cellStyle name="_Portfolio SPlan Base Case.xls Chart 1_Rebuttal Power Costs_Final Order Electric EXHIBIT A-1 2" xfId="5048"/>
    <cellStyle name="_Portfolio SPlan Base Case.xls Chart 1_Rebuttal Power Costs_Final Order Electric EXHIBIT A-1 2 2" xfId="5049"/>
    <cellStyle name="_Portfolio SPlan Base Case.xls Chart 1_Rebuttal Power Costs_Final Order Electric EXHIBIT A-1 3" xfId="5050"/>
    <cellStyle name="_Portfolio SPlan Base Case.xls Chart 1_TENASKA REGULATORY ASSET" xfId="5051"/>
    <cellStyle name="_Portfolio SPlan Base Case.xls Chart 1_TENASKA REGULATORY ASSET 2" xfId="5052"/>
    <cellStyle name="_Portfolio SPlan Base Case.xls Chart 1_TENASKA REGULATORY ASSET 2 2" xfId="5053"/>
    <cellStyle name="_Portfolio SPlan Base Case.xls Chart 1_TENASKA REGULATORY ASSET 3" xfId="5054"/>
    <cellStyle name="_Portfolio SPlan Base Case.xls Chart 2" xfId="218"/>
    <cellStyle name="_Portfolio SPlan Base Case.xls Chart 2 2" xfId="5055"/>
    <cellStyle name="_Portfolio SPlan Base Case.xls Chart 2 2 2" xfId="5056"/>
    <cellStyle name="_Portfolio SPlan Base Case.xls Chart 2 3" xfId="5057"/>
    <cellStyle name="_Portfolio SPlan Base Case.xls Chart 2_Adj Bench DR 3 for Initial Briefs (Electric)" xfId="5058"/>
    <cellStyle name="_Portfolio SPlan Base Case.xls Chart 2_Adj Bench DR 3 for Initial Briefs (Electric) 2" xfId="5059"/>
    <cellStyle name="_Portfolio SPlan Base Case.xls Chart 2_Adj Bench DR 3 for Initial Briefs (Electric) 2 2" xfId="5060"/>
    <cellStyle name="_Portfolio SPlan Base Case.xls Chart 2_Adj Bench DR 3 for Initial Briefs (Electric) 3" xfId="5061"/>
    <cellStyle name="_Portfolio SPlan Base Case.xls Chart 2_Book1" xfId="5062"/>
    <cellStyle name="_Portfolio SPlan Base Case.xls Chart 2_Book2" xfId="5063"/>
    <cellStyle name="_Portfolio SPlan Base Case.xls Chart 2_Book2 2" xfId="5064"/>
    <cellStyle name="_Portfolio SPlan Base Case.xls Chart 2_Book2 2 2" xfId="5065"/>
    <cellStyle name="_Portfolio SPlan Base Case.xls Chart 2_Book2 3" xfId="5066"/>
    <cellStyle name="_Portfolio SPlan Base Case.xls Chart 2_Book2_Adj Bench DR 3 for Initial Briefs (Electric)" xfId="5067"/>
    <cellStyle name="_Portfolio SPlan Base Case.xls Chart 2_Book2_Adj Bench DR 3 for Initial Briefs (Electric) 2" xfId="5068"/>
    <cellStyle name="_Portfolio SPlan Base Case.xls Chart 2_Book2_Adj Bench DR 3 for Initial Briefs (Electric) 2 2" xfId="5069"/>
    <cellStyle name="_Portfolio SPlan Base Case.xls Chart 2_Book2_Adj Bench DR 3 for Initial Briefs (Electric) 3" xfId="5070"/>
    <cellStyle name="_Portfolio SPlan Base Case.xls Chart 2_Book2_Electric Rev Req Model (2009 GRC) Rebuttal" xfId="5071"/>
    <cellStyle name="_Portfolio SPlan Base Case.xls Chart 2_Book2_Electric Rev Req Model (2009 GRC) Rebuttal 2" xfId="5072"/>
    <cellStyle name="_Portfolio SPlan Base Case.xls Chart 2_Book2_Electric Rev Req Model (2009 GRC) Rebuttal 2 2" xfId="5073"/>
    <cellStyle name="_Portfolio SPlan Base Case.xls Chart 2_Book2_Electric Rev Req Model (2009 GRC) Rebuttal 3" xfId="5074"/>
    <cellStyle name="_Portfolio SPlan Base Case.xls Chart 2_Book2_Electric Rev Req Model (2009 GRC) Rebuttal REmoval of New  WH Solar AdjustMI" xfId="5075"/>
    <cellStyle name="_Portfolio SPlan Base Case.xls Chart 2_Book2_Electric Rev Req Model (2009 GRC) Rebuttal REmoval of New  WH Solar AdjustMI 2" xfId="5076"/>
    <cellStyle name="_Portfolio SPlan Base Case.xls Chart 2_Book2_Electric Rev Req Model (2009 GRC) Rebuttal REmoval of New  WH Solar AdjustMI 2 2" xfId="5077"/>
    <cellStyle name="_Portfolio SPlan Base Case.xls Chart 2_Book2_Electric Rev Req Model (2009 GRC) Rebuttal REmoval of New  WH Solar AdjustMI 3" xfId="5078"/>
    <cellStyle name="_Portfolio SPlan Base Case.xls Chart 2_Book2_Electric Rev Req Model (2009 GRC) Revised 01-18-2010" xfId="5079"/>
    <cellStyle name="_Portfolio SPlan Base Case.xls Chart 2_Book2_Electric Rev Req Model (2009 GRC) Revised 01-18-2010 2" xfId="5080"/>
    <cellStyle name="_Portfolio SPlan Base Case.xls Chart 2_Book2_Electric Rev Req Model (2009 GRC) Revised 01-18-2010 2 2" xfId="5081"/>
    <cellStyle name="_Portfolio SPlan Base Case.xls Chart 2_Book2_Electric Rev Req Model (2009 GRC) Revised 01-18-2010 3" xfId="5082"/>
    <cellStyle name="_Portfolio SPlan Base Case.xls Chart 2_Book2_Final Order Electric EXHIBIT A-1" xfId="5083"/>
    <cellStyle name="_Portfolio SPlan Base Case.xls Chart 2_Book2_Final Order Electric EXHIBIT A-1 2" xfId="5084"/>
    <cellStyle name="_Portfolio SPlan Base Case.xls Chart 2_Book2_Final Order Electric EXHIBIT A-1 2 2" xfId="5085"/>
    <cellStyle name="_Portfolio SPlan Base Case.xls Chart 2_Book2_Final Order Electric EXHIBIT A-1 3" xfId="5086"/>
    <cellStyle name="_Portfolio SPlan Base Case.xls Chart 2_Chelan PUD Power Costs (8-10)" xfId="5087"/>
    <cellStyle name="_Portfolio SPlan Base Case.xls Chart 2_Confidential Material" xfId="5088"/>
    <cellStyle name="_Portfolio SPlan Base Case.xls Chart 2_DEM-WP(C) Colstrip 12 Coal Cost Forecast 2010GRC" xfId="5089"/>
    <cellStyle name="_Portfolio SPlan Base Case.xls Chart 2_DEM-WP(C) Production O&amp;M 2010GRC As-Filed" xfId="5090"/>
    <cellStyle name="_Portfolio SPlan Base Case.xls Chart 2_DEM-WP(C) Production O&amp;M 2010GRC As-Filed 2" xfId="5091"/>
    <cellStyle name="_Portfolio SPlan Base Case.xls Chart 2_Electric Rev Req Model (2009 GRC) " xfId="1092"/>
    <cellStyle name="_Portfolio SPlan Base Case.xls Chart 2_Electric Rev Req Model (2009 GRC)  2" xfId="5092"/>
    <cellStyle name="_Portfolio SPlan Base Case.xls Chart 2_Electric Rev Req Model (2009 GRC)  2 2" xfId="5093"/>
    <cellStyle name="_Portfolio SPlan Base Case.xls Chart 2_Electric Rev Req Model (2009 GRC)  3" xfId="5094"/>
    <cellStyle name="_Portfolio SPlan Base Case.xls Chart 2_Electric Rev Req Model (2009 GRC)  4" xfId="5095"/>
    <cellStyle name="_Portfolio SPlan Base Case.xls Chart 2_Electric Rev Req Model (2009 GRC) Rebuttal" xfId="5096"/>
    <cellStyle name="_Portfolio SPlan Base Case.xls Chart 2_Electric Rev Req Model (2009 GRC) Rebuttal 2" xfId="5097"/>
    <cellStyle name="_Portfolio SPlan Base Case.xls Chart 2_Electric Rev Req Model (2009 GRC) Rebuttal 2 2" xfId="5098"/>
    <cellStyle name="_Portfolio SPlan Base Case.xls Chart 2_Electric Rev Req Model (2009 GRC) Rebuttal 3" xfId="5099"/>
    <cellStyle name="_Portfolio SPlan Base Case.xls Chart 2_Electric Rev Req Model (2009 GRC) Rebuttal 4" xfId="5100"/>
    <cellStyle name="_Portfolio SPlan Base Case.xls Chart 2_Electric Rev Req Model (2009 GRC) Rebuttal REmoval of New  WH Solar AdjustMI" xfId="5101"/>
    <cellStyle name="_Portfolio SPlan Base Case.xls Chart 2_Electric Rev Req Model (2009 GRC) Rebuttal REmoval of New  WH Solar AdjustMI 2" xfId="5102"/>
    <cellStyle name="_Portfolio SPlan Base Case.xls Chart 2_Electric Rev Req Model (2009 GRC) Rebuttal REmoval of New  WH Solar AdjustMI 2 2" xfId="5103"/>
    <cellStyle name="_Portfolio SPlan Base Case.xls Chart 2_Electric Rev Req Model (2009 GRC) Rebuttal REmoval of New  WH Solar AdjustMI 3" xfId="5104"/>
    <cellStyle name="_Portfolio SPlan Base Case.xls Chart 2_Electric Rev Req Model (2009 GRC) Rebuttal REmoval of New  WH Solar AdjustMI 4" xfId="5105"/>
    <cellStyle name="_Portfolio SPlan Base Case.xls Chart 2_Electric Rev Req Model (2009 GRC) Revised 01-18-2010" xfId="5106"/>
    <cellStyle name="_Portfolio SPlan Base Case.xls Chart 2_Electric Rev Req Model (2009 GRC) Revised 01-18-2010 2" xfId="5107"/>
    <cellStyle name="_Portfolio SPlan Base Case.xls Chart 2_Electric Rev Req Model (2009 GRC) Revised 01-18-2010 2 2" xfId="5108"/>
    <cellStyle name="_Portfolio SPlan Base Case.xls Chart 2_Electric Rev Req Model (2009 GRC) Revised 01-18-2010 3" xfId="5109"/>
    <cellStyle name="_Portfolio SPlan Base Case.xls Chart 2_Electric Rev Req Model (2009 GRC) Revised 01-18-2010 4" xfId="5110"/>
    <cellStyle name="_Portfolio SPlan Base Case.xls Chart 2_Electric Rev Req Model (2010 GRC)" xfId="5111"/>
    <cellStyle name="_Portfolio SPlan Base Case.xls Chart 2_Electric Rev Req Model (2010 GRC) SF" xfId="5112"/>
    <cellStyle name="_Portfolio SPlan Base Case.xls Chart 2_Final Order Electric EXHIBIT A-1" xfId="5113"/>
    <cellStyle name="_Portfolio SPlan Base Case.xls Chart 2_Final Order Electric EXHIBIT A-1 2" xfId="5114"/>
    <cellStyle name="_Portfolio SPlan Base Case.xls Chart 2_Final Order Electric EXHIBIT A-1 2 2" xfId="5115"/>
    <cellStyle name="_Portfolio SPlan Base Case.xls Chart 2_Final Order Electric EXHIBIT A-1 3" xfId="5116"/>
    <cellStyle name="_Portfolio SPlan Base Case.xls Chart 2_Final Order Electric EXHIBIT A-1 4" xfId="5117"/>
    <cellStyle name="_Portfolio SPlan Base Case.xls Chart 2_NIM Summary" xfId="5118"/>
    <cellStyle name="_Portfolio SPlan Base Case.xls Chart 2_NIM Summary 2" xfId="5119"/>
    <cellStyle name="_Portfolio SPlan Base Case.xls Chart 2_Rebuttal Power Costs" xfId="5120"/>
    <cellStyle name="_Portfolio SPlan Base Case.xls Chart 2_Rebuttal Power Costs 2" xfId="5121"/>
    <cellStyle name="_Portfolio SPlan Base Case.xls Chart 2_Rebuttal Power Costs 2 2" xfId="5122"/>
    <cellStyle name="_Portfolio SPlan Base Case.xls Chart 2_Rebuttal Power Costs 3" xfId="5123"/>
    <cellStyle name="_Portfolio SPlan Base Case.xls Chart 2_Rebuttal Power Costs 4" xfId="5124"/>
    <cellStyle name="_Portfolio SPlan Base Case.xls Chart 2_Rebuttal Power Costs_Adj Bench DR 3 for Initial Briefs (Electric)" xfId="5125"/>
    <cellStyle name="_Portfolio SPlan Base Case.xls Chart 2_Rebuttal Power Costs_Adj Bench DR 3 for Initial Briefs (Electric) 2" xfId="5126"/>
    <cellStyle name="_Portfolio SPlan Base Case.xls Chart 2_Rebuttal Power Costs_Adj Bench DR 3 for Initial Briefs (Electric) 2 2" xfId="5127"/>
    <cellStyle name="_Portfolio SPlan Base Case.xls Chart 2_Rebuttal Power Costs_Adj Bench DR 3 for Initial Briefs (Electric) 3" xfId="5128"/>
    <cellStyle name="_Portfolio SPlan Base Case.xls Chart 2_Rebuttal Power Costs_Adj Bench DR 3 for Initial Briefs (Electric) 4" xfId="5129"/>
    <cellStyle name="_Portfolio SPlan Base Case.xls Chart 2_Rebuttal Power Costs_Electric Rev Req Model (2009 GRC) Rebuttal" xfId="5130"/>
    <cellStyle name="_Portfolio SPlan Base Case.xls Chart 2_Rebuttal Power Costs_Electric Rev Req Model (2009 GRC) Rebuttal 2" xfId="5131"/>
    <cellStyle name="_Portfolio SPlan Base Case.xls Chart 2_Rebuttal Power Costs_Electric Rev Req Model (2009 GRC) Rebuttal 2 2" xfId="5132"/>
    <cellStyle name="_Portfolio SPlan Base Case.xls Chart 2_Rebuttal Power Costs_Electric Rev Req Model (2009 GRC) Rebuttal 3" xfId="5133"/>
    <cellStyle name="_Portfolio SPlan Base Case.xls Chart 2_Rebuttal Power Costs_Electric Rev Req Model (2009 GRC) Rebuttal 4" xfId="5134"/>
    <cellStyle name="_Portfolio SPlan Base Case.xls Chart 2_Rebuttal Power Costs_Electric Rev Req Model (2009 GRC) Rebuttal REmoval of New  WH Solar AdjustMI" xfId="5135"/>
    <cellStyle name="_Portfolio SPlan Base Case.xls Chart 2_Rebuttal Power Costs_Electric Rev Req Model (2009 GRC) Rebuttal REmoval of New  WH Solar AdjustMI 2" xfId="5136"/>
    <cellStyle name="_Portfolio SPlan Base Case.xls Chart 2_Rebuttal Power Costs_Electric Rev Req Model (2009 GRC) Rebuttal REmoval of New  WH Solar AdjustMI 2 2" xfId="5137"/>
    <cellStyle name="_Portfolio SPlan Base Case.xls Chart 2_Rebuttal Power Costs_Electric Rev Req Model (2009 GRC) Rebuttal REmoval of New  WH Solar AdjustMI 3" xfId="5138"/>
    <cellStyle name="_Portfolio SPlan Base Case.xls Chart 2_Rebuttal Power Costs_Electric Rev Req Model (2009 GRC) Rebuttal REmoval of New  WH Solar AdjustMI 4" xfId="5139"/>
    <cellStyle name="_Portfolio SPlan Base Case.xls Chart 2_Rebuttal Power Costs_Electric Rev Req Model (2009 GRC) Revised 01-18-2010" xfId="5140"/>
    <cellStyle name="_Portfolio SPlan Base Case.xls Chart 2_Rebuttal Power Costs_Electric Rev Req Model (2009 GRC) Revised 01-18-2010 2" xfId="5141"/>
    <cellStyle name="_Portfolio SPlan Base Case.xls Chart 2_Rebuttal Power Costs_Electric Rev Req Model (2009 GRC) Revised 01-18-2010 2 2" xfId="5142"/>
    <cellStyle name="_Portfolio SPlan Base Case.xls Chart 2_Rebuttal Power Costs_Electric Rev Req Model (2009 GRC) Revised 01-18-2010 3" xfId="5143"/>
    <cellStyle name="_Portfolio SPlan Base Case.xls Chart 2_Rebuttal Power Costs_Electric Rev Req Model (2009 GRC) Revised 01-18-2010 4" xfId="5144"/>
    <cellStyle name="_Portfolio SPlan Base Case.xls Chart 2_Rebuttal Power Costs_Final Order Electric EXHIBIT A-1" xfId="5145"/>
    <cellStyle name="_Portfolio SPlan Base Case.xls Chart 2_Rebuttal Power Costs_Final Order Electric EXHIBIT A-1 2" xfId="5146"/>
    <cellStyle name="_Portfolio SPlan Base Case.xls Chart 2_Rebuttal Power Costs_Final Order Electric EXHIBIT A-1 2 2" xfId="5147"/>
    <cellStyle name="_Portfolio SPlan Base Case.xls Chart 2_Rebuttal Power Costs_Final Order Electric EXHIBIT A-1 3" xfId="5148"/>
    <cellStyle name="_Portfolio SPlan Base Case.xls Chart 2_Rebuttal Power Costs_Final Order Electric EXHIBIT A-1 4" xfId="5149"/>
    <cellStyle name="_Portfolio SPlan Base Case.xls Chart 2_TENASKA REGULATORY ASSET" xfId="5150"/>
    <cellStyle name="_Portfolio SPlan Base Case.xls Chart 2_TENASKA REGULATORY ASSET 2" xfId="5151"/>
    <cellStyle name="_Portfolio SPlan Base Case.xls Chart 2_TENASKA REGULATORY ASSET 2 2" xfId="5152"/>
    <cellStyle name="_Portfolio SPlan Base Case.xls Chart 2_TENASKA REGULATORY ASSET 3" xfId="5153"/>
    <cellStyle name="_Portfolio SPlan Base Case.xls Chart 2_TENASKA REGULATORY ASSET 4" xfId="5154"/>
    <cellStyle name="_Portfolio SPlan Base Case.xls Chart 3" xfId="219"/>
    <cellStyle name="_Portfolio SPlan Base Case.xls Chart 3 2" xfId="5155"/>
    <cellStyle name="_Portfolio SPlan Base Case.xls Chart 3 2 2" xfId="5156"/>
    <cellStyle name="_Portfolio SPlan Base Case.xls Chart 3 3" xfId="5157"/>
    <cellStyle name="_Portfolio SPlan Base Case.xls Chart 3 4" xfId="5158"/>
    <cellStyle name="_Portfolio SPlan Base Case.xls Chart 3_Adj Bench DR 3 for Initial Briefs (Electric)" xfId="5159"/>
    <cellStyle name="_Portfolio SPlan Base Case.xls Chart 3_Adj Bench DR 3 for Initial Briefs (Electric) 2" xfId="5160"/>
    <cellStyle name="_Portfolio SPlan Base Case.xls Chart 3_Adj Bench DR 3 for Initial Briefs (Electric) 2 2" xfId="5161"/>
    <cellStyle name="_Portfolio SPlan Base Case.xls Chart 3_Adj Bench DR 3 for Initial Briefs (Electric) 3" xfId="5162"/>
    <cellStyle name="_Portfolio SPlan Base Case.xls Chart 3_Adj Bench DR 3 for Initial Briefs (Electric) 4" xfId="5163"/>
    <cellStyle name="_Portfolio SPlan Base Case.xls Chart 3_Book1" xfId="5164"/>
    <cellStyle name="_Portfolio SPlan Base Case.xls Chart 3_Book2" xfId="5165"/>
    <cellStyle name="_Portfolio SPlan Base Case.xls Chart 3_Book2 2" xfId="5166"/>
    <cellStyle name="_Portfolio SPlan Base Case.xls Chart 3_Book2 2 2" xfId="5167"/>
    <cellStyle name="_Portfolio SPlan Base Case.xls Chart 3_Book2 3" xfId="5168"/>
    <cellStyle name="_Portfolio SPlan Base Case.xls Chart 3_Book2 4" xfId="5169"/>
    <cellStyle name="_Portfolio SPlan Base Case.xls Chart 3_Book2_Adj Bench DR 3 for Initial Briefs (Electric)" xfId="5170"/>
    <cellStyle name="_Portfolio SPlan Base Case.xls Chart 3_Book2_Adj Bench DR 3 for Initial Briefs (Electric) 2" xfId="5171"/>
    <cellStyle name="_Portfolio SPlan Base Case.xls Chart 3_Book2_Adj Bench DR 3 for Initial Briefs (Electric) 2 2" xfId="5172"/>
    <cellStyle name="_Portfolio SPlan Base Case.xls Chart 3_Book2_Adj Bench DR 3 for Initial Briefs (Electric) 3" xfId="5173"/>
    <cellStyle name="_Portfolio SPlan Base Case.xls Chart 3_Book2_Adj Bench DR 3 for Initial Briefs (Electric) 4" xfId="5174"/>
    <cellStyle name="_Portfolio SPlan Base Case.xls Chart 3_Book2_Electric Rev Req Model (2009 GRC) Rebuttal" xfId="5175"/>
    <cellStyle name="_Portfolio SPlan Base Case.xls Chart 3_Book2_Electric Rev Req Model (2009 GRC) Rebuttal 2" xfId="5176"/>
    <cellStyle name="_Portfolio SPlan Base Case.xls Chart 3_Book2_Electric Rev Req Model (2009 GRC) Rebuttal 2 2" xfId="5177"/>
    <cellStyle name="_Portfolio SPlan Base Case.xls Chart 3_Book2_Electric Rev Req Model (2009 GRC) Rebuttal 3" xfId="5178"/>
    <cellStyle name="_Portfolio SPlan Base Case.xls Chart 3_Book2_Electric Rev Req Model (2009 GRC) Rebuttal 4" xfId="5179"/>
    <cellStyle name="_Portfolio SPlan Base Case.xls Chart 3_Book2_Electric Rev Req Model (2009 GRC) Rebuttal REmoval of New  WH Solar AdjustMI" xfId="5180"/>
    <cellStyle name="_Portfolio SPlan Base Case.xls Chart 3_Book2_Electric Rev Req Model (2009 GRC) Rebuttal REmoval of New  WH Solar AdjustMI 2" xfId="5181"/>
    <cellStyle name="_Portfolio SPlan Base Case.xls Chart 3_Book2_Electric Rev Req Model (2009 GRC) Rebuttal REmoval of New  WH Solar AdjustMI 2 2" xfId="5182"/>
    <cellStyle name="_Portfolio SPlan Base Case.xls Chart 3_Book2_Electric Rev Req Model (2009 GRC) Rebuttal REmoval of New  WH Solar AdjustMI 3" xfId="5183"/>
    <cellStyle name="_Portfolio SPlan Base Case.xls Chart 3_Book2_Electric Rev Req Model (2009 GRC) Rebuttal REmoval of New  WH Solar AdjustMI 4" xfId="5184"/>
    <cellStyle name="_Portfolio SPlan Base Case.xls Chart 3_Book2_Electric Rev Req Model (2009 GRC) Revised 01-18-2010" xfId="5185"/>
    <cellStyle name="_Portfolio SPlan Base Case.xls Chart 3_Book2_Electric Rev Req Model (2009 GRC) Revised 01-18-2010 2" xfId="5186"/>
    <cellStyle name="_Portfolio SPlan Base Case.xls Chart 3_Book2_Electric Rev Req Model (2009 GRC) Revised 01-18-2010 2 2" xfId="5187"/>
    <cellStyle name="_Portfolio SPlan Base Case.xls Chart 3_Book2_Electric Rev Req Model (2009 GRC) Revised 01-18-2010 3" xfId="5188"/>
    <cellStyle name="_Portfolio SPlan Base Case.xls Chart 3_Book2_Electric Rev Req Model (2009 GRC) Revised 01-18-2010 4" xfId="5189"/>
    <cellStyle name="_Portfolio SPlan Base Case.xls Chart 3_Book2_Final Order Electric EXHIBIT A-1" xfId="5190"/>
    <cellStyle name="_Portfolio SPlan Base Case.xls Chart 3_Book2_Final Order Electric EXHIBIT A-1 2" xfId="5191"/>
    <cellStyle name="_Portfolio SPlan Base Case.xls Chart 3_Book2_Final Order Electric EXHIBIT A-1 2 2" xfId="5192"/>
    <cellStyle name="_Portfolio SPlan Base Case.xls Chart 3_Book2_Final Order Electric EXHIBIT A-1 3" xfId="5193"/>
    <cellStyle name="_Portfolio SPlan Base Case.xls Chart 3_Book2_Final Order Electric EXHIBIT A-1 4" xfId="5194"/>
    <cellStyle name="_Portfolio SPlan Base Case.xls Chart 3_Chelan PUD Power Costs (8-10)" xfId="5195"/>
    <cellStyle name="_Portfolio SPlan Base Case.xls Chart 3_Confidential Material" xfId="5196"/>
    <cellStyle name="_Portfolio SPlan Base Case.xls Chart 3_DEM-WP(C) Colstrip 12 Coal Cost Forecast 2010GRC" xfId="5197"/>
    <cellStyle name="_Portfolio SPlan Base Case.xls Chart 3_DEM-WP(C) Production O&amp;M 2010GRC As-Filed" xfId="5198"/>
    <cellStyle name="_Portfolio SPlan Base Case.xls Chart 3_DEM-WP(C) Production O&amp;M 2010GRC As-Filed 2" xfId="5199"/>
    <cellStyle name="_Portfolio SPlan Base Case.xls Chart 3_Electric Rev Req Model (2009 GRC) " xfId="1093"/>
    <cellStyle name="_Portfolio SPlan Base Case.xls Chart 3_Electric Rev Req Model (2009 GRC)  2" xfId="5200"/>
    <cellStyle name="_Portfolio SPlan Base Case.xls Chart 3_Electric Rev Req Model (2009 GRC)  2 2" xfId="5201"/>
    <cellStyle name="_Portfolio SPlan Base Case.xls Chart 3_Electric Rev Req Model (2009 GRC)  3" xfId="5202"/>
    <cellStyle name="_Portfolio SPlan Base Case.xls Chart 3_Electric Rev Req Model (2009 GRC)  4" xfId="5203"/>
    <cellStyle name="_Portfolio SPlan Base Case.xls Chart 3_Electric Rev Req Model (2009 GRC) Rebuttal" xfId="5204"/>
    <cellStyle name="_Portfolio SPlan Base Case.xls Chart 3_Electric Rev Req Model (2009 GRC) Rebuttal 2" xfId="5205"/>
    <cellStyle name="_Portfolio SPlan Base Case.xls Chart 3_Electric Rev Req Model (2009 GRC) Rebuttal 2 2" xfId="5206"/>
    <cellStyle name="_Portfolio SPlan Base Case.xls Chart 3_Electric Rev Req Model (2009 GRC) Rebuttal 3" xfId="5207"/>
    <cellStyle name="_Portfolio SPlan Base Case.xls Chart 3_Electric Rev Req Model (2009 GRC) Rebuttal 4" xfId="5208"/>
    <cellStyle name="_Portfolio SPlan Base Case.xls Chart 3_Electric Rev Req Model (2009 GRC) Rebuttal REmoval of New  WH Solar AdjustMI" xfId="5209"/>
    <cellStyle name="_Portfolio SPlan Base Case.xls Chart 3_Electric Rev Req Model (2009 GRC) Rebuttal REmoval of New  WH Solar AdjustMI 2" xfId="5210"/>
    <cellStyle name="_Portfolio SPlan Base Case.xls Chart 3_Electric Rev Req Model (2009 GRC) Rebuttal REmoval of New  WH Solar AdjustMI 2 2" xfId="5211"/>
    <cellStyle name="_Portfolio SPlan Base Case.xls Chart 3_Electric Rev Req Model (2009 GRC) Rebuttal REmoval of New  WH Solar AdjustMI 3" xfId="5212"/>
    <cellStyle name="_Portfolio SPlan Base Case.xls Chart 3_Electric Rev Req Model (2009 GRC) Rebuttal REmoval of New  WH Solar AdjustMI 4" xfId="5213"/>
    <cellStyle name="_Portfolio SPlan Base Case.xls Chart 3_Electric Rev Req Model (2009 GRC) Revised 01-18-2010" xfId="5214"/>
    <cellStyle name="_Portfolio SPlan Base Case.xls Chart 3_Electric Rev Req Model (2009 GRC) Revised 01-18-2010 2" xfId="5215"/>
    <cellStyle name="_Portfolio SPlan Base Case.xls Chart 3_Electric Rev Req Model (2009 GRC) Revised 01-18-2010 2 2" xfId="5216"/>
    <cellStyle name="_Portfolio SPlan Base Case.xls Chart 3_Electric Rev Req Model (2009 GRC) Revised 01-18-2010 3" xfId="5217"/>
    <cellStyle name="_Portfolio SPlan Base Case.xls Chart 3_Electric Rev Req Model (2009 GRC) Revised 01-18-2010 4" xfId="5218"/>
    <cellStyle name="_Portfolio SPlan Base Case.xls Chart 3_Electric Rev Req Model (2010 GRC)" xfId="5219"/>
    <cellStyle name="_Portfolio SPlan Base Case.xls Chart 3_Electric Rev Req Model (2010 GRC) SF" xfId="5220"/>
    <cellStyle name="_Portfolio SPlan Base Case.xls Chart 3_Final Order Electric EXHIBIT A-1" xfId="5221"/>
    <cellStyle name="_Portfolio SPlan Base Case.xls Chart 3_Final Order Electric EXHIBIT A-1 2" xfId="5222"/>
    <cellStyle name="_Portfolio SPlan Base Case.xls Chart 3_Final Order Electric EXHIBIT A-1 2 2" xfId="5223"/>
    <cellStyle name="_Portfolio SPlan Base Case.xls Chart 3_Final Order Electric EXHIBIT A-1 3" xfId="5224"/>
    <cellStyle name="_Portfolio SPlan Base Case.xls Chart 3_Final Order Electric EXHIBIT A-1 4" xfId="5225"/>
    <cellStyle name="_Portfolio SPlan Base Case.xls Chart 3_NIM Summary" xfId="5226"/>
    <cellStyle name="_Portfolio SPlan Base Case.xls Chart 3_NIM Summary 2" xfId="5227"/>
    <cellStyle name="_Portfolio SPlan Base Case.xls Chart 3_Rebuttal Power Costs" xfId="5228"/>
    <cellStyle name="_Portfolio SPlan Base Case.xls Chart 3_Rebuttal Power Costs 2" xfId="5229"/>
    <cellStyle name="_Portfolio SPlan Base Case.xls Chart 3_Rebuttal Power Costs 2 2" xfId="5230"/>
    <cellStyle name="_Portfolio SPlan Base Case.xls Chart 3_Rebuttal Power Costs 3" xfId="5231"/>
    <cellStyle name="_Portfolio SPlan Base Case.xls Chart 3_Rebuttal Power Costs 4" xfId="5232"/>
    <cellStyle name="_Portfolio SPlan Base Case.xls Chart 3_Rebuttal Power Costs_Adj Bench DR 3 for Initial Briefs (Electric)" xfId="5233"/>
    <cellStyle name="_Portfolio SPlan Base Case.xls Chart 3_Rebuttal Power Costs_Adj Bench DR 3 for Initial Briefs (Electric) 2" xfId="5234"/>
    <cellStyle name="_Portfolio SPlan Base Case.xls Chart 3_Rebuttal Power Costs_Adj Bench DR 3 for Initial Briefs (Electric) 2 2" xfId="5235"/>
    <cellStyle name="_Portfolio SPlan Base Case.xls Chart 3_Rebuttal Power Costs_Adj Bench DR 3 for Initial Briefs (Electric) 3" xfId="5236"/>
    <cellStyle name="_Portfolio SPlan Base Case.xls Chart 3_Rebuttal Power Costs_Adj Bench DR 3 for Initial Briefs (Electric) 4" xfId="5237"/>
    <cellStyle name="_Portfolio SPlan Base Case.xls Chart 3_Rebuttal Power Costs_Electric Rev Req Model (2009 GRC) Rebuttal" xfId="5238"/>
    <cellStyle name="_Portfolio SPlan Base Case.xls Chart 3_Rebuttal Power Costs_Electric Rev Req Model (2009 GRC) Rebuttal 2" xfId="5239"/>
    <cellStyle name="_Portfolio SPlan Base Case.xls Chart 3_Rebuttal Power Costs_Electric Rev Req Model (2009 GRC) Rebuttal 2 2" xfId="5240"/>
    <cellStyle name="_Portfolio SPlan Base Case.xls Chart 3_Rebuttal Power Costs_Electric Rev Req Model (2009 GRC) Rebuttal 3" xfId="5241"/>
    <cellStyle name="_Portfolio SPlan Base Case.xls Chart 3_Rebuttal Power Costs_Electric Rev Req Model (2009 GRC) Rebuttal 4" xfId="5242"/>
    <cellStyle name="_Portfolio SPlan Base Case.xls Chart 3_Rebuttal Power Costs_Electric Rev Req Model (2009 GRC) Rebuttal REmoval of New  WH Solar AdjustMI" xfId="5243"/>
    <cellStyle name="_Portfolio SPlan Base Case.xls Chart 3_Rebuttal Power Costs_Electric Rev Req Model (2009 GRC) Rebuttal REmoval of New  WH Solar AdjustMI 2" xfId="5244"/>
    <cellStyle name="_Portfolio SPlan Base Case.xls Chart 3_Rebuttal Power Costs_Electric Rev Req Model (2009 GRC) Rebuttal REmoval of New  WH Solar AdjustMI 2 2" xfId="5245"/>
    <cellStyle name="_Portfolio SPlan Base Case.xls Chart 3_Rebuttal Power Costs_Electric Rev Req Model (2009 GRC) Rebuttal REmoval of New  WH Solar AdjustMI 3" xfId="5246"/>
    <cellStyle name="_Portfolio SPlan Base Case.xls Chart 3_Rebuttal Power Costs_Electric Rev Req Model (2009 GRC) Rebuttal REmoval of New  WH Solar AdjustMI 4" xfId="5247"/>
    <cellStyle name="_Portfolio SPlan Base Case.xls Chart 3_Rebuttal Power Costs_Electric Rev Req Model (2009 GRC) Revised 01-18-2010" xfId="5248"/>
    <cellStyle name="_Portfolio SPlan Base Case.xls Chart 3_Rebuttal Power Costs_Electric Rev Req Model (2009 GRC) Revised 01-18-2010 2" xfId="5249"/>
    <cellStyle name="_Portfolio SPlan Base Case.xls Chart 3_Rebuttal Power Costs_Electric Rev Req Model (2009 GRC) Revised 01-18-2010 2 2" xfId="5250"/>
    <cellStyle name="_Portfolio SPlan Base Case.xls Chart 3_Rebuttal Power Costs_Electric Rev Req Model (2009 GRC) Revised 01-18-2010 3" xfId="5251"/>
    <cellStyle name="_Portfolio SPlan Base Case.xls Chart 3_Rebuttal Power Costs_Electric Rev Req Model (2009 GRC) Revised 01-18-2010 4" xfId="5252"/>
    <cellStyle name="_Portfolio SPlan Base Case.xls Chart 3_Rebuttal Power Costs_Final Order Electric EXHIBIT A-1" xfId="5253"/>
    <cellStyle name="_Portfolio SPlan Base Case.xls Chart 3_Rebuttal Power Costs_Final Order Electric EXHIBIT A-1 2" xfId="5254"/>
    <cellStyle name="_Portfolio SPlan Base Case.xls Chart 3_Rebuttal Power Costs_Final Order Electric EXHIBIT A-1 2 2" xfId="5255"/>
    <cellStyle name="_Portfolio SPlan Base Case.xls Chart 3_Rebuttal Power Costs_Final Order Electric EXHIBIT A-1 3" xfId="5256"/>
    <cellStyle name="_Portfolio SPlan Base Case.xls Chart 3_Rebuttal Power Costs_Final Order Electric EXHIBIT A-1 4" xfId="5257"/>
    <cellStyle name="_Portfolio SPlan Base Case.xls Chart 3_TENASKA REGULATORY ASSET" xfId="5258"/>
    <cellStyle name="_Portfolio SPlan Base Case.xls Chart 3_TENASKA REGULATORY ASSET 2" xfId="5259"/>
    <cellStyle name="_Portfolio SPlan Base Case.xls Chart 3_TENASKA REGULATORY ASSET 2 2" xfId="5260"/>
    <cellStyle name="_Portfolio SPlan Base Case.xls Chart 3_TENASKA REGULATORY ASSET 3" xfId="5261"/>
    <cellStyle name="_Portfolio SPlan Base Case.xls Chart 3_TENASKA REGULATORY ASSET 4" xfId="5262"/>
    <cellStyle name="_Power Cost Value Copy 11.30.05 gas 1.09.06 AURORA at 1.10.06" xfId="220"/>
    <cellStyle name="_Power Cost Value Copy 11.30.05 gas 1.09.06 AURORA at 1.10.06 2" xfId="818"/>
    <cellStyle name="_Power Cost Value Copy 11.30.05 gas 1.09.06 AURORA at 1.10.06 2 2" xfId="5263"/>
    <cellStyle name="_Power Cost Value Copy 11.30.05 gas 1.09.06 AURORA at 1.10.06 2 2 2" xfId="5264"/>
    <cellStyle name="_Power Cost Value Copy 11.30.05 gas 1.09.06 AURORA at 1.10.06 2 3" xfId="5265"/>
    <cellStyle name="_Power Cost Value Copy 11.30.05 gas 1.09.06 AURORA at 1.10.06 3" xfId="5266"/>
    <cellStyle name="_Power Cost Value Copy 11.30.05 gas 1.09.06 AURORA at 1.10.06 3 2" xfId="5267"/>
    <cellStyle name="_Power Cost Value Copy 11.30.05 gas 1.09.06 AURORA at 1.10.06 4" xfId="5268"/>
    <cellStyle name="_Power Cost Value Copy 11.30.05 gas 1.09.06 AURORA at 1.10.06 4 2" xfId="5269"/>
    <cellStyle name="_Power Cost Value Copy 11.30.05 gas 1.09.06 AURORA at 1.10.06 5" xfId="5270"/>
    <cellStyle name="_Power Cost Value Copy 11.30.05 gas 1.09.06 AURORA at 1.10.06_04 07E Wild Horse Wind Expansion (C) (2)" xfId="221"/>
    <cellStyle name="_Power Cost Value Copy 11.30.05 gas 1.09.06 AURORA at 1.10.06_04 07E Wild Horse Wind Expansion (C) (2) 2" xfId="5271"/>
    <cellStyle name="_Power Cost Value Copy 11.30.05 gas 1.09.06 AURORA at 1.10.06_04 07E Wild Horse Wind Expansion (C) (2) 2 2" xfId="5272"/>
    <cellStyle name="_Power Cost Value Copy 11.30.05 gas 1.09.06 AURORA at 1.10.06_04 07E Wild Horse Wind Expansion (C) (2) 3" xfId="5273"/>
    <cellStyle name="_Power Cost Value Copy 11.30.05 gas 1.09.06 AURORA at 1.10.06_04 07E Wild Horse Wind Expansion (C) (2) 4" xfId="5274"/>
    <cellStyle name="_Power Cost Value Copy 11.30.05 gas 1.09.06 AURORA at 1.10.06_04 07E Wild Horse Wind Expansion (C) (2)_Adj Bench DR 3 for Initial Briefs (Electric)" xfId="5275"/>
    <cellStyle name="_Power Cost Value Copy 11.30.05 gas 1.09.06 AURORA at 1.10.06_04 07E Wild Horse Wind Expansion (C) (2)_Adj Bench DR 3 for Initial Briefs (Electric) 2" xfId="5276"/>
    <cellStyle name="_Power Cost Value Copy 11.30.05 gas 1.09.06 AURORA at 1.10.06_04 07E Wild Horse Wind Expansion (C) (2)_Adj Bench DR 3 for Initial Briefs (Electric) 2 2" xfId="5277"/>
    <cellStyle name="_Power Cost Value Copy 11.30.05 gas 1.09.06 AURORA at 1.10.06_04 07E Wild Horse Wind Expansion (C) (2)_Adj Bench DR 3 for Initial Briefs (Electric) 3" xfId="5278"/>
    <cellStyle name="_Power Cost Value Copy 11.30.05 gas 1.09.06 AURORA at 1.10.06_04 07E Wild Horse Wind Expansion (C) (2)_Adj Bench DR 3 for Initial Briefs (Electric) 4" xfId="5279"/>
    <cellStyle name="_Power Cost Value Copy 11.30.05 gas 1.09.06 AURORA at 1.10.06_04 07E Wild Horse Wind Expansion (C) (2)_Book1" xfId="5280"/>
    <cellStyle name="_Power Cost Value Copy 11.30.05 gas 1.09.06 AURORA at 1.10.06_04 07E Wild Horse Wind Expansion (C) (2)_Electric Rev Req Model (2009 GRC) " xfId="1094"/>
    <cellStyle name="_Power Cost Value Copy 11.30.05 gas 1.09.06 AURORA at 1.10.06_04 07E Wild Horse Wind Expansion (C) (2)_Electric Rev Req Model (2009 GRC)  2" xfId="5281"/>
    <cellStyle name="_Power Cost Value Copy 11.30.05 gas 1.09.06 AURORA at 1.10.06_04 07E Wild Horse Wind Expansion (C) (2)_Electric Rev Req Model (2009 GRC)  2 2" xfId="5282"/>
    <cellStyle name="_Power Cost Value Copy 11.30.05 gas 1.09.06 AURORA at 1.10.06_04 07E Wild Horse Wind Expansion (C) (2)_Electric Rev Req Model (2009 GRC)  3" xfId="5283"/>
    <cellStyle name="_Power Cost Value Copy 11.30.05 gas 1.09.06 AURORA at 1.10.06_04 07E Wild Horse Wind Expansion (C) (2)_Electric Rev Req Model (2009 GRC)  4" xfId="5284"/>
    <cellStyle name="_Power Cost Value Copy 11.30.05 gas 1.09.06 AURORA at 1.10.06_04 07E Wild Horse Wind Expansion (C) (2)_Electric Rev Req Model (2009 GRC) Rebuttal" xfId="5285"/>
    <cellStyle name="_Power Cost Value Copy 11.30.05 gas 1.09.06 AURORA at 1.10.06_04 07E Wild Horse Wind Expansion (C) (2)_Electric Rev Req Model (2009 GRC) Rebuttal 2" xfId="5286"/>
    <cellStyle name="_Power Cost Value Copy 11.30.05 gas 1.09.06 AURORA at 1.10.06_04 07E Wild Horse Wind Expansion (C) (2)_Electric Rev Req Model (2009 GRC) Rebuttal 2 2" xfId="5287"/>
    <cellStyle name="_Power Cost Value Copy 11.30.05 gas 1.09.06 AURORA at 1.10.06_04 07E Wild Horse Wind Expansion (C) (2)_Electric Rev Req Model (2009 GRC) Rebuttal 3" xfId="5288"/>
    <cellStyle name="_Power Cost Value Copy 11.30.05 gas 1.09.06 AURORA at 1.10.06_04 07E Wild Horse Wind Expansion (C) (2)_Electric Rev Req Model (2009 GRC) Rebuttal 4" xfId="5289"/>
    <cellStyle name="_Power Cost Value Copy 11.30.05 gas 1.09.06 AURORA at 1.10.06_04 07E Wild Horse Wind Expansion (C) (2)_Electric Rev Req Model (2009 GRC) Rebuttal REmoval of New  WH Solar AdjustMI" xfId="5290"/>
    <cellStyle name="_Power Cost Value Copy 11.30.05 gas 1.09.06 AURORA at 1.10.06_04 07E Wild Horse Wind Expansion (C) (2)_Electric Rev Req Model (2009 GRC) Rebuttal REmoval of New  WH Solar AdjustMI 2" xfId="5291"/>
    <cellStyle name="_Power Cost Value Copy 11.30.05 gas 1.09.06 AURORA at 1.10.06_04 07E Wild Horse Wind Expansion (C) (2)_Electric Rev Req Model (2009 GRC) Rebuttal REmoval of New  WH Solar AdjustMI 2 2" xfId="5292"/>
    <cellStyle name="_Power Cost Value Copy 11.30.05 gas 1.09.06 AURORA at 1.10.06_04 07E Wild Horse Wind Expansion (C) (2)_Electric Rev Req Model (2009 GRC) Rebuttal REmoval of New  WH Solar AdjustMI 3" xfId="5293"/>
    <cellStyle name="_Power Cost Value Copy 11.30.05 gas 1.09.06 AURORA at 1.10.06_04 07E Wild Horse Wind Expansion (C) (2)_Electric Rev Req Model (2009 GRC) Rebuttal REmoval of New  WH Solar AdjustMI 4" xfId="5294"/>
    <cellStyle name="_Power Cost Value Copy 11.30.05 gas 1.09.06 AURORA at 1.10.06_04 07E Wild Horse Wind Expansion (C) (2)_Electric Rev Req Model (2009 GRC) Revised 01-18-2010" xfId="5295"/>
    <cellStyle name="_Power Cost Value Copy 11.30.05 gas 1.09.06 AURORA at 1.10.06_04 07E Wild Horse Wind Expansion (C) (2)_Electric Rev Req Model (2009 GRC) Revised 01-18-2010 2" xfId="5296"/>
    <cellStyle name="_Power Cost Value Copy 11.30.05 gas 1.09.06 AURORA at 1.10.06_04 07E Wild Horse Wind Expansion (C) (2)_Electric Rev Req Model (2009 GRC) Revised 01-18-2010 2 2" xfId="5297"/>
    <cellStyle name="_Power Cost Value Copy 11.30.05 gas 1.09.06 AURORA at 1.10.06_04 07E Wild Horse Wind Expansion (C) (2)_Electric Rev Req Model (2009 GRC) Revised 01-18-2010 3" xfId="5298"/>
    <cellStyle name="_Power Cost Value Copy 11.30.05 gas 1.09.06 AURORA at 1.10.06_04 07E Wild Horse Wind Expansion (C) (2)_Electric Rev Req Model (2009 GRC) Revised 01-18-2010 4" xfId="5299"/>
    <cellStyle name="_Power Cost Value Copy 11.30.05 gas 1.09.06 AURORA at 1.10.06_04 07E Wild Horse Wind Expansion (C) (2)_Electric Rev Req Model (2010 GRC)" xfId="5300"/>
    <cellStyle name="_Power Cost Value Copy 11.30.05 gas 1.09.06 AURORA at 1.10.06_04 07E Wild Horse Wind Expansion (C) (2)_Electric Rev Req Model (2010 GRC) SF" xfId="5301"/>
    <cellStyle name="_Power Cost Value Copy 11.30.05 gas 1.09.06 AURORA at 1.10.06_04 07E Wild Horse Wind Expansion (C) (2)_Final Order Electric EXHIBIT A-1" xfId="5302"/>
    <cellStyle name="_Power Cost Value Copy 11.30.05 gas 1.09.06 AURORA at 1.10.06_04 07E Wild Horse Wind Expansion (C) (2)_Final Order Electric EXHIBIT A-1 2" xfId="5303"/>
    <cellStyle name="_Power Cost Value Copy 11.30.05 gas 1.09.06 AURORA at 1.10.06_04 07E Wild Horse Wind Expansion (C) (2)_Final Order Electric EXHIBIT A-1 2 2" xfId="5304"/>
    <cellStyle name="_Power Cost Value Copy 11.30.05 gas 1.09.06 AURORA at 1.10.06_04 07E Wild Horse Wind Expansion (C) (2)_Final Order Electric EXHIBIT A-1 3" xfId="5305"/>
    <cellStyle name="_Power Cost Value Copy 11.30.05 gas 1.09.06 AURORA at 1.10.06_04 07E Wild Horse Wind Expansion (C) (2)_Final Order Electric EXHIBIT A-1 4" xfId="5306"/>
    <cellStyle name="_Power Cost Value Copy 11.30.05 gas 1.09.06 AURORA at 1.10.06_04 07E Wild Horse Wind Expansion (C) (2)_TENASKA REGULATORY ASSET" xfId="5307"/>
    <cellStyle name="_Power Cost Value Copy 11.30.05 gas 1.09.06 AURORA at 1.10.06_04 07E Wild Horse Wind Expansion (C) (2)_TENASKA REGULATORY ASSET 2" xfId="5308"/>
    <cellStyle name="_Power Cost Value Copy 11.30.05 gas 1.09.06 AURORA at 1.10.06_04 07E Wild Horse Wind Expansion (C) (2)_TENASKA REGULATORY ASSET 2 2" xfId="5309"/>
    <cellStyle name="_Power Cost Value Copy 11.30.05 gas 1.09.06 AURORA at 1.10.06_04 07E Wild Horse Wind Expansion (C) (2)_TENASKA REGULATORY ASSET 3" xfId="5310"/>
    <cellStyle name="_Power Cost Value Copy 11.30.05 gas 1.09.06 AURORA at 1.10.06_04 07E Wild Horse Wind Expansion (C) (2)_TENASKA REGULATORY ASSET 4" xfId="5311"/>
    <cellStyle name="_Power Cost Value Copy 11.30.05 gas 1.09.06 AURORA at 1.10.06_16.37E Wild Horse Expansion DeferralRevwrkingfile SF" xfId="5312"/>
    <cellStyle name="_Power Cost Value Copy 11.30.05 gas 1.09.06 AURORA at 1.10.06_16.37E Wild Horse Expansion DeferralRevwrkingfile SF 2" xfId="5313"/>
    <cellStyle name="_Power Cost Value Copy 11.30.05 gas 1.09.06 AURORA at 1.10.06_16.37E Wild Horse Expansion DeferralRevwrkingfile SF 2 2" xfId="5314"/>
    <cellStyle name="_Power Cost Value Copy 11.30.05 gas 1.09.06 AURORA at 1.10.06_16.37E Wild Horse Expansion DeferralRevwrkingfile SF 3" xfId="5315"/>
    <cellStyle name="_Power Cost Value Copy 11.30.05 gas 1.09.06 AURORA at 1.10.06_16.37E Wild Horse Expansion DeferralRevwrkingfile SF 4" xfId="5316"/>
    <cellStyle name="_Power Cost Value Copy 11.30.05 gas 1.09.06 AURORA at 1.10.06_2009 Compliance Filing PCA Exhibits for GRC" xfId="5317"/>
    <cellStyle name="_Power Cost Value Copy 11.30.05 gas 1.09.06 AURORA at 1.10.06_2009 Compliance Filing PCA Exhibits for GRC 2" xfId="5318"/>
    <cellStyle name="_Power Cost Value Copy 11.30.05 gas 1.09.06 AURORA at 1.10.06_2009 GRC Compl Filing - Exhibit D" xfId="5319"/>
    <cellStyle name="_Power Cost Value Copy 11.30.05 gas 1.09.06 AURORA at 1.10.06_2009 GRC Compl Filing - Exhibit D 2" xfId="5320"/>
    <cellStyle name="_Power Cost Value Copy 11.30.05 gas 1.09.06 AURORA at 1.10.06_2010 PTC's July1_Dec31 2010 " xfId="222"/>
    <cellStyle name="_Power Cost Value Copy 11.30.05 gas 1.09.06 AURORA at 1.10.06_2010 PTC's Sept10_Aug11 (Version 4)" xfId="223"/>
    <cellStyle name="_Power Cost Value Copy 11.30.05 gas 1.09.06 AURORA at 1.10.06_3.01 Income Statement" xfId="819"/>
    <cellStyle name="_Power Cost Value Copy 11.30.05 gas 1.09.06 AURORA at 1.10.06_4 31 Regulatory Assets and Liabilities  7 06- Exhibit D" xfId="820"/>
    <cellStyle name="_Power Cost Value Copy 11.30.05 gas 1.09.06 AURORA at 1.10.06_4 31 Regulatory Assets and Liabilities  7 06- Exhibit D 2" xfId="5321"/>
    <cellStyle name="_Power Cost Value Copy 11.30.05 gas 1.09.06 AURORA at 1.10.06_4 31 Regulatory Assets and Liabilities  7 06- Exhibit D 2 2" xfId="5322"/>
    <cellStyle name="_Power Cost Value Copy 11.30.05 gas 1.09.06 AURORA at 1.10.06_4 31 Regulatory Assets and Liabilities  7 06- Exhibit D 3" xfId="5323"/>
    <cellStyle name="_Power Cost Value Copy 11.30.05 gas 1.09.06 AURORA at 1.10.06_4 31 Regulatory Assets and Liabilities  7 06- Exhibit D 4" xfId="5324"/>
    <cellStyle name="_Power Cost Value Copy 11.30.05 gas 1.09.06 AURORA at 1.10.06_4 31 Regulatory Assets and Liabilities  7 06- Exhibit D_NIM Summary" xfId="5325"/>
    <cellStyle name="_Power Cost Value Copy 11.30.05 gas 1.09.06 AURORA at 1.10.06_4 31 Regulatory Assets and Liabilities  7 06- Exhibit D_NIM Summary 2" xfId="5326"/>
    <cellStyle name="_Power Cost Value Copy 11.30.05 gas 1.09.06 AURORA at 1.10.06_4 32 Regulatory Assets and Liabilities  7 06- Exhibit D" xfId="821"/>
    <cellStyle name="_Power Cost Value Copy 11.30.05 gas 1.09.06 AURORA at 1.10.06_4 32 Regulatory Assets and Liabilities  7 06- Exhibit D 2" xfId="5327"/>
    <cellStyle name="_Power Cost Value Copy 11.30.05 gas 1.09.06 AURORA at 1.10.06_4 32 Regulatory Assets and Liabilities  7 06- Exhibit D 2 2" xfId="5328"/>
    <cellStyle name="_Power Cost Value Copy 11.30.05 gas 1.09.06 AURORA at 1.10.06_4 32 Regulatory Assets and Liabilities  7 06- Exhibit D 3" xfId="5329"/>
    <cellStyle name="_Power Cost Value Copy 11.30.05 gas 1.09.06 AURORA at 1.10.06_4 32 Regulatory Assets and Liabilities  7 06- Exhibit D 4" xfId="5330"/>
    <cellStyle name="_Power Cost Value Copy 11.30.05 gas 1.09.06 AURORA at 1.10.06_4 32 Regulatory Assets and Liabilities  7 06- Exhibit D_NIM Summary" xfId="5331"/>
    <cellStyle name="_Power Cost Value Copy 11.30.05 gas 1.09.06 AURORA at 1.10.06_4 32 Regulatory Assets and Liabilities  7 06- Exhibit D_NIM Summary 2" xfId="5332"/>
    <cellStyle name="_Power Cost Value Copy 11.30.05 gas 1.09.06 AURORA at 1.10.06_ACCOUNTS" xfId="5333"/>
    <cellStyle name="_Power Cost Value Copy 11.30.05 gas 1.09.06 AURORA at 1.10.06_Att B to RECs proceeds proposal" xfId="713"/>
    <cellStyle name="_Power Cost Value Copy 11.30.05 gas 1.09.06 AURORA at 1.10.06_AURORA Total New" xfId="5334"/>
    <cellStyle name="_Power Cost Value Copy 11.30.05 gas 1.09.06 AURORA at 1.10.06_AURORA Total New 2" xfId="5335"/>
    <cellStyle name="_Power Cost Value Copy 11.30.05 gas 1.09.06 AURORA at 1.10.06_Backup for Attachment B 2010-09-09" xfId="714"/>
    <cellStyle name="_Power Cost Value Copy 11.30.05 gas 1.09.06 AURORA at 1.10.06_Bench Request - Attachment B" xfId="715"/>
    <cellStyle name="_Power Cost Value Copy 11.30.05 gas 1.09.06 AURORA at 1.10.06_Book2" xfId="5336"/>
    <cellStyle name="_Power Cost Value Copy 11.30.05 gas 1.09.06 AURORA at 1.10.06_Book2 2" xfId="5337"/>
    <cellStyle name="_Power Cost Value Copy 11.30.05 gas 1.09.06 AURORA at 1.10.06_Book2 2 2" xfId="5338"/>
    <cellStyle name="_Power Cost Value Copy 11.30.05 gas 1.09.06 AURORA at 1.10.06_Book2 3" xfId="5339"/>
    <cellStyle name="_Power Cost Value Copy 11.30.05 gas 1.09.06 AURORA at 1.10.06_Book2 4" xfId="5340"/>
    <cellStyle name="_Power Cost Value Copy 11.30.05 gas 1.09.06 AURORA at 1.10.06_Book2_Adj Bench DR 3 for Initial Briefs (Electric)" xfId="5341"/>
    <cellStyle name="_Power Cost Value Copy 11.30.05 gas 1.09.06 AURORA at 1.10.06_Book2_Adj Bench DR 3 for Initial Briefs (Electric) 2" xfId="5342"/>
    <cellStyle name="_Power Cost Value Copy 11.30.05 gas 1.09.06 AURORA at 1.10.06_Book2_Adj Bench DR 3 for Initial Briefs (Electric) 2 2" xfId="5343"/>
    <cellStyle name="_Power Cost Value Copy 11.30.05 gas 1.09.06 AURORA at 1.10.06_Book2_Adj Bench DR 3 for Initial Briefs (Electric) 3" xfId="5344"/>
    <cellStyle name="_Power Cost Value Copy 11.30.05 gas 1.09.06 AURORA at 1.10.06_Book2_Adj Bench DR 3 for Initial Briefs (Electric) 4" xfId="5345"/>
    <cellStyle name="_Power Cost Value Copy 11.30.05 gas 1.09.06 AURORA at 1.10.06_Book2_Electric Rev Req Model (2009 GRC) Rebuttal" xfId="5346"/>
    <cellStyle name="_Power Cost Value Copy 11.30.05 gas 1.09.06 AURORA at 1.10.06_Book2_Electric Rev Req Model (2009 GRC) Rebuttal 2" xfId="5347"/>
    <cellStyle name="_Power Cost Value Copy 11.30.05 gas 1.09.06 AURORA at 1.10.06_Book2_Electric Rev Req Model (2009 GRC) Rebuttal 2 2" xfId="5348"/>
    <cellStyle name="_Power Cost Value Copy 11.30.05 gas 1.09.06 AURORA at 1.10.06_Book2_Electric Rev Req Model (2009 GRC) Rebuttal 3" xfId="5349"/>
    <cellStyle name="_Power Cost Value Copy 11.30.05 gas 1.09.06 AURORA at 1.10.06_Book2_Electric Rev Req Model (2009 GRC) Rebuttal 4" xfId="5350"/>
    <cellStyle name="_Power Cost Value Copy 11.30.05 gas 1.09.06 AURORA at 1.10.06_Book2_Electric Rev Req Model (2009 GRC) Rebuttal REmoval of New  WH Solar AdjustMI" xfId="5351"/>
    <cellStyle name="_Power Cost Value Copy 11.30.05 gas 1.09.06 AURORA at 1.10.06_Book2_Electric Rev Req Model (2009 GRC) Rebuttal REmoval of New  WH Solar AdjustMI 2" xfId="5352"/>
    <cellStyle name="_Power Cost Value Copy 11.30.05 gas 1.09.06 AURORA at 1.10.06_Book2_Electric Rev Req Model (2009 GRC) Rebuttal REmoval of New  WH Solar AdjustMI 2 2" xfId="5353"/>
    <cellStyle name="_Power Cost Value Copy 11.30.05 gas 1.09.06 AURORA at 1.10.06_Book2_Electric Rev Req Model (2009 GRC) Rebuttal REmoval of New  WH Solar AdjustMI 3" xfId="5354"/>
    <cellStyle name="_Power Cost Value Copy 11.30.05 gas 1.09.06 AURORA at 1.10.06_Book2_Electric Rev Req Model (2009 GRC) Rebuttal REmoval of New  WH Solar AdjustMI 4" xfId="5355"/>
    <cellStyle name="_Power Cost Value Copy 11.30.05 gas 1.09.06 AURORA at 1.10.06_Book2_Electric Rev Req Model (2009 GRC) Revised 01-18-2010" xfId="5356"/>
    <cellStyle name="_Power Cost Value Copy 11.30.05 gas 1.09.06 AURORA at 1.10.06_Book2_Electric Rev Req Model (2009 GRC) Revised 01-18-2010 2" xfId="5357"/>
    <cellStyle name="_Power Cost Value Copy 11.30.05 gas 1.09.06 AURORA at 1.10.06_Book2_Electric Rev Req Model (2009 GRC) Revised 01-18-2010 2 2" xfId="5358"/>
    <cellStyle name="_Power Cost Value Copy 11.30.05 gas 1.09.06 AURORA at 1.10.06_Book2_Electric Rev Req Model (2009 GRC) Revised 01-18-2010 3" xfId="5359"/>
    <cellStyle name="_Power Cost Value Copy 11.30.05 gas 1.09.06 AURORA at 1.10.06_Book2_Electric Rev Req Model (2009 GRC) Revised 01-18-2010 4" xfId="5360"/>
    <cellStyle name="_Power Cost Value Copy 11.30.05 gas 1.09.06 AURORA at 1.10.06_Book2_Final Order Electric EXHIBIT A-1" xfId="5361"/>
    <cellStyle name="_Power Cost Value Copy 11.30.05 gas 1.09.06 AURORA at 1.10.06_Book2_Final Order Electric EXHIBIT A-1 2" xfId="5362"/>
    <cellStyle name="_Power Cost Value Copy 11.30.05 gas 1.09.06 AURORA at 1.10.06_Book2_Final Order Electric EXHIBIT A-1 2 2" xfId="5363"/>
    <cellStyle name="_Power Cost Value Copy 11.30.05 gas 1.09.06 AURORA at 1.10.06_Book2_Final Order Electric EXHIBIT A-1 3" xfId="5364"/>
    <cellStyle name="_Power Cost Value Copy 11.30.05 gas 1.09.06 AURORA at 1.10.06_Book2_Final Order Electric EXHIBIT A-1 4" xfId="5365"/>
    <cellStyle name="_Power Cost Value Copy 11.30.05 gas 1.09.06 AURORA at 1.10.06_Book4" xfId="5366"/>
    <cellStyle name="_Power Cost Value Copy 11.30.05 gas 1.09.06 AURORA at 1.10.06_Book4 2" xfId="5367"/>
    <cellStyle name="_Power Cost Value Copy 11.30.05 gas 1.09.06 AURORA at 1.10.06_Book4 2 2" xfId="5368"/>
    <cellStyle name="_Power Cost Value Copy 11.30.05 gas 1.09.06 AURORA at 1.10.06_Book4 3" xfId="5369"/>
    <cellStyle name="_Power Cost Value Copy 11.30.05 gas 1.09.06 AURORA at 1.10.06_Book4 4" xfId="5370"/>
    <cellStyle name="_Power Cost Value Copy 11.30.05 gas 1.09.06 AURORA at 1.10.06_Book9" xfId="822"/>
    <cellStyle name="_Power Cost Value Copy 11.30.05 gas 1.09.06 AURORA at 1.10.06_Book9 2" xfId="5371"/>
    <cellStyle name="_Power Cost Value Copy 11.30.05 gas 1.09.06 AURORA at 1.10.06_Book9 2 2" xfId="5372"/>
    <cellStyle name="_Power Cost Value Copy 11.30.05 gas 1.09.06 AURORA at 1.10.06_Book9 3" xfId="5373"/>
    <cellStyle name="_Power Cost Value Copy 11.30.05 gas 1.09.06 AURORA at 1.10.06_Book9 4" xfId="5374"/>
    <cellStyle name="_Power Cost Value Copy 11.30.05 gas 1.09.06 AURORA at 1.10.06_Check the Interest Calculation" xfId="224"/>
    <cellStyle name="_Power Cost Value Copy 11.30.05 gas 1.09.06 AURORA at 1.10.06_Check the Interest Calculation_Scenario 1 REC vs PTC Offset" xfId="716"/>
    <cellStyle name="_Power Cost Value Copy 11.30.05 gas 1.09.06 AURORA at 1.10.06_Check the Interest Calculation_Scenario 3" xfId="717"/>
    <cellStyle name="_Power Cost Value Copy 11.30.05 gas 1.09.06 AURORA at 1.10.06_Chelan PUD Power Costs (8-10)" xfId="5375"/>
    <cellStyle name="_Power Cost Value Copy 11.30.05 gas 1.09.06 AURORA at 1.10.06_Direct Assignment Distribution Plant 2008" xfId="225"/>
    <cellStyle name="_Power Cost Value Copy 11.30.05 gas 1.09.06 AURORA at 1.10.06_Direct Assignment Distribution Plant 2008 2" xfId="5376"/>
    <cellStyle name="_Power Cost Value Copy 11.30.05 gas 1.09.06 AURORA at 1.10.06_Direct Assignment Distribution Plant 2008 2 2" xfId="5377"/>
    <cellStyle name="_Power Cost Value Copy 11.30.05 gas 1.09.06 AURORA at 1.10.06_Direct Assignment Distribution Plant 2008 2 2 2" xfId="5378"/>
    <cellStyle name="_Power Cost Value Copy 11.30.05 gas 1.09.06 AURORA at 1.10.06_Direct Assignment Distribution Plant 2008 2 3" xfId="5379"/>
    <cellStyle name="_Power Cost Value Copy 11.30.05 gas 1.09.06 AURORA at 1.10.06_Direct Assignment Distribution Plant 2008 2 3 2" xfId="5380"/>
    <cellStyle name="_Power Cost Value Copy 11.30.05 gas 1.09.06 AURORA at 1.10.06_Direct Assignment Distribution Plant 2008 2 4" xfId="5381"/>
    <cellStyle name="_Power Cost Value Copy 11.30.05 gas 1.09.06 AURORA at 1.10.06_Direct Assignment Distribution Plant 2008 2 4 2" xfId="5382"/>
    <cellStyle name="_Power Cost Value Copy 11.30.05 gas 1.09.06 AURORA at 1.10.06_Direct Assignment Distribution Plant 2008 3" xfId="5383"/>
    <cellStyle name="_Power Cost Value Copy 11.30.05 gas 1.09.06 AURORA at 1.10.06_Direct Assignment Distribution Plant 2008 3 2" xfId="5384"/>
    <cellStyle name="_Power Cost Value Copy 11.30.05 gas 1.09.06 AURORA at 1.10.06_Direct Assignment Distribution Plant 2008 4" xfId="5385"/>
    <cellStyle name="_Power Cost Value Copy 11.30.05 gas 1.09.06 AURORA at 1.10.06_Direct Assignment Distribution Plant 2008 4 2" xfId="5386"/>
    <cellStyle name="_Power Cost Value Copy 11.30.05 gas 1.09.06 AURORA at 1.10.06_Direct Assignment Distribution Plant 2008 5" xfId="5387"/>
    <cellStyle name="_Power Cost Value Copy 11.30.05 gas 1.09.06 AURORA at 1.10.06_Direct Assignment Distribution Plant 2008 6" xfId="5388"/>
    <cellStyle name="_Power Cost Value Copy 11.30.05 gas 1.09.06 AURORA at 1.10.06_Direct Assignment Distribution Plant 2008_Low Income 2010 RevRequirement" xfId="226"/>
    <cellStyle name="_Power Cost Value Copy 11.30.05 gas 1.09.06 AURORA at 1.10.06_Direct Assignment Distribution Plant 2008_Low Income 2010 RevRequirement (2)" xfId="227"/>
    <cellStyle name="_Power Cost Value Copy 11.30.05 gas 1.09.06 AURORA at 1.10.06_Direct Assignment Distribution Plant 2008_Oct2010toSep2011LwIncLead" xfId="228"/>
    <cellStyle name="_Power Cost Value Copy 11.30.05 gas 1.09.06 AURORA at 1.10.06_DWH-08 (Rate Spread &amp; Design Workpapers)" xfId="229"/>
    <cellStyle name="_Power Cost Value Copy 11.30.05 gas 1.09.06 AURORA at 1.10.06_Electric COS Inputs" xfId="230"/>
    <cellStyle name="_Power Cost Value Copy 11.30.05 gas 1.09.06 AURORA at 1.10.06_Electric COS Inputs 2" xfId="5389"/>
    <cellStyle name="_Power Cost Value Copy 11.30.05 gas 1.09.06 AURORA at 1.10.06_Electric COS Inputs 2 2" xfId="5390"/>
    <cellStyle name="_Power Cost Value Copy 11.30.05 gas 1.09.06 AURORA at 1.10.06_Electric COS Inputs 2 2 2" xfId="5391"/>
    <cellStyle name="_Power Cost Value Copy 11.30.05 gas 1.09.06 AURORA at 1.10.06_Electric COS Inputs 2 3" xfId="5392"/>
    <cellStyle name="_Power Cost Value Copy 11.30.05 gas 1.09.06 AURORA at 1.10.06_Electric COS Inputs 2 3 2" xfId="5393"/>
    <cellStyle name="_Power Cost Value Copy 11.30.05 gas 1.09.06 AURORA at 1.10.06_Electric COS Inputs 2 4" xfId="5394"/>
    <cellStyle name="_Power Cost Value Copy 11.30.05 gas 1.09.06 AURORA at 1.10.06_Electric COS Inputs 2 4 2" xfId="5395"/>
    <cellStyle name="_Power Cost Value Copy 11.30.05 gas 1.09.06 AURORA at 1.10.06_Electric COS Inputs 3" xfId="5396"/>
    <cellStyle name="_Power Cost Value Copy 11.30.05 gas 1.09.06 AURORA at 1.10.06_Electric COS Inputs 3 2" xfId="5397"/>
    <cellStyle name="_Power Cost Value Copy 11.30.05 gas 1.09.06 AURORA at 1.10.06_Electric COS Inputs 4" xfId="5398"/>
    <cellStyle name="_Power Cost Value Copy 11.30.05 gas 1.09.06 AURORA at 1.10.06_Electric COS Inputs 4 2" xfId="5399"/>
    <cellStyle name="_Power Cost Value Copy 11.30.05 gas 1.09.06 AURORA at 1.10.06_Electric COS Inputs 5" xfId="5400"/>
    <cellStyle name="_Power Cost Value Copy 11.30.05 gas 1.09.06 AURORA at 1.10.06_Electric COS Inputs 6" xfId="5401"/>
    <cellStyle name="_Power Cost Value Copy 11.30.05 gas 1.09.06 AURORA at 1.10.06_Electric COS Inputs_Low Income 2010 RevRequirement" xfId="231"/>
    <cellStyle name="_Power Cost Value Copy 11.30.05 gas 1.09.06 AURORA at 1.10.06_Electric COS Inputs_Low Income 2010 RevRequirement (2)" xfId="232"/>
    <cellStyle name="_Power Cost Value Copy 11.30.05 gas 1.09.06 AURORA at 1.10.06_Electric COS Inputs_Oct2010toSep2011LwIncLead" xfId="233"/>
    <cellStyle name="_Power Cost Value Copy 11.30.05 gas 1.09.06 AURORA at 1.10.06_Electric Rate Spread and Rate Design 3.23.09" xfId="234"/>
    <cellStyle name="_Power Cost Value Copy 11.30.05 gas 1.09.06 AURORA at 1.10.06_Electric Rate Spread and Rate Design 3.23.09 2" xfId="5402"/>
    <cellStyle name="_Power Cost Value Copy 11.30.05 gas 1.09.06 AURORA at 1.10.06_Electric Rate Spread and Rate Design 3.23.09 2 2" xfId="5403"/>
    <cellStyle name="_Power Cost Value Copy 11.30.05 gas 1.09.06 AURORA at 1.10.06_Electric Rate Spread and Rate Design 3.23.09 2 2 2" xfId="5404"/>
    <cellStyle name="_Power Cost Value Copy 11.30.05 gas 1.09.06 AURORA at 1.10.06_Electric Rate Spread and Rate Design 3.23.09 2 3" xfId="5405"/>
    <cellStyle name="_Power Cost Value Copy 11.30.05 gas 1.09.06 AURORA at 1.10.06_Electric Rate Spread and Rate Design 3.23.09 2 3 2" xfId="5406"/>
    <cellStyle name="_Power Cost Value Copy 11.30.05 gas 1.09.06 AURORA at 1.10.06_Electric Rate Spread and Rate Design 3.23.09 2 4" xfId="5407"/>
    <cellStyle name="_Power Cost Value Copy 11.30.05 gas 1.09.06 AURORA at 1.10.06_Electric Rate Spread and Rate Design 3.23.09 2 4 2" xfId="5408"/>
    <cellStyle name="_Power Cost Value Copy 11.30.05 gas 1.09.06 AURORA at 1.10.06_Electric Rate Spread and Rate Design 3.23.09 3" xfId="5409"/>
    <cellStyle name="_Power Cost Value Copy 11.30.05 gas 1.09.06 AURORA at 1.10.06_Electric Rate Spread and Rate Design 3.23.09 3 2" xfId="5410"/>
    <cellStyle name="_Power Cost Value Copy 11.30.05 gas 1.09.06 AURORA at 1.10.06_Electric Rate Spread and Rate Design 3.23.09 4" xfId="5411"/>
    <cellStyle name="_Power Cost Value Copy 11.30.05 gas 1.09.06 AURORA at 1.10.06_Electric Rate Spread and Rate Design 3.23.09 4 2" xfId="5412"/>
    <cellStyle name="_Power Cost Value Copy 11.30.05 gas 1.09.06 AURORA at 1.10.06_Electric Rate Spread and Rate Design 3.23.09 5" xfId="5413"/>
    <cellStyle name="_Power Cost Value Copy 11.30.05 gas 1.09.06 AURORA at 1.10.06_Electric Rate Spread and Rate Design 3.23.09 6" xfId="5414"/>
    <cellStyle name="_Power Cost Value Copy 11.30.05 gas 1.09.06 AURORA at 1.10.06_Electric Rate Spread and Rate Design 3.23.09_Low Income 2010 RevRequirement" xfId="235"/>
    <cellStyle name="_Power Cost Value Copy 11.30.05 gas 1.09.06 AURORA at 1.10.06_Electric Rate Spread and Rate Design 3.23.09_Low Income 2010 RevRequirement (2)" xfId="236"/>
    <cellStyle name="_Power Cost Value Copy 11.30.05 gas 1.09.06 AURORA at 1.10.06_Electric Rate Spread and Rate Design 3.23.09_Oct2010toSep2011LwIncLead" xfId="237"/>
    <cellStyle name="_Power Cost Value Copy 11.30.05 gas 1.09.06 AURORA at 1.10.06_Exhibit D fr R Gho 12-31-08" xfId="5415"/>
    <cellStyle name="_Power Cost Value Copy 11.30.05 gas 1.09.06 AURORA at 1.10.06_Exhibit D fr R Gho 12-31-08 2" xfId="5416"/>
    <cellStyle name="_Power Cost Value Copy 11.30.05 gas 1.09.06 AURORA at 1.10.06_Exhibit D fr R Gho 12-31-08 3" xfId="5417"/>
    <cellStyle name="_Power Cost Value Copy 11.30.05 gas 1.09.06 AURORA at 1.10.06_Exhibit D fr R Gho 12-31-08 v2" xfId="5418"/>
    <cellStyle name="_Power Cost Value Copy 11.30.05 gas 1.09.06 AURORA at 1.10.06_Exhibit D fr R Gho 12-31-08 v2 2" xfId="5419"/>
    <cellStyle name="_Power Cost Value Copy 11.30.05 gas 1.09.06 AURORA at 1.10.06_Exhibit D fr R Gho 12-31-08 v2 3" xfId="5420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_NIM Summary" xfId="5423"/>
    <cellStyle name="_Power Cost Value Copy 11.30.05 gas 1.09.06 AURORA at 1.10.06_Exhibit D fr R Gho 12-31-08_NIM Summary 2" xfId="5424"/>
    <cellStyle name="_Power Cost Value Copy 11.30.05 gas 1.09.06 AURORA at 1.10.06_Final 2008 PTC Rate Design Workpapers 10.27.08" xfId="238"/>
    <cellStyle name="_Power Cost Value Copy 11.30.05 gas 1.09.06 AURORA at 1.10.06_Final 2009 Electric Low Income Workpapers" xfId="239"/>
    <cellStyle name="_Power Cost Value Copy 11.30.05 gas 1.09.06 AURORA at 1.10.06_Gas Rev Req Model (2010 GRC)" xfId="5425"/>
    <cellStyle name="_Power Cost Value Copy 11.30.05 gas 1.09.06 AURORA at 1.10.06_Hopkins Ridge Prepaid Tran - Interest Earned RY 12ME Feb  '11" xfId="5426"/>
    <cellStyle name="_Power Cost Value Copy 11.30.05 gas 1.09.06 AURORA at 1.10.06_Hopkins Ridge Prepaid Tran - Interest Earned RY 12ME Feb  '11 2" xfId="5427"/>
    <cellStyle name="_Power Cost Value Copy 11.30.05 gas 1.09.06 AURORA at 1.10.06_Hopkins Ridge Prepaid Tran - Interest Earned RY 12ME Feb  '11_NIM Summary" xfId="5428"/>
    <cellStyle name="_Power Cost Value Copy 11.30.05 gas 1.09.06 AURORA at 1.10.06_Hopkins Ridge Prepaid Tran - Interest Earned RY 12ME Feb  '11_NIM Summary 2" xfId="5429"/>
    <cellStyle name="_Power Cost Value Copy 11.30.05 gas 1.09.06 AURORA at 1.10.06_Hopkins Ridge Prepaid Tran - Interest Earned RY 12ME Feb  '11_Transmission Workbook for May BOD" xfId="5430"/>
    <cellStyle name="_Power Cost Value Copy 11.30.05 gas 1.09.06 AURORA at 1.10.06_Hopkins Ridge Prepaid Tran - Interest Earned RY 12ME Feb  '11_Transmission Workbook for May BOD 2" xfId="5431"/>
    <cellStyle name="_Power Cost Value Copy 11.30.05 gas 1.09.06 AURORA at 1.10.06_INPUTS" xfId="240"/>
    <cellStyle name="_Power Cost Value Copy 11.30.05 gas 1.09.06 AURORA at 1.10.06_INPUTS 2" xfId="5432"/>
    <cellStyle name="_Power Cost Value Copy 11.30.05 gas 1.09.06 AURORA at 1.10.06_INPUTS 2 2" xfId="5433"/>
    <cellStyle name="_Power Cost Value Copy 11.30.05 gas 1.09.06 AURORA at 1.10.06_INPUTS 2 2 2" xfId="5434"/>
    <cellStyle name="_Power Cost Value Copy 11.30.05 gas 1.09.06 AURORA at 1.10.06_INPUTS 2 3" xfId="5435"/>
    <cellStyle name="_Power Cost Value Copy 11.30.05 gas 1.09.06 AURORA at 1.10.06_INPUTS 2 3 2" xfId="5436"/>
    <cellStyle name="_Power Cost Value Copy 11.30.05 gas 1.09.06 AURORA at 1.10.06_INPUTS 2 4" xfId="5437"/>
    <cellStyle name="_Power Cost Value Copy 11.30.05 gas 1.09.06 AURORA at 1.10.06_INPUTS 2 4 2" xfId="5438"/>
    <cellStyle name="_Power Cost Value Copy 11.30.05 gas 1.09.06 AURORA at 1.10.06_INPUTS 3" xfId="5439"/>
    <cellStyle name="_Power Cost Value Copy 11.30.05 gas 1.09.06 AURORA at 1.10.06_INPUTS 3 2" xfId="5440"/>
    <cellStyle name="_Power Cost Value Copy 11.30.05 gas 1.09.06 AURORA at 1.10.06_INPUTS 4" xfId="5441"/>
    <cellStyle name="_Power Cost Value Copy 11.30.05 gas 1.09.06 AURORA at 1.10.06_INPUTS 4 2" xfId="5442"/>
    <cellStyle name="_Power Cost Value Copy 11.30.05 gas 1.09.06 AURORA at 1.10.06_INPUTS 5" xfId="5443"/>
    <cellStyle name="_Power Cost Value Copy 11.30.05 gas 1.09.06 AURORA at 1.10.06_INPUTS 6" xfId="5444"/>
    <cellStyle name="_Power Cost Value Copy 11.30.05 gas 1.09.06 AURORA at 1.10.06_INPUTS_Low Income 2010 RevRequirement" xfId="241"/>
    <cellStyle name="_Power Cost Value Copy 11.30.05 gas 1.09.06 AURORA at 1.10.06_INPUTS_Low Income 2010 RevRequirement (2)" xfId="242"/>
    <cellStyle name="_Power Cost Value Copy 11.30.05 gas 1.09.06 AURORA at 1.10.06_INPUTS_Oct2010toSep2011LwIncLead" xfId="243"/>
    <cellStyle name="_Power Cost Value Copy 11.30.05 gas 1.09.06 AURORA at 1.10.06_Leased Transformer &amp; Substation Plant &amp; Rev 12-2009" xfId="244"/>
    <cellStyle name="_Power Cost Value Copy 11.30.05 gas 1.09.06 AURORA at 1.10.06_Leased Transformer &amp; Substation Plant &amp; Rev 12-2009 2" xfId="5445"/>
    <cellStyle name="_Power Cost Value Copy 11.30.05 gas 1.09.06 AURORA at 1.10.06_Leased Transformer &amp; Substation Plant &amp; Rev 12-2009 2 2" xfId="5446"/>
    <cellStyle name="_Power Cost Value Copy 11.30.05 gas 1.09.06 AURORA at 1.10.06_Leased Transformer &amp; Substation Plant &amp; Rev 12-2009 2 2 2" xfId="5447"/>
    <cellStyle name="_Power Cost Value Copy 11.30.05 gas 1.09.06 AURORA at 1.10.06_Leased Transformer &amp; Substation Plant &amp; Rev 12-2009 2 3" xfId="5448"/>
    <cellStyle name="_Power Cost Value Copy 11.30.05 gas 1.09.06 AURORA at 1.10.06_Leased Transformer &amp; Substation Plant &amp; Rev 12-2009 2 3 2" xfId="5449"/>
    <cellStyle name="_Power Cost Value Copy 11.30.05 gas 1.09.06 AURORA at 1.10.06_Leased Transformer &amp; Substation Plant &amp; Rev 12-2009 2 4" xfId="5450"/>
    <cellStyle name="_Power Cost Value Copy 11.30.05 gas 1.09.06 AURORA at 1.10.06_Leased Transformer &amp; Substation Plant &amp; Rev 12-2009 2 4 2" xfId="5451"/>
    <cellStyle name="_Power Cost Value Copy 11.30.05 gas 1.09.06 AURORA at 1.10.06_Leased Transformer &amp; Substation Plant &amp; Rev 12-2009 3" xfId="5452"/>
    <cellStyle name="_Power Cost Value Copy 11.30.05 gas 1.09.06 AURORA at 1.10.06_Leased Transformer &amp; Substation Plant &amp; Rev 12-2009 3 2" xfId="5453"/>
    <cellStyle name="_Power Cost Value Copy 11.30.05 gas 1.09.06 AURORA at 1.10.06_Leased Transformer &amp; Substation Plant &amp; Rev 12-2009 4" xfId="5454"/>
    <cellStyle name="_Power Cost Value Copy 11.30.05 gas 1.09.06 AURORA at 1.10.06_Leased Transformer &amp; Substation Plant &amp; Rev 12-2009 4 2" xfId="5455"/>
    <cellStyle name="_Power Cost Value Copy 11.30.05 gas 1.09.06 AURORA at 1.10.06_Leased Transformer &amp; Substation Plant &amp; Rev 12-2009 5" xfId="5456"/>
    <cellStyle name="_Power Cost Value Copy 11.30.05 gas 1.09.06 AURORA at 1.10.06_Leased Transformer &amp; Substation Plant &amp; Rev 12-2009 6" xfId="5457"/>
    <cellStyle name="_Power Cost Value Copy 11.30.05 gas 1.09.06 AURORA at 1.10.06_Leased Transformer &amp; Substation Plant &amp; Rev 12-2009_Low Income 2010 RevRequirement" xfId="245"/>
    <cellStyle name="_Power Cost Value Copy 11.30.05 gas 1.09.06 AURORA at 1.10.06_Leased Transformer &amp; Substation Plant &amp; Rev 12-2009_Low Income 2010 RevRequirement (2)" xfId="246"/>
    <cellStyle name="_Power Cost Value Copy 11.30.05 gas 1.09.06 AURORA at 1.10.06_Leased Transformer &amp; Substation Plant &amp; Rev 12-2009_Oct2010toSep2011LwIncLead" xfId="247"/>
    <cellStyle name="_Power Cost Value Copy 11.30.05 gas 1.09.06 AURORA at 1.10.06_Low Income 2010 RevRequirement" xfId="248"/>
    <cellStyle name="_Power Cost Value Copy 11.30.05 gas 1.09.06 AURORA at 1.10.06_Low Income 2010 RevRequirement (2)" xfId="249"/>
    <cellStyle name="_Power Cost Value Copy 11.30.05 gas 1.09.06 AURORA at 1.10.06_NIM Summary" xfId="5458"/>
    <cellStyle name="_Power Cost Value Copy 11.30.05 gas 1.09.06 AURORA at 1.10.06_NIM Summary 09GRC" xfId="5459"/>
    <cellStyle name="_Power Cost Value Copy 11.30.05 gas 1.09.06 AURORA at 1.10.06_NIM Summary 09GRC 2" xfId="5460"/>
    <cellStyle name="_Power Cost Value Copy 11.30.05 gas 1.09.06 AURORA at 1.10.06_NIM Summary 2" xfId="5461"/>
    <cellStyle name="_Power Cost Value Copy 11.30.05 gas 1.09.06 AURORA at 1.10.06_NIM Summary 3" xfId="5462"/>
    <cellStyle name="_Power Cost Value Copy 11.30.05 gas 1.09.06 AURORA at 1.10.06_NIM Summary 4" xfId="5463"/>
    <cellStyle name="_Power Cost Value Copy 11.30.05 gas 1.09.06 AURORA at 1.10.06_NIM Summary 5" xfId="5464"/>
    <cellStyle name="_Power Cost Value Copy 11.30.05 gas 1.09.06 AURORA at 1.10.06_NIM Summary 6" xfId="5465"/>
    <cellStyle name="_Power Cost Value Copy 11.30.05 gas 1.09.06 AURORA at 1.10.06_NIM Summary 7" xfId="5466"/>
    <cellStyle name="_Power Cost Value Copy 11.30.05 gas 1.09.06 AURORA at 1.10.06_NIM Summary 8" xfId="5467"/>
    <cellStyle name="_Power Cost Value Copy 11.30.05 gas 1.09.06 AURORA at 1.10.06_NIM Summary 9" xfId="5468"/>
    <cellStyle name="_Power Cost Value Copy 11.30.05 gas 1.09.06 AURORA at 1.10.06_Oct2010toSep2011LwIncLead" xfId="250"/>
    <cellStyle name="_Power Cost Value Copy 11.30.05 gas 1.09.06 AURORA at 1.10.06_PCA 10 -  Exhibit D from A Kellogg Jan 2011" xfId="5469"/>
    <cellStyle name="_Power Cost Value Copy 11.30.05 gas 1.09.06 AURORA at 1.10.06_PCA 10 -  Exhibit D from A Kellogg July 2011" xfId="5470"/>
    <cellStyle name="_Power Cost Value Copy 11.30.05 gas 1.09.06 AURORA at 1.10.06_PCA 10 -  Exhibit D from S Free Rcv'd 12-11" xfId="5471"/>
    <cellStyle name="_Power Cost Value Copy 11.30.05 gas 1.09.06 AURORA at 1.10.06_PCA 7 - Exhibit D update 11_30_08 (2)" xfId="5472"/>
    <cellStyle name="_Power Cost Value Copy 11.30.05 gas 1.09.06 AURORA at 1.10.06_PCA 7 - Exhibit D update 11_30_08 (2) 2" xfId="5473"/>
    <cellStyle name="_Power Cost Value Copy 11.30.05 gas 1.09.06 AURORA at 1.10.06_PCA 7 - Exhibit D update 11_30_08 (2) 2 2" xfId="5474"/>
    <cellStyle name="_Power Cost Value Copy 11.30.05 gas 1.09.06 AURORA at 1.10.06_PCA 7 - Exhibit D update 11_30_08 (2) 3" xfId="5475"/>
    <cellStyle name="_Power Cost Value Copy 11.30.05 gas 1.09.06 AURORA at 1.10.06_PCA 7 - Exhibit D update 11_30_08 (2) 4" xfId="5476"/>
    <cellStyle name="_Power Cost Value Copy 11.30.05 gas 1.09.06 AURORA at 1.10.06_PCA 7 - Exhibit D update 11_30_08 (2)_NIM Summary" xfId="5477"/>
    <cellStyle name="_Power Cost Value Copy 11.30.05 gas 1.09.06 AURORA at 1.10.06_PCA 7 - Exhibit D update 11_30_08 (2)_NIM Summary 2" xfId="5478"/>
    <cellStyle name="_Power Cost Value Copy 11.30.05 gas 1.09.06 AURORA at 1.10.06_PCA 8 - Exhibit D update 12_31_09" xfId="5479"/>
    <cellStyle name="_Power Cost Value Copy 11.30.05 gas 1.09.06 AURORA at 1.10.06_PCA 8 - Exhibit D update 12_31_09 2" xfId="5480"/>
    <cellStyle name="_Power Cost Value Copy 11.30.05 gas 1.09.06 AURORA at 1.10.06_PCA 9 -  Exhibit D April 2010" xfId="5481"/>
    <cellStyle name="_Power Cost Value Copy 11.30.05 gas 1.09.06 AURORA at 1.10.06_PCA 9 -  Exhibit D April 2010 (3)" xfId="5482"/>
    <cellStyle name="_Power Cost Value Copy 11.30.05 gas 1.09.06 AURORA at 1.10.06_PCA 9 -  Exhibit D April 2010 (3) 2" xfId="5483"/>
    <cellStyle name="_Power Cost Value Copy 11.30.05 gas 1.09.06 AURORA at 1.10.06_PCA 9 -  Exhibit D April 2010 2" xfId="5484"/>
    <cellStyle name="_Power Cost Value Copy 11.30.05 gas 1.09.06 AURORA at 1.10.06_PCA 9 -  Exhibit D April 2010 3" xfId="5485"/>
    <cellStyle name="_Power Cost Value Copy 11.30.05 gas 1.09.06 AURORA at 1.10.06_PCA 9 -  Exhibit D Feb 2010" xfId="5486"/>
    <cellStyle name="_Power Cost Value Copy 11.30.05 gas 1.09.06 AURORA at 1.10.06_PCA 9 -  Exhibit D Feb 2010 2" xfId="5487"/>
    <cellStyle name="_Power Cost Value Copy 11.30.05 gas 1.09.06 AURORA at 1.10.06_PCA 9 -  Exhibit D Feb 2010 v2" xfId="5488"/>
    <cellStyle name="_Power Cost Value Copy 11.30.05 gas 1.09.06 AURORA at 1.10.06_PCA 9 -  Exhibit D Feb 2010 v2 2" xfId="5489"/>
    <cellStyle name="_Power Cost Value Copy 11.30.05 gas 1.09.06 AURORA at 1.10.06_PCA 9 -  Exhibit D Feb 2010 WF" xfId="5490"/>
    <cellStyle name="_Power Cost Value Copy 11.30.05 gas 1.09.06 AURORA at 1.10.06_PCA 9 -  Exhibit D Feb 2010 WF 2" xfId="5491"/>
    <cellStyle name="_Power Cost Value Copy 11.30.05 gas 1.09.06 AURORA at 1.10.06_PCA 9 -  Exhibit D Jan 2010" xfId="5492"/>
    <cellStyle name="_Power Cost Value Copy 11.30.05 gas 1.09.06 AURORA at 1.10.06_PCA 9 -  Exhibit D Jan 2010 2" xfId="5493"/>
    <cellStyle name="_Power Cost Value Copy 11.30.05 gas 1.09.06 AURORA at 1.10.06_PCA 9 -  Exhibit D March 2010 (2)" xfId="5494"/>
    <cellStyle name="_Power Cost Value Copy 11.30.05 gas 1.09.06 AURORA at 1.10.06_PCA 9 -  Exhibit D March 2010 (2) 2" xfId="5495"/>
    <cellStyle name="_Power Cost Value Copy 11.30.05 gas 1.09.06 AURORA at 1.10.06_PCA 9 -  Exhibit D Nov 2010" xfId="5496"/>
    <cellStyle name="_Power Cost Value Copy 11.30.05 gas 1.09.06 AURORA at 1.10.06_PCA 9 -  Exhibit D Nov 2010 2" xfId="5497"/>
    <cellStyle name="_Power Cost Value Copy 11.30.05 gas 1.09.06 AURORA at 1.10.06_PCA 9 - Exhibit D at August 2010" xfId="5498"/>
    <cellStyle name="_Power Cost Value Copy 11.30.05 gas 1.09.06 AURORA at 1.10.06_PCA 9 - Exhibit D at August 2010 2" xfId="5499"/>
    <cellStyle name="_Power Cost Value Copy 11.30.05 gas 1.09.06 AURORA at 1.10.06_PCA 9 - Exhibit D June 2010 GRC" xfId="5500"/>
    <cellStyle name="_Power Cost Value Copy 11.30.05 gas 1.09.06 AURORA at 1.10.06_PCA 9 - Exhibit D June 2010 GRC 2" xfId="5501"/>
    <cellStyle name="_Power Cost Value Copy 11.30.05 gas 1.09.06 AURORA at 1.10.06_Power Costs - Comparison bx Rbtl-Staff-Jt-PC" xfId="5502"/>
    <cellStyle name="_Power Cost Value Copy 11.30.05 gas 1.09.06 AURORA at 1.10.06_Power Costs - Comparison bx Rbtl-Staff-Jt-PC 2" xfId="5503"/>
    <cellStyle name="_Power Cost Value Copy 11.30.05 gas 1.09.06 AURORA at 1.10.06_Power Costs - Comparison bx Rbtl-Staff-Jt-PC 2 2" xfId="5504"/>
    <cellStyle name="_Power Cost Value Copy 11.30.05 gas 1.09.06 AURORA at 1.10.06_Power Costs - Comparison bx Rbtl-Staff-Jt-PC 3" xfId="5505"/>
    <cellStyle name="_Power Cost Value Copy 11.30.05 gas 1.09.06 AURORA at 1.10.06_Power Costs - Comparison bx Rbtl-Staff-Jt-PC 4" xfId="5506"/>
    <cellStyle name="_Power Cost Value Copy 11.30.05 gas 1.09.06 AURORA at 1.10.06_Power Costs - Comparison bx Rbtl-Staff-Jt-PC_Adj Bench DR 3 for Initial Briefs (Electric)" xfId="5507"/>
    <cellStyle name="_Power Cost Value Copy 11.30.05 gas 1.09.06 AURORA at 1.10.06_Power Costs - Comparison bx Rbtl-Staff-Jt-PC_Adj Bench DR 3 for Initial Briefs (Electric) 2" xfId="5508"/>
    <cellStyle name="_Power Cost Value Copy 11.30.05 gas 1.09.06 AURORA at 1.10.06_Power Costs - Comparison bx Rbtl-Staff-Jt-PC_Adj Bench DR 3 for Initial Briefs (Electric) 2 2" xfId="5509"/>
    <cellStyle name="_Power Cost Value Copy 11.30.05 gas 1.09.06 AURORA at 1.10.06_Power Costs - Comparison bx Rbtl-Staff-Jt-PC_Adj Bench DR 3 for Initial Briefs (Electric) 3" xfId="5510"/>
    <cellStyle name="_Power Cost Value Copy 11.30.05 gas 1.09.06 AURORA at 1.10.06_Power Costs - Comparison bx Rbtl-Staff-Jt-PC_Adj Bench DR 3 for Initial Briefs (Electric) 4" xfId="5511"/>
    <cellStyle name="_Power Cost Value Copy 11.30.05 gas 1.09.06 AURORA at 1.10.06_Power Costs - Comparison bx Rbtl-Staff-Jt-PC_Electric Rev Req Model (2009 GRC) Rebuttal" xfId="5512"/>
    <cellStyle name="_Power Cost Value Copy 11.30.05 gas 1.09.06 AURORA at 1.10.06_Power Costs - Comparison bx Rbtl-Staff-Jt-PC_Electric Rev Req Model (2009 GRC) Rebuttal 2" xfId="5513"/>
    <cellStyle name="_Power Cost Value Copy 11.30.05 gas 1.09.06 AURORA at 1.10.06_Power Costs - Comparison bx Rbtl-Staff-Jt-PC_Electric Rev Req Model (2009 GRC) Rebuttal 2 2" xfId="5514"/>
    <cellStyle name="_Power Cost Value Copy 11.30.05 gas 1.09.06 AURORA at 1.10.06_Power Costs - Comparison bx Rbtl-Staff-Jt-PC_Electric Rev Req Model (2009 GRC) Rebuttal 3" xfId="5515"/>
    <cellStyle name="_Power Cost Value Copy 11.30.05 gas 1.09.06 AURORA at 1.10.06_Power Costs - Comparison bx Rbtl-Staff-Jt-PC_Electric Rev Req Model (2009 GRC) Rebuttal 4" xfId="5516"/>
    <cellStyle name="_Power Cost Value Copy 11.30.05 gas 1.09.06 AURORA at 1.10.06_Power Costs - Comparison bx Rbtl-Staff-Jt-PC_Electric Rev Req Model (2009 GRC) Rebuttal REmoval of New  WH Solar AdjustMI" xfId="5517"/>
    <cellStyle name="_Power Cost Value Copy 11.30.05 gas 1.09.06 AURORA at 1.10.06_Power Costs - Comparison bx Rbtl-Staff-Jt-PC_Electric Rev Req Model (2009 GRC) Rebuttal REmoval of New  WH Solar AdjustMI 2" xfId="5518"/>
    <cellStyle name="_Power Cost Value Copy 11.30.05 gas 1.09.06 AURORA at 1.10.06_Power Costs - Comparison bx Rbtl-Staff-Jt-PC_Electric Rev Req Model (2009 GRC) Rebuttal REmoval of New  WH Solar AdjustMI 2 2" xfId="5519"/>
    <cellStyle name="_Power Cost Value Copy 11.30.05 gas 1.09.06 AURORA at 1.10.06_Power Costs - Comparison bx Rbtl-Staff-Jt-PC_Electric Rev Req Model (2009 GRC) Rebuttal REmoval of New  WH Solar AdjustMI 3" xfId="5520"/>
    <cellStyle name="_Power Cost Value Copy 11.30.05 gas 1.09.06 AURORA at 1.10.06_Power Costs - Comparison bx Rbtl-Staff-Jt-PC_Electric Rev Req Model (2009 GRC) Rebuttal REmoval of New  WH Solar AdjustMI 4" xfId="5521"/>
    <cellStyle name="_Power Cost Value Copy 11.30.05 gas 1.09.06 AURORA at 1.10.06_Power Costs - Comparison bx Rbtl-Staff-Jt-PC_Electric Rev Req Model (2009 GRC) Revised 01-18-2010" xfId="5522"/>
    <cellStyle name="_Power Cost Value Copy 11.30.05 gas 1.09.06 AURORA at 1.10.06_Power Costs - Comparison bx Rbtl-Staff-Jt-PC_Electric Rev Req Model (2009 GRC) Revised 01-18-2010 2" xfId="5523"/>
    <cellStyle name="_Power Cost Value Copy 11.30.05 gas 1.09.06 AURORA at 1.10.06_Power Costs - Comparison bx Rbtl-Staff-Jt-PC_Electric Rev Req Model (2009 GRC) Revised 01-18-2010 2 2" xfId="5524"/>
    <cellStyle name="_Power Cost Value Copy 11.30.05 gas 1.09.06 AURORA at 1.10.06_Power Costs - Comparison bx Rbtl-Staff-Jt-PC_Electric Rev Req Model (2009 GRC) Revised 01-18-2010 3" xfId="5525"/>
    <cellStyle name="_Power Cost Value Copy 11.30.05 gas 1.09.06 AURORA at 1.10.06_Power Costs - Comparison bx Rbtl-Staff-Jt-PC_Electric Rev Req Model (2009 GRC) Revised 01-18-2010 4" xfId="5526"/>
    <cellStyle name="_Power Cost Value Copy 11.30.05 gas 1.09.06 AURORA at 1.10.06_Power Costs - Comparison bx Rbtl-Staff-Jt-PC_Final Order Electric EXHIBIT A-1" xfId="5527"/>
    <cellStyle name="_Power Cost Value Copy 11.30.05 gas 1.09.06 AURORA at 1.10.06_Power Costs - Comparison bx Rbtl-Staff-Jt-PC_Final Order Electric EXHIBIT A-1 2" xfId="5528"/>
    <cellStyle name="_Power Cost Value Copy 11.30.05 gas 1.09.06 AURORA at 1.10.06_Power Costs - Comparison bx Rbtl-Staff-Jt-PC_Final Order Electric EXHIBIT A-1 2 2" xfId="5529"/>
    <cellStyle name="_Power Cost Value Copy 11.30.05 gas 1.09.06 AURORA at 1.10.06_Power Costs - Comparison bx Rbtl-Staff-Jt-PC_Final Order Electric EXHIBIT A-1 3" xfId="5530"/>
    <cellStyle name="_Power Cost Value Copy 11.30.05 gas 1.09.06 AURORA at 1.10.06_Power Costs - Comparison bx Rbtl-Staff-Jt-PC_Final Order Electric EXHIBIT A-1 4" xfId="5531"/>
    <cellStyle name="_Power Cost Value Copy 11.30.05 gas 1.09.06 AURORA at 1.10.06_Production Adj 4.37" xfId="251"/>
    <cellStyle name="_Power Cost Value Copy 11.30.05 gas 1.09.06 AURORA at 1.10.06_Production Adj 4.37 2" xfId="5532"/>
    <cellStyle name="_Power Cost Value Copy 11.30.05 gas 1.09.06 AURORA at 1.10.06_Production Adj 4.37 2 2" xfId="5533"/>
    <cellStyle name="_Power Cost Value Copy 11.30.05 gas 1.09.06 AURORA at 1.10.06_Production Adj 4.37 3" xfId="5534"/>
    <cellStyle name="_Power Cost Value Copy 11.30.05 gas 1.09.06 AURORA at 1.10.06_Purchased Power Adj 4.03" xfId="252"/>
    <cellStyle name="_Power Cost Value Copy 11.30.05 gas 1.09.06 AURORA at 1.10.06_Purchased Power Adj 4.03 2" xfId="5535"/>
    <cellStyle name="_Power Cost Value Copy 11.30.05 gas 1.09.06 AURORA at 1.10.06_Purchased Power Adj 4.03 2 2" xfId="5536"/>
    <cellStyle name="_Power Cost Value Copy 11.30.05 gas 1.09.06 AURORA at 1.10.06_Purchased Power Adj 4.03 3" xfId="5537"/>
    <cellStyle name="_Power Cost Value Copy 11.30.05 gas 1.09.06 AURORA at 1.10.06_Rate Design Sch 24" xfId="253"/>
    <cellStyle name="_Power Cost Value Copy 11.30.05 gas 1.09.06 AURORA at 1.10.06_Rate Design Sch 24 2" xfId="5538"/>
    <cellStyle name="_Power Cost Value Copy 11.30.05 gas 1.09.06 AURORA at 1.10.06_Rate Design Sch 25" xfId="254"/>
    <cellStyle name="_Power Cost Value Copy 11.30.05 gas 1.09.06 AURORA at 1.10.06_Rate Design Sch 25 2" xfId="5539"/>
    <cellStyle name="_Power Cost Value Copy 11.30.05 gas 1.09.06 AURORA at 1.10.06_Rate Design Sch 25 2 2" xfId="5540"/>
    <cellStyle name="_Power Cost Value Copy 11.30.05 gas 1.09.06 AURORA at 1.10.06_Rate Design Sch 25 3" xfId="5541"/>
    <cellStyle name="_Power Cost Value Copy 11.30.05 gas 1.09.06 AURORA at 1.10.06_Rate Design Sch 26" xfId="255"/>
    <cellStyle name="_Power Cost Value Copy 11.30.05 gas 1.09.06 AURORA at 1.10.06_Rate Design Sch 26 2" xfId="5542"/>
    <cellStyle name="_Power Cost Value Copy 11.30.05 gas 1.09.06 AURORA at 1.10.06_Rate Design Sch 26 2 2" xfId="5543"/>
    <cellStyle name="_Power Cost Value Copy 11.30.05 gas 1.09.06 AURORA at 1.10.06_Rate Design Sch 26 3" xfId="5544"/>
    <cellStyle name="_Power Cost Value Copy 11.30.05 gas 1.09.06 AURORA at 1.10.06_Rate Design Sch 31" xfId="256"/>
    <cellStyle name="_Power Cost Value Copy 11.30.05 gas 1.09.06 AURORA at 1.10.06_Rate Design Sch 31 2" xfId="5545"/>
    <cellStyle name="_Power Cost Value Copy 11.30.05 gas 1.09.06 AURORA at 1.10.06_Rate Design Sch 31 2 2" xfId="5546"/>
    <cellStyle name="_Power Cost Value Copy 11.30.05 gas 1.09.06 AURORA at 1.10.06_Rate Design Sch 31 3" xfId="5547"/>
    <cellStyle name="_Power Cost Value Copy 11.30.05 gas 1.09.06 AURORA at 1.10.06_Rate Design Sch 43" xfId="257"/>
    <cellStyle name="_Power Cost Value Copy 11.30.05 gas 1.09.06 AURORA at 1.10.06_Rate Design Sch 43 2" xfId="5548"/>
    <cellStyle name="_Power Cost Value Copy 11.30.05 gas 1.09.06 AURORA at 1.10.06_Rate Design Sch 43 2 2" xfId="5549"/>
    <cellStyle name="_Power Cost Value Copy 11.30.05 gas 1.09.06 AURORA at 1.10.06_Rate Design Sch 43 3" xfId="5550"/>
    <cellStyle name="_Power Cost Value Copy 11.30.05 gas 1.09.06 AURORA at 1.10.06_Rate Design Sch 448-449" xfId="258"/>
    <cellStyle name="_Power Cost Value Copy 11.30.05 gas 1.09.06 AURORA at 1.10.06_Rate Design Sch 448-449 2" xfId="5551"/>
    <cellStyle name="_Power Cost Value Copy 11.30.05 gas 1.09.06 AURORA at 1.10.06_Rate Design Sch 46" xfId="259"/>
    <cellStyle name="_Power Cost Value Copy 11.30.05 gas 1.09.06 AURORA at 1.10.06_Rate Design Sch 46 2" xfId="5552"/>
    <cellStyle name="_Power Cost Value Copy 11.30.05 gas 1.09.06 AURORA at 1.10.06_Rate Design Sch 46 2 2" xfId="5553"/>
    <cellStyle name="_Power Cost Value Copy 11.30.05 gas 1.09.06 AURORA at 1.10.06_Rate Design Sch 46 3" xfId="5554"/>
    <cellStyle name="_Power Cost Value Copy 11.30.05 gas 1.09.06 AURORA at 1.10.06_Rate Spread" xfId="260"/>
    <cellStyle name="_Power Cost Value Copy 11.30.05 gas 1.09.06 AURORA at 1.10.06_Rate Spread 2" xfId="5555"/>
    <cellStyle name="_Power Cost Value Copy 11.30.05 gas 1.09.06 AURORA at 1.10.06_Rate Spread 2 2" xfId="5556"/>
    <cellStyle name="_Power Cost Value Copy 11.30.05 gas 1.09.06 AURORA at 1.10.06_Rate Spread 3" xfId="5557"/>
    <cellStyle name="_Power Cost Value Copy 11.30.05 gas 1.09.06 AURORA at 1.10.06_Rebuttal Power Costs" xfId="5558"/>
    <cellStyle name="_Power Cost Value Copy 11.30.05 gas 1.09.06 AURORA at 1.10.06_Rebuttal Power Costs 2" xfId="5559"/>
    <cellStyle name="_Power Cost Value Copy 11.30.05 gas 1.09.06 AURORA at 1.10.06_Rebuttal Power Costs 2 2" xfId="5560"/>
    <cellStyle name="_Power Cost Value Copy 11.30.05 gas 1.09.06 AURORA at 1.10.06_Rebuttal Power Costs 3" xfId="5561"/>
    <cellStyle name="_Power Cost Value Copy 11.30.05 gas 1.09.06 AURORA at 1.10.06_Rebuttal Power Costs 4" xfId="5562"/>
    <cellStyle name="_Power Cost Value Copy 11.30.05 gas 1.09.06 AURORA at 1.10.06_Rebuttal Power Costs_Adj Bench DR 3 for Initial Briefs (Electric)" xfId="5563"/>
    <cellStyle name="_Power Cost Value Copy 11.30.05 gas 1.09.06 AURORA at 1.10.06_Rebuttal Power Costs_Adj Bench DR 3 for Initial Briefs (Electric) 2" xfId="5564"/>
    <cellStyle name="_Power Cost Value Copy 11.30.05 gas 1.09.06 AURORA at 1.10.06_Rebuttal Power Costs_Adj Bench DR 3 for Initial Briefs (Electric) 2 2" xfId="5565"/>
    <cellStyle name="_Power Cost Value Copy 11.30.05 gas 1.09.06 AURORA at 1.10.06_Rebuttal Power Costs_Adj Bench DR 3 for Initial Briefs (Electric) 3" xfId="5566"/>
    <cellStyle name="_Power Cost Value Copy 11.30.05 gas 1.09.06 AURORA at 1.10.06_Rebuttal Power Costs_Adj Bench DR 3 for Initial Briefs (Electric) 4" xfId="5567"/>
    <cellStyle name="_Power Cost Value Copy 11.30.05 gas 1.09.06 AURORA at 1.10.06_Rebuttal Power Costs_Electric Rev Req Model (2009 GRC) Rebuttal" xfId="5568"/>
    <cellStyle name="_Power Cost Value Copy 11.30.05 gas 1.09.06 AURORA at 1.10.06_Rebuttal Power Costs_Electric Rev Req Model (2009 GRC) Rebuttal 2" xfId="5569"/>
    <cellStyle name="_Power Cost Value Copy 11.30.05 gas 1.09.06 AURORA at 1.10.06_Rebuttal Power Costs_Electric Rev Req Model (2009 GRC) Rebuttal 2 2" xfId="5570"/>
    <cellStyle name="_Power Cost Value Copy 11.30.05 gas 1.09.06 AURORA at 1.10.06_Rebuttal Power Costs_Electric Rev Req Model (2009 GRC) Rebuttal 3" xfId="5571"/>
    <cellStyle name="_Power Cost Value Copy 11.30.05 gas 1.09.06 AURORA at 1.10.06_Rebuttal Power Costs_Electric Rev Req Model (2009 GRC) Rebuttal 4" xfId="5572"/>
    <cellStyle name="_Power Cost Value Copy 11.30.05 gas 1.09.06 AURORA at 1.10.06_Rebuttal Power Costs_Electric Rev Req Model (2009 GRC) Rebuttal REmoval of New  WH Solar AdjustMI" xfId="5573"/>
    <cellStyle name="_Power Cost Value Copy 11.30.05 gas 1.09.06 AURORA at 1.10.06_Rebuttal Power Costs_Electric Rev Req Model (2009 GRC) Rebuttal REmoval of New  WH Solar AdjustMI 2" xfId="5574"/>
    <cellStyle name="_Power Cost Value Copy 11.30.05 gas 1.09.06 AURORA at 1.10.06_Rebuttal Power Costs_Electric Rev Req Model (2009 GRC) Rebuttal REmoval of New  WH Solar AdjustMI 2 2" xfId="5575"/>
    <cellStyle name="_Power Cost Value Copy 11.30.05 gas 1.09.06 AURORA at 1.10.06_Rebuttal Power Costs_Electric Rev Req Model (2009 GRC) Rebuttal REmoval of New  WH Solar AdjustMI 3" xfId="5576"/>
    <cellStyle name="_Power Cost Value Copy 11.30.05 gas 1.09.06 AURORA at 1.10.06_Rebuttal Power Costs_Electric Rev Req Model (2009 GRC) Rebuttal REmoval of New  WH Solar AdjustMI 4" xfId="5577"/>
    <cellStyle name="_Power Cost Value Copy 11.30.05 gas 1.09.06 AURORA at 1.10.06_Rebuttal Power Costs_Electric Rev Req Model (2009 GRC) Revised 01-18-2010" xfId="5578"/>
    <cellStyle name="_Power Cost Value Copy 11.30.05 gas 1.09.06 AURORA at 1.10.06_Rebuttal Power Costs_Electric Rev Req Model (2009 GRC) Revised 01-18-2010 2" xfId="5579"/>
    <cellStyle name="_Power Cost Value Copy 11.30.05 gas 1.09.06 AURORA at 1.10.06_Rebuttal Power Costs_Electric Rev Req Model (2009 GRC) Revised 01-18-2010 2 2" xfId="5580"/>
    <cellStyle name="_Power Cost Value Copy 11.30.05 gas 1.09.06 AURORA at 1.10.06_Rebuttal Power Costs_Electric Rev Req Model (2009 GRC) Revised 01-18-2010 3" xfId="5581"/>
    <cellStyle name="_Power Cost Value Copy 11.30.05 gas 1.09.06 AURORA at 1.10.06_Rebuttal Power Costs_Electric Rev Req Model (2009 GRC) Revised 01-18-2010 4" xfId="5582"/>
    <cellStyle name="_Power Cost Value Copy 11.30.05 gas 1.09.06 AURORA at 1.10.06_Rebuttal Power Costs_Final Order Electric EXHIBIT A-1" xfId="5583"/>
    <cellStyle name="_Power Cost Value Copy 11.30.05 gas 1.09.06 AURORA at 1.10.06_Rebuttal Power Costs_Final Order Electric EXHIBIT A-1 2" xfId="5584"/>
    <cellStyle name="_Power Cost Value Copy 11.30.05 gas 1.09.06 AURORA at 1.10.06_Rebuttal Power Costs_Final Order Electric EXHIBIT A-1 2 2" xfId="5585"/>
    <cellStyle name="_Power Cost Value Copy 11.30.05 gas 1.09.06 AURORA at 1.10.06_Rebuttal Power Costs_Final Order Electric EXHIBIT A-1 3" xfId="5586"/>
    <cellStyle name="_Power Cost Value Copy 11.30.05 gas 1.09.06 AURORA at 1.10.06_Rebuttal Power Costs_Final Order Electric EXHIBIT A-1 4" xfId="5587"/>
    <cellStyle name="_Power Cost Value Copy 11.30.05 gas 1.09.06 AURORA at 1.10.06_RECS vs PTC's w Interest 6-28-10" xfId="261"/>
    <cellStyle name="_Power Cost Value Copy 11.30.05 gas 1.09.06 AURORA at 1.10.06_ROR 5.02" xfId="262"/>
    <cellStyle name="_Power Cost Value Copy 11.30.05 gas 1.09.06 AURORA at 1.10.06_ROR 5.02 2" xfId="5588"/>
    <cellStyle name="_Power Cost Value Copy 11.30.05 gas 1.09.06 AURORA at 1.10.06_ROR 5.02 2 2" xfId="5589"/>
    <cellStyle name="_Power Cost Value Copy 11.30.05 gas 1.09.06 AURORA at 1.10.06_ROR 5.02 3" xfId="5590"/>
    <cellStyle name="_Power Cost Value Copy 11.30.05 gas 1.09.06 AURORA at 1.10.06_Sch 40 Feeder OH 2008" xfId="5591"/>
    <cellStyle name="_Power Cost Value Copy 11.30.05 gas 1.09.06 AURORA at 1.10.06_Sch 40 Feeder OH 2008 2" xfId="5592"/>
    <cellStyle name="_Power Cost Value Copy 11.30.05 gas 1.09.06 AURORA at 1.10.06_Sch 40 Feeder OH 2008 2 2" xfId="5593"/>
    <cellStyle name="_Power Cost Value Copy 11.30.05 gas 1.09.06 AURORA at 1.10.06_Sch 40 Feeder OH 2008 3" xfId="5594"/>
    <cellStyle name="_Power Cost Value Copy 11.30.05 gas 1.09.06 AURORA at 1.10.06_Sch 40 Interim Energy Rates " xfId="1095"/>
    <cellStyle name="_Power Cost Value Copy 11.30.05 gas 1.09.06 AURORA at 1.10.06_Sch 40 Interim Energy Rates  2" xfId="5595"/>
    <cellStyle name="_Power Cost Value Copy 11.30.05 gas 1.09.06 AURORA at 1.10.06_Sch 40 Interim Energy Rates  2 2" xfId="5596"/>
    <cellStyle name="_Power Cost Value Copy 11.30.05 gas 1.09.06 AURORA at 1.10.06_Sch 40 Interim Energy Rates  3" xfId="5597"/>
    <cellStyle name="_Power Cost Value Copy 11.30.05 gas 1.09.06 AURORA at 1.10.06_Sch 40 Substation A&amp;G 2008" xfId="5598"/>
    <cellStyle name="_Power Cost Value Copy 11.30.05 gas 1.09.06 AURORA at 1.10.06_Sch 40 Substation A&amp;G 2008 2" xfId="5599"/>
    <cellStyle name="_Power Cost Value Copy 11.30.05 gas 1.09.06 AURORA at 1.10.06_Sch 40 Substation A&amp;G 2008 2 2" xfId="5600"/>
    <cellStyle name="_Power Cost Value Copy 11.30.05 gas 1.09.06 AURORA at 1.10.06_Sch 40 Substation A&amp;G 2008 3" xfId="5601"/>
    <cellStyle name="_Power Cost Value Copy 11.30.05 gas 1.09.06 AURORA at 1.10.06_Sch 40 Substation O&amp;M 2008" xfId="5602"/>
    <cellStyle name="_Power Cost Value Copy 11.30.05 gas 1.09.06 AURORA at 1.10.06_Sch 40 Substation O&amp;M 2008 2" xfId="5603"/>
    <cellStyle name="_Power Cost Value Copy 11.30.05 gas 1.09.06 AURORA at 1.10.06_Sch 40 Substation O&amp;M 2008 2 2" xfId="5604"/>
    <cellStyle name="_Power Cost Value Copy 11.30.05 gas 1.09.06 AURORA at 1.10.06_Sch 40 Substation O&amp;M 2008 3" xfId="5605"/>
    <cellStyle name="_Power Cost Value Copy 11.30.05 gas 1.09.06 AURORA at 1.10.06_Subs 2008" xfId="5606"/>
    <cellStyle name="_Power Cost Value Copy 11.30.05 gas 1.09.06 AURORA at 1.10.06_Subs 2008 2" xfId="5607"/>
    <cellStyle name="_Power Cost Value Copy 11.30.05 gas 1.09.06 AURORA at 1.10.06_Subs 2008 2 2" xfId="5608"/>
    <cellStyle name="_Power Cost Value Copy 11.30.05 gas 1.09.06 AURORA at 1.10.06_Subs 2008 3" xfId="5609"/>
    <cellStyle name="_Power Cost Value Copy 11.30.05 gas 1.09.06 AURORA at 1.10.06_Transmission Workbook for May BOD" xfId="5610"/>
    <cellStyle name="_Power Cost Value Copy 11.30.05 gas 1.09.06 AURORA at 1.10.06_Transmission Workbook for May BOD 2" xfId="5611"/>
    <cellStyle name="_Power Cost Value Copy 11.30.05 gas 1.09.06 AURORA at 1.10.06_Typical Residential Impacts 10.27.08" xfId="263"/>
    <cellStyle name="_Power Cost Value Copy 11.30.05 gas 1.09.06 AURORA at 1.10.06_Wind Integration 10GRC" xfId="5612"/>
    <cellStyle name="_Power Cost Value Copy 11.30.05 gas 1.09.06 AURORA at 1.10.06_Wind Integration 10GRC 2" xfId="5613"/>
    <cellStyle name="_Power Costs Rate Year 11-13-07" xfId="5614"/>
    <cellStyle name="_Price Output" xfId="5615"/>
    <cellStyle name="_Price Output 2" xfId="5616"/>
    <cellStyle name="_Price Output_NIM Summary" xfId="5617"/>
    <cellStyle name="_Price Output_NIM Summary 2" xfId="5618"/>
    <cellStyle name="_Price Output_Wind Integration 10GRC" xfId="5619"/>
    <cellStyle name="_Price Output_Wind Integration 10GRC 2" xfId="5620"/>
    <cellStyle name="_Prices" xfId="5621"/>
    <cellStyle name="_Prices 2" xfId="5622"/>
    <cellStyle name="_Prices_NIM Summary" xfId="5623"/>
    <cellStyle name="_Prices_NIM Summary 2" xfId="5624"/>
    <cellStyle name="_Prices_Wind Integration 10GRC" xfId="5625"/>
    <cellStyle name="_Prices_Wind Integration 10GRC 2" xfId="5626"/>
    <cellStyle name="_Pro Forma Rev 07 GRC" xfId="823"/>
    <cellStyle name="_x0013__Rebuttal Power Costs" xfId="5627"/>
    <cellStyle name="_x0013__Rebuttal Power Costs 2" xfId="5628"/>
    <cellStyle name="_x0013__Rebuttal Power Costs 2 2" xfId="5629"/>
    <cellStyle name="_x0013__Rebuttal Power Costs 3" xfId="5630"/>
    <cellStyle name="_x0013__Rebuttal Power Costs 4" xfId="5631"/>
    <cellStyle name="_x0013__Rebuttal Power Costs_Adj Bench DR 3 for Initial Briefs (Electric)" xfId="5632"/>
    <cellStyle name="_x0013__Rebuttal Power Costs_Adj Bench DR 3 for Initial Briefs (Electric) 2" xfId="5633"/>
    <cellStyle name="_x0013__Rebuttal Power Costs_Adj Bench DR 3 for Initial Briefs (Electric) 2 2" xfId="5634"/>
    <cellStyle name="_x0013__Rebuttal Power Costs_Adj Bench DR 3 for Initial Briefs (Electric) 3" xfId="5635"/>
    <cellStyle name="_x0013__Rebuttal Power Costs_Adj Bench DR 3 for Initial Briefs (Electric) 4" xfId="5636"/>
    <cellStyle name="_x0013__Rebuttal Power Costs_Electric Rev Req Model (2009 GRC) Rebuttal" xfId="5637"/>
    <cellStyle name="_x0013__Rebuttal Power Costs_Electric Rev Req Model (2009 GRC) Rebuttal 2" xfId="5638"/>
    <cellStyle name="_x0013__Rebuttal Power Costs_Electric Rev Req Model (2009 GRC) Rebuttal 2 2" xfId="5639"/>
    <cellStyle name="_x0013__Rebuttal Power Costs_Electric Rev Req Model (2009 GRC) Rebuttal 3" xfId="5640"/>
    <cellStyle name="_x0013__Rebuttal Power Costs_Electric Rev Req Model (2009 GRC) Rebuttal 4" xfId="5641"/>
    <cellStyle name="_x0013__Rebuttal Power Costs_Electric Rev Req Model (2009 GRC) Rebuttal REmoval of New  WH Solar AdjustMI" xfId="5642"/>
    <cellStyle name="_x0013__Rebuttal Power Costs_Electric Rev Req Model (2009 GRC) Rebuttal REmoval of New  WH Solar AdjustMI 2" xfId="5643"/>
    <cellStyle name="_x0013__Rebuttal Power Costs_Electric Rev Req Model (2009 GRC) Rebuttal REmoval of New  WH Solar AdjustMI 2 2" xfId="5644"/>
    <cellStyle name="_x0013__Rebuttal Power Costs_Electric Rev Req Model (2009 GRC) Rebuttal REmoval of New  WH Solar AdjustMI 3" xfId="5645"/>
    <cellStyle name="_x0013__Rebuttal Power Costs_Electric Rev Req Model (2009 GRC) Rebuttal REmoval of New  WH Solar AdjustMI 4" xfId="5646"/>
    <cellStyle name="_x0013__Rebuttal Power Costs_Electric Rev Req Model (2009 GRC) Revised 01-18-2010" xfId="5647"/>
    <cellStyle name="_x0013__Rebuttal Power Costs_Electric Rev Req Model (2009 GRC) Revised 01-18-2010 2" xfId="5648"/>
    <cellStyle name="_x0013__Rebuttal Power Costs_Electric Rev Req Model (2009 GRC) Revised 01-18-2010 2 2" xfId="5649"/>
    <cellStyle name="_x0013__Rebuttal Power Costs_Electric Rev Req Model (2009 GRC) Revised 01-18-2010 3" xfId="5650"/>
    <cellStyle name="_x0013__Rebuttal Power Costs_Electric Rev Req Model (2009 GRC) Revised 01-18-2010 4" xfId="5651"/>
    <cellStyle name="_x0013__Rebuttal Power Costs_Final Order Electric EXHIBIT A-1" xfId="5652"/>
    <cellStyle name="_x0013__Rebuttal Power Costs_Final Order Electric EXHIBIT A-1 2" xfId="5653"/>
    <cellStyle name="_x0013__Rebuttal Power Costs_Final Order Electric EXHIBIT A-1 2 2" xfId="5654"/>
    <cellStyle name="_x0013__Rebuttal Power Costs_Final Order Electric EXHIBIT A-1 3" xfId="5655"/>
    <cellStyle name="_x0013__Rebuttal Power Costs_Final Order Electric EXHIBIT A-1 4" xfId="5656"/>
    <cellStyle name="_recommendation" xfId="5657"/>
    <cellStyle name="_recommendation 2" xfId="5658"/>
    <cellStyle name="_recommendation_DEM-WP(C) Wind Integration Summary 2010GRC" xfId="5659"/>
    <cellStyle name="_recommendation_DEM-WP(C) Wind Integration Summary 2010GRC 2" xfId="5660"/>
    <cellStyle name="_recommendation_NIM Summary" xfId="5661"/>
    <cellStyle name="_recommendation_NIM Summary 2" xfId="5662"/>
    <cellStyle name="_Recon to Darrin's 5.11.05 proforma" xfId="264"/>
    <cellStyle name="_Recon to Darrin's 5.11.05 proforma 2" xfId="824"/>
    <cellStyle name="_Recon to Darrin's 5.11.05 proforma 2 2" xfId="5663"/>
    <cellStyle name="_Recon to Darrin's 5.11.05 proforma 2 2 2" xfId="5664"/>
    <cellStyle name="_Recon to Darrin's 5.11.05 proforma 2 3" xfId="5665"/>
    <cellStyle name="_Recon to Darrin's 5.11.05 proforma 3" xfId="5666"/>
    <cellStyle name="_Recon to Darrin's 5.11.05 proforma 3 2" xfId="5667"/>
    <cellStyle name="_Recon to Darrin's 5.11.05 proforma 3 2 2" xfId="5668"/>
    <cellStyle name="_Recon to Darrin's 5.11.05 proforma 3 3" xfId="5669"/>
    <cellStyle name="_Recon to Darrin's 5.11.05 proforma 3 3 2" xfId="5670"/>
    <cellStyle name="_Recon to Darrin's 5.11.05 proforma 3 4" xfId="5671"/>
    <cellStyle name="_Recon to Darrin's 5.11.05 proforma 3 4 2" xfId="5672"/>
    <cellStyle name="_Recon to Darrin's 5.11.05 proforma 4" xfId="5673"/>
    <cellStyle name="_Recon to Darrin's 5.11.05 proforma 4 2" xfId="5674"/>
    <cellStyle name="_Recon to Darrin's 5.11.05 proforma 5" xfId="5675"/>
    <cellStyle name="_Recon to Darrin's 5.11.05 proforma 6" xfId="5676"/>
    <cellStyle name="_Recon to Darrin's 5.11.05 proforma 7" xfId="5677"/>
    <cellStyle name="_Recon to Darrin's 5.11.05 proforma_(C) WHE Proforma with ITC cash grant 10 Yr Amort_for deferral_102809" xfId="5678"/>
    <cellStyle name="_Recon to Darrin's 5.11.05 proforma_(C) WHE Proforma with ITC cash grant 10 Yr Amort_for deferral_102809 2" xfId="5679"/>
    <cellStyle name="_Recon to Darrin's 5.11.05 proforma_(C) WHE Proforma with ITC cash grant 10 Yr Amort_for deferral_102809 2 2" xfId="5680"/>
    <cellStyle name="_Recon to Darrin's 5.11.05 proforma_(C) WHE Proforma with ITC cash grant 10 Yr Amort_for deferral_102809 3" xfId="5681"/>
    <cellStyle name="_Recon to Darrin's 5.11.05 proforma_(C) WHE Proforma with ITC cash grant 10 Yr Amort_for deferral_102809 4" xfId="5682"/>
    <cellStyle name="_Recon to Darrin's 5.11.05 proforma_(C) WHE Proforma with ITC cash grant 10 Yr Amort_for deferral_102809_16.07E Wild Horse Wind Expansionwrkingfile" xfId="5683"/>
    <cellStyle name="_Recon to Darrin's 5.11.05 proforma_(C) WHE Proforma with ITC cash grant 10 Yr Amort_for deferral_102809_16.07E Wild Horse Wind Expansionwrkingfile 2" xfId="5684"/>
    <cellStyle name="_Recon to Darrin's 5.11.05 proforma_(C) WHE Proforma with ITC cash grant 10 Yr Amort_for deferral_102809_16.07E Wild Horse Wind Expansionwrkingfile 2 2" xfId="5685"/>
    <cellStyle name="_Recon to Darrin's 5.11.05 proforma_(C) WHE Proforma with ITC cash grant 10 Yr Amort_for deferral_102809_16.07E Wild Horse Wind Expansionwrkingfile 3" xfId="5686"/>
    <cellStyle name="_Recon to Darrin's 5.11.05 proforma_(C) WHE Proforma with ITC cash grant 10 Yr Amort_for deferral_102809_16.07E Wild Horse Wind Expansionwrkingfile 4" xfId="5687"/>
    <cellStyle name="_Recon to Darrin's 5.11.05 proforma_(C) WHE Proforma with ITC cash grant 10 Yr Amort_for deferral_102809_16.07E Wild Horse Wind Expansionwrkingfile SF" xfId="5688"/>
    <cellStyle name="_Recon to Darrin's 5.11.05 proforma_(C) WHE Proforma with ITC cash grant 10 Yr Amort_for deferral_102809_16.07E Wild Horse Wind Expansionwrkingfile SF 2" xfId="5689"/>
    <cellStyle name="_Recon to Darrin's 5.11.05 proforma_(C) WHE Proforma with ITC cash grant 10 Yr Amort_for deferral_102809_16.07E Wild Horse Wind Expansionwrkingfile SF 2 2" xfId="5690"/>
    <cellStyle name="_Recon to Darrin's 5.11.05 proforma_(C) WHE Proforma with ITC cash grant 10 Yr Amort_for deferral_102809_16.07E Wild Horse Wind Expansionwrkingfile SF 3" xfId="5691"/>
    <cellStyle name="_Recon to Darrin's 5.11.05 proforma_(C) WHE Proforma with ITC cash grant 10 Yr Amort_for deferral_102809_16.07E Wild Horse Wind Expansionwrkingfile SF 4" xfId="5692"/>
    <cellStyle name="_Recon to Darrin's 5.11.05 proforma_(C) WHE Proforma with ITC cash grant 10 Yr Amort_for deferral_102809_16.37E Wild Horse Expansion DeferralRevwrkingfile SF" xfId="5693"/>
    <cellStyle name="_Recon to Darrin's 5.11.05 proforma_(C) WHE Proforma with ITC cash grant 10 Yr Amort_for deferral_102809_16.37E Wild Horse Expansion DeferralRevwrkingfile SF 2" xfId="5694"/>
    <cellStyle name="_Recon to Darrin's 5.11.05 proforma_(C) WHE Proforma with ITC cash grant 10 Yr Amort_for deferral_102809_16.37E Wild Horse Expansion DeferralRevwrkingfile SF 2 2" xfId="5695"/>
    <cellStyle name="_Recon to Darrin's 5.11.05 proforma_(C) WHE Proforma with ITC cash grant 10 Yr Amort_for deferral_102809_16.37E Wild Horse Expansion DeferralRevwrkingfile SF 3" xfId="5696"/>
    <cellStyle name="_Recon to Darrin's 5.11.05 proforma_(C) WHE Proforma with ITC cash grant 10 Yr Amort_for deferral_102809_16.37E Wild Horse Expansion DeferralRevwrkingfile SF 4" xfId="5697"/>
    <cellStyle name="_Recon to Darrin's 5.11.05 proforma_(C) WHE Proforma with ITC cash grant 10 Yr Amort_for rebuttal_120709" xfId="5698"/>
    <cellStyle name="_Recon to Darrin's 5.11.05 proforma_(C) WHE Proforma with ITC cash grant 10 Yr Amort_for rebuttal_120709 2" xfId="5699"/>
    <cellStyle name="_Recon to Darrin's 5.11.05 proforma_(C) WHE Proforma with ITC cash grant 10 Yr Amort_for rebuttal_120709 2 2" xfId="5700"/>
    <cellStyle name="_Recon to Darrin's 5.11.05 proforma_(C) WHE Proforma with ITC cash grant 10 Yr Amort_for rebuttal_120709 3" xfId="5701"/>
    <cellStyle name="_Recon to Darrin's 5.11.05 proforma_(C) WHE Proforma with ITC cash grant 10 Yr Amort_for rebuttal_120709 4" xfId="5702"/>
    <cellStyle name="_Recon to Darrin's 5.11.05 proforma_04.07E Wild Horse Wind Expansion" xfId="5703"/>
    <cellStyle name="_Recon to Darrin's 5.11.05 proforma_04.07E Wild Horse Wind Expansion 2" xfId="5704"/>
    <cellStyle name="_Recon to Darrin's 5.11.05 proforma_04.07E Wild Horse Wind Expansion 2 2" xfId="5705"/>
    <cellStyle name="_Recon to Darrin's 5.11.05 proforma_04.07E Wild Horse Wind Expansion 3" xfId="5706"/>
    <cellStyle name="_Recon to Darrin's 5.11.05 proforma_04.07E Wild Horse Wind Expansion 4" xfId="5707"/>
    <cellStyle name="_Recon to Darrin's 5.11.05 proforma_04.07E Wild Horse Wind Expansion_16.07E Wild Horse Wind Expansionwrkingfile" xfId="5708"/>
    <cellStyle name="_Recon to Darrin's 5.11.05 proforma_04.07E Wild Horse Wind Expansion_16.07E Wild Horse Wind Expansionwrkingfile 2" xfId="5709"/>
    <cellStyle name="_Recon to Darrin's 5.11.05 proforma_04.07E Wild Horse Wind Expansion_16.07E Wild Horse Wind Expansionwrkingfile 2 2" xfId="5710"/>
    <cellStyle name="_Recon to Darrin's 5.11.05 proforma_04.07E Wild Horse Wind Expansion_16.07E Wild Horse Wind Expansionwrkingfile 3" xfId="5711"/>
    <cellStyle name="_Recon to Darrin's 5.11.05 proforma_04.07E Wild Horse Wind Expansion_16.07E Wild Horse Wind Expansionwrkingfile 4" xfId="5712"/>
    <cellStyle name="_Recon to Darrin's 5.11.05 proforma_04.07E Wild Horse Wind Expansion_16.07E Wild Horse Wind Expansionwrkingfile SF" xfId="5713"/>
    <cellStyle name="_Recon to Darrin's 5.11.05 proforma_04.07E Wild Horse Wind Expansion_16.07E Wild Horse Wind Expansionwrkingfile SF 2" xfId="5714"/>
    <cellStyle name="_Recon to Darrin's 5.11.05 proforma_04.07E Wild Horse Wind Expansion_16.07E Wild Horse Wind Expansionwrkingfile SF 2 2" xfId="5715"/>
    <cellStyle name="_Recon to Darrin's 5.11.05 proforma_04.07E Wild Horse Wind Expansion_16.07E Wild Horse Wind Expansionwrkingfile SF 3" xfId="5716"/>
    <cellStyle name="_Recon to Darrin's 5.11.05 proforma_04.07E Wild Horse Wind Expansion_16.07E Wild Horse Wind Expansionwrkingfile SF 4" xfId="5717"/>
    <cellStyle name="_Recon to Darrin's 5.11.05 proforma_04.07E Wild Horse Wind Expansion_16.37E Wild Horse Expansion DeferralRevwrkingfile SF" xfId="5718"/>
    <cellStyle name="_Recon to Darrin's 5.11.05 proforma_04.07E Wild Horse Wind Expansion_16.37E Wild Horse Expansion DeferralRevwrkingfile SF 2" xfId="5719"/>
    <cellStyle name="_Recon to Darrin's 5.11.05 proforma_04.07E Wild Horse Wind Expansion_16.37E Wild Horse Expansion DeferralRevwrkingfile SF 2 2" xfId="5720"/>
    <cellStyle name="_Recon to Darrin's 5.11.05 proforma_04.07E Wild Horse Wind Expansion_16.37E Wild Horse Expansion DeferralRevwrkingfile SF 3" xfId="5721"/>
    <cellStyle name="_Recon to Darrin's 5.11.05 proforma_04.07E Wild Horse Wind Expansion_16.37E Wild Horse Expansion DeferralRevwrkingfile SF 4" xfId="5722"/>
    <cellStyle name="_Recon to Darrin's 5.11.05 proforma_16.07E Wild Horse Wind Expansionwrkingfile" xfId="5723"/>
    <cellStyle name="_Recon to Darrin's 5.11.05 proforma_16.07E Wild Horse Wind Expansionwrkingfile 2" xfId="5724"/>
    <cellStyle name="_Recon to Darrin's 5.11.05 proforma_16.07E Wild Horse Wind Expansionwrkingfile 2 2" xfId="5725"/>
    <cellStyle name="_Recon to Darrin's 5.11.05 proforma_16.07E Wild Horse Wind Expansionwrkingfile 3" xfId="5726"/>
    <cellStyle name="_Recon to Darrin's 5.11.05 proforma_16.07E Wild Horse Wind Expansionwrkingfile 4" xfId="5727"/>
    <cellStyle name="_Recon to Darrin's 5.11.05 proforma_16.07E Wild Horse Wind Expansionwrkingfile SF" xfId="5728"/>
    <cellStyle name="_Recon to Darrin's 5.11.05 proforma_16.07E Wild Horse Wind Expansionwrkingfile SF 2" xfId="5729"/>
    <cellStyle name="_Recon to Darrin's 5.11.05 proforma_16.07E Wild Horse Wind Expansionwrkingfile SF 2 2" xfId="5730"/>
    <cellStyle name="_Recon to Darrin's 5.11.05 proforma_16.07E Wild Horse Wind Expansionwrkingfile SF 3" xfId="5731"/>
    <cellStyle name="_Recon to Darrin's 5.11.05 proforma_16.07E Wild Horse Wind Expansionwrkingfile SF 4" xfId="5732"/>
    <cellStyle name="_Recon to Darrin's 5.11.05 proforma_16.37E Wild Horse Expansion DeferralRevwrkingfile SF" xfId="5733"/>
    <cellStyle name="_Recon to Darrin's 5.11.05 proforma_16.37E Wild Horse Expansion DeferralRevwrkingfile SF 2" xfId="5734"/>
    <cellStyle name="_Recon to Darrin's 5.11.05 proforma_16.37E Wild Horse Expansion DeferralRevwrkingfile SF 2 2" xfId="5735"/>
    <cellStyle name="_Recon to Darrin's 5.11.05 proforma_16.37E Wild Horse Expansion DeferralRevwrkingfile SF 3" xfId="5736"/>
    <cellStyle name="_Recon to Darrin's 5.11.05 proforma_16.37E Wild Horse Expansion DeferralRevwrkingfile SF 4" xfId="5737"/>
    <cellStyle name="_Recon to Darrin's 5.11.05 proforma_2009 Compliance Filing PCA Exhibits for GRC" xfId="5738"/>
    <cellStyle name="_Recon to Darrin's 5.11.05 proforma_2009 Compliance Filing PCA Exhibits for GRC 2" xfId="5739"/>
    <cellStyle name="_Recon to Darrin's 5.11.05 proforma_2009 GRC Compl Filing - Exhibit D" xfId="5740"/>
    <cellStyle name="_Recon to Darrin's 5.11.05 proforma_2009 GRC Compl Filing - Exhibit D 2" xfId="5741"/>
    <cellStyle name="_Recon to Darrin's 5.11.05 proforma_2010 PTC's July1_Dec31 2010 " xfId="265"/>
    <cellStyle name="_Recon to Darrin's 5.11.05 proforma_2010 PTC's Sept10_Aug11 (Version 4)" xfId="266"/>
    <cellStyle name="_Recon to Darrin's 5.11.05 proforma_3.01 Income Statement" xfId="825"/>
    <cellStyle name="_Recon to Darrin's 5.11.05 proforma_4 31 Regulatory Assets and Liabilities  7 06- Exhibit D" xfId="826"/>
    <cellStyle name="_Recon to Darrin's 5.11.05 proforma_4 31 Regulatory Assets and Liabilities  7 06- Exhibit D 2" xfId="5742"/>
    <cellStyle name="_Recon to Darrin's 5.11.05 proforma_4 31 Regulatory Assets and Liabilities  7 06- Exhibit D 2 2" xfId="5743"/>
    <cellStyle name="_Recon to Darrin's 5.11.05 proforma_4 31 Regulatory Assets and Liabilities  7 06- Exhibit D 3" xfId="5744"/>
    <cellStyle name="_Recon to Darrin's 5.11.05 proforma_4 31 Regulatory Assets and Liabilities  7 06- Exhibit D 4" xfId="5745"/>
    <cellStyle name="_Recon to Darrin's 5.11.05 proforma_4 31 Regulatory Assets and Liabilities  7 06- Exhibit D_NIM Summary" xfId="5746"/>
    <cellStyle name="_Recon to Darrin's 5.11.05 proforma_4 31 Regulatory Assets and Liabilities  7 06- Exhibit D_NIM Summary 2" xfId="5747"/>
    <cellStyle name="_Recon to Darrin's 5.11.05 proforma_4 32 Regulatory Assets and Liabilities  7 06- Exhibit D" xfId="827"/>
    <cellStyle name="_Recon to Darrin's 5.11.05 proforma_4 32 Regulatory Assets and Liabilities  7 06- Exhibit D 2" xfId="5748"/>
    <cellStyle name="_Recon to Darrin's 5.11.05 proforma_4 32 Regulatory Assets and Liabilities  7 06- Exhibit D 2 2" xfId="5749"/>
    <cellStyle name="_Recon to Darrin's 5.11.05 proforma_4 32 Regulatory Assets and Liabilities  7 06- Exhibit D 3" xfId="5750"/>
    <cellStyle name="_Recon to Darrin's 5.11.05 proforma_4 32 Regulatory Assets and Liabilities  7 06- Exhibit D 4" xfId="5751"/>
    <cellStyle name="_Recon to Darrin's 5.11.05 proforma_4 32 Regulatory Assets and Liabilities  7 06- Exhibit D_NIM Summary" xfId="5752"/>
    <cellStyle name="_Recon to Darrin's 5.11.05 proforma_4 32 Regulatory Assets and Liabilities  7 06- Exhibit D_NIM Summary 2" xfId="5753"/>
    <cellStyle name="_Recon to Darrin's 5.11.05 proforma_ACCOUNTS" xfId="5754"/>
    <cellStyle name="_Recon to Darrin's 5.11.05 proforma_Att B to RECs proceeds proposal" xfId="718"/>
    <cellStyle name="_Recon to Darrin's 5.11.05 proforma_AURORA Total New" xfId="5755"/>
    <cellStyle name="_Recon to Darrin's 5.11.05 proforma_AURORA Total New 2" xfId="5756"/>
    <cellStyle name="_Recon to Darrin's 5.11.05 proforma_Backup for Attachment B 2010-09-09" xfId="719"/>
    <cellStyle name="_Recon to Darrin's 5.11.05 proforma_Bench Request - Attachment B" xfId="720"/>
    <cellStyle name="_Recon to Darrin's 5.11.05 proforma_Book2" xfId="5757"/>
    <cellStyle name="_Recon to Darrin's 5.11.05 proforma_Book2 2" xfId="5758"/>
    <cellStyle name="_Recon to Darrin's 5.11.05 proforma_Book2 2 2" xfId="5759"/>
    <cellStyle name="_Recon to Darrin's 5.11.05 proforma_Book2 3" xfId="5760"/>
    <cellStyle name="_Recon to Darrin's 5.11.05 proforma_Book2 4" xfId="5761"/>
    <cellStyle name="_Recon to Darrin's 5.11.05 proforma_Book2_Adj Bench DR 3 for Initial Briefs (Electric)" xfId="5762"/>
    <cellStyle name="_Recon to Darrin's 5.11.05 proforma_Book2_Adj Bench DR 3 for Initial Briefs (Electric) 2" xfId="5763"/>
    <cellStyle name="_Recon to Darrin's 5.11.05 proforma_Book2_Adj Bench DR 3 for Initial Briefs (Electric) 2 2" xfId="5764"/>
    <cellStyle name="_Recon to Darrin's 5.11.05 proforma_Book2_Adj Bench DR 3 for Initial Briefs (Electric) 3" xfId="5765"/>
    <cellStyle name="_Recon to Darrin's 5.11.05 proforma_Book2_Adj Bench DR 3 for Initial Briefs (Electric) 4" xfId="5766"/>
    <cellStyle name="_Recon to Darrin's 5.11.05 proforma_Book2_Electric Rev Req Model (2009 GRC) Rebuttal" xfId="5767"/>
    <cellStyle name="_Recon to Darrin's 5.11.05 proforma_Book2_Electric Rev Req Model (2009 GRC) Rebuttal 2" xfId="5768"/>
    <cellStyle name="_Recon to Darrin's 5.11.05 proforma_Book2_Electric Rev Req Model (2009 GRC) Rebuttal 2 2" xfId="5769"/>
    <cellStyle name="_Recon to Darrin's 5.11.05 proforma_Book2_Electric Rev Req Model (2009 GRC) Rebuttal 3" xfId="5770"/>
    <cellStyle name="_Recon to Darrin's 5.11.05 proforma_Book2_Electric Rev Req Model (2009 GRC) Rebuttal 4" xfId="5771"/>
    <cellStyle name="_Recon to Darrin's 5.11.05 proforma_Book2_Electric Rev Req Model (2009 GRC) Rebuttal REmoval of New  WH Solar AdjustMI" xfId="5772"/>
    <cellStyle name="_Recon to Darrin's 5.11.05 proforma_Book2_Electric Rev Req Model (2009 GRC) Rebuttal REmoval of New  WH Solar AdjustMI 2" xfId="5773"/>
    <cellStyle name="_Recon to Darrin's 5.11.05 proforma_Book2_Electric Rev Req Model (2009 GRC) Rebuttal REmoval of New  WH Solar AdjustMI 2 2" xfId="5774"/>
    <cellStyle name="_Recon to Darrin's 5.11.05 proforma_Book2_Electric Rev Req Model (2009 GRC) Rebuttal REmoval of New  WH Solar AdjustMI 3" xfId="5775"/>
    <cellStyle name="_Recon to Darrin's 5.11.05 proforma_Book2_Electric Rev Req Model (2009 GRC) Rebuttal REmoval of New  WH Solar AdjustMI 4" xfId="5776"/>
    <cellStyle name="_Recon to Darrin's 5.11.05 proforma_Book2_Electric Rev Req Model (2009 GRC) Revised 01-18-2010" xfId="5777"/>
    <cellStyle name="_Recon to Darrin's 5.11.05 proforma_Book2_Electric Rev Req Model (2009 GRC) Revised 01-18-2010 2" xfId="5778"/>
    <cellStyle name="_Recon to Darrin's 5.11.05 proforma_Book2_Electric Rev Req Model (2009 GRC) Revised 01-18-2010 2 2" xfId="5779"/>
    <cellStyle name="_Recon to Darrin's 5.11.05 proforma_Book2_Electric Rev Req Model (2009 GRC) Revised 01-18-2010 3" xfId="5780"/>
    <cellStyle name="_Recon to Darrin's 5.11.05 proforma_Book2_Electric Rev Req Model (2009 GRC) Revised 01-18-2010 4" xfId="5781"/>
    <cellStyle name="_Recon to Darrin's 5.11.05 proforma_Book2_Final Order Electric EXHIBIT A-1" xfId="5782"/>
    <cellStyle name="_Recon to Darrin's 5.11.05 proforma_Book2_Final Order Electric EXHIBIT A-1 2" xfId="5783"/>
    <cellStyle name="_Recon to Darrin's 5.11.05 proforma_Book2_Final Order Electric EXHIBIT A-1 2 2" xfId="5784"/>
    <cellStyle name="_Recon to Darrin's 5.11.05 proforma_Book2_Final Order Electric EXHIBIT A-1 3" xfId="5785"/>
    <cellStyle name="_Recon to Darrin's 5.11.05 proforma_Book2_Final Order Electric EXHIBIT A-1 4" xfId="5786"/>
    <cellStyle name="_Recon to Darrin's 5.11.05 proforma_Book4" xfId="5787"/>
    <cellStyle name="_Recon to Darrin's 5.11.05 proforma_Book4 2" xfId="5788"/>
    <cellStyle name="_Recon to Darrin's 5.11.05 proforma_Book4 2 2" xfId="5789"/>
    <cellStyle name="_Recon to Darrin's 5.11.05 proforma_Book4 3" xfId="5790"/>
    <cellStyle name="_Recon to Darrin's 5.11.05 proforma_Book4 4" xfId="5791"/>
    <cellStyle name="_Recon to Darrin's 5.11.05 proforma_Book9" xfId="828"/>
    <cellStyle name="_Recon to Darrin's 5.11.05 proforma_Book9 2" xfId="5792"/>
    <cellStyle name="_Recon to Darrin's 5.11.05 proforma_Book9 2 2" xfId="5793"/>
    <cellStyle name="_Recon to Darrin's 5.11.05 proforma_Book9 3" xfId="5794"/>
    <cellStyle name="_Recon to Darrin's 5.11.05 proforma_Book9 4" xfId="5795"/>
    <cellStyle name="_Recon to Darrin's 5.11.05 proforma_Check the Interest Calculation" xfId="267"/>
    <cellStyle name="_Recon to Darrin's 5.11.05 proforma_Check the Interest Calculation_Scenario 1 REC vs PTC Offset" xfId="721"/>
    <cellStyle name="_Recon to Darrin's 5.11.05 proforma_Check the Interest Calculation_Scenario 3" xfId="722"/>
    <cellStyle name="_Recon to Darrin's 5.11.05 proforma_Chelan PUD Power Costs (8-10)" xfId="5796"/>
    <cellStyle name="_Recon to Darrin's 5.11.05 proforma_DWH-08 (Rate Spread &amp; Design Workpapers)" xfId="268"/>
    <cellStyle name="_Recon to Darrin's 5.11.05 proforma_Exhibit D fr R Gho 12-31-08" xfId="5797"/>
    <cellStyle name="_Recon to Darrin's 5.11.05 proforma_Exhibit D fr R Gho 12-31-08 2" xfId="5798"/>
    <cellStyle name="_Recon to Darrin's 5.11.05 proforma_Exhibit D fr R Gho 12-31-08 3" xfId="5799"/>
    <cellStyle name="_Recon to Darrin's 5.11.05 proforma_Exhibit D fr R Gho 12-31-08 v2" xfId="5800"/>
    <cellStyle name="_Recon to Darrin's 5.11.05 proforma_Exhibit D fr R Gho 12-31-08 v2 2" xfId="5801"/>
    <cellStyle name="_Recon to Darrin's 5.11.05 proforma_Exhibit D fr R Gho 12-31-08 v2 3" xfId="5802"/>
    <cellStyle name="_Recon to Darrin's 5.11.05 proforma_Exhibit D fr R Gho 12-31-08 v2_NIM Summary" xfId="5803"/>
    <cellStyle name="_Recon to Darrin's 5.11.05 proforma_Exhibit D fr R Gho 12-31-08 v2_NIM Summary 2" xfId="5804"/>
    <cellStyle name="_Recon to Darrin's 5.11.05 proforma_Exhibit D fr R Gho 12-31-08_NIM Summary" xfId="5805"/>
    <cellStyle name="_Recon to Darrin's 5.11.05 proforma_Exhibit D fr R Gho 12-31-08_NIM Summary 2" xfId="5806"/>
    <cellStyle name="_Recon to Darrin's 5.11.05 proforma_Final 2008 PTC Rate Design Workpapers 10.27.08" xfId="269"/>
    <cellStyle name="_Recon to Darrin's 5.11.05 proforma_Final 2009 Electric Low Income Workpapers" xfId="270"/>
    <cellStyle name="_Recon to Darrin's 5.11.05 proforma_Gas Rev Req Model (2010 GRC)" xfId="5807"/>
    <cellStyle name="_Recon to Darrin's 5.11.05 proforma_Hopkins Ridge Prepaid Tran - Interest Earned RY 12ME Feb  '11" xfId="5808"/>
    <cellStyle name="_Recon to Darrin's 5.11.05 proforma_Hopkins Ridge Prepaid Tran - Interest Earned RY 12ME Feb  '11 2" xfId="5809"/>
    <cellStyle name="_Recon to Darrin's 5.11.05 proforma_Hopkins Ridge Prepaid Tran - Interest Earned RY 12ME Feb  '11_NIM Summary" xfId="5810"/>
    <cellStyle name="_Recon to Darrin's 5.11.05 proforma_Hopkins Ridge Prepaid Tran - Interest Earned RY 12ME Feb  '11_NIM Summary 2" xfId="5811"/>
    <cellStyle name="_Recon to Darrin's 5.11.05 proforma_Hopkins Ridge Prepaid Tran - Interest Earned RY 12ME Feb  '11_Transmission Workbook for May BOD" xfId="5812"/>
    <cellStyle name="_Recon to Darrin's 5.11.05 proforma_Hopkins Ridge Prepaid Tran - Interest Earned RY 12ME Feb  '11_Transmission Workbook for May BOD 2" xfId="5813"/>
    <cellStyle name="_Recon to Darrin's 5.11.05 proforma_INPUTS" xfId="271"/>
    <cellStyle name="_Recon to Darrin's 5.11.05 proforma_INPUTS 2" xfId="5814"/>
    <cellStyle name="_Recon to Darrin's 5.11.05 proforma_INPUTS 2 2" xfId="5815"/>
    <cellStyle name="_Recon to Darrin's 5.11.05 proforma_INPUTS 3" xfId="5816"/>
    <cellStyle name="_Recon to Darrin's 5.11.05 proforma_Low Income 2010 RevRequirement" xfId="272"/>
    <cellStyle name="_Recon to Darrin's 5.11.05 proforma_Low Income 2010 RevRequirement (2)" xfId="273"/>
    <cellStyle name="_Recon to Darrin's 5.11.05 proforma_NIM Summary" xfId="5817"/>
    <cellStyle name="_Recon to Darrin's 5.11.05 proforma_NIM Summary 09GRC" xfId="5818"/>
    <cellStyle name="_Recon to Darrin's 5.11.05 proforma_NIM Summary 09GRC 2" xfId="5819"/>
    <cellStyle name="_Recon to Darrin's 5.11.05 proforma_NIM Summary 2" xfId="5820"/>
    <cellStyle name="_Recon to Darrin's 5.11.05 proforma_NIM Summary 3" xfId="5821"/>
    <cellStyle name="_Recon to Darrin's 5.11.05 proforma_NIM Summary 4" xfId="5822"/>
    <cellStyle name="_Recon to Darrin's 5.11.05 proforma_NIM Summary 5" xfId="5823"/>
    <cellStyle name="_Recon to Darrin's 5.11.05 proforma_NIM Summary 6" xfId="5824"/>
    <cellStyle name="_Recon to Darrin's 5.11.05 proforma_NIM Summary 7" xfId="5825"/>
    <cellStyle name="_Recon to Darrin's 5.11.05 proforma_NIM Summary 8" xfId="5826"/>
    <cellStyle name="_Recon to Darrin's 5.11.05 proforma_NIM Summary 9" xfId="5827"/>
    <cellStyle name="_Recon to Darrin's 5.11.05 proforma_Oct2010toSep2011LwIncLead" xfId="274"/>
    <cellStyle name="_Recon to Darrin's 5.11.05 proforma_PCA 10 -  Exhibit D from A Kellogg Jan 2011" xfId="5828"/>
    <cellStyle name="_Recon to Darrin's 5.11.05 proforma_PCA 10 -  Exhibit D from A Kellogg July 2011" xfId="5829"/>
    <cellStyle name="_Recon to Darrin's 5.11.05 proforma_PCA 10 -  Exhibit D from S Free Rcv'd 12-11" xfId="5830"/>
    <cellStyle name="_Recon to Darrin's 5.11.05 proforma_PCA 7 - Exhibit D update 11_30_08 (2)" xfId="5831"/>
    <cellStyle name="_Recon to Darrin's 5.11.05 proforma_PCA 7 - Exhibit D update 11_30_08 (2) 2" xfId="5832"/>
    <cellStyle name="_Recon to Darrin's 5.11.05 proforma_PCA 7 - Exhibit D update 11_30_08 (2) 2 2" xfId="5833"/>
    <cellStyle name="_Recon to Darrin's 5.11.05 proforma_PCA 7 - Exhibit D update 11_30_08 (2) 3" xfId="5834"/>
    <cellStyle name="_Recon to Darrin's 5.11.05 proforma_PCA 7 - Exhibit D update 11_30_08 (2) 4" xfId="5835"/>
    <cellStyle name="_Recon to Darrin's 5.11.05 proforma_PCA 7 - Exhibit D update 11_30_08 (2)_NIM Summary" xfId="5836"/>
    <cellStyle name="_Recon to Darrin's 5.11.05 proforma_PCA 7 - Exhibit D update 11_30_08 (2)_NIM Summary 2" xfId="5837"/>
    <cellStyle name="_Recon to Darrin's 5.11.05 proforma_PCA 8 - Exhibit D update 12_31_09" xfId="5838"/>
    <cellStyle name="_Recon to Darrin's 5.11.05 proforma_PCA 8 - Exhibit D update 12_31_09 2" xfId="5839"/>
    <cellStyle name="_Recon to Darrin's 5.11.05 proforma_PCA 9 -  Exhibit D April 2010" xfId="5840"/>
    <cellStyle name="_Recon to Darrin's 5.11.05 proforma_PCA 9 -  Exhibit D April 2010 (3)" xfId="5841"/>
    <cellStyle name="_Recon to Darrin's 5.11.05 proforma_PCA 9 -  Exhibit D April 2010 (3) 2" xfId="5842"/>
    <cellStyle name="_Recon to Darrin's 5.11.05 proforma_PCA 9 -  Exhibit D April 2010 2" xfId="5843"/>
    <cellStyle name="_Recon to Darrin's 5.11.05 proforma_PCA 9 -  Exhibit D April 2010 3" xfId="5844"/>
    <cellStyle name="_Recon to Darrin's 5.11.05 proforma_PCA 9 -  Exhibit D Feb 2010" xfId="5845"/>
    <cellStyle name="_Recon to Darrin's 5.11.05 proforma_PCA 9 -  Exhibit D Feb 2010 2" xfId="5846"/>
    <cellStyle name="_Recon to Darrin's 5.11.05 proforma_PCA 9 -  Exhibit D Feb 2010 v2" xfId="5847"/>
    <cellStyle name="_Recon to Darrin's 5.11.05 proforma_PCA 9 -  Exhibit D Feb 2010 v2 2" xfId="5848"/>
    <cellStyle name="_Recon to Darrin's 5.11.05 proforma_PCA 9 -  Exhibit D Feb 2010 WF" xfId="5849"/>
    <cellStyle name="_Recon to Darrin's 5.11.05 proforma_PCA 9 -  Exhibit D Feb 2010 WF 2" xfId="5850"/>
    <cellStyle name="_Recon to Darrin's 5.11.05 proforma_PCA 9 -  Exhibit D Jan 2010" xfId="5851"/>
    <cellStyle name="_Recon to Darrin's 5.11.05 proforma_PCA 9 -  Exhibit D Jan 2010 2" xfId="5852"/>
    <cellStyle name="_Recon to Darrin's 5.11.05 proforma_PCA 9 -  Exhibit D March 2010 (2)" xfId="5853"/>
    <cellStyle name="_Recon to Darrin's 5.11.05 proforma_PCA 9 -  Exhibit D March 2010 (2) 2" xfId="5854"/>
    <cellStyle name="_Recon to Darrin's 5.11.05 proforma_PCA 9 -  Exhibit D Nov 2010" xfId="5855"/>
    <cellStyle name="_Recon to Darrin's 5.11.05 proforma_PCA 9 -  Exhibit D Nov 2010 2" xfId="5856"/>
    <cellStyle name="_Recon to Darrin's 5.11.05 proforma_PCA 9 - Exhibit D at August 2010" xfId="5857"/>
    <cellStyle name="_Recon to Darrin's 5.11.05 proforma_PCA 9 - Exhibit D at August 2010 2" xfId="5858"/>
    <cellStyle name="_Recon to Darrin's 5.11.05 proforma_PCA 9 - Exhibit D June 2010 GRC" xfId="5859"/>
    <cellStyle name="_Recon to Darrin's 5.11.05 proforma_PCA 9 - Exhibit D June 2010 GRC 2" xfId="5860"/>
    <cellStyle name="_Recon to Darrin's 5.11.05 proforma_Power Costs - Comparison bx Rbtl-Staff-Jt-PC" xfId="5861"/>
    <cellStyle name="_Recon to Darrin's 5.11.05 proforma_Power Costs - Comparison bx Rbtl-Staff-Jt-PC 2" xfId="5862"/>
    <cellStyle name="_Recon to Darrin's 5.11.05 proforma_Power Costs - Comparison bx Rbtl-Staff-Jt-PC 2 2" xfId="5863"/>
    <cellStyle name="_Recon to Darrin's 5.11.05 proforma_Power Costs - Comparison bx Rbtl-Staff-Jt-PC 3" xfId="5864"/>
    <cellStyle name="_Recon to Darrin's 5.11.05 proforma_Power Costs - Comparison bx Rbtl-Staff-Jt-PC 4" xfId="5865"/>
    <cellStyle name="_Recon to Darrin's 5.11.05 proforma_Power Costs - Comparison bx Rbtl-Staff-Jt-PC_Adj Bench DR 3 for Initial Briefs (Electric)" xfId="5866"/>
    <cellStyle name="_Recon to Darrin's 5.11.05 proforma_Power Costs - Comparison bx Rbtl-Staff-Jt-PC_Adj Bench DR 3 for Initial Briefs (Electric) 2" xfId="5867"/>
    <cellStyle name="_Recon to Darrin's 5.11.05 proforma_Power Costs - Comparison bx Rbtl-Staff-Jt-PC_Adj Bench DR 3 for Initial Briefs (Electric) 2 2" xfId="5868"/>
    <cellStyle name="_Recon to Darrin's 5.11.05 proforma_Power Costs - Comparison bx Rbtl-Staff-Jt-PC_Adj Bench DR 3 for Initial Briefs (Electric) 3" xfId="5869"/>
    <cellStyle name="_Recon to Darrin's 5.11.05 proforma_Power Costs - Comparison bx Rbtl-Staff-Jt-PC_Adj Bench DR 3 for Initial Briefs (Electric) 4" xfId="5870"/>
    <cellStyle name="_Recon to Darrin's 5.11.05 proforma_Power Costs - Comparison bx Rbtl-Staff-Jt-PC_Electric Rev Req Model (2009 GRC) Rebuttal" xfId="5871"/>
    <cellStyle name="_Recon to Darrin's 5.11.05 proforma_Power Costs - Comparison bx Rbtl-Staff-Jt-PC_Electric Rev Req Model (2009 GRC) Rebuttal 2" xfId="5872"/>
    <cellStyle name="_Recon to Darrin's 5.11.05 proforma_Power Costs - Comparison bx Rbtl-Staff-Jt-PC_Electric Rev Req Model (2009 GRC) Rebuttal 2 2" xfId="5873"/>
    <cellStyle name="_Recon to Darrin's 5.11.05 proforma_Power Costs - Comparison bx Rbtl-Staff-Jt-PC_Electric Rev Req Model (2009 GRC) Rebuttal 3" xfId="5874"/>
    <cellStyle name="_Recon to Darrin's 5.11.05 proforma_Power Costs - Comparison bx Rbtl-Staff-Jt-PC_Electric Rev Req Model (2009 GRC) Rebuttal 4" xfId="5875"/>
    <cellStyle name="_Recon to Darrin's 5.11.05 proforma_Power Costs - Comparison bx Rbtl-Staff-Jt-PC_Electric Rev Req Model (2009 GRC) Rebuttal REmoval of New  WH Solar AdjustMI" xfId="5876"/>
    <cellStyle name="_Recon to Darrin's 5.11.05 proforma_Power Costs - Comparison bx Rbtl-Staff-Jt-PC_Electric Rev Req Model (2009 GRC) Rebuttal REmoval of New  WH Solar AdjustMI 2" xfId="5877"/>
    <cellStyle name="_Recon to Darrin's 5.11.05 proforma_Power Costs - Comparison bx Rbtl-Staff-Jt-PC_Electric Rev Req Model (2009 GRC) Rebuttal REmoval of New  WH Solar AdjustMI 2 2" xfId="5878"/>
    <cellStyle name="_Recon to Darrin's 5.11.05 proforma_Power Costs - Comparison bx Rbtl-Staff-Jt-PC_Electric Rev Req Model (2009 GRC) Rebuttal REmoval of New  WH Solar AdjustMI 3" xfId="5879"/>
    <cellStyle name="_Recon to Darrin's 5.11.05 proforma_Power Costs - Comparison bx Rbtl-Staff-Jt-PC_Electric Rev Req Model (2009 GRC) Rebuttal REmoval of New  WH Solar AdjustMI 4" xfId="5880"/>
    <cellStyle name="_Recon to Darrin's 5.11.05 proforma_Power Costs - Comparison bx Rbtl-Staff-Jt-PC_Electric Rev Req Model (2009 GRC) Revised 01-18-2010" xfId="5881"/>
    <cellStyle name="_Recon to Darrin's 5.11.05 proforma_Power Costs - Comparison bx Rbtl-Staff-Jt-PC_Electric Rev Req Model (2009 GRC) Revised 01-18-2010 2" xfId="5882"/>
    <cellStyle name="_Recon to Darrin's 5.11.05 proforma_Power Costs - Comparison bx Rbtl-Staff-Jt-PC_Electric Rev Req Model (2009 GRC) Revised 01-18-2010 2 2" xfId="5883"/>
    <cellStyle name="_Recon to Darrin's 5.11.05 proforma_Power Costs - Comparison bx Rbtl-Staff-Jt-PC_Electric Rev Req Model (2009 GRC) Revised 01-18-2010 3" xfId="5884"/>
    <cellStyle name="_Recon to Darrin's 5.11.05 proforma_Power Costs - Comparison bx Rbtl-Staff-Jt-PC_Electric Rev Req Model (2009 GRC) Revised 01-18-2010 4" xfId="5885"/>
    <cellStyle name="_Recon to Darrin's 5.11.05 proforma_Power Costs - Comparison bx Rbtl-Staff-Jt-PC_Final Order Electric EXHIBIT A-1" xfId="5886"/>
    <cellStyle name="_Recon to Darrin's 5.11.05 proforma_Power Costs - Comparison bx Rbtl-Staff-Jt-PC_Final Order Electric EXHIBIT A-1 2" xfId="5887"/>
    <cellStyle name="_Recon to Darrin's 5.11.05 proforma_Power Costs - Comparison bx Rbtl-Staff-Jt-PC_Final Order Electric EXHIBIT A-1 2 2" xfId="5888"/>
    <cellStyle name="_Recon to Darrin's 5.11.05 proforma_Power Costs - Comparison bx Rbtl-Staff-Jt-PC_Final Order Electric EXHIBIT A-1 3" xfId="5889"/>
    <cellStyle name="_Recon to Darrin's 5.11.05 proforma_Power Costs - Comparison bx Rbtl-Staff-Jt-PC_Final Order Electric EXHIBIT A-1 4" xfId="5890"/>
    <cellStyle name="_Recon to Darrin's 5.11.05 proforma_Production Adj 4.37" xfId="275"/>
    <cellStyle name="_Recon to Darrin's 5.11.05 proforma_Production Adj 4.37 2" xfId="5891"/>
    <cellStyle name="_Recon to Darrin's 5.11.05 proforma_Production Adj 4.37 2 2" xfId="5892"/>
    <cellStyle name="_Recon to Darrin's 5.11.05 proforma_Production Adj 4.37 3" xfId="5893"/>
    <cellStyle name="_Recon to Darrin's 5.11.05 proforma_Purchased Power Adj 4.03" xfId="276"/>
    <cellStyle name="_Recon to Darrin's 5.11.05 proforma_Purchased Power Adj 4.03 2" xfId="5894"/>
    <cellStyle name="_Recon to Darrin's 5.11.05 proforma_Purchased Power Adj 4.03 2 2" xfId="5895"/>
    <cellStyle name="_Recon to Darrin's 5.11.05 proforma_Purchased Power Adj 4.03 3" xfId="5896"/>
    <cellStyle name="_Recon to Darrin's 5.11.05 proforma_Rebuttal Power Costs" xfId="5897"/>
    <cellStyle name="_Recon to Darrin's 5.11.05 proforma_Rebuttal Power Costs 2" xfId="5898"/>
    <cellStyle name="_Recon to Darrin's 5.11.05 proforma_Rebuttal Power Costs 2 2" xfId="5899"/>
    <cellStyle name="_Recon to Darrin's 5.11.05 proforma_Rebuttal Power Costs 3" xfId="5900"/>
    <cellStyle name="_Recon to Darrin's 5.11.05 proforma_Rebuttal Power Costs 4" xfId="5901"/>
    <cellStyle name="_Recon to Darrin's 5.11.05 proforma_Rebuttal Power Costs_Adj Bench DR 3 for Initial Briefs (Electric)" xfId="5902"/>
    <cellStyle name="_Recon to Darrin's 5.11.05 proforma_Rebuttal Power Costs_Adj Bench DR 3 for Initial Briefs (Electric) 2" xfId="5903"/>
    <cellStyle name="_Recon to Darrin's 5.11.05 proforma_Rebuttal Power Costs_Adj Bench DR 3 for Initial Briefs (Electric) 2 2" xfId="5904"/>
    <cellStyle name="_Recon to Darrin's 5.11.05 proforma_Rebuttal Power Costs_Adj Bench DR 3 for Initial Briefs (Electric) 3" xfId="5905"/>
    <cellStyle name="_Recon to Darrin's 5.11.05 proforma_Rebuttal Power Costs_Adj Bench DR 3 for Initial Briefs (Electric) 4" xfId="5906"/>
    <cellStyle name="_Recon to Darrin's 5.11.05 proforma_Rebuttal Power Costs_Electric Rev Req Model (2009 GRC) Rebuttal" xfId="5907"/>
    <cellStyle name="_Recon to Darrin's 5.11.05 proforma_Rebuttal Power Costs_Electric Rev Req Model (2009 GRC) Rebuttal 2" xfId="5908"/>
    <cellStyle name="_Recon to Darrin's 5.11.05 proforma_Rebuttal Power Costs_Electric Rev Req Model (2009 GRC) Rebuttal 2 2" xfId="5909"/>
    <cellStyle name="_Recon to Darrin's 5.11.05 proforma_Rebuttal Power Costs_Electric Rev Req Model (2009 GRC) Rebuttal 3" xfId="5910"/>
    <cellStyle name="_Recon to Darrin's 5.11.05 proforma_Rebuttal Power Costs_Electric Rev Req Model (2009 GRC) Rebuttal 4" xfId="5911"/>
    <cellStyle name="_Recon to Darrin's 5.11.05 proforma_Rebuttal Power Costs_Electric Rev Req Model (2009 GRC) Rebuttal REmoval of New  WH Solar AdjustMI" xfId="5912"/>
    <cellStyle name="_Recon to Darrin's 5.11.05 proforma_Rebuttal Power Costs_Electric Rev Req Model (2009 GRC) Rebuttal REmoval of New  WH Solar AdjustMI 2" xfId="5913"/>
    <cellStyle name="_Recon to Darrin's 5.11.05 proforma_Rebuttal Power Costs_Electric Rev Req Model (2009 GRC) Rebuttal REmoval of New  WH Solar AdjustMI 2 2" xfId="5914"/>
    <cellStyle name="_Recon to Darrin's 5.11.05 proforma_Rebuttal Power Costs_Electric Rev Req Model (2009 GRC) Rebuttal REmoval of New  WH Solar AdjustMI 3" xfId="5915"/>
    <cellStyle name="_Recon to Darrin's 5.11.05 proforma_Rebuttal Power Costs_Electric Rev Req Model (2009 GRC) Rebuttal REmoval of New  WH Solar AdjustMI 4" xfId="5916"/>
    <cellStyle name="_Recon to Darrin's 5.11.05 proforma_Rebuttal Power Costs_Electric Rev Req Model (2009 GRC) Revised 01-18-2010" xfId="5917"/>
    <cellStyle name="_Recon to Darrin's 5.11.05 proforma_Rebuttal Power Costs_Electric Rev Req Model (2009 GRC) Revised 01-18-2010 2" xfId="5918"/>
    <cellStyle name="_Recon to Darrin's 5.11.05 proforma_Rebuttal Power Costs_Electric Rev Req Model (2009 GRC) Revised 01-18-2010 2 2" xfId="5919"/>
    <cellStyle name="_Recon to Darrin's 5.11.05 proforma_Rebuttal Power Costs_Electric Rev Req Model (2009 GRC) Revised 01-18-2010 3" xfId="5920"/>
    <cellStyle name="_Recon to Darrin's 5.11.05 proforma_Rebuttal Power Costs_Electric Rev Req Model (2009 GRC) Revised 01-18-2010 4" xfId="5921"/>
    <cellStyle name="_Recon to Darrin's 5.11.05 proforma_Rebuttal Power Costs_Final Order Electric EXHIBIT A-1" xfId="5922"/>
    <cellStyle name="_Recon to Darrin's 5.11.05 proforma_Rebuttal Power Costs_Final Order Electric EXHIBIT A-1 2" xfId="5923"/>
    <cellStyle name="_Recon to Darrin's 5.11.05 proforma_Rebuttal Power Costs_Final Order Electric EXHIBIT A-1 2 2" xfId="5924"/>
    <cellStyle name="_Recon to Darrin's 5.11.05 proforma_Rebuttal Power Costs_Final Order Electric EXHIBIT A-1 3" xfId="5925"/>
    <cellStyle name="_Recon to Darrin's 5.11.05 proforma_Rebuttal Power Costs_Final Order Electric EXHIBIT A-1 4" xfId="5926"/>
    <cellStyle name="_Recon to Darrin's 5.11.05 proforma_RECS vs PTC's w Interest 6-28-10" xfId="277"/>
    <cellStyle name="_Recon to Darrin's 5.11.05 proforma_ROR &amp; CONV FACTOR" xfId="278"/>
    <cellStyle name="_Recon to Darrin's 5.11.05 proforma_ROR &amp; CONV FACTOR 2" xfId="5927"/>
    <cellStyle name="_Recon to Darrin's 5.11.05 proforma_ROR &amp; CONV FACTOR 2 2" xfId="5928"/>
    <cellStyle name="_Recon to Darrin's 5.11.05 proforma_ROR &amp; CONV FACTOR 3" xfId="5929"/>
    <cellStyle name="_Recon to Darrin's 5.11.05 proforma_ROR 5.02" xfId="279"/>
    <cellStyle name="_Recon to Darrin's 5.11.05 proforma_ROR 5.02 2" xfId="5930"/>
    <cellStyle name="_Recon to Darrin's 5.11.05 proforma_ROR 5.02 2 2" xfId="5931"/>
    <cellStyle name="_Recon to Darrin's 5.11.05 proforma_ROR 5.02 3" xfId="5932"/>
    <cellStyle name="_Recon to Darrin's 5.11.05 proforma_Transmission Workbook for May BOD" xfId="5933"/>
    <cellStyle name="_Recon to Darrin's 5.11.05 proforma_Transmission Workbook for May BOD 2" xfId="5934"/>
    <cellStyle name="_Recon to Darrin's 5.11.05 proforma_Typical Residential Impacts 10.27.08" xfId="280"/>
    <cellStyle name="_Recon to Darrin's 5.11.05 proforma_Wind Integration 10GRC" xfId="5935"/>
    <cellStyle name="_Recon to Darrin's 5.11.05 proforma_Wind Integration 10GRC 2" xfId="5936"/>
    <cellStyle name="_Revenue" xfId="829"/>
    <cellStyle name="_Revenue_2.01G Temp Normalization(C) NEW WAY DM" xfId="5937"/>
    <cellStyle name="_Revenue_2.02G Revenues and Expenses NEW WAY DM" xfId="5938"/>
    <cellStyle name="_Revenue_4.01G Temp Normalization (C)" xfId="5939"/>
    <cellStyle name="_Revenue_4.01G Temp Normalization(HC)" xfId="5940"/>
    <cellStyle name="_Revenue_4.01G Temp Normalization(HC)new" xfId="5941"/>
    <cellStyle name="_Revenue_4.01G Temp Normalization(not used)" xfId="5942"/>
    <cellStyle name="_Revenue_Book1" xfId="5943"/>
    <cellStyle name="_Revenue_Data" xfId="830"/>
    <cellStyle name="_Revenue_Data_1" xfId="831"/>
    <cellStyle name="_Revenue_Data_Pro Forma Rev 09 GRC" xfId="832"/>
    <cellStyle name="_Revenue_Data_Pro Forma Rev 2010 GRC" xfId="833"/>
    <cellStyle name="_Revenue_Data_Pro Forma Rev 2010 GRC_Preliminary" xfId="834"/>
    <cellStyle name="_Revenue_Data_Revenue (Feb 09 - Jan 10)" xfId="835"/>
    <cellStyle name="_Revenue_Data_Revenue (Jan 09 - Dec 09)" xfId="836"/>
    <cellStyle name="_Revenue_Data_Revenue (Mar 09 - Feb 10)" xfId="837"/>
    <cellStyle name="_Revenue_Data_Volume Exhibit (Jan09 - Dec09)" xfId="838"/>
    <cellStyle name="_Revenue_Mins" xfId="839"/>
    <cellStyle name="_Revenue_Pro Forma Rev 07 GRC" xfId="840"/>
    <cellStyle name="_Revenue_Pro Forma Rev 08 GRC" xfId="841"/>
    <cellStyle name="_Revenue_Pro Forma Rev 09 GRC" xfId="842"/>
    <cellStyle name="_Revenue_Pro Forma Rev 2010 GRC" xfId="843"/>
    <cellStyle name="_Revenue_Pro Forma Rev 2010 GRC_Preliminary" xfId="844"/>
    <cellStyle name="_Revenue_Revenue (Feb 09 - Jan 10)" xfId="845"/>
    <cellStyle name="_Revenue_Revenue (Jan 09 - Dec 09)" xfId="846"/>
    <cellStyle name="_Revenue_Revenue (Mar 09 - Feb 10)" xfId="847"/>
    <cellStyle name="_Revenue_Revenue Proforma_Restating Gas 11-16-07" xfId="5944"/>
    <cellStyle name="_Revenue_Sheet2" xfId="848"/>
    <cellStyle name="_Revenue_Therms Data" xfId="849"/>
    <cellStyle name="_Revenue_Therms Data Rerun" xfId="850"/>
    <cellStyle name="_Revenue_Volume Exhibit (Jan09 - Dec09)" xfId="851"/>
    <cellStyle name="_x0013__Scenario 1 REC vs PTC Offset" xfId="723"/>
    <cellStyle name="_x0013__Scenario 3" xfId="724"/>
    <cellStyle name="_Sumas Proforma - 11-09-07" xfId="852"/>
    <cellStyle name="_Sumas Proforma - 11-09-07 2" xfId="5945"/>
    <cellStyle name="_Sumas Property Taxes v1" xfId="853"/>
    <cellStyle name="_Sumas Property Taxes v1 2" xfId="5946"/>
    <cellStyle name="_Tenaska Comparison" xfId="281"/>
    <cellStyle name="_Tenaska Comparison 2" xfId="5947"/>
    <cellStyle name="_Tenaska Comparison 2 2" xfId="5948"/>
    <cellStyle name="_Tenaska Comparison 2 2 2" xfId="5949"/>
    <cellStyle name="_Tenaska Comparison 2 3" xfId="5950"/>
    <cellStyle name="_Tenaska Comparison 3" xfId="5951"/>
    <cellStyle name="_Tenaska Comparison 3 2" xfId="5952"/>
    <cellStyle name="_Tenaska Comparison 4" xfId="5953"/>
    <cellStyle name="_Tenaska Comparison 4 2" xfId="5954"/>
    <cellStyle name="_Tenaska Comparison 5" xfId="5955"/>
    <cellStyle name="_Tenaska Comparison_(C) WHE Proforma with ITC cash grant 10 Yr Amort_for deferral_102809" xfId="5956"/>
    <cellStyle name="_Tenaska Comparison_(C) WHE Proforma with ITC cash grant 10 Yr Amort_for deferral_102809 2" xfId="5957"/>
    <cellStyle name="_Tenaska Comparison_(C) WHE Proforma with ITC cash grant 10 Yr Amort_for deferral_102809 2 2" xfId="5958"/>
    <cellStyle name="_Tenaska Comparison_(C) WHE Proforma with ITC cash grant 10 Yr Amort_for deferral_102809 3" xfId="5959"/>
    <cellStyle name="_Tenaska Comparison_(C) WHE Proforma with ITC cash grant 10 Yr Amort_for deferral_102809 4" xfId="5960"/>
    <cellStyle name="_Tenaska Comparison_(C) WHE Proforma with ITC cash grant 10 Yr Amort_for deferral_102809_16.07E Wild Horse Wind Expansionwrkingfile" xfId="5961"/>
    <cellStyle name="_Tenaska Comparison_(C) WHE Proforma with ITC cash grant 10 Yr Amort_for deferral_102809_16.07E Wild Horse Wind Expansionwrkingfile 2" xfId="5962"/>
    <cellStyle name="_Tenaska Comparison_(C) WHE Proforma with ITC cash grant 10 Yr Amort_for deferral_102809_16.07E Wild Horse Wind Expansionwrkingfile 2 2" xfId="5963"/>
    <cellStyle name="_Tenaska Comparison_(C) WHE Proforma with ITC cash grant 10 Yr Amort_for deferral_102809_16.07E Wild Horse Wind Expansionwrkingfile 3" xfId="5964"/>
    <cellStyle name="_Tenaska Comparison_(C) WHE Proforma with ITC cash grant 10 Yr Amort_for deferral_102809_16.07E Wild Horse Wind Expansionwrkingfile 4" xfId="5965"/>
    <cellStyle name="_Tenaska Comparison_(C) WHE Proforma with ITC cash grant 10 Yr Amort_for deferral_102809_16.07E Wild Horse Wind Expansionwrkingfile SF" xfId="5966"/>
    <cellStyle name="_Tenaska Comparison_(C) WHE Proforma with ITC cash grant 10 Yr Amort_for deferral_102809_16.07E Wild Horse Wind Expansionwrkingfile SF 2" xfId="5967"/>
    <cellStyle name="_Tenaska Comparison_(C) WHE Proforma with ITC cash grant 10 Yr Amort_for deferral_102809_16.07E Wild Horse Wind Expansionwrkingfile SF 2 2" xfId="5968"/>
    <cellStyle name="_Tenaska Comparison_(C) WHE Proforma with ITC cash grant 10 Yr Amort_for deferral_102809_16.07E Wild Horse Wind Expansionwrkingfile SF 3" xfId="5969"/>
    <cellStyle name="_Tenaska Comparison_(C) WHE Proforma with ITC cash grant 10 Yr Amort_for deferral_102809_16.07E Wild Horse Wind Expansionwrkingfile SF 4" xfId="5970"/>
    <cellStyle name="_Tenaska Comparison_(C) WHE Proforma with ITC cash grant 10 Yr Amort_for deferral_102809_16.37E Wild Horse Expansion DeferralRevwrkingfile SF" xfId="5971"/>
    <cellStyle name="_Tenaska Comparison_(C) WHE Proforma with ITC cash grant 10 Yr Amort_for deferral_102809_16.37E Wild Horse Expansion DeferralRevwrkingfile SF 2" xfId="5972"/>
    <cellStyle name="_Tenaska Comparison_(C) WHE Proforma with ITC cash grant 10 Yr Amort_for deferral_102809_16.37E Wild Horse Expansion DeferralRevwrkingfile SF 2 2" xfId="5973"/>
    <cellStyle name="_Tenaska Comparison_(C) WHE Proforma with ITC cash grant 10 Yr Amort_for deferral_102809_16.37E Wild Horse Expansion DeferralRevwrkingfile SF 3" xfId="5974"/>
    <cellStyle name="_Tenaska Comparison_(C) WHE Proforma with ITC cash grant 10 Yr Amort_for deferral_102809_16.37E Wild Horse Expansion DeferralRevwrkingfile SF 4" xfId="5975"/>
    <cellStyle name="_Tenaska Comparison_(C) WHE Proforma with ITC cash grant 10 Yr Amort_for rebuttal_120709" xfId="5976"/>
    <cellStyle name="_Tenaska Comparison_(C) WHE Proforma with ITC cash grant 10 Yr Amort_for rebuttal_120709 2" xfId="5977"/>
    <cellStyle name="_Tenaska Comparison_(C) WHE Proforma with ITC cash grant 10 Yr Amort_for rebuttal_120709 2 2" xfId="5978"/>
    <cellStyle name="_Tenaska Comparison_(C) WHE Proforma with ITC cash grant 10 Yr Amort_for rebuttal_120709 3" xfId="5979"/>
    <cellStyle name="_Tenaska Comparison_(C) WHE Proforma with ITC cash grant 10 Yr Amort_for rebuttal_120709 4" xfId="5980"/>
    <cellStyle name="_Tenaska Comparison_04.07E Wild Horse Wind Expansion" xfId="5981"/>
    <cellStyle name="_Tenaska Comparison_04.07E Wild Horse Wind Expansion 2" xfId="5982"/>
    <cellStyle name="_Tenaska Comparison_04.07E Wild Horse Wind Expansion 2 2" xfId="5983"/>
    <cellStyle name="_Tenaska Comparison_04.07E Wild Horse Wind Expansion 3" xfId="5984"/>
    <cellStyle name="_Tenaska Comparison_04.07E Wild Horse Wind Expansion 4" xfId="5985"/>
    <cellStyle name="_Tenaska Comparison_04.07E Wild Horse Wind Expansion_16.07E Wild Horse Wind Expansionwrkingfile" xfId="5986"/>
    <cellStyle name="_Tenaska Comparison_04.07E Wild Horse Wind Expansion_16.07E Wild Horse Wind Expansionwrkingfile 2" xfId="5987"/>
    <cellStyle name="_Tenaska Comparison_04.07E Wild Horse Wind Expansion_16.07E Wild Horse Wind Expansionwrkingfile 2 2" xfId="5988"/>
    <cellStyle name="_Tenaska Comparison_04.07E Wild Horse Wind Expansion_16.07E Wild Horse Wind Expansionwrkingfile 3" xfId="5989"/>
    <cellStyle name="_Tenaska Comparison_04.07E Wild Horse Wind Expansion_16.07E Wild Horse Wind Expansionwrkingfile 4" xfId="5990"/>
    <cellStyle name="_Tenaska Comparison_04.07E Wild Horse Wind Expansion_16.07E Wild Horse Wind Expansionwrkingfile SF" xfId="5991"/>
    <cellStyle name="_Tenaska Comparison_04.07E Wild Horse Wind Expansion_16.07E Wild Horse Wind Expansionwrkingfile SF 2" xfId="5992"/>
    <cellStyle name="_Tenaska Comparison_04.07E Wild Horse Wind Expansion_16.07E Wild Horse Wind Expansionwrkingfile SF 2 2" xfId="5993"/>
    <cellStyle name="_Tenaska Comparison_04.07E Wild Horse Wind Expansion_16.07E Wild Horse Wind Expansionwrkingfile SF 3" xfId="5994"/>
    <cellStyle name="_Tenaska Comparison_04.07E Wild Horse Wind Expansion_16.07E Wild Horse Wind Expansionwrkingfile SF 4" xfId="5995"/>
    <cellStyle name="_Tenaska Comparison_04.07E Wild Horse Wind Expansion_16.37E Wild Horse Expansion DeferralRevwrkingfile SF" xfId="5996"/>
    <cellStyle name="_Tenaska Comparison_04.07E Wild Horse Wind Expansion_16.37E Wild Horse Expansion DeferralRevwrkingfile SF 2" xfId="5997"/>
    <cellStyle name="_Tenaska Comparison_04.07E Wild Horse Wind Expansion_16.37E Wild Horse Expansion DeferralRevwrkingfile SF 2 2" xfId="5998"/>
    <cellStyle name="_Tenaska Comparison_04.07E Wild Horse Wind Expansion_16.37E Wild Horse Expansion DeferralRevwrkingfile SF 3" xfId="5999"/>
    <cellStyle name="_Tenaska Comparison_04.07E Wild Horse Wind Expansion_16.37E Wild Horse Expansion DeferralRevwrkingfile SF 4" xfId="6000"/>
    <cellStyle name="_Tenaska Comparison_16.07E Wild Horse Wind Expansionwrkingfile" xfId="6001"/>
    <cellStyle name="_Tenaska Comparison_16.07E Wild Horse Wind Expansionwrkingfile 2" xfId="6002"/>
    <cellStyle name="_Tenaska Comparison_16.07E Wild Horse Wind Expansionwrkingfile 2 2" xfId="6003"/>
    <cellStyle name="_Tenaska Comparison_16.07E Wild Horse Wind Expansionwrkingfile 3" xfId="6004"/>
    <cellStyle name="_Tenaska Comparison_16.07E Wild Horse Wind Expansionwrkingfile 4" xfId="6005"/>
    <cellStyle name="_Tenaska Comparison_16.07E Wild Horse Wind Expansionwrkingfile SF" xfId="6006"/>
    <cellStyle name="_Tenaska Comparison_16.07E Wild Horse Wind Expansionwrkingfile SF 2" xfId="6007"/>
    <cellStyle name="_Tenaska Comparison_16.07E Wild Horse Wind Expansionwrkingfile SF 2 2" xfId="6008"/>
    <cellStyle name="_Tenaska Comparison_16.07E Wild Horse Wind Expansionwrkingfile SF 3" xfId="6009"/>
    <cellStyle name="_Tenaska Comparison_16.07E Wild Horse Wind Expansionwrkingfile SF 4" xfId="6010"/>
    <cellStyle name="_Tenaska Comparison_16.37E Wild Horse Expansion DeferralRevwrkingfile SF" xfId="6011"/>
    <cellStyle name="_Tenaska Comparison_16.37E Wild Horse Expansion DeferralRevwrkingfile SF 2" xfId="6012"/>
    <cellStyle name="_Tenaska Comparison_16.37E Wild Horse Expansion DeferralRevwrkingfile SF 2 2" xfId="6013"/>
    <cellStyle name="_Tenaska Comparison_16.37E Wild Horse Expansion DeferralRevwrkingfile SF 3" xfId="6014"/>
    <cellStyle name="_Tenaska Comparison_16.37E Wild Horse Expansion DeferralRevwrkingfile SF 4" xfId="6015"/>
    <cellStyle name="_Tenaska Comparison_2009 Compliance Filing PCA Exhibits for GRC" xfId="6016"/>
    <cellStyle name="_Tenaska Comparison_2009 Compliance Filing PCA Exhibits for GRC 2" xfId="6017"/>
    <cellStyle name="_Tenaska Comparison_2009 GRC Compl Filing - Exhibit D" xfId="6018"/>
    <cellStyle name="_Tenaska Comparison_2009 GRC Compl Filing - Exhibit D 2" xfId="6019"/>
    <cellStyle name="_Tenaska Comparison_2009 GRC Compl Filing - Exhibit D 3" xfId="6020"/>
    <cellStyle name="_Tenaska Comparison_3.01 Income Statement" xfId="854"/>
    <cellStyle name="_Tenaska Comparison_4 31 Regulatory Assets and Liabilities  7 06- Exhibit D" xfId="855"/>
    <cellStyle name="_Tenaska Comparison_4 31 Regulatory Assets and Liabilities  7 06- Exhibit D 2" xfId="6021"/>
    <cellStyle name="_Tenaska Comparison_4 31 Regulatory Assets and Liabilities  7 06- Exhibit D 2 2" xfId="6022"/>
    <cellStyle name="_Tenaska Comparison_4 31 Regulatory Assets and Liabilities  7 06- Exhibit D 3" xfId="6023"/>
    <cellStyle name="_Tenaska Comparison_4 31 Regulatory Assets and Liabilities  7 06- Exhibit D 4" xfId="6024"/>
    <cellStyle name="_Tenaska Comparison_4 31 Regulatory Assets and Liabilities  7 06- Exhibit D_NIM Summary" xfId="6025"/>
    <cellStyle name="_Tenaska Comparison_4 31 Regulatory Assets and Liabilities  7 06- Exhibit D_NIM Summary 2" xfId="6026"/>
    <cellStyle name="_Tenaska Comparison_4 32 Regulatory Assets and Liabilities  7 06- Exhibit D" xfId="856"/>
    <cellStyle name="_Tenaska Comparison_4 32 Regulatory Assets and Liabilities  7 06- Exhibit D 2" xfId="6027"/>
    <cellStyle name="_Tenaska Comparison_4 32 Regulatory Assets and Liabilities  7 06- Exhibit D 2 2" xfId="6028"/>
    <cellStyle name="_Tenaska Comparison_4 32 Regulatory Assets and Liabilities  7 06- Exhibit D 3" xfId="6029"/>
    <cellStyle name="_Tenaska Comparison_4 32 Regulatory Assets and Liabilities  7 06- Exhibit D 4" xfId="6030"/>
    <cellStyle name="_Tenaska Comparison_4 32 Regulatory Assets and Liabilities  7 06- Exhibit D_NIM Summary" xfId="6031"/>
    <cellStyle name="_Tenaska Comparison_4 32 Regulatory Assets and Liabilities  7 06- Exhibit D_NIM Summary 2" xfId="6032"/>
    <cellStyle name="_Tenaska Comparison_AURORA Total New" xfId="6033"/>
    <cellStyle name="_Tenaska Comparison_AURORA Total New 2" xfId="6034"/>
    <cellStyle name="_Tenaska Comparison_Book2" xfId="6035"/>
    <cellStyle name="_Tenaska Comparison_Book2 2" xfId="6036"/>
    <cellStyle name="_Tenaska Comparison_Book2 2 2" xfId="6037"/>
    <cellStyle name="_Tenaska Comparison_Book2 3" xfId="6038"/>
    <cellStyle name="_Tenaska Comparison_Book2 4" xfId="6039"/>
    <cellStyle name="_Tenaska Comparison_Book2_Adj Bench DR 3 for Initial Briefs (Electric)" xfId="6040"/>
    <cellStyle name="_Tenaska Comparison_Book2_Adj Bench DR 3 for Initial Briefs (Electric) 2" xfId="6041"/>
    <cellStyle name="_Tenaska Comparison_Book2_Adj Bench DR 3 for Initial Briefs (Electric) 2 2" xfId="6042"/>
    <cellStyle name="_Tenaska Comparison_Book2_Adj Bench DR 3 for Initial Briefs (Electric) 3" xfId="6043"/>
    <cellStyle name="_Tenaska Comparison_Book2_Adj Bench DR 3 for Initial Briefs (Electric) 4" xfId="6044"/>
    <cellStyle name="_Tenaska Comparison_Book2_Electric Rev Req Model (2009 GRC) Rebuttal" xfId="6045"/>
    <cellStyle name="_Tenaska Comparison_Book2_Electric Rev Req Model (2009 GRC) Rebuttal 2" xfId="6046"/>
    <cellStyle name="_Tenaska Comparison_Book2_Electric Rev Req Model (2009 GRC) Rebuttal 2 2" xfId="6047"/>
    <cellStyle name="_Tenaska Comparison_Book2_Electric Rev Req Model (2009 GRC) Rebuttal 3" xfId="6048"/>
    <cellStyle name="_Tenaska Comparison_Book2_Electric Rev Req Model (2009 GRC) Rebuttal 4" xfId="6049"/>
    <cellStyle name="_Tenaska Comparison_Book2_Electric Rev Req Model (2009 GRC) Rebuttal REmoval of New  WH Solar AdjustMI" xfId="6050"/>
    <cellStyle name="_Tenaska Comparison_Book2_Electric Rev Req Model (2009 GRC) Rebuttal REmoval of New  WH Solar AdjustMI 2" xfId="6051"/>
    <cellStyle name="_Tenaska Comparison_Book2_Electric Rev Req Model (2009 GRC) Rebuttal REmoval of New  WH Solar AdjustMI 2 2" xfId="6052"/>
    <cellStyle name="_Tenaska Comparison_Book2_Electric Rev Req Model (2009 GRC) Rebuttal REmoval of New  WH Solar AdjustMI 3" xfId="6053"/>
    <cellStyle name="_Tenaska Comparison_Book2_Electric Rev Req Model (2009 GRC) Rebuttal REmoval of New  WH Solar AdjustMI 4" xfId="6054"/>
    <cellStyle name="_Tenaska Comparison_Book2_Electric Rev Req Model (2009 GRC) Revised 01-18-2010" xfId="6055"/>
    <cellStyle name="_Tenaska Comparison_Book2_Electric Rev Req Model (2009 GRC) Revised 01-18-2010 2" xfId="6056"/>
    <cellStyle name="_Tenaska Comparison_Book2_Electric Rev Req Model (2009 GRC) Revised 01-18-2010 2 2" xfId="6057"/>
    <cellStyle name="_Tenaska Comparison_Book2_Electric Rev Req Model (2009 GRC) Revised 01-18-2010 3" xfId="6058"/>
    <cellStyle name="_Tenaska Comparison_Book2_Electric Rev Req Model (2009 GRC) Revised 01-18-2010 4" xfId="6059"/>
    <cellStyle name="_Tenaska Comparison_Book2_Final Order Electric EXHIBIT A-1" xfId="6060"/>
    <cellStyle name="_Tenaska Comparison_Book2_Final Order Electric EXHIBIT A-1 2" xfId="6061"/>
    <cellStyle name="_Tenaska Comparison_Book2_Final Order Electric EXHIBIT A-1 2 2" xfId="6062"/>
    <cellStyle name="_Tenaska Comparison_Book2_Final Order Electric EXHIBIT A-1 3" xfId="6063"/>
    <cellStyle name="_Tenaska Comparison_Book2_Final Order Electric EXHIBIT A-1 4" xfId="6064"/>
    <cellStyle name="_Tenaska Comparison_Book4" xfId="6065"/>
    <cellStyle name="_Tenaska Comparison_Book4 2" xfId="6066"/>
    <cellStyle name="_Tenaska Comparison_Book4 2 2" xfId="6067"/>
    <cellStyle name="_Tenaska Comparison_Book4 3" xfId="6068"/>
    <cellStyle name="_Tenaska Comparison_Book4 4" xfId="6069"/>
    <cellStyle name="_Tenaska Comparison_Book9" xfId="857"/>
    <cellStyle name="_Tenaska Comparison_Book9 2" xfId="6070"/>
    <cellStyle name="_Tenaska Comparison_Book9 2 2" xfId="6071"/>
    <cellStyle name="_Tenaska Comparison_Book9 3" xfId="6072"/>
    <cellStyle name="_Tenaska Comparison_Book9 4" xfId="6073"/>
    <cellStyle name="_Tenaska Comparison_Chelan PUD Power Costs (8-10)" xfId="6074"/>
    <cellStyle name="_Tenaska Comparison_Electric COS Inputs" xfId="282"/>
    <cellStyle name="_Tenaska Comparison_Electric COS Inputs 2" xfId="6075"/>
    <cellStyle name="_Tenaska Comparison_Electric COS Inputs 2 2" xfId="6076"/>
    <cellStyle name="_Tenaska Comparison_Electric COS Inputs 2 2 2" xfId="6077"/>
    <cellStyle name="_Tenaska Comparison_Electric COS Inputs 2 3" xfId="6078"/>
    <cellStyle name="_Tenaska Comparison_Electric COS Inputs 2 3 2" xfId="6079"/>
    <cellStyle name="_Tenaska Comparison_Electric COS Inputs 2 4" xfId="6080"/>
    <cellStyle name="_Tenaska Comparison_Electric COS Inputs 2 4 2" xfId="6081"/>
    <cellStyle name="_Tenaska Comparison_Electric COS Inputs 3" xfId="6082"/>
    <cellStyle name="_Tenaska Comparison_Electric COS Inputs 3 2" xfId="6083"/>
    <cellStyle name="_Tenaska Comparison_Electric COS Inputs 4" xfId="6084"/>
    <cellStyle name="_Tenaska Comparison_Electric COS Inputs 4 2" xfId="6085"/>
    <cellStyle name="_Tenaska Comparison_Electric COS Inputs 5" xfId="6086"/>
    <cellStyle name="_Tenaska Comparison_Electric COS Inputs 6" xfId="6087"/>
    <cellStyle name="_Tenaska Comparison_Electric COS Inputs_Low Income 2010 RevRequirement" xfId="283"/>
    <cellStyle name="_Tenaska Comparison_Electric COS Inputs_Low Income 2010 RevRequirement (2)" xfId="284"/>
    <cellStyle name="_Tenaska Comparison_Electric COS Inputs_Oct2010toSep2011LwIncLead" xfId="285"/>
    <cellStyle name="_Tenaska Comparison_NIM Summary" xfId="6088"/>
    <cellStyle name="_Tenaska Comparison_NIM Summary 09GRC" xfId="6089"/>
    <cellStyle name="_Tenaska Comparison_NIM Summary 09GRC 2" xfId="6090"/>
    <cellStyle name="_Tenaska Comparison_NIM Summary 2" xfId="6091"/>
    <cellStyle name="_Tenaska Comparison_NIM Summary 3" xfId="6092"/>
    <cellStyle name="_Tenaska Comparison_NIM Summary 4" xfId="6093"/>
    <cellStyle name="_Tenaska Comparison_NIM Summary 5" xfId="6094"/>
    <cellStyle name="_Tenaska Comparison_NIM Summary 6" xfId="6095"/>
    <cellStyle name="_Tenaska Comparison_NIM Summary 7" xfId="6096"/>
    <cellStyle name="_Tenaska Comparison_NIM Summary 8" xfId="6097"/>
    <cellStyle name="_Tenaska Comparison_NIM Summary 9" xfId="6098"/>
    <cellStyle name="_Tenaska Comparison_PCA 10 -  Exhibit D from A Kellogg Jan 2011" xfId="6099"/>
    <cellStyle name="_Tenaska Comparison_PCA 10 -  Exhibit D from A Kellogg July 2011" xfId="6100"/>
    <cellStyle name="_Tenaska Comparison_PCA 10 -  Exhibit D from S Free Rcv'd 12-11" xfId="6101"/>
    <cellStyle name="_Tenaska Comparison_PCA 9 -  Exhibit D April 2010" xfId="6102"/>
    <cellStyle name="_Tenaska Comparison_PCA 9 -  Exhibit D April 2010 (3)" xfId="6103"/>
    <cellStyle name="_Tenaska Comparison_PCA 9 -  Exhibit D April 2010 (3) 2" xfId="6104"/>
    <cellStyle name="_Tenaska Comparison_PCA 9 -  Exhibit D April 2010 2" xfId="6105"/>
    <cellStyle name="_Tenaska Comparison_PCA 9 -  Exhibit D April 2010 3" xfId="6106"/>
    <cellStyle name="_Tenaska Comparison_PCA 9 -  Exhibit D Nov 2010" xfId="6107"/>
    <cellStyle name="_Tenaska Comparison_PCA 9 -  Exhibit D Nov 2010 2" xfId="6108"/>
    <cellStyle name="_Tenaska Comparison_PCA 9 - Exhibit D at August 2010" xfId="6109"/>
    <cellStyle name="_Tenaska Comparison_PCA 9 - Exhibit D at August 2010 2" xfId="6110"/>
    <cellStyle name="_Tenaska Comparison_PCA 9 - Exhibit D June 2010 GRC" xfId="6111"/>
    <cellStyle name="_Tenaska Comparison_PCA 9 - Exhibit D June 2010 GRC 2" xfId="6112"/>
    <cellStyle name="_Tenaska Comparison_Power Costs - Comparison bx Rbtl-Staff-Jt-PC" xfId="6113"/>
    <cellStyle name="_Tenaska Comparison_Power Costs - Comparison bx Rbtl-Staff-Jt-PC 2" xfId="6114"/>
    <cellStyle name="_Tenaska Comparison_Power Costs - Comparison bx Rbtl-Staff-Jt-PC 2 2" xfId="6115"/>
    <cellStyle name="_Tenaska Comparison_Power Costs - Comparison bx Rbtl-Staff-Jt-PC 3" xfId="6116"/>
    <cellStyle name="_Tenaska Comparison_Power Costs - Comparison bx Rbtl-Staff-Jt-PC 4" xfId="6117"/>
    <cellStyle name="_Tenaska Comparison_Power Costs - Comparison bx Rbtl-Staff-Jt-PC_Adj Bench DR 3 for Initial Briefs (Electric)" xfId="6118"/>
    <cellStyle name="_Tenaska Comparison_Power Costs - Comparison bx Rbtl-Staff-Jt-PC_Adj Bench DR 3 for Initial Briefs (Electric) 2" xfId="6119"/>
    <cellStyle name="_Tenaska Comparison_Power Costs - Comparison bx Rbtl-Staff-Jt-PC_Adj Bench DR 3 for Initial Briefs (Electric) 2 2" xfId="6120"/>
    <cellStyle name="_Tenaska Comparison_Power Costs - Comparison bx Rbtl-Staff-Jt-PC_Adj Bench DR 3 for Initial Briefs (Electric) 3" xfId="6121"/>
    <cellStyle name="_Tenaska Comparison_Power Costs - Comparison bx Rbtl-Staff-Jt-PC_Adj Bench DR 3 for Initial Briefs (Electric) 4" xfId="6122"/>
    <cellStyle name="_Tenaska Comparison_Power Costs - Comparison bx Rbtl-Staff-Jt-PC_Electric Rev Req Model (2009 GRC) Rebuttal" xfId="6123"/>
    <cellStyle name="_Tenaska Comparison_Power Costs - Comparison bx Rbtl-Staff-Jt-PC_Electric Rev Req Model (2009 GRC) Rebuttal 2" xfId="6124"/>
    <cellStyle name="_Tenaska Comparison_Power Costs - Comparison bx Rbtl-Staff-Jt-PC_Electric Rev Req Model (2009 GRC) Rebuttal 2 2" xfId="6125"/>
    <cellStyle name="_Tenaska Comparison_Power Costs - Comparison bx Rbtl-Staff-Jt-PC_Electric Rev Req Model (2009 GRC) Rebuttal 3" xfId="6126"/>
    <cellStyle name="_Tenaska Comparison_Power Costs - Comparison bx Rbtl-Staff-Jt-PC_Electric Rev Req Model (2009 GRC) Rebuttal 4" xfId="6127"/>
    <cellStyle name="_Tenaska Comparison_Power Costs - Comparison bx Rbtl-Staff-Jt-PC_Electric Rev Req Model (2009 GRC) Rebuttal REmoval of New  WH Solar AdjustMI" xfId="6128"/>
    <cellStyle name="_Tenaska Comparison_Power Costs - Comparison bx Rbtl-Staff-Jt-PC_Electric Rev Req Model (2009 GRC) Rebuttal REmoval of New  WH Solar AdjustMI 2" xfId="6129"/>
    <cellStyle name="_Tenaska Comparison_Power Costs - Comparison bx Rbtl-Staff-Jt-PC_Electric Rev Req Model (2009 GRC) Rebuttal REmoval of New  WH Solar AdjustMI 2 2" xfId="6130"/>
    <cellStyle name="_Tenaska Comparison_Power Costs - Comparison bx Rbtl-Staff-Jt-PC_Electric Rev Req Model (2009 GRC) Rebuttal REmoval of New  WH Solar AdjustMI 3" xfId="6131"/>
    <cellStyle name="_Tenaska Comparison_Power Costs - Comparison bx Rbtl-Staff-Jt-PC_Electric Rev Req Model (2009 GRC) Rebuttal REmoval of New  WH Solar AdjustMI 4" xfId="6132"/>
    <cellStyle name="_Tenaska Comparison_Power Costs - Comparison bx Rbtl-Staff-Jt-PC_Electric Rev Req Model (2009 GRC) Revised 01-18-2010" xfId="6133"/>
    <cellStyle name="_Tenaska Comparison_Power Costs - Comparison bx Rbtl-Staff-Jt-PC_Electric Rev Req Model (2009 GRC) Revised 01-18-2010 2" xfId="6134"/>
    <cellStyle name="_Tenaska Comparison_Power Costs - Comparison bx Rbtl-Staff-Jt-PC_Electric Rev Req Model (2009 GRC) Revised 01-18-2010 2 2" xfId="6135"/>
    <cellStyle name="_Tenaska Comparison_Power Costs - Comparison bx Rbtl-Staff-Jt-PC_Electric Rev Req Model (2009 GRC) Revised 01-18-2010 3" xfId="6136"/>
    <cellStyle name="_Tenaska Comparison_Power Costs - Comparison bx Rbtl-Staff-Jt-PC_Electric Rev Req Model (2009 GRC) Revised 01-18-2010 4" xfId="6137"/>
    <cellStyle name="_Tenaska Comparison_Power Costs - Comparison bx Rbtl-Staff-Jt-PC_Final Order Electric EXHIBIT A-1" xfId="6138"/>
    <cellStyle name="_Tenaska Comparison_Power Costs - Comparison bx Rbtl-Staff-Jt-PC_Final Order Electric EXHIBIT A-1 2" xfId="6139"/>
    <cellStyle name="_Tenaska Comparison_Power Costs - Comparison bx Rbtl-Staff-Jt-PC_Final Order Electric EXHIBIT A-1 2 2" xfId="6140"/>
    <cellStyle name="_Tenaska Comparison_Power Costs - Comparison bx Rbtl-Staff-Jt-PC_Final Order Electric EXHIBIT A-1 3" xfId="6141"/>
    <cellStyle name="_Tenaska Comparison_Power Costs - Comparison bx Rbtl-Staff-Jt-PC_Final Order Electric EXHIBIT A-1 4" xfId="6142"/>
    <cellStyle name="_Tenaska Comparison_Production Adj 4.37" xfId="286"/>
    <cellStyle name="_Tenaska Comparison_Production Adj 4.37 2" xfId="6143"/>
    <cellStyle name="_Tenaska Comparison_Production Adj 4.37 2 2" xfId="6144"/>
    <cellStyle name="_Tenaska Comparison_Production Adj 4.37 3" xfId="6145"/>
    <cellStyle name="_Tenaska Comparison_Purchased Power Adj 4.03" xfId="287"/>
    <cellStyle name="_Tenaska Comparison_Purchased Power Adj 4.03 2" xfId="6146"/>
    <cellStyle name="_Tenaska Comparison_Purchased Power Adj 4.03 2 2" xfId="6147"/>
    <cellStyle name="_Tenaska Comparison_Purchased Power Adj 4.03 3" xfId="6148"/>
    <cellStyle name="_Tenaska Comparison_Rebuttal Power Costs" xfId="6149"/>
    <cellStyle name="_Tenaska Comparison_Rebuttal Power Costs 2" xfId="6150"/>
    <cellStyle name="_Tenaska Comparison_Rebuttal Power Costs 2 2" xfId="6151"/>
    <cellStyle name="_Tenaska Comparison_Rebuttal Power Costs 3" xfId="6152"/>
    <cellStyle name="_Tenaska Comparison_Rebuttal Power Costs 4" xfId="6153"/>
    <cellStyle name="_Tenaska Comparison_Rebuttal Power Costs_Adj Bench DR 3 for Initial Briefs (Electric)" xfId="6154"/>
    <cellStyle name="_Tenaska Comparison_Rebuttal Power Costs_Adj Bench DR 3 for Initial Briefs (Electric) 2" xfId="6155"/>
    <cellStyle name="_Tenaska Comparison_Rebuttal Power Costs_Adj Bench DR 3 for Initial Briefs (Electric) 2 2" xfId="6156"/>
    <cellStyle name="_Tenaska Comparison_Rebuttal Power Costs_Adj Bench DR 3 for Initial Briefs (Electric) 3" xfId="6157"/>
    <cellStyle name="_Tenaska Comparison_Rebuttal Power Costs_Adj Bench DR 3 for Initial Briefs (Electric) 4" xfId="6158"/>
    <cellStyle name="_Tenaska Comparison_Rebuttal Power Costs_Electric Rev Req Model (2009 GRC) Rebuttal" xfId="6159"/>
    <cellStyle name="_Tenaska Comparison_Rebuttal Power Costs_Electric Rev Req Model (2009 GRC) Rebuttal 2" xfId="6160"/>
    <cellStyle name="_Tenaska Comparison_Rebuttal Power Costs_Electric Rev Req Model (2009 GRC) Rebuttal 2 2" xfId="6161"/>
    <cellStyle name="_Tenaska Comparison_Rebuttal Power Costs_Electric Rev Req Model (2009 GRC) Rebuttal 3" xfId="6162"/>
    <cellStyle name="_Tenaska Comparison_Rebuttal Power Costs_Electric Rev Req Model (2009 GRC) Rebuttal 4" xfId="6163"/>
    <cellStyle name="_Tenaska Comparison_Rebuttal Power Costs_Electric Rev Req Model (2009 GRC) Rebuttal REmoval of New  WH Solar AdjustMI" xfId="6164"/>
    <cellStyle name="_Tenaska Comparison_Rebuttal Power Costs_Electric Rev Req Model (2009 GRC) Rebuttal REmoval of New  WH Solar AdjustMI 2" xfId="6165"/>
    <cellStyle name="_Tenaska Comparison_Rebuttal Power Costs_Electric Rev Req Model (2009 GRC) Rebuttal REmoval of New  WH Solar AdjustMI 2 2" xfId="6166"/>
    <cellStyle name="_Tenaska Comparison_Rebuttal Power Costs_Electric Rev Req Model (2009 GRC) Rebuttal REmoval of New  WH Solar AdjustMI 3" xfId="6167"/>
    <cellStyle name="_Tenaska Comparison_Rebuttal Power Costs_Electric Rev Req Model (2009 GRC) Rebuttal REmoval of New  WH Solar AdjustMI 4" xfId="6168"/>
    <cellStyle name="_Tenaska Comparison_Rebuttal Power Costs_Electric Rev Req Model (2009 GRC) Revised 01-18-2010" xfId="6169"/>
    <cellStyle name="_Tenaska Comparison_Rebuttal Power Costs_Electric Rev Req Model (2009 GRC) Revised 01-18-2010 2" xfId="6170"/>
    <cellStyle name="_Tenaska Comparison_Rebuttal Power Costs_Electric Rev Req Model (2009 GRC) Revised 01-18-2010 2 2" xfId="6171"/>
    <cellStyle name="_Tenaska Comparison_Rebuttal Power Costs_Electric Rev Req Model (2009 GRC) Revised 01-18-2010 3" xfId="6172"/>
    <cellStyle name="_Tenaska Comparison_Rebuttal Power Costs_Electric Rev Req Model (2009 GRC) Revised 01-18-2010 4" xfId="6173"/>
    <cellStyle name="_Tenaska Comparison_Rebuttal Power Costs_Final Order Electric EXHIBIT A-1" xfId="6174"/>
    <cellStyle name="_Tenaska Comparison_Rebuttal Power Costs_Final Order Electric EXHIBIT A-1 2" xfId="6175"/>
    <cellStyle name="_Tenaska Comparison_Rebuttal Power Costs_Final Order Electric EXHIBIT A-1 2 2" xfId="6176"/>
    <cellStyle name="_Tenaska Comparison_Rebuttal Power Costs_Final Order Electric EXHIBIT A-1 3" xfId="6177"/>
    <cellStyle name="_Tenaska Comparison_Rebuttal Power Costs_Final Order Electric EXHIBIT A-1 4" xfId="6178"/>
    <cellStyle name="_Tenaska Comparison_ROR 5.02" xfId="288"/>
    <cellStyle name="_Tenaska Comparison_ROR 5.02 2" xfId="6179"/>
    <cellStyle name="_Tenaska Comparison_ROR 5.02 2 2" xfId="6180"/>
    <cellStyle name="_Tenaska Comparison_ROR 5.02 3" xfId="6181"/>
    <cellStyle name="_Tenaska Comparison_Transmission Workbook for May BOD" xfId="6182"/>
    <cellStyle name="_Tenaska Comparison_Transmission Workbook for May BOD 2" xfId="6183"/>
    <cellStyle name="_Tenaska Comparison_Wind Integration 10GRC" xfId="6184"/>
    <cellStyle name="_Tenaska Comparison_Wind Integration 10GRC 2" xfId="6185"/>
    <cellStyle name="_x0013__TENASKA REGULATORY ASSET" xfId="6186"/>
    <cellStyle name="_x0013__TENASKA REGULATORY ASSET 2" xfId="6187"/>
    <cellStyle name="_x0013__TENASKA REGULATORY ASSET 2 2" xfId="6188"/>
    <cellStyle name="_x0013__TENASKA REGULATORY ASSET 3" xfId="6189"/>
    <cellStyle name="_x0013__TENASKA REGULATORY ASSET 4" xfId="6190"/>
    <cellStyle name="_Therms Data" xfId="858"/>
    <cellStyle name="_Therms Data_Pro Forma Rev 09 GRC" xfId="859"/>
    <cellStyle name="_Therms Data_Pro Forma Rev 2010 GRC" xfId="860"/>
    <cellStyle name="_Therms Data_Pro Forma Rev 2010 GRC_Preliminary" xfId="861"/>
    <cellStyle name="_Therms Data_Revenue (Feb 09 - Jan 10)" xfId="862"/>
    <cellStyle name="_Therms Data_Revenue (Jan 09 - Dec 09)" xfId="863"/>
    <cellStyle name="_Therms Data_Revenue (Mar 09 - Feb 10)" xfId="864"/>
    <cellStyle name="_Therms Data_Volume Exhibit (Jan09 - Dec09)" xfId="865"/>
    <cellStyle name="_Value Copy 11 30 05 gas 12 09 05 AURORA at 12 14 05" xfId="289"/>
    <cellStyle name="_Value Copy 11 30 05 gas 12 09 05 AURORA at 12 14 05 2" xfId="866"/>
    <cellStyle name="_Value Copy 11 30 05 gas 12 09 05 AURORA at 12 14 05 2 2" xfId="6191"/>
    <cellStyle name="_Value Copy 11 30 05 gas 12 09 05 AURORA at 12 14 05 2 2 2" xfId="6192"/>
    <cellStyle name="_Value Copy 11 30 05 gas 12 09 05 AURORA at 12 14 05 2 3" xfId="6193"/>
    <cellStyle name="_Value Copy 11 30 05 gas 12 09 05 AURORA at 12 14 05 3" xfId="6194"/>
    <cellStyle name="_Value Copy 11 30 05 gas 12 09 05 AURORA at 12 14 05 3 2" xfId="6195"/>
    <cellStyle name="_Value Copy 11 30 05 gas 12 09 05 AURORA at 12 14 05 4" xfId="6196"/>
    <cellStyle name="_Value Copy 11 30 05 gas 12 09 05 AURORA at 12 14 05 4 2" xfId="6197"/>
    <cellStyle name="_Value Copy 11 30 05 gas 12 09 05 AURORA at 12 14 05 5" xfId="6198"/>
    <cellStyle name="_Value Copy 11 30 05 gas 12 09 05 AURORA at 12 14 05_04 07E Wild Horse Wind Expansion (C) (2)" xfId="290"/>
    <cellStyle name="_Value Copy 11 30 05 gas 12 09 05 AURORA at 12 14 05_04 07E Wild Horse Wind Expansion (C) (2) 2" xfId="6199"/>
    <cellStyle name="_Value Copy 11 30 05 gas 12 09 05 AURORA at 12 14 05_04 07E Wild Horse Wind Expansion (C) (2) 2 2" xfId="6200"/>
    <cellStyle name="_Value Copy 11 30 05 gas 12 09 05 AURORA at 12 14 05_04 07E Wild Horse Wind Expansion (C) (2) 3" xfId="6201"/>
    <cellStyle name="_Value Copy 11 30 05 gas 12 09 05 AURORA at 12 14 05_04 07E Wild Horse Wind Expansion (C) (2) 4" xfId="6202"/>
    <cellStyle name="_Value Copy 11 30 05 gas 12 09 05 AURORA at 12 14 05_04 07E Wild Horse Wind Expansion (C) (2)_Adj Bench DR 3 for Initial Briefs (Electric)" xfId="6203"/>
    <cellStyle name="_Value Copy 11 30 05 gas 12 09 05 AURORA at 12 14 05_04 07E Wild Horse Wind Expansion (C) (2)_Adj Bench DR 3 for Initial Briefs (Electric) 2" xfId="6204"/>
    <cellStyle name="_Value Copy 11 30 05 gas 12 09 05 AURORA at 12 14 05_04 07E Wild Horse Wind Expansion (C) (2)_Adj Bench DR 3 for Initial Briefs (Electric) 2 2" xfId="6205"/>
    <cellStyle name="_Value Copy 11 30 05 gas 12 09 05 AURORA at 12 14 05_04 07E Wild Horse Wind Expansion (C) (2)_Adj Bench DR 3 for Initial Briefs (Electric) 3" xfId="6206"/>
    <cellStyle name="_Value Copy 11 30 05 gas 12 09 05 AURORA at 12 14 05_04 07E Wild Horse Wind Expansion (C) (2)_Adj Bench DR 3 for Initial Briefs (Electric) 4" xfId="6207"/>
    <cellStyle name="_Value Copy 11 30 05 gas 12 09 05 AURORA at 12 14 05_04 07E Wild Horse Wind Expansion (C) (2)_Book1" xfId="6208"/>
    <cellStyle name="_Value Copy 11 30 05 gas 12 09 05 AURORA at 12 14 05_04 07E Wild Horse Wind Expansion (C) (2)_Electric Rev Req Model (2009 GRC) " xfId="1096"/>
    <cellStyle name="_Value Copy 11 30 05 gas 12 09 05 AURORA at 12 14 05_04 07E Wild Horse Wind Expansion (C) (2)_Electric Rev Req Model (2009 GRC)  2" xfId="6209"/>
    <cellStyle name="_Value Copy 11 30 05 gas 12 09 05 AURORA at 12 14 05_04 07E Wild Horse Wind Expansion (C) (2)_Electric Rev Req Model (2009 GRC)  2 2" xfId="6210"/>
    <cellStyle name="_Value Copy 11 30 05 gas 12 09 05 AURORA at 12 14 05_04 07E Wild Horse Wind Expansion (C) (2)_Electric Rev Req Model (2009 GRC)  3" xfId="6211"/>
    <cellStyle name="_Value Copy 11 30 05 gas 12 09 05 AURORA at 12 14 05_04 07E Wild Horse Wind Expansion (C) (2)_Electric Rev Req Model (2009 GRC)  4" xfId="6212"/>
    <cellStyle name="_Value Copy 11 30 05 gas 12 09 05 AURORA at 12 14 05_04 07E Wild Horse Wind Expansion (C) (2)_Electric Rev Req Model (2009 GRC) Rebuttal" xfId="6213"/>
    <cellStyle name="_Value Copy 11 30 05 gas 12 09 05 AURORA at 12 14 05_04 07E Wild Horse Wind Expansion (C) (2)_Electric Rev Req Model (2009 GRC) Rebuttal 2" xfId="6214"/>
    <cellStyle name="_Value Copy 11 30 05 gas 12 09 05 AURORA at 12 14 05_04 07E Wild Horse Wind Expansion (C) (2)_Electric Rev Req Model (2009 GRC) Rebuttal 2 2" xfId="6215"/>
    <cellStyle name="_Value Copy 11 30 05 gas 12 09 05 AURORA at 12 14 05_04 07E Wild Horse Wind Expansion (C) (2)_Electric Rev Req Model (2009 GRC) Rebuttal 3" xfId="6216"/>
    <cellStyle name="_Value Copy 11 30 05 gas 12 09 05 AURORA at 12 14 05_04 07E Wild Horse Wind Expansion (C) (2)_Electric Rev Req Model (2009 GRC) Rebuttal 4" xfId="6217"/>
    <cellStyle name="_Value Copy 11 30 05 gas 12 09 05 AURORA at 12 14 05_04 07E Wild Horse Wind Expansion (C) (2)_Electric Rev Req Model (2009 GRC) Rebuttal REmoval of New  WH Solar AdjustMI" xfId="6218"/>
    <cellStyle name="_Value Copy 11 30 05 gas 12 09 05 AURORA at 12 14 05_04 07E Wild Horse Wind Expansion (C) (2)_Electric Rev Req Model (2009 GRC) Rebuttal REmoval of New  WH Solar AdjustMI 2" xfId="6219"/>
    <cellStyle name="_Value Copy 11 30 05 gas 12 09 05 AURORA at 12 14 05_04 07E Wild Horse Wind Expansion (C) (2)_Electric Rev Req Model (2009 GRC) Rebuttal REmoval of New  WH Solar AdjustMI 2 2" xfId="6220"/>
    <cellStyle name="_Value Copy 11 30 05 gas 12 09 05 AURORA at 12 14 05_04 07E Wild Horse Wind Expansion (C) (2)_Electric Rev Req Model (2009 GRC) Rebuttal REmoval of New  WH Solar AdjustMI 3" xfId="6221"/>
    <cellStyle name="_Value Copy 11 30 05 gas 12 09 05 AURORA at 12 14 05_04 07E Wild Horse Wind Expansion (C) (2)_Electric Rev Req Model (2009 GRC) Rebuttal REmoval of New  WH Solar AdjustMI 4" xfId="6222"/>
    <cellStyle name="_Value Copy 11 30 05 gas 12 09 05 AURORA at 12 14 05_04 07E Wild Horse Wind Expansion (C) (2)_Electric Rev Req Model (2009 GRC) Revised 01-18-2010" xfId="6223"/>
    <cellStyle name="_Value Copy 11 30 05 gas 12 09 05 AURORA at 12 14 05_04 07E Wild Horse Wind Expansion (C) (2)_Electric Rev Req Model (2009 GRC) Revised 01-18-2010 2" xfId="6224"/>
    <cellStyle name="_Value Copy 11 30 05 gas 12 09 05 AURORA at 12 14 05_04 07E Wild Horse Wind Expansion (C) (2)_Electric Rev Req Model (2009 GRC) Revised 01-18-2010 2 2" xfId="6225"/>
    <cellStyle name="_Value Copy 11 30 05 gas 12 09 05 AURORA at 12 14 05_04 07E Wild Horse Wind Expansion (C) (2)_Electric Rev Req Model (2009 GRC) Revised 01-18-2010 3" xfId="6226"/>
    <cellStyle name="_Value Copy 11 30 05 gas 12 09 05 AURORA at 12 14 05_04 07E Wild Horse Wind Expansion (C) (2)_Electric Rev Req Model (2009 GRC) Revised 01-18-2010 4" xfId="6227"/>
    <cellStyle name="_Value Copy 11 30 05 gas 12 09 05 AURORA at 12 14 05_04 07E Wild Horse Wind Expansion (C) (2)_Electric Rev Req Model (2010 GRC)" xfId="6228"/>
    <cellStyle name="_Value Copy 11 30 05 gas 12 09 05 AURORA at 12 14 05_04 07E Wild Horse Wind Expansion (C) (2)_Electric Rev Req Model (2010 GRC) SF" xfId="6229"/>
    <cellStyle name="_Value Copy 11 30 05 gas 12 09 05 AURORA at 12 14 05_04 07E Wild Horse Wind Expansion (C) (2)_Final Order Electric EXHIBIT A-1" xfId="6230"/>
    <cellStyle name="_Value Copy 11 30 05 gas 12 09 05 AURORA at 12 14 05_04 07E Wild Horse Wind Expansion (C) (2)_Final Order Electric EXHIBIT A-1 2" xfId="6231"/>
    <cellStyle name="_Value Copy 11 30 05 gas 12 09 05 AURORA at 12 14 05_04 07E Wild Horse Wind Expansion (C) (2)_Final Order Electric EXHIBIT A-1 2 2" xfId="6232"/>
    <cellStyle name="_Value Copy 11 30 05 gas 12 09 05 AURORA at 12 14 05_04 07E Wild Horse Wind Expansion (C) (2)_Final Order Electric EXHIBIT A-1 3" xfId="6233"/>
    <cellStyle name="_Value Copy 11 30 05 gas 12 09 05 AURORA at 12 14 05_04 07E Wild Horse Wind Expansion (C) (2)_Final Order Electric EXHIBIT A-1 4" xfId="6234"/>
    <cellStyle name="_Value Copy 11 30 05 gas 12 09 05 AURORA at 12 14 05_04 07E Wild Horse Wind Expansion (C) (2)_TENASKA REGULATORY ASSET" xfId="6235"/>
    <cellStyle name="_Value Copy 11 30 05 gas 12 09 05 AURORA at 12 14 05_04 07E Wild Horse Wind Expansion (C) (2)_TENASKA REGULATORY ASSET 2" xfId="6236"/>
    <cellStyle name="_Value Copy 11 30 05 gas 12 09 05 AURORA at 12 14 05_04 07E Wild Horse Wind Expansion (C) (2)_TENASKA REGULATORY ASSET 2 2" xfId="6237"/>
    <cellStyle name="_Value Copy 11 30 05 gas 12 09 05 AURORA at 12 14 05_04 07E Wild Horse Wind Expansion (C) (2)_TENASKA REGULATORY ASSET 3" xfId="6238"/>
    <cellStyle name="_Value Copy 11 30 05 gas 12 09 05 AURORA at 12 14 05_04 07E Wild Horse Wind Expansion (C) (2)_TENASKA REGULATORY ASSET 4" xfId="6239"/>
    <cellStyle name="_Value Copy 11 30 05 gas 12 09 05 AURORA at 12 14 05_16.37E Wild Horse Expansion DeferralRevwrkingfile SF" xfId="6240"/>
    <cellStyle name="_Value Copy 11 30 05 gas 12 09 05 AURORA at 12 14 05_16.37E Wild Horse Expansion DeferralRevwrkingfile SF 2" xfId="6241"/>
    <cellStyle name="_Value Copy 11 30 05 gas 12 09 05 AURORA at 12 14 05_16.37E Wild Horse Expansion DeferralRevwrkingfile SF 2 2" xfId="6242"/>
    <cellStyle name="_Value Copy 11 30 05 gas 12 09 05 AURORA at 12 14 05_16.37E Wild Horse Expansion DeferralRevwrkingfile SF 3" xfId="6243"/>
    <cellStyle name="_Value Copy 11 30 05 gas 12 09 05 AURORA at 12 14 05_16.37E Wild Horse Expansion DeferralRevwrkingfile SF 4" xfId="6244"/>
    <cellStyle name="_Value Copy 11 30 05 gas 12 09 05 AURORA at 12 14 05_2009 Compliance Filing PCA Exhibits for GRC" xfId="6245"/>
    <cellStyle name="_Value Copy 11 30 05 gas 12 09 05 AURORA at 12 14 05_2009 Compliance Filing PCA Exhibits for GRC 2" xfId="6246"/>
    <cellStyle name="_Value Copy 11 30 05 gas 12 09 05 AURORA at 12 14 05_2009 GRC Compl Filing - Exhibit D" xfId="6247"/>
    <cellStyle name="_Value Copy 11 30 05 gas 12 09 05 AURORA at 12 14 05_2009 GRC Compl Filing - Exhibit D 2" xfId="6248"/>
    <cellStyle name="_Value Copy 11 30 05 gas 12 09 05 AURORA at 12 14 05_2010 PTC's July1_Dec31 2010 " xfId="291"/>
    <cellStyle name="_Value Copy 11 30 05 gas 12 09 05 AURORA at 12 14 05_2010 PTC's Sept10_Aug11 (Version 4)" xfId="292"/>
    <cellStyle name="_Value Copy 11 30 05 gas 12 09 05 AURORA at 12 14 05_3.01 Income Statement" xfId="867"/>
    <cellStyle name="_Value Copy 11 30 05 gas 12 09 05 AURORA at 12 14 05_4 31 Regulatory Assets and Liabilities  7 06- Exhibit D" xfId="868"/>
    <cellStyle name="_Value Copy 11 30 05 gas 12 09 05 AURORA at 12 14 05_4 31 Regulatory Assets and Liabilities  7 06- Exhibit D 2" xfId="6249"/>
    <cellStyle name="_Value Copy 11 30 05 gas 12 09 05 AURORA at 12 14 05_4 31 Regulatory Assets and Liabilities  7 06- Exhibit D 2 2" xfId="6250"/>
    <cellStyle name="_Value Copy 11 30 05 gas 12 09 05 AURORA at 12 14 05_4 31 Regulatory Assets and Liabilities  7 06- Exhibit D 3" xfId="6251"/>
    <cellStyle name="_Value Copy 11 30 05 gas 12 09 05 AURORA at 12 14 05_4 31 Regulatory Assets and Liabilities  7 06- Exhibit D 4" xfId="6252"/>
    <cellStyle name="_Value Copy 11 30 05 gas 12 09 05 AURORA at 12 14 05_4 31 Regulatory Assets and Liabilities  7 06- Exhibit D_NIM Summary" xfId="6253"/>
    <cellStyle name="_Value Copy 11 30 05 gas 12 09 05 AURORA at 12 14 05_4 31 Regulatory Assets and Liabilities  7 06- Exhibit D_NIM Summary 2" xfId="6254"/>
    <cellStyle name="_Value Copy 11 30 05 gas 12 09 05 AURORA at 12 14 05_4 32 Regulatory Assets and Liabilities  7 06- Exhibit D" xfId="869"/>
    <cellStyle name="_Value Copy 11 30 05 gas 12 09 05 AURORA at 12 14 05_4 32 Regulatory Assets and Liabilities  7 06- Exhibit D 2" xfId="6255"/>
    <cellStyle name="_Value Copy 11 30 05 gas 12 09 05 AURORA at 12 14 05_4 32 Regulatory Assets and Liabilities  7 06- Exhibit D 2 2" xfId="6256"/>
    <cellStyle name="_Value Copy 11 30 05 gas 12 09 05 AURORA at 12 14 05_4 32 Regulatory Assets and Liabilities  7 06- Exhibit D 3" xfId="6257"/>
    <cellStyle name="_Value Copy 11 30 05 gas 12 09 05 AURORA at 12 14 05_4 32 Regulatory Assets and Liabilities  7 06- Exhibit D 4" xfId="6258"/>
    <cellStyle name="_Value Copy 11 30 05 gas 12 09 05 AURORA at 12 14 05_4 32 Regulatory Assets and Liabilities  7 06- Exhibit D_NIM Summary" xfId="6259"/>
    <cellStyle name="_Value Copy 11 30 05 gas 12 09 05 AURORA at 12 14 05_4 32 Regulatory Assets and Liabilities  7 06- Exhibit D_NIM Summary 2" xfId="6260"/>
    <cellStyle name="_Value Copy 11 30 05 gas 12 09 05 AURORA at 12 14 05_ACCOUNTS" xfId="6261"/>
    <cellStyle name="_Value Copy 11 30 05 gas 12 09 05 AURORA at 12 14 05_Att B to RECs proceeds proposal" xfId="725"/>
    <cellStyle name="_Value Copy 11 30 05 gas 12 09 05 AURORA at 12 14 05_AURORA Total New" xfId="6262"/>
    <cellStyle name="_Value Copy 11 30 05 gas 12 09 05 AURORA at 12 14 05_AURORA Total New 2" xfId="6263"/>
    <cellStyle name="_Value Copy 11 30 05 gas 12 09 05 AURORA at 12 14 05_Backup for Attachment B 2010-09-09" xfId="726"/>
    <cellStyle name="_Value Copy 11 30 05 gas 12 09 05 AURORA at 12 14 05_Bench Request - Attachment B" xfId="727"/>
    <cellStyle name="_Value Copy 11 30 05 gas 12 09 05 AURORA at 12 14 05_Book2" xfId="6264"/>
    <cellStyle name="_Value Copy 11 30 05 gas 12 09 05 AURORA at 12 14 05_Book2 2" xfId="6265"/>
    <cellStyle name="_Value Copy 11 30 05 gas 12 09 05 AURORA at 12 14 05_Book2 2 2" xfId="6266"/>
    <cellStyle name="_Value Copy 11 30 05 gas 12 09 05 AURORA at 12 14 05_Book2 3" xfId="6267"/>
    <cellStyle name="_Value Copy 11 30 05 gas 12 09 05 AURORA at 12 14 05_Book2 4" xfId="6268"/>
    <cellStyle name="_Value Copy 11 30 05 gas 12 09 05 AURORA at 12 14 05_Book2_Adj Bench DR 3 for Initial Briefs (Electric)" xfId="6269"/>
    <cellStyle name="_Value Copy 11 30 05 gas 12 09 05 AURORA at 12 14 05_Book2_Adj Bench DR 3 for Initial Briefs (Electric) 2" xfId="6270"/>
    <cellStyle name="_Value Copy 11 30 05 gas 12 09 05 AURORA at 12 14 05_Book2_Adj Bench DR 3 for Initial Briefs (Electric) 2 2" xfId="6271"/>
    <cellStyle name="_Value Copy 11 30 05 gas 12 09 05 AURORA at 12 14 05_Book2_Adj Bench DR 3 for Initial Briefs (Electric) 3" xfId="6272"/>
    <cellStyle name="_Value Copy 11 30 05 gas 12 09 05 AURORA at 12 14 05_Book2_Adj Bench DR 3 for Initial Briefs (Electric) 4" xfId="6273"/>
    <cellStyle name="_Value Copy 11 30 05 gas 12 09 05 AURORA at 12 14 05_Book2_Electric Rev Req Model (2009 GRC) Rebuttal" xfId="6274"/>
    <cellStyle name="_Value Copy 11 30 05 gas 12 09 05 AURORA at 12 14 05_Book2_Electric Rev Req Model (2009 GRC) Rebuttal 2" xfId="6275"/>
    <cellStyle name="_Value Copy 11 30 05 gas 12 09 05 AURORA at 12 14 05_Book2_Electric Rev Req Model (2009 GRC) Rebuttal 2 2" xfId="6276"/>
    <cellStyle name="_Value Copy 11 30 05 gas 12 09 05 AURORA at 12 14 05_Book2_Electric Rev Req Model (2009 GRC) Rebuttal 3" xfId="6277"/>
    <cellStyle name="_Value Copy 11 30 05 gas 12 09 05 AURORA at 12 14 05_Book2_Electric Rev Req Model (2009 GRC) Rebuttal 4" xfId="6278"/>
    <cellStyle name="_Value Copy 11 30 05 gas 12 09 05 AURORA at 12 14 05_Book2_Electric Rev Req Model (2009 GRC) Rebuttal REmoval of New  WH Solar AdjustMI" xfId="6279"/>
    <cellStyle name="_Value Copy 11 30 05 gas 12 09 05 AURORA at 12 14 05_Book2_Electric Rev Req Model (2009 GRC) Rebuttal REmoval of New  WH Solar AdjustMI 2" xfId="6280"/>
    <cellStyle name="_Value Copy 11 30 05 gas 12 09 05 AURORA at 12 14 05_Book2_Electric Rev Req Model (2009 GRC) Rebuttal REmoval of New  WH Solar AdjustMI 2 2" xfId="6281"/>
    <cellStyle name="_Value Copy 11 30 05 gas 12 09 05 AURORA at 12 14 05_Book2_Electric Rev Req Model (2009 GRC) Rebuttal REmoval of New  WH Solar AdjustMI 3" xfId="6282"/>
    <cellStyle name="_Value Copy 11 30 05 gas 12 09 05 AURORA at 12 14 05_Book2_Electric Rev Req Model (2009 GRC) Rebuttal REmoval of New  WH Solar AdjustMI 4" xfId="6283"/>
    <cellStyle name="_Value Copy 11 30 05 gas 12 09 05 AURORA at 12 14 05_Book2_Electric Rev Req Model (2009 GRC) Revised 01-18-2010" xfId="6284"/>
    <cellStyle name="_Value Copy 11 30 05 gas 12 09 05 AURORA at 12 14 05_Book2_Electric Rev Req Model (2009 GRC) Revised 01-18-2010 2" xfId="6285"/>
    <cellStyle name="_Value Copy 11 30 05 gas 12 09 05 AURORA at 12 14 05_Book2_Electric Rev Req Model (2009 GRC) Revised 01-18-2010 2 2" xfId="6286"/>
    <cellStyle name="_Value Copy 11 30 05 gas 12 09 05 AURORA at 12 14 05_Book2_Electric Rev Req Model (2009 GRC) Revised 01-18-2010 3" xfId="6287"/>
    <cellStyle name="_Value Copy 11 30 05 gas 12 09 05 AURORA at 12 14 05_Book2_Electric Rev Req Model (2009 GRC) Revised 01-18-2010 4" xfId="6288"/>
    <cellStyle name="_Value Copy 11 30 05 gas 12 09 05 AURORA at 12 14 05_Book2_Final Order Electric EXHIBIT A-1" xfId="6289"/>
    <cellStyle name="_Value Copy 11 30 05 gas 12 09 05 AURORA at 12 14 05_Book2_Final Order Electric EXHIBIT A-1 2" xfId="6290"/>
    <cellStyle name="_Value Copy 11 30 05 gas 12 09 05 AURORA at 12 14 05_Book2_Final Order Electric EXHIBIT A-1 2 2" xfId="6291"/>
    <cellStyle name="_Value Copy 11 30 05 gas 12 09 05 AURORA at 12 14 05_Book2_Final Order Electric EXHIBIT A-1 3" xfId="6292"/>
    <cellStyle name="_Value Copy 11 30 05 gas 12 09 05 AURORA at 12 14 05_Book2_Final Order Electric EXHIBIT A-1 4" xfId="6293"/>
    <cellStyle name="_Value Copy 11 30 05 gas 12 09 05 AURORA at 12 14 05_Book4" xfId="6294"/>
    <cellStyle name="_Value Copy 11 30 05 gas 12 09 05 AURORA at 12 14 05_Book4 2" xfId="6295"/>
    <cellStyle name="_Value Copy 11 30 05 gas 12 09 05 AURORA at 12 14 05_Book4 2 2" xfId="6296"/>
    <cellStyle name="_Value Copy 11 30 05 gas 12 09 05 AURORA at 12 14 05_Book4 3" xfId="6297"/>
    <cellStyle name="_Value Copy 11 30 05 gas 12 09 05 AURORA at 12 14 05_Book4 4" xfId="6298"/>
    <cellStyle name="_Value Copy 11 30 05 gas 12 09 05 AURORA at 12 14 05_Book9" xfId="870"/>
    <cellStyle name="_Value Copy 11 30 05 gas 12 09 05 AURORA at 12 14 05_Book9 2" xfId="6299"/>
    <cellStyle name="_Value Copy 11 30 05 gas 12 09 05 AURORA at 12 14 05_Book9 2 2" xfId="6300"/>
    <cellStyle name="_Value Copy 11 30 05 gas 12 09 05 AURORA at 12 14 05_Book9 3" xfId="6301"/>
    <cellStyle name="_Value Copy 11 30 05 gas 12 09 05 AURORA at 12 14 05_Book9 4" xfId="6302"/>
    <cellStyle name="_Value Copy 11 30 05 gas 12 09 05 AURORA at 12 14 05_Check the Interest Calculation" xfId="293"/>
    <cellStyle name="_Value Copy 11 30 05 gas 12 09 05 AURORA at 12 14 05_Check the Interest Calculation_Scenario 1 REC vs PTC Offset" xfId="728"/>
    <cellStyle name="_Value Copy 11 30 05 gas 12 09 05 AURORA at 12 14 05_Check the Interest Calculation_Scenario 3" xfId="729"/>
    <cellStyle name="_Value Copy 11 30 05 gas 12 09 05 AURORA at 12 14 05_Chelan PUD Power Costs (8-10)" xfId="6303"/>
    <cellStyle name="_Value Copy 11 30 05 gas 12 09 05 AURORA at 12 14 05_Direct Assignment Distribution Plant 2008" xfId="294"/>
    <cellStyle name="_Value Copy 11 30 05 gas 12 09 05 AURORA at 12 14 05_Direct Assignment Distribution Plant 2008 2" xfId="6304"/>
    <cellStyle name="_Value Copy 11 30 05 gas 12 09 05 AURORA at 12 14 05_Direct Assignment Distribution Plant 2008 2 2" xfId="6305"/>
    <cellStyle name="_Value Copy 11 30 05 gas 12 09 05 AURORA at 12 14 05_Direct Assignment Distribution Plant 2008 2 2 2" xfId="6306"/>
    <cellStyle name="_Value Copy 11 30 05 gas 12 09 05 AURORA at 12 14 05_Direct Assignment Distribution Plant 2008 2 3" xfId="6307"/>
    <cellStyle name="_Value Copy 11 30 05 gas 12 09 05 AURORA at 12 14 05_Direct Assignment Distribution Plant 2008 2 3 2" xfId="6308"/>
    <cellStyle name="_Value Copy 11 30 05 gas 12 09 05 AURORA at 12 14 05_Direct Assignment Distribution Plant 2008 2 4" xfId="6309"/>
    <cellStyle name="_Value Copy 11 30 05 gas 12 09 05 AURORA at 12 14 05_Direct Assignment Distribution Plant 2008 2 4 2" xfId="6310"/>
    <cellStyle name="_Value Copy 11 30 05 gas 12 09 05 AURORA at 12 14 05_Direct Assignment Distribution Plant 2008 3" xfId="6311"/>
    <cellStyle name="_Value Copy 11 30 05 gas 12 09 05 AURORA at 12 14 05_Direct Assignment Distribution Plant 2008 3 2" xfId="6312"/>
    <cellStyle name="_Value Copy 11 30 05 gas 12 09 05 AURORA at 12 14 05_Direct Assignment Distribution Plant 2008 4" xfId="6313"/>
    <cellStyle name="_Value Copy 11 30 05 gas 12 09 05 AURORA at 12 14 05_Direct Assignment Distribution Plant 2008 4 2" xfId="6314"/>
    <cellStyle name="_Value Copy 11 30 05 gas 12 09 05 AURORA at 12 14 05_Direct Assignment Distribution Plant 2008 5" xfId="6315"/>
    <cellStyle name="_Value Copy 11 30 05 gas 12 09 05 AURORA at 12 14 05_Direct Assignment Distribution Plant 2008 6" xfId="6316"/>
    <cellStyle name="_Value Copy 11 30 05 gas 12 09 05 AURORA at 12 14 05_Direct Assignment Distribution Plant 2008_Low Income 2010 RevRequirement" xfId="295"/>
    <cellStyle name="_Value Copy 11 30 05 gas 12 09 05 AURORA at 12 14 05_Direct Assignment Distribution Plant 2008_Low Income 2010 RevRequirement (2)" xfId="296"/>
    <cellStyle name="_Value Copy 11 30 05 gas 12 09 05 AURORA at 12 14 05_Direct Assignment Distribution Plant 2008_Oct2010toSep2011LwIncLead" xfId="297"/>
    <cellStyle name="_Value Copy 11 30 05 gas 12 09 05 AURORA at 12 14 05_DWH-08 (Rate Spread &amp; Design Workpapers)" xfId="298"/>
    <cellStyle name="_Value Copy 11 30 05 gas 12 09 05 AURORA at 12 14 05_Electric COS Inputs" xfId="299"/>
    <cellStyle name="_Value Copy 11 30 05 gas 12 09 05 AURORA at 12 14 05_Electric COS Inputs 2" xfId="6317"/>
    <cellStyle name="_Value Copy 11 30 05 gas 12 09 05 AURORA at 12 14 05_Electric COS Inputs 2 2" xfId="6318"/>
    <cellStyle name="_Value Copy 11 30 05 gas 12 09 05 AURORA at 12 14 05_Electric COS Inputs 2 2 2" xfId="6319"/>
    <cellStyle name="_Value Copy 11 30 05 gas 12 09 05 AURORA at 12 14 05_Electric COS Inputs 2 3" xfId="6320"/>
    <cellStyle name="_Value Copy 11 30 05 gas 12 09 05 AURORA at 12 14 05_Electric COS Inputs 2 3 2" xfId="6321"/>
    <cellStyle name="_Value Copy 11 30 05 gas 12 09 05 AURORA at 12 14 05_Electric COS Inputs 2 4" xfId="6322"/>
    <cellStyle name="_Value Copy 11 30 05 gas 12 09 05 AURORA at 12 14 05_Electric COS Inputs 2 4 2" xfId="6323"/>
    <cellStyle name="_Value Copy 11 30 05 gas 12 09 05 AURORA at 12 14 05_Electric COS Inputs 3" xfId="6324"/>
    <cellStyle name="_Value Copy 11 30 05 gas 12 09 05 AURORA at 12 14 05_Electric COS Inputs 3 2" xfId="6325"/>
    <cellStyle name="_Value Copy 11 30 05 gas 12 09 05 AURORA at 12 14 05_Electric COS Inputs 4" xfId="6326"/>
    <cellStyle name="_Value Copy 11 30 05 gas 12 09 05 AURORA at 12 14 05_Electric COS Inputs 4 2" xfId="6327"/>
    <cellStyle name="_Value Copy 11 30 05 gas 12 09 05 AURORA at 12 14 05_Electric COS Inputs 5" xfId="6328"/>
    <cellStyle name="_Value Copy 11 30 05 gas 12 09 05 AURORA at 12 14 05_Electric COS Inputs 6" xfId="6329"/>
    <cellStyle name="_Value Copy 11 30 05 gas 12 09 05 AURORA at 12 14 05_Electric COS Inputs_Low Income 2010 RevRequirement" xfId="300"/>
    <cellStyle name="_Value Copy 11 30 05 gas 12 09 05 AURORA at 12 14 05_Electric COS Inputs_Low Income 2010 RevRequirement (2)" xfId="301"/>
    <cellStyle name="_Value Copy 11 30 05 gas 12 09 05 AURORA at 12 14 05_Electric COS Inputs_Oct2010toSep2011LwIncLead" xfId="302"/>
    <cellStyle name="_Value Copy 11 30 05 gas 12 09 05 AURORA at 12 14 05_Electric Rate Spread and Rate Design 3.23.09" xfId="303"/>
    <cellStyle name="_Value Copy 11 30 05 gas 12 09 05 AURORA at 12 14 05_Electric Rate Spread and Rate Design 3.23.09 2" xfId="6330"/>
    <cellStyle name="_Value Copy 11 30 05 gas 12 09 05 AURORA at 12 14 05_Electric Rate Spread and Rate Design 3.23.09 2 2" xfId="6331"/>
    <cellStyle name="_Value Copy 11 30 05 gas 12 09 05 AURORA at 12 14 05_Electric Rate Spread and Rate Design 3.23.09 2 2 2" xfId="6332"/>
    <cellStyle name="_Value Copy 11 30 05 gas 12 09 05 AURORA at 12 14 05_Electric Rate Spread and Rate Design 3.23.09 2 3" xfId="6333"/>
    <cellStyle name="_Value Copy 11 30 05 gas 12 09 05 AURORA at 12 14 05_Electric Rate Spread and Rate Design 3.23.09 2 3 2" xfId="6334"/>
    <cellStyle name="_Value Copy 11 30 05 gas 12 09 05 AURORA at 12 14 05_Electric Rate Spread and Rate Design 3.23.09 2 4" xfId="6335"/>
    <cellStyle name="_Value Copy 11 30 05 gas 12 09 05 AURORA at 12 14 05_Electric Rate Spread and Rate Design 3.23.09 2 4 2" xfId="6336"/>
    <cellStyle name="_Value Copy 11 30 05 gas 12 09 05 AURORA at 12 14 05_Electric Rate Spread and Rate Design 3.23.09 3" xfId="6337"/>
    <cellStyle name="_Value Copy 11 30 05 gas 12 09 05 AURORA at 12 14 05_Electric Rate Spread and Rate Design 3.23.09 3 2" xfId="6338"/>
    <cellStyle name="_Value Copy 11 30 05 gas 12 09 05 AURORA at 12 14 05_Electric Rate Spread and Rate Design 3.23.09 4" xfId="6339"/>
    <cellStyle name="_Value Copy 11 30 05 gas 12 09 05 AURORA at 12 14 05_Electric Rate Spread and Rate Design 3.23.09 4 2" xfId="6340"/>
    <cellStyle name="_Value Copy 11 30 05 gas 12 09 05 AURORA at 12 14 05_Electric Rate Spread and Rate Design 3.23.09 5" xfId="6341"/>
    <cellStyle name="_Value Copy 11 30 05 gas 12 09 05 AURORA at 12 14 05_Electric Rate Spread and Rate Design 3.23.09 6" xfId="6342"/>
    <cellStyle name="_Value Copy 11 30 05 gas 12 09 05 AURORA at 12 14 05_Electric Rate Spread and Rate Design 3.23.09_Low Income 2010 RevRequirement" xfId="304"/>
    <cellStyle name="_Value Copy 11 30 05 gas 12 09 05 AURORA at 12 14 05_Electric Rate Spread and Rate Design 3.23.09_Low Income 2010 RevRequirement (2)" xfId="305"/>
    <cellStyle name="_Value Copy 11 30 05 gas 12 09 05 AURORA at 12 14 05_Electric Rate Spread and Rate Design 3.23.09_Oct2010toSep2011LwIncLead" xfId="306"/>
    <cellStyle name="_Value Copy 11 30 05 gas 12 09 05 AURORA at 12 14 05_Exhibit D fr R Gho 12-31-08" xfId="6343"/>
    <cellStyle name="_Value Copy 11 30 05 gas 12 09 05 AURORA at 12 14 05_Exhibit D fr R Gho 12-31-08 2" xfId="6344"/>
    <cellStyle name="_Value Copy 11 30 05 gas 12 09 05 AURORA at 12 14 05_Exhibit D fr R Gho 12-31-08 3" xfId="6345"/>
    <cellStyle name="_Value Copy 11 30 05 gas 12 09 05 AURORA at 12 14 05_Exhibit D fr R Gho 12-31-08 v2" xfId="6346"/>
    <cellStyle name="_Value Copy 11 30 05 gas 12 09 05 AURORA at 12 14 05_Exhibit D fr R Gho 12-31-08 v2 2" xfId="6347"/>
    <cellStyle name="_Value Copy 11 30 05 gas 12 09 05 AURORA at 12 14 05_Exhibit D fr R Gho 12-31-08 v2 3" xfId="6348"/>
    <cellStyle name="_Value Copy 11 30 05 gas 12 09 05 AURORA at 12 14 05_Exhibit D fr R Gho 12-31-08 v2_NIM Summary" xfId="6349"/>
    <cellStyle name="_Value Copy 11 30 05 gas 12 09 05 AURORA at 12 14 05_Exhibit D fr R Gho 12-31-08 v2_NIM Summary 2" xfId="6350"/>
    <cellStyle name="_Value Copy 11 30 05 gas 12 09 05 AURORA at 12 14 05_Exhibit D fr R Gho 12-31-08_NIM Summary" xfId="6351"/>
    <cellStyle name="_Value Copy 11 30 05 gas 12 09 05 AURORA at 12 14 05_Exhibit D fr R Gho 12-31-08_NIM Summary 2" xfId="6352"/>
    <cellStyle name="_Value Copy 11 30 05 gas 12 09 05 AURORA at 12 14 05_Final 2008 PTC Rate Design Workpapers 10.27.08" xfId="307"/>
    <cellStyle name="_Value Copy 11 30 05 gas 12 09 05 AURORA at 12 14 05_Final 2009 Electric Low Income Workpapers" xfId="308"/>
    <cellStyle name="_Value Copy 11 30 05 gas 12 09 05 AURORA at 12 14 05_Gas Rev Req Model (2010 GRC)" xfId="6353"/>
    <cellStyle name="_Value Copy 11 30 05 gas 12 09 05 AURORA at 12 14 05_Hopkins Ridge Prepaid Tran - Interest Earned RY 12ME Feb  '11" xfId="6354"/>
    <cellStyle name="_Value Copy 11 30 05 gas 12 09 05 AURORA at 12 14 05_Hopkins Ridge Prepaid Tran - Interest Earned RY 12ME Feb  '11 2" xfId="6355"/>
    <cellStyle name="_Value Copy 11 30 05 gas 12 09 05 AURORA at 12 14 05_Hopkins Ridge Prepaid Tran - Interest Earned RY 12ME Feb  '11_NIM Summary" xfId="6356"/>
    <cellStyle name="_Value Copy 11 30 05 gas 12 09 05 AURORA at 12 14 05_Hopkins Ridge Prepaid Tran - Interest Earned RY 12ME Feb  '11_NIM Summary 2" xfId="6357"/>
    <cellStyle name="_Value Copy 11 30 05 gas 12 09 05 AURORA at 12 14 05_Hopkins Ridge Prepaid Tran - Interest Earned RY 12ME Feb  '11_Transmission Workbook for May BOD" xfId="6358"/>
    <cellStyle name="_Value Copy 11 30 05 gas 12 09 05 AURORA at 12 14 05_Hopkins Ridge Prepaid Tran - Interest Earned RY 12ME Feb  '11_Transmission Workbook for May BOD 2" xfId="6359"/>
    <cellStyle name="_Value Copy 11 30 05 gas 12 09 05 AURORA at 12 14 05_INPUTS" xfId="309"/>
    <cellStyle name="_Value Copy 11 30 05 gas 12 09 05 AURORA at 12 14 05_INPUTS 2" xfId="6360"/>
    <cellStyle name="_Value Copy 11 30 05 gas 12 09 05 AURORA at 12 14 05_INPUTS 2 2" xfId="6361"/>
    <cellStyle name="_Value Copy 11 30 05 gas 12 09 05 AURORA at 12 14 05_INPUTS 2 2 2" xfId="6362"/>
    <cellStyle name="_Value Copy 11 30 05 gas 12 09 05 AURORA at 12 14 05_INPUTS 2 3" xfId="6363"/>
    <cellStyle name="_Value Copy 11 30 05 gas 12 09 05 AURORA at 12 14 05_INPUTS 2 3 2" xfId="6364"/>
    <cellStyle name="_Value Copy 11 30 05 gas 12 09 05 AURORA at 12 14 05_INPUTS 2 4" xfId="6365"/>
    <cellStyle name="_Value Copy 11 30 05 gas 12 09 05 AURORA at 12 14 05_INPUTS 2 4 2" xfId="6366"/>
    <cellStyle name="_Value Copy 11 30 05 gas 12 09 05 AURORA at 12 14 05_INPUTS 3" xfId="6367"/>
    <cellStyle name="_Value Copy 11 30 05 gas 12 09 05 AURORA at 12 14 05_INPUTS 3 2" xfId="6368"/>
    <cellStyle name="_Value Copy 11 30 05 gas 12 09 05 AURORA at 12 14 05_INPUTS 4" xfId="6369"/>
    <cellStyle name="_Value Copy 11 30 05 gas 12 09 05 AURORA at 12 14 05_INPUTS 4 2" xfId="6370"/>
    <cellStyle name="_Value Copy 11 30 05 gas 12 09 05 AURORA at 12 14 05_INPUTS 5" xfId="6371"/>
    <cellStyle name="_Value Copy 11 30 05 gas 12 09 05 AURORA at 12 14 05_INPUTS 6" xfId="6372"/>
    <cellStyle name="_Value Copy 11 30 05 gas 12 09 05 AURORA at 12 14 05_INPUTS_Low Income 2010 RevRequirement" xfId="310"/>
    <cellStyle name="_Value Copy 11 30 05 gas 12 09 05 AURORA at 12 14 05_INPUTS_Low Income 2010 RevRequirement (2)" xfId="311"/>
    <cellStyle name="_Value Copy 11 30 05 gas 12 09 05 AURORA at 12 14 05_INPUTS_Oct2010toSep2011LwIncLead" xfId="312"/>
    <cellStyle name="_Value Copy 11 30 05 gas 12 09 05 AURORA at 12 14 05_Leased Transformer &amp; Substation Plant &amp; Rev 12-2009" xfId="313"/>
    <cellStyle name="_Value Copy 11 30 05 gas 12 09 05 AURORA at 12 14 05_Leased Transformer &amp; Substation Plant &amp; Rev 12-2009 2" xfId="6373"/>
    <cellStyle name="_Value Copy 11 30 05 gas 12 09 05 AURORA at 12 14 05_Leased Transformer &amp; Substation Plant &amp; Rev 12-2009 2 2" xfId="6374"/>
    <cellStyle name="_Value Copy 11 30 05 gas 12 09 05 AURORA at 12 14 05_Leased Transformer &amp; Substation Plant &amp; Rev 12-2009 2 2 2" xfId="6375"/>
    <cellStyle name="_Value Copy 11 30 05 gas 12 09 05 AURORA at 12 14 05_Leased Transformer &amp; Substation Plant &amp; Rev 12-2009 2 3" xfId="6376"/>
    <cellStyle name="_Value Copy 11 30 05 gas 12 09 05 AURORA at 12 14 05_Leased Transformer &amp; Substation Plant &amp; Rev 12-2009 2 3 2" xfId="6377"/>
    <cellStyle name="_Value Copy 11 30 05 gas 12 09 05 AURORA at 12 14 05_Leased Transformer &amp; Substation Plant &amp; Rev 12-2009 2 4" xfId="6378"/>
    <cellStyle name="_Value Copy 11 30 05 gas 12 09 05 AURORA at 12 14 05_Leased Transformer &amp; Substation Plant &amp; Rev 12-2009 2 4 2" xfId="6379"/>
    <cellStyle name="_Value Copy 11 30 05 gas 12 09 05 AURORA at 12 14 05_Leased Transformer &amp; Substation Plant &amp; Rev 12-2009 3" xfId="6380"/>
    <cellStyle name="_Value Copy 11 30 05 gas 12 09 05 AURORA at 12 14 05_Leased Transformer &amp; Substation Plant &amp; Rev 12-2009 3 2" xfId="6381"/>
    <cellStyle name="_Value Copy 11 30 05 gas 12 09 05 AURORA at 12 14 05_Leased Transformer &amp; Substation Plant &amp; Rev 12-2009 4" xfId="6382"/>
    <cellStyle name="_Value Copy 11 30 05 gas 12 09 05 AURORA at 12 14 05_Leased Transformer &amp; Substation Plant &amp; Rev 12-2009 4 2" xfId="6383"/>
    <cellStyle name="_Value Copy 11 30 05 gas 12 09 05 AURORA at 12 14 05_Leased Transformer &amp; Substation Plant &amp; Rev 12-2009 5" xfId="6384"/>
    <cellStyle name="_Value Copy 11 30 05 gas 12 09 05 AURORA at 12 14 05_Leased Transformer &amp; Substation Plant &amp; Rev 12-2009 6" xfId="6385"/>
    <cellStyle name="_Value Copy 11 30 05 gas 12 09 05 AURORA at 12 14 05_Leased Transformer &amp; Substation Plant &amp; Rev 12-2009_Low Income 2010 RevRequirement" xfId="314"/>
    <cellStyle name="_Value Copy 11 30 05 gas 12 09 05 AURORA at 12 14 05_Leased Transformer &amp; Substation Plant &amp; Rev 12-2009_Low Income 2010 RevRequirement (2)" xfId="315"/>
    <cellStyle name="_Value Copy 11 30 05 gas 12 09 05 AURORA at 12 14 05_Leased Transformer &amp; Substation Plant &amp; Rev 12-2009_Oct2010toSep2011LwIncLead" xfId="316"/>
    <cellStyle name="_Value Copy 11 30 05 gas 12 09 05 AURORA at 12 14 05_Low Income 2010 RevRequirement" xfId="317"/>
    <cellStyle name="_Value Copy 11 30 05 gas 12 09 05 AURORA at 12 14 05_Low Income 2010 RevRequirement (2)" xfId="318"/>
    <cellStyle name="_Value Copy 11 30 05 gas 12 09 05 AURORA at 12 14 05_NIM Summary" xfId="6386"/>
    <cellStyle name="_Value Copy 11 30 05 gas 12 09 05 AURORA at 12 14 05_NIM Summary 09GRC" xfId="6387"/>
    <cellStyle name="_Value Copy 11 30 05 gas 12 09 05 AURORA at 12 14 05_NIM Summary 09GRC 2" xfId="6388"/>
    <cellStyle name="_Value Copy 11 30 05 gas 12 09 05 AURORA at 12 14 05_NIM Summary 2" xfId="6389"/>
    <cellStyle name="_Value Copy 11 30 05 gas 12 09 05 AURORA at 12 14 05_NIM Summary 3" xfId="6390"/>
    <cellStyle name="_Value Copy 11 30 05 gas 12 09 05 AURORA at 12 14 05_NIM Summary 4" xfId="6391"/>
    <cellStyle name="_Value Copy 11 30 05 gas 12 09 05 AURORA at 12 14 05_NIM Summary 5" xfId="6392"/>
    <cellStyle name="_Value Copy 11 30 05 gas 12 09 05 AURORA at 12 14 05_NIM Summary 6" xfId="6393"/>
    <cellStyle name="_Value Copy 11 30 05 gas 12 09 05 AURORA at 12 14 05_NIM Summary 7" xfId="6394"/>
    <cellStyle name="_Value Copy 11 30 05 gas 12 09 05 AURORA at 12 14 05_NIM Summary 8" xfId="6395"/>
    <cellStyle name="_Value Copy 11 30 05 gas 12 09 05 AURORA at 12 14 05_NIM Summary 9" xfId="6396"/>
    <cellStyle name="_Value Copy 11 30 05 gas 12 09 05 AURORA at 12 14 05_Oct2010toSep2011LwIncLead" xfId="319"/>
    <cellStyle name="_Value Copy 11 30 05 gas 12 09 05 AURORA at 12 14 05_PCA 10 -  Exhibit D from A Kellogg Jan 2011" xfId="6397"/>
    <cellStyle name="_Value Copy 11 30 05 gas 12 09 05 AURORA at 12 14 05_PCA 10 -  Exhibit D from A Kellogg July 2011" xfId="6398"/>
    <cellStyle name="_Value Copy 11 30 05 gas 12 09 05 AURORA at 12 14 05_PCA 10 -  Exhibit D from S Free Rcv'd 12-11" xfId="6399"/>
    <cellStyle name="_Value Copy 11 30 05 gas 12 09 05 AURORA at 12 14 05_PCA 7 - Exhibit D update 11_30_08 (2)" xfId="6400"/>
    <cellStyle name="_Value Copy 11 30 05 gas 12 09 05 AURORA at 12 14 05_PCA 7 - Exhibit D update 11_30_08 (2) 2" xfId="6401"/>
    <cellStyle name="_Value Copy 11 30 05 gas 12 09 05 AURORA at 12 14 05_PCA 7 - Exhibit D update 11_30_08 (2) 2 2" xfId="6402"/>
    <cellStyle name="_Value Copy 11 30 05 gas 12 09 05 AURORA at 12 14 05_PCA 7 - Exhibit D update 11_30_08 (2) 3" xfId="6403"/>
    <cellStyle name="_Value Copy 11 30 05 gas 12 09 05 AURORA at 12 14 05_PCA 7 - Exhibit D update 11_30_08 (2) 4" xfId="6404"/>
    <cellStyle name="_Value Copy 11 30 05 gas 12 09 05 AURORA at 12 14 05_PCA 7 - Exhibit D update 11_30_08 (2)_NIM Summary" xfId="6405"/>
    <cellStyle name="_Value Copy 11 30 05 gas 12 09 05 AURORA at 12 14 05_PCA 7 - Exhibit D update 11_30_08 (2)_NIM Summary 2" xfId="6406"/>
    <cellStyle name="_Value Copy 11 30 05 gas 12 09 05 AURORA at 12 14 05_PCA 8 - Exhibit D update 12_31_09" xfId="6407"/>
    <cellStyle name="_Value Copy 11 30 05 gas 12 09 05 AURORA at 12 14 05_PCA 8 - Exhibit D update 12_31_09 2" xfId="6408"/>
    <cellStyle name="_Value Copy 11 30 05 gas 12 09 05 AURORA at 12 14 05_PCA 9 -  Exhibit D April 2010" xfId="6409"/>
    <cellStyle name="_Value Copy 11 30 05 gas 12 09 05 AURORA at 12 14 05_PCA 9 -  Exhibit D April 2010 (3)" xfId="6410"/>
    <cellStyle name="_Value Copy 11 30 05 gas 12 09 05 AURORA at 12 14 05_PCA 9 -  Exhibit D April 2010 (3) 2" xfId="6411"/>
    <cellStyle name="_Value Copy 11 30 05 gas 12 09 05 AURORA at 12 14 05_PCA 9 -  Exhibit D April 2010 2" xfId="6412"/>
    <cellStyle name="_Value Copy 11 30 05 gas 12 09 05 AURORA at 12 14 05_PCA 9 -  Exhibit D April 2010 3" xfId="6413"/>
    <cellStyle name="_Value Copy 11 30 05 gas 12 09 05 AURORA at 12 14 05_PCA 9 -  Exhibit D Feb 2010" xfId="6414"/>
    <cellStyle name="_Value Copy 11 30 05 gas 12 09 05 AURORA at 12 14 05_PCA 9 -  Exhibit D Feb 2010 2" xfId="6415"/>
    <cellStyle name="_Value Copy 11 30 05 gas 12 09 05 AURORA at 12 14 05_PCA 9 -  Exhibit D Feb 2010 v2" xfId="6416"/>
    <cellStyle name="_Value Copy 11 30 05 gas 12 09 05 AURORA at 12 14 05_PCA 9 -  Exhibit D Feb 2010 v2 2" xfId="6417"/>
    <cellStyle name="_Value Copy 11 30 05 gas 12 09 05 AURORA at 12 14 05_PCA 9 -  Exhibit D Feb 2010 WF" xfId="6418"/>
    <cellStyle name="_Value Copy 11 30 05 gas 12 09 05 AURORA at 12 14 05_PCA 9 -  Exhibit D Feb 2010 WF 2" xfId="6419"/>
    <cellStyle name="_Value Copy 11 30 05 gas 12 09 05 AURORA at 12 14 05_PCA 9 -  Exhibit D Jan 2010" xfId="6420"/>
    <cellStyle name="_Value Copy 11 30 05 gas 12 09 05 AURORA at 12 14 05_PCA 9 -  Exhibit D Jan 2010 2" xfId="6421"/>
    <cellStyle name="_Value Copy 11 30 05 gas 12 09 05 AURORA at 12 14 05_PCA 9 -  Exhibit D March 2010 (2)" xfId="6422"/>
    <cellStyle name="_Value Copy 11 30 05 gas 12 09 05 AURORA at 12 14 05_PCA 9 -  Exhibit D March 2010 (2) 2" xfId="6423"/>
    <cellStyle name="_Value Copy 11 30 05 gas 12 09 05 AURORA at 12 14 05_PCA 9 -  Exhibit D Nov 2010" xfId="6424"/>
    <cellStyle name="_Value Copy 11 30 05 gas 12 09 05 AURORA at 12 14 05_PCA 9 -  Exhibit D Nov 2010 2" xfId="6425"/>
    <cellStyle name="_Value Copy 11 30 05 gas 12 09 05 AURORA at 12 14 05_PCA 9 - Exhibit D at August 2010" xfId="6426"/>
    <cellStyle name="_Value Copy 11 30 05 gas 12 09 05 AURORA at 12 14 05_PCA 9 - Exhibit D at August 2010 2" xfId="6427"/>
    <cellStyle name="_Value Copy 11 30 05 gas 12 09 05 AURORA at 12 14 05_PCA 9 - Exhibit D June 2010 GRC" xfId="6428"/>
    <cellStyle name="_Value Copy 11 30 05 gas 12 09 05 AURORA at 12 14 05_PCA 9 - Exhibit D June 2010 GRC 2" xfId="6429"/>
    <cellStyle name="_Value Copy 11 30 05 gas 12 09 05 AURORA at 12 14 05_Power Costs - Comparison bx Rbtl-Staff-Jt-PC" xfId="6430"/>
    <cellStyle name="_Value Copy 11 30 05 gas 12 09 05 AURORA at 12 14 05_Power Costs - Comparison bx Rbtl-Staff-Jt-PC 2" xfId="6431"/>
    <cellStyle name="_Value Copy 11 30 05 gas 12 09 05 AURORA at 12 14 05_Power Costs - Comparison bx Rbtl-Staff-Jt-PC 2 2" xfId="6432"/>
    <cellStyle name="_Value Copy 11 30 05 gas 12 09 05 AURORA at 12 14 05_Power Costs - Comparison bx Rbtl-Staff-Jt-PC 3" xfId="6433"/>
    <cellStyle name="_Value Copy 11 30 05 gas 12 09 05 AURORA at 12 14 05_Power Costs - Comparison bx Rbtl-Staff-Jt-PC 4" xfId="6434"/>
    <cellStyle name="_Value Copy 11 30 05 gas 12 09 05 AURORA at 12 14 05_Power Costs - Comparison bx Rbtl-Staff-Jt-PC_Adj Bench DR 3 for Initial Briefs (Electric)" xfId="6435"/>
    <cellStyle name="_Value Copy 11 30 05 gas 12 09 05 AURORA at 12 14 05_Power Costs - Comparison bx Rbtl-Staff-Jt-PC_Adj Bench DR 3 for Initial Briefs (Electric) 2" xfId="6436"/>
    <cellStyle name="_Value Copy 11 30 05 gas 12 09 05 AURORA at 12 14 05_Power Costs - Comparison bx Rbtl-Staff-Jt-PC_Adj Bench DR 3 for Initial Briefs (Electric) 2 2" xfId="6437"/>
    <cellStyle name="_Value Copy 11 30 05 gas 12 09 05 AURORA at 12 14 05_Power Costs - Comparison bx Rbtl-Staff-Jt-PC_Adj Bench DR 3 for Initial Briefs (Electric) 3" xfId="6438"/>
    <cellStyle name="_Value Copy 11 30 05 gas 12 09 05 AURORA at 12 14 05_Power Costs - Comparison bx Rbtl-Staff-Jt-PC_Adj Bench DR 3 for Initial Briefs (Electric) 4" xfId="6439"/>
    <cellStyle name="_Value Copy 11 30 05 gas 12 09 05 AURORA at 12 14 05_Power Costs - Comparison bx Rbtl-Staff-Jt-PC_Electric Rev Req Model (2009 GRC) Rebuttal" xfId="6440"/>
    <cellStyle name="_Value Copy 11 30 05 gas 12 09 05 AURORA at 12 14 05_Power Costs - Comparison bx Rbtl-Staff-Jt-PC_Electric Rev Req Model (2009 GRC) Rebuttal 2" xfId="6441"/>
    <cellStyle name="_Value Copy 11 30 05 gas 12 09 05 AURORA at 12 14 05_Power Costs - Comparison bx Rbtl-Staff-Jt-PC_Electric Rev Req Model (2009 GRC) Rebuttal 2 2" xfId="6442"/>
    <cellStyle name="_Value Copy 11 30 05 gas 12 09 05 AURORA at 12 14 05_Power Costs - Comparison bx Rbtl-Staff-Jt-PC_Electric Rev Req Model (2009 GRC) Rebuttal 3" xfId="6443"/>
    <cellStyle name="_Value Copy 11 30 05 gas 12 09 05 AURORA at 12 14 05_Power Costs - Comparison bx Rbtl-Staff-Jt-PC_Electric Rev Req Model (2009 GRC) Rebuttal 4" xfId="6444"/>
    <cellStyle name="_Value Copy 11 30 05 gas 12 09 05 AURORA at 12 14 05_Power Costs - Comparison bx Rbtl-Staff-Jt-PC_Electric Rev Req Model (2009 GRC) Rebuttal REmoval of New  WH Solar AdjustMI" xfId="6445"/>
    <cellStyle name="_Value Copy 11 30 05 gas 12 09 05 AURORA at 12 14 05_Power Costs - Comparison bx Rbtl-Staff-Jt-PC_Electric Rev Req Model (2009 GRC) Rebuttal REmoval of New  WH Solar AdjustMI 2" xfId="6446"/>
    <cellStyle name="_Value Copy 11 30 05 gas 12 09 05 AURORA at 12 14 05_Power Costs - Comparison bx Rbtl-Staff-Jt-PC_Electric Rev Req Model (2009 GRC) Rebuttal REmoval of New  WH Solar AdjustMI 2 2" xfId="6447"/>
    <cellStyle name="_Value Copy 11 30 05 gas 12 09 05 AURORA at 12 14 05_Power Costs - Comparison bx Rbtl-Staff-Jt-PC_Electric Rev Req Model (2009 GRC) Rebuttal REmoval of New  WH Solar AdjustMI 3" xfId="6448"/>
    <cellStyle name="_Value Copy 11 30 05 gas 12 09 05 AURORA at 12 14 05_Power Costs - Comparison bx Rbtl-Staff-Jt-PC_Electric Rev Req Model (2009 GRC) Rebuttal REmoval of New  WH Solar AdjustMI 4" xfId="6449"/>
    <cellStyle name="_Value Copy 11 30 05 gas 12 09 05 AURORA at 12 14 05_Power Costs - Comparison bx Rbtl-Staff-Jt-PC_Electric Rev Req Model (2009 GRC) Revised 01-18-2010" xfId="6450"/>
    <cellStyle name="_Value Copy 11 30 05 gas 12 09 05 AURORA at 12 14 05_Power Costs - Comparison bx Rbtl-Staff-Jt-PC_Electric Rev Req Model (2009 GRC) Revised 01-18-2010 2" xfId="6451"/>
    <cellStyle name="_Value Copy 11 30 05 gas 12 09 05 AURORA at 12 14 05_Power Costs - Comparison bx Rbtl-Staff-Jt-PC_Electric Rev Req Model (2009 GRC) Revised 01-18-2010 2 2" xfId="6452"/>
    <cellStyle name="_Value Copy 11 30 05 gas 12 09 05 AURORA at 12 14 05_Power Costs - Comparison bx Rbtl-Staff-Jt-PC_Electric Rev Req Model (2009 GRC) Revised 01-18-2010 3" xfId="6453"/>
    <cellStyle name="_Value Copy 11 30 05 gas 12 09 05 AURORA at 12 14 05_Power Costs - Comparison bx Rbtl-Staff-Jt-PC_Electric Rev Req Model (2009 GRC) Revised 01-18-2010 4" xfId="6454"/>
    <cellStyle name="_Value Copy 11 30 05 gas 12 09 05 AURORA at 12 14 05_Power Costs - Comparison bx Rbtl-Staff-Jt-PC_Final Order Electric EXHIBIT A-1" xfId="6455"/>
    <cellStyle name="_Value Copy 11 30 05 gas 12 09 05 AURORA at 12 14 05_Power Costs - Comparison bx Rbtl-Staff-Jt-PC_Final Order Electric EXHIBIT A-1 2" xfId="6456"/>
    <cellStyle name="_Value Copy 11 30 05 gas 12 09 05 AURORA at 12 14 05_Power Costs - Comparison bx Rbtl-Staff-Jt-PC_Final Order Electric EXHIBIT A-1 2 2" xfId="6457"/>
    <cellStyle name="_Value Copy 11 30 05 gas 12 09 05 AURORA at 12 14 05_Power Costs - Comparison bx Rbtl-Staff-Jt-PC_Final Order Electric EXHIBIT A-1 3" xfId="6458"/>
    <cellStyle name="_Value Copy 11 30 05 gas 12 09 05 AURORA at 12 14 05_Power Costs - Comparison bx Rbtl-Staff-Jt-PC_Final Order Electric EXHIBIT A-1 4" xfId="6459"/>
    <cellStyle name="_Value Copy 11 30 05 gas 12 09 05 AURORA at 12 14 05_Production Adj 4.37" xfId="320"/>
    <cellStyle name="_Value Copy 11 30 05 gas 12 09 05 AURORA at 12 14 05_Production Adj 4.37 2" xfId="6460"/>
    <cellStyle name="_Value Copy 11 30 05 gas 12 09 05 AURORA at 12 14 05_Production Adj 4.37 2 2" xfId="6461"/>
    <cellStyle name="_Value Copy 11 30 05 gas 12 09 05 AURORA at 12 14 05_Production Adj 4.37 3" xfId="6462"/>
    <cellStyle name="_Value Copy 11 30 05 gas 12 09 05 AURORA at 12 14 05_Purchased Power Adj 4.03" xfId="321"/>
    <cellStyle name="_Value Copy 11 30 05 gas 12 09 05 AURORA at 12 14 05_Purchased Power Adj 4.03 2" xfId="6463"/>
    <cellStyle name="_Value Copy 11 30 05 gas 12 09 05 AURORA at 12 14 05_Purchased Power Adj 4.03 2 2" xfId="6464"/>
    <cellStyle name="_Value Copy 11 30 05 gas 12 09 05 AURORA at 12 14 05_Purchased Power Adj 4.03 3" xfId="6465"/>
    <cellStyle name="_Value Copy 11 30 05 gas 12 09 05 AURORA at 12 14 05_Rate Design Sch 24" xfId="322"/>
    <cellStyle name="_Value Copy 11 30 05 gas 12 09 05 AURORA at 12 14 05_Rate Design Sch 24 2" xfId="6466"/>
    <cellStyle name="_Value Copy 11 30 05 gas 12 09 05 AURORA at 12 14 05_Rate Design Sch 25" xfId="323"/>
    <cellStyle name="_Value Copy 11 30 05 gas 12 09 05 AURORA at 12 14 05_Rate Design Sch 25 2" xfId="6467"/>
    <cellStyle name="_Value Copy 11 30 05 gas 12 09 05 AURORA at 12 14 05_Rate Design Sch 25 2 2" xfId="6468"/>
    <cellStyle name="_Value Copy 11 30 05 gas 12 09 05 AURORA at 12 14 05_Rate Design Sch 25 3" xfId="6469"/>
    <cellStyle name="_Value Copy 11 30 05 gas 12 09 05 AURORA at 12 14 05_Rate Design Sch 26" xfId="324"/>
    <cellStyle name="_Value Copy 11 30 05 gas 12 09 05 AURORA at 12 14 05_Rate Design Sch 26 2" xfId="6470"/>
    <cellStyle name="_Value Copy 11 30 05 gas 12 09 05 AURORA at 12 14 05_Rate Design Sch 26 2 2" xfId="6471"/>
    <cellStyle name="_Value Copy 11 30 05 gas 12 09 05 AURORA at 12 14 05_Rate Design Sch 26 3" xfId="6472"/>
    <cellStyle name="_Value Copy 11 30 05 gas 12 09 05 AURORA at 12 14 05_Rate Design Sch 31" xfId="325"/>
    <cellStyle name="_Value Copy 11 30 05 gas 12 09 05 AURORA at 12 14 05_Rate Design Sch 31 2" xfId="6473"/>
    <cellStyle name="_Value Copy 11 30 05 gas 12 09 05 AURORA at 12 14 05_Rate Design Sch 31 2 2" xfId="6474"/>
    <cellStyle name="_Value Copy 11 30 05 gas 12 09 05 AURORA at 12 14 05_Rate Design Sch 31 3" xfId="6475"/>
    <cellStyle name="_Value Copy 11 30 05 gas 12 09 05 AURORA at 12 14 05_Rate Design Sch 43" xfId="326"/>
    <cellStyle name="_Value Copy 11 30 05 gas 12 09 05 AURORA at 12 14 05_Rate Design Sch 43 2" xfId="6476"/>
    <cellStyle name="_Value Copy 11 30 05 gas 12 09 05 AURORA at 12 14 05_Rate Design Sch 43 2 2" xfId="6477"/>
    <cellStyle name="_Value Copy 11 30 05 gas 12 09 05 AURORA at 12 14 05_Rate Design Sch 43 3" xfId="6478"/>
    <cellStyle name="_Value Copy 11 30 05 gas 12 09 05 AURORA at 12 14 05_Rate Design Sch 448-449" xfId="327"/>
    <cellStyle name="_Value Copy 11 30 05 gas 12 09 05 AURORA at 12 14 05_Rate Design Sch 448-449 2" xfId="6479"/>
    <cellStyle name="_Value Copy 11 30 05 gas 12 09 05 AURORA at 12 14 05_Rate Design Sch 46" xfId="328"/>
    <cellStyle name="_Value Copy 11 30 05 gas 12 09 05 AURORA at 12 14 05_Rate Design Sch 46 2" xfId="6480"/>
    <cellStyle name="_Value Copy 11 30 05 gas 12 09 05 AURORA at 12 14 05_Rate Design Sch 46 2 2" xfId="6481"/>
    <cellStyle name="_Value Copy 11 30 05 gas 12 09 05 AURORA at 12 14 05_Rate Design Sch 46 3" xfId="6482"/>
    <cellStyle name="_Value Copy 11 30 05 gas 12 09 05 AURORA at 12 14 05_Rate Spread" xfId="329"/>
    <cellStyle name="_Value Copy 11 30 05 gas 12 09 05 AURORA at 12 14 05_Rate Spread 2" xfId="6483"/>
    <cellStyle name="_Value Copy 11 30 05 gas 12 09 05 AURORA at 12 14 05_Rate Spread 2 2" xfId="6484"/>
    <cellStyle name="_Value Copy 11 30 05 gas 12 09 05 AURORA at 12 14 05_Rate Spread 3" xfId="6485"/>
    <cellStyle name="_Value Copy 11 30 05 gas 12 09 05 AURORA at 12 14 05_Rebuttal Power Costs" xfId="6486"/>
    <cellStyle name="_Value Copy 11 30 05 gas 12 09 05 AURORA at 12 14 05_Rebuttal Power Costs 2" xfId="6487"/>
    <cellStyle name="_Value Copy 11 30 05 gas 12 09 05 AURORA at 12 14 05_Rebuttal Power Costs 2 2" xfId="6488"/>
    <cellStyle name="_Value Copy 11 30 05 gas 12 09 05 AURORA at 12 14 05_Rebuttal Power Costs 3" xfId="6489"/>
    <cellStyle name="_Value Copy 11 30 05 gas 12 09 05 AURORA at 12 14 05_Rebuttal Power Costs 4" xfId="6490"/>
    <cellStyle name="_Value Copy 11 30 05 gas 12 09 05 AURORA at 12 14 05_Rebuttal Power Costs_Adj Bench DR 3 for Initial Briefs (Electric)" xfId="6491"/>
    <cellStyle name="_Value Copy 11 30 05 gas 12 09 05 AURORA at 12 14 05_Rebuttal Power Costs_Adj Bench DR 3 for Initial Briefs (Electric) 2" xfId="6492"/>
    <cellStyle name="_Value Copy 11 30 05 gas 12 09 05 AURORA at 12 14 05_Rebuttal Power Costs_Adj Bench DR 3 for Initial Briefs (Electric) 2 2" xfId="6493"/>
    <cellStyle name="_Value Copy 11 30 05 gas 12 09 05 AURORA at 12 14 05_Rebuttal Power Costs_Adj Bench DR 3 for Initial Briefs (Electric) 3" xfId="6494"/>
    <cellStyle name="_Value Copy 11 30 05 gas 12 09 05 AURORA at 12 14 05_Rebuttal Power Costs_Adj Bench DR 3 for Initial Briefs (Electric) 4" xfId="6495"/>
    <cellStyle name="_Value Copy 11 30 05 gas 12 09 05 AURORA at 12 14 05_Rebuttal Power Costs_Electric Rev Req Model (2009 GRC) Rebuttal" xfId="6496"/>
    <cellStyle name="_Value Copy 11 30 05 gas 12 09 05 AURORA at 12 14 05_Rebuttal Power Costs_Electric Rev Req Model (2009 GRC) Rebuttal 2" xfId="6497"/>
    <cellStyle name="_Value Copy 11 30 05 gas 12 09 05 AURORA at 12 14 05_Rebuttal Power Costs_Electric Rev Req Model (2009 GRC) Rebuttal 2 2" xfId="6498"/>
    <cellStyle name="_Value Copy 11 30 05 gas 12 09 05 AURORA at 12 14 05_Rebuttal Power Costs_Electric Rev Req Model (2009 GRC) Rebuttal 3" xfId="6499"/>
    <cellStyle name="_Value Copy 11 30 05 gas 12 09 05 AURORA at 12 14 05_Rebuttal Power Costs_Electric Rev Req Model (2009 GRC) Rebuttal 4" xfId="6500"/>
    <cellStyle name="_Value Copy 11 30 05 gas 12 09 05 AURORA at 12 14 05_Rebuttal Power Costs_Electric Rev Req Model (2009 GRC) Rebuttal REmoval of New  WH Solar AdjustMI" xfId="6501"/>
    <cellStyle name="_Value Copy 11 30 05 gas 12 09 05 AURORA at 12 14 05_Rebuttal Power Costs_Electric Rev Req Model (2009 GRC) Rebuttal REmoval of New  WH Solar AdjustMI 2" xfId="6502"/>
    <cellStyle name="_Value Copy 11 30 05 gas 12 09 05 AURORA at 12 14 05_Rebuttal Power Costs_Electric Rev Req Model (2009 GRC) Rebuttal REmoval of New  WH Solar AdjustMI 2 2" xfId="6503"/>
    <cellStyle name="_Value Copy 11 30 05 gas 12 09 05 AURORA at 12 14 05_Rebuttal Power Costs_Electric Rev Req Model (2009 GRC) Rebuttal REmoval of New  WH Solar AdjustMI 3" xfId="6504"/>
    <cellStyle name="_Value Copy 11 30 05 gas 12 09 05 AURORA at 12 14 05_Rebuttal Power Costs_Electric Rev Req Model (2009 GRC) Rebuttal REmoval of New  WH Solar AdjustMI 4" xfId="6505"/>
    <cellStyle name="_Value Copy 11 30 05 gas 12 09 05 AURORA at 12 14 05_Rebuttal Power Costs_Electric Rev Req Model (2009 GRC) Revised 01-18-2010" xfId="6506"/>
    <cellStyle name="_Value Copy 11 30 05 gas 12 09 05 AURORA at 12 14 05_Rebuttal Power Costs_Electric Rev Req Model (2009 GRC) Revised 01-18-2010 2" xfId="6507"/>
    <cellStyle name="_Value Copy 11 30 05 gas 12 09 05 AURORA at 12 14 05_Rebuttal Power Costs_Electric Rev Req Model (2009 GRC) Revised 01-18-2010 2 2" xfId="6508"/>
    <cellStyle name="_Value Copy 11 30 05 gas 12 09 05 AURORA at 12 14 05_Rebuttal Power Costs_Electric Rev Req Model (2009 GRC) Revised 01-18-2010 3" xfId="6509"/>
    <cellStyle name="_Value Copy 11 30 05 gas 12 09 05 AURORA at 12 14 05_Rebuttal Power Costs_Electric Rev Req Model (2009 GRC) Revised 01-18-2010 4" xfId="6510"/>
    <cellStyle name="_Value Copy 11 30 05 gas 12 09 05 AURORA at 12 14 05_Rebuttal Power Costs_Final Order Electric EXHIBIT A-1" xfId="6511"/>
    <cellStyle name="_Value Copy 11 30 05 gas 12 09 05 AURORA at 12 14 05_Rebuttal Power Costs_Final Order Electric EXHIBIT A-1 2" xfId="6512"/>
    <cellStyle name="_Value Copy 11 30 05 gas 12 09 05 AURORA at 12 14 05_Rebuttal Power Costs_Final Order Electric EXHIBIT A-1 2 2" xfId="6513"/>
    <cellStyle name="_Value Copy 11 30 05 gas 12 09 05 AURORA at 12 14 05_Rebuttal Power Costs_Final Order Electric EXHIBIT A-1 3" xfId="6514"/>
    <cellStyle name="_Value Copy 11 30 05 gas 12 09 05 AURORA at 12 14 05_Rebuttal Power Costs_Final Order Electric EXHIBIT A-1 4" xfId="6515"/>
    <cellStyle name="_Value Copy 11 30 05 gas 12 09 05 AURORA at 12 14 05_RECS vs PTC's w Interest 6-28-10" xfId="330"/>
    <cellStyle name="_Value Copy 11 30 05 gas 12 09 05 AURORA at 12 14 05_ROR 5.02" xfId="331"/>
    <cellStyle name="_Value Copy 11 30 05 gas 12 09 05 AURORA at 12 14 05_ROR 5.02 2" xfId="6516"/>
    <cellStyle name="_Value Copy 11 30 05 gas 12 09 05 AURORA at 12 14 05_ROR 5.02 2 2" xfId="6517"/>
    <cellStyle name="_Value Copy 11 30 05 gas 12 09 05 AURORA at 12 14 05_ROR 5.02 3" xfId="6518"/>
    <cellStyle name="_Value Copy 11 30 05 gas 12 09 05 AURORA at 12 14 05_Sch 40 Feeder OH 2008" xfId="6519"/>
    <cellStyle name="_Value Copy 11 30 05 gas 12 09 05 AURORA at 12 14 05_Sch 40 Feeder OH 2008 2" xfId="6520"/>
    <cellStyle name="_Value Copy 11 30 05 gas 12 09 05 AURORA at 12 14 05_Sch 40 Feeder OH 2008 2 2" xfId="6521"/>
    <cellStyle name="_Value Copy 11 30 05 gas 12 09 05 AURORA at 12 14 05_Sch 40 Feeder OH 2008 3" xfId="6522"/>
    <cellStyle name="_Value Copy 11 30 05 gas 12 09 05 AURORA at 12 14 05_Sch 40 Interim Energy Rates " xfId="1097"/>
    <cellStyle name="_Value Copy 11 30 05 gas 12 09 05 AURORA at 12 14 05_Sch 40 Interim Energy Rates  2" xfId="6523"/>
    <cellStyle name="_Value Copy 11 30 05 gas 12 09 05 AURORA at 12 14 05_Sch 40 Interim Energy Rates  2 2" xfId="6524"/>
    <cellStyle name="_Value Copy 11 30 05 gas 12 09 05 AURORA at 12 14 05_Sch 40 Interim Energy Rates  3" xfId="6525"/>
    <cellStyle name="_Value Copy 11 30 05 gas 12 09 05 AURORA at 12 14 05_Sch 40 Substation A&amp;G 2008" xfId="6526"/>
    <cellStyle name="_Value Copy 11 30 05 gas 12 09 05 AURORA at 12 14 05_Sch 40 Substation A&amp;G 2008 2" xfId="6527"/>
    <cellStyle name="_Value Copy 11 30 05 gas 12 09 05 AURORA at 12 14 05_Sch 40 Substation A&amp;G 2008 2 2" xfId="6528"/>
    <cellStyle name="_Value Copy 11 30 05 gas 12 09 05 AURORA at 12 14 05_Sch 40 Substation A&amp;G 2008 3" xfId="6529"/>
    <cellStyle name="_Value Copy 11 30 05 gas 12 09 05 AURORA at 12 14 05_Sch 40 Substation O&amp;M 2008" xfId="6530"/>
    <cellStyle name="_Value Copy 11 30 05 gas 12 09 05 AURORA at 12 14 05_Sch 40 Substation O&amp;M 2008 2" xfId="6531"/>
    <cellStyle name="_Value Copy 11 30 05 gas 12 09 05 AURORA at 12 14 05_Sch 40 Substation O&amp;M 2008 2 2" xfId="6532"/>
    <cellStyle name="_Value Copy 11 30 05 gas 12 09 05 AURORA at 12 14 05_Sch 40 Substation O&amp;M 2008 3" xfId="6533"/>
    <cellStyle name="_Value Copy 11 30 05 gas 12 09 05 AURORA at 12 14 05_Subs 2008" xfId="6534"/>
    <cellStyle name="_Value Copy 11 30 05 gas 12 09 05 AURORA at 12 14 05_Subs 2008 2" xfId="6535"/>
    <cellStyle name="_Value Copy 11 30 05 gas 12 09 05 AURORA at 12 14 05_Subs 2008 2 2" xfId="6536"/>
    <cellStyle name="_Value Copy 11 30 05 gas 12 09 05 AURORA at 12 14 05_Subs 2008 3" xfId="6537"/>
    <cellStyle name="_Value Copy 11 30 05 gas 12 09 05 AURORA at 12 14 05_Transmission Workbook for May BOD" xfId="6538"/>
    <cellStyle name="_Value Copy 11 30 05 gas 12 09 05 AURORA at 12 14 05_Transmission Workbook for May BOD 2" xfId="6539"/>
    <cellStyle name="_Value Copy 11 30 05 gas 12 09 05 AURORA at 12 14 05_Typical Residential Impacts 10.27.08" xfId="332"/>
    <cellStyle name="_Value Copy 11 30 05 gas 12 09 05 AURORA at 12 14 05_Wind Integration 10GRC" xfId="6540"/>
    <cellStyle name="_Value Copy 11 30 05 gas 12 09 05 AURORA at 12 14 05_Wind Integration 10GRC 2" xfId="6541"/>
    <cellStyle name="_VC 2007GRC PC 10312007" xfId="6542"/>
    <cellStyle name="_VC 6.15.06 update on 06GRC power costs.xls Chart 1" xfId="333"/>
    <cellStyle name="_VC 6.15.06 update on 06GRC power costs.xls Chart 1 2" xfId="871"/>
    <cellStyle name="_VC 6.15.06 update on 06GRC power costs.xls Chart 1 2 2" xfId="6543"/>
    <cellStyle name="_VC 6.15.06 update on 06GRC power costs.xls Chart 1 2 2 2" xfId="6544"/>
    <cellStyle name="_VC 6.15.06 update on 06GRC power costs.xls Chart 1 2 3" xfId="6545"/>
    <cellStyle name="_VC 6.15.06 update on 06GRC power costs.xls Chart 1 3" xfId="6546"/>
    <cellStyle name="_VC 6.15.06 update on 06GRC power costs.xls Chart 1 3 2" xfId="6547"/>
    <cellStyle name="_VC 6.15.06 update on 06GRC power costs.xls Chart 1 3 2 2" xfId="6548"/>
    <cellStyle name="_VC 6.15.06 update on 06GRC power costs.xls Chart 1 3 3" xfId="6549"/>
    <cellStyle name="_VC 6.15.06 update on 06GRC power costs.xls Chart 1 3 3 2" xfId="6550"/>
    <cellStyle name="_VC 6.15.06 update on 06GRC power costs.xls Chart 1 3 4" xfId="6551"/>
    <cellStyle name="_VC 6.15.06 update on 06GRC power costs.xls Chart 1 3 4 2" xfId="6552"/>
    <cellStyle name="_VC 6.15.06 update on 06GRC power costs.xls Chart 1 4" xfId="6553"/>
    <cellStyle name="_VC 6.15.06 update on 06GRC power costs.xls Chart 1 4 2" xfId="6554"/>
    <cellStyle name="_VC 6.15.06 update on 06GRC power costs.xls Chart 1 5" xfId="6555"/>
    <cellStyle name="_VC 6.15.06 update on 06GRC power costs.xls Chart 1 6" xfId="6556"/>
    <cellStyle name="_VC 6.15.06 update on 06GRC power costs.xls Chart 1 7" xfId="6557"/>
    <cellStyle name="_VC 6.15.06 update on 06GRC power costs.xls Chart 1_04 07E Wild Horse Wind Expansion (C) (2)" xfId="334"/>
    <cellStyle name="_VC 6.15.06 update on 06GRC power costs.xls Chart 1_04 07E Wild Horse Wind Expansion (C) (2) 2" xfId="6558"/>
    <cellStyle name="_VC 6.15.06 update on 06GRC power costs.xls Chart 1_04 07E Wild Horse Wind Expansion (C) (2) 2 2" xfId="6559"/>
    <cellStyle name="_VC 6.15.06 update on 06GRC power costs.xls Chart 1_04 07E Wild Horse Wind Expansion (C) (2) 3" xfId="6560"/>
    <cellStyle name="_VC 6.15.06 update on 06GRC power costs.xls Chart 1_04 07E Wild Horse Wind Expansion (C) (2) 4" xfId="6561"/>
    <cellStyle name="_VC 6.15.06 update on 06GRC power costs.xls Chart 1_04 07E Wild Horse Wind Expansion (C) (2)_Adj Bench DR 3 for Initial Briefs (Electric)" xfId="6562"/>
    <cellStyle name="_VC 6.15.06 update on 06GRC power costs.xls Chart 1_04 07E Wild Horse Wind Expansion (C) (2)_Adj Bench DR 3 for Initial Briefs (Electric) 2" xfId="6563"/>
    <cellStyle name="_VC 6.15.06 update on 06GRC power costs.xls Chart 1_04 07E Wild Horse Wind Expansion (C) (2)_Adj Bench DR 3 for Initial Briefs (Electric) 2 2" xfId="6564"/>
    <cellStyle name="_VC 6.15.06 update on 06GRC power costs.xls Chart 1_04 07E Wild Horse Wind Expansion (C) (2)_Adj Bench DR 3 for Initial Briefs (Electric) 3" xfId="6565"/>
    <cellStyle name="_VC 6.15.06 update on 06GRC power costs.xls Chart 1_04 07E Wild Horse Wind Expansion (C) (2)_Adj Bench DR 3 for Initial Briefs (Electric) 4" xfId="6566"/>
    <cellStyle name="_VC 6.15.06 update on 06GRC power costs.xls Chart 1_04 07E Wild Horse Wind Expansion (C) (2)_Book1" xfId="6567"/>
    <cellStyle name="_VC 6.15.06 update on 06GRC power costs.xls Chart 1_04 07E Wild Horse Wind Expansion (C) (2)_Electric Rev Req Model (2009 GRC) " xfId="1098"/>
    <cellStyle name="_VC 6.15.06 update on 06GRC power costs.xls Chart 1_04 07E Wild Horse Wind Expansion (C) (2)_Electric Rev Req Model (2009 GRC)  2" xfId="6568"/>
    <cellStyle name="_VC 6.15.06 update on 06GRC power costs.xls Chart 1_04 07E Wild Horse Wind Expansion (C) (2)_Electric Rev Req Model (2009 GRC)  2 2" xfId="6569"/>
    <cellStyle name="_VC 6.15.06 update on 06GRC power costs.xls Chart 1_04 07E Wild Horse Wind Expansion (C) (2)_Electric Rev Req Model (2009 GRC)  3" xfId="6570"/>
    <cellStyle name="_VC 6.15.06 update on 06GRC power costs.xls Chart 1_04 07E Wild Horse Wind Expansion (C) (2)_Electric Rev Req Model (2009 GRC)  4" xfId="6571"/>
    <cellStyle name="_VC 6.15.06 update on 06GRC power costs.xls Chart 1_04 07E Wild Horse Wind Expansion (C) (2)_Electric Rev Req Model (2009 GRC) Rebuttal" xfId="6572"/>
    <cellStyle name="_VC 6.15.06 update on 06GRC power costs.xls Chart 1_04 07E Wild Horse Wind Expansion (C) (2)_Electric Rev Req Model (2009 GRC) Rebuttal 2" xfId="6573"/>
    <cellStyle name="_VC 6.15.06 update on 06GRC power costs.xls Chart 1_04 07E Wild Horse Wind Expansion (C) (2)_Electric Rev Req Model (2009 GRC) Rebuttal 2 2" xfId="6574"/>
    <cellStyle name="_VC 6.15.06 update on 06GRC power costs.xls Chart 1_04 07E Wild Horse Wind Expansion (C) (2)_Electric Rev Req Model (2009 GRC) Rebuttal 3" xfId="6575"/>
    <cellStyle name="_VC 6.15.06 update on 06GRC power costs.xls Chart 1_04 07E Wild Horse Wind Expansion (C) (2)_Electric Rev Req Model (2009 GRC) Rebuttal 4" xfId="6576"/>
    <cellStyle name="_VC 6.15.06 update on 06GRC power costs.xls Chart 1_04 07E Wild Horse Wind Expansion (C) (2)_Electric Rev Req Model (2009 GRC) Rebuttal REmoval of New  WH Solar AdjustMI" xfId="6577"/>
    <cellStyle name="_VC 6.15.06 update on 06GRC power costs.xls Chart 1_04 07E Wild Horse Wind Expansion (C) (2)_Electric Rev Req Model (2009 GRC) Rebuttal REmoval of New  WH Solar AdjustMI 2" xfId="6578"/>
    <cellStyle name="_VC 6.15.06 update on 06GRC power costs.xls Chart 1_04 07E Wild Horse Wind Expansion (C) (2)_Electric Rev Req Model (2009 GRC) Rebuttal REmoval of New  WH Solar AdjustMI 2 2" xfId="6579"/>
    <cellStyle name="_VC 6.15.06 update on 06GRC power costs.xls Chart 1_04 07E Wild Horse Wind Expansion (C) (2)_Electric Rev Req Model (2009 GRC) Rebuttal REmoval of New  WH Solar AdjustMI 3" xfId="6580"/>
    <cellStyle name="_VC 6.15.06 update on 06GRC power costs.xls Chart 1_04 07E Wild Horse Wind Expansion (C) (2)_Electric Rev Req Model (2009 GRC) Rebuttal REmoval of New  WH Solar AdjustMI 4" xfId="6581"/>
    <cellStyle name="_VC 6.15.06 update on 06GRC power costs.xls Chart 1_04 07E Wild Horse Wind Expansion (C) (2)_Electric Rev Req Model (2009 GRC) Revised 01-18-2010" xfId="6582"/>
    <cellStyle name="_VC 6.15.06 update on 06GRC power costs.xls Chart 1_04 07E Wild Horse Wind Expansion (C) (2)_Electric Rev Req Model (2009 GRC) Revised 01-18-2010 2" xfId="6583"/>
    <cellStyle name="_VC 6.15.06 update on 06GRC power costs.xls Chart 1_04 07E Wild Horse Wind Expansion (C) (2)_Electric Rev Req Model (2009 GRC) Revised 01-18-2010 2 2" xfId="6584"/>
    <cellStyle name="_VC 6.15.06 update on 06GRC power costs.xls Chart 1_04 07E Wild Horse Wind Expansion (C) (2)_Electric Rev Req Model (2009 GRC) Revised 01-18-2010 3" xfId="6585"/>
    <cellStyle name="_VC 6.15.06 update on 06GRC power costs.xls Chart 1_04 07E Wild Horse Wind Expansion (C) (2)_Electric Rev Req Model (2009 GRC) Revised 01-18-2010 4" xfId="6586"/>
    <cellStyle name="_VC 6.15.06 update on 06GRC power costs.xls Chart 1_04 07E Wild Horse Wind Expansion (C) (2)_Electric Rev Req Model (2010 GRC)" xfId="6587"/>
    <cellStyle name="_VC 6.15.06 update on 06GRC power costs.xls Chart 1_04 07E Wild Horse Wind Expansion (C) (2)_Electric Rev Req Model (2010 GRC) SF" xfId="6588"/>
    <cellStyle name="_VC 6.15.06 update on 06GRC power costs.xls Chart 1_04 07E Wild Horse Wind Expansion (C) (2)_Final Order Electric EXHIBIT A-1" xfId="6589"/>
    <cellStyle name="_VC 6.15.06 update on 06GRC power costs.xls Chart 1_04 07E Wild Horse Wind Expansion (C) (2)_Final Order Electric EXHIBIT A-1 2" xfId="6590"/>
    <cellStyle name="_VC 6.15.06 update on 06GRC power costs.xls Chart 1_04 07E Wild Horse Wind Expansion (C) (2)_Final Order Electric EXHIBIT A-1 2 2" xfId="6591"/>
    <cellStyle name="_VC 6.15.06 update on 06GRC power costs.xls Chart 1_04 07E Wild Horse Wind Expansion (C) (2)_Final Order Electric EXHIBIT A-1 3" xfId="6592"/>
    <cellStyle name="_VC 6.15.06 update on 06GRC power costs.xls Chart 1_04 07E Wild Horse Wind Expansion (C) (2)_Final Order Electric EXHIBIT A-1 4" xfId="6593"/>
    <cellStyle name="_VC 6.15.06 update on 06GRC power costs.xls Chart 1_04 07E Wild Horse Wind Expansion (C) (2)_TENASKA REGULATORY ASSET" xfId="6594"/>
    <cellStyle name="_VC 6.15.06 update on 06GRC power costs.xls Chart 1_04 07E Wild Horse Wind Expansion (C) (2)_TENASKA REGULATORY ASSET 2" xfId="6595"/>
    <cellStyle name="_VC 6.15.06 update on 06GRC power costs.xls Chart 1_04 07E Wild Horse Wind Expansion (C) (2)_TENASKA REGULATORY ASSET 2 2" xfId="6596"/>
    <cellStyle name="_VC 6.15.06 update on 06GRC power costs.xls Chart 1_04 07E Wild Horse Wind Expansion (C) (2)_TENASKA REGULATORY ASSET 3" xfId="6597"/>
    <cellStyle name="_VC 6.15.06 update on 06GRC power costs.xls Chart 1_04 07E Wild Horse Wind Expansion (C) (2)_TENASKA REGULATORY ASSET 4" xfId="6598"/>
    <cellStyle name="_VC 6.15.06 update on 06GRC power costs.xls Chart 1_16.37E Wild Horse Expansion DeferralRevwrkingfile SF" xfId="6599"/>
    <cellStyle name="_VC 6.15.06 update on 06GRC power costs.xls Chart 1_16.37E Wild Horse Expansion DeferralRevwrkingfile SF 2" xfId="6600"/>
    <cellStyle name="_VC 6.15.06 update on 06GRC power costs.xls Chart 1_16.37E Wild Horse Expansion DeferralRevwrkingfile SF 2 2" xfId="6601"/>
    <cellStyle name="_VC 6.15.06 update on 06GRC power costs.xls Chart 1_16.37E Wild Horse Expansion DeferralRevwrkingfile SF 3" xfId="6602"/>
    <cellStyle name="_VC 6.15.06 update on 06GRC power costs.xls Chart 1_16.37E Wild Horse Expansion DeferralRevwrkingfile SF 4" xfId="6603"/>
    <cellStyle name="_VC 6.15.06 update on 06GRC power costs.xls Chart 1_2009 Compliance Filing PCA Exhibits for GRC" xfId="6604"/>
    <cellStyle name="_VC 6.15.06 update on 06GRC power costs.xls Chart 1_2009 Compliance Filing PCA Exhibits for GRC 2" xfId="6605"/>
    <cellStyle name="_VC 6.15.06 update on 06GRC power costs.xls Chart 1_2009 GRC Compl Filing - Exhibit D" xfId="6606"/>
    <cellStyle name="_VC 6.15.06 update on 06GRC power costs.xls Chart 1_2009 GRC Compl Filing - Exhibit D 2" xfId="6607"/>
    <cellStyle name="_VC 6.15.06 update on 06GRC power costs.xls Chart 1_2009 GRC Compl Filing - Exhibit D 3" xfId="6608"/>
    <cellStyle name="_VC 6.15.06 update on 06GRC power costs.xls Chart 1_2010 PTC's July1_Dec31 2010 " xfId="335"/>
    <cellStyle name="_VC 6.15.06 update on 06GRC power costs.xls Chart 1_2010 PTC's Sept10_Aug11 (Version 4)" xfId="336"/>
    <cellStyle name="_VC 6.15.06 update on 06GRC power costs.xls Chart 1_3.01 Income Statement" xfId="872"/>
    <cellStyle name="_VC 6.15.06 update on 06GRC power costs.xls Chart 1_4 31 Regulatory Assets and Liabilities  7 06- Exhibit D" xfId="873"/>
    <cellStyle name="_VC 6.15.06 update on 06GRC power costs.xls Chart 1_4 31 Regulatory Assets and Liabilities  7 06- Exhibit D 2" xfId="6609"/>
    <cellStyle name="_VC 6.15.06 update on 06GRC power costs.xls Chart 1_4 31 Regulatory Assets and Liabilities  7 06- Exhibit D 2 2" xfId="6610"/>
    <cellStyle name="_VC 6.15.06 update on 06GRC power costs.xls Chart 1_4 31 Regulatory Assets and Liabilities  7 06- Exhibit D 3" xfId="6611"/>
    <cellStyle name="_VC 6.15.06 update on 06GRC power costs.xls Chart 1_4 31 Regulatory Assets and Liabilities  7 06- Exhibit D 4" xfId="6612"/>
    <cellStyle name="_VC 6.15.06 update on 06GRC power costs.xls Chart 1_4 31 Regulatory Assets and Liabilities  7 06- Exhibit D_NIM Summary" xfId="6613"/>
    <cellStyle name="_VC 6.15.06 update on 06GRC power costs.xls Chart 1_4 31 Regulatory Assets and Liabilities  7 06- Exhibit D_NIM Summary 2" xfId="6614"/>
    <cellStyle name="_VC 6.15.06 update on 06GRC power costs.xls Chart 1_4 32 Regulatory Assets and Liabilities  7 06- Exhibit D" xfId="874"/>
    <cellStyle name="_VC 6.15.06 update on 06GRC power costs.xls Chart 1_4 32 Regulatory Assets and Liabilities  7 06- Exhibit D 2" xfId="6615"/>
    <cellStyle name="_VC 6.15.06 update on 06GRC power costs.xls Chart 1_4 32 Regulatory Assets and Liabilities  7 06- Exhibit D 2 2" xfId="6616"/>
    <cellStyle name="_VC 6.15.06 update on 06GRC power costs.xls Chart 1_4 32 Regulatory Assets and Liabilities  7 06- Exhibit D 3" xfId="6617"/>
    <cellStyle name="_VC 6.15.06 update on 06GRC power costs.xls Chart 1_4 32 Regulatory Assets and Liabilities  7 06- Exhibit D 4" xfId="6618"/>
    <cellStyle name="_VC 6.15.06 update on 06GRC power costs.xls Chart 1_4 32 Regulatory Assets and Liabilities  7 06- Exhibit D_NIM Summary" xfId="6619"/>
    <cellStyle name="_VC 6.15.06 update on 06GRC power costs.xls Chart 1_4 32 Regulatory Assets and Liabilities  7 06- Exhibit D_NIM Summary 2" xfId="6620"/>
    <cellStyle name="_VC 6.15.06 update on 06GRC power costs.xls Chart 1_ACCOUNTS" xfId="6621"/>
    <cellStyle name="_VC 6.15.06 update on 06GRC power costs.xls Chart 1_Att B to RECs proceeds proposal" xfId="730"/>
    <cellStyle name="_VC 6.15.06 update on 06GRC power costs.xls Chart 1_AURORA Total New" xfId="6622"/>
    <cellStyle name="_VC 6.15.06 update on 06GRC power costs.xls Chart 1_AURORA Total New 2" xfId="6623"/>
    <cellStyle name="_VC 6.15.06 update on 06GRC power costs.xls Chart 1_Backup for Attachment B 2010-09-09" xfId="731"/>
    <cellStyle name="_VC 6.15.06 update on 06GRC power costs.xls Chart 1_Bench Request - Attachment B" xfId="732"/>
    <cellStyle name="_VC 6.15.06 update on 06GRC power costs.xls Chart 1_Book2" xfId="6624"/>
    <cellStyle name="_VC 6.15.06 update on 06GRC power costs.xls Chart 1_Book2 2" xfId="6625"/>
    <cellStyle name="_VC 6.15.06 update on 06GRC power costs.xls Chart 1_Book2 2 2" xfId="6626"/>
    <cellStyle name="_VC 6.15.06 update on 06GRC power costs.xls Chart 1_Book2 3" xfId="6627"/>
    <cellStyle name="_VC 6.15.06 update on 06GRC power costs.xls Chart 1_Book2 4" xfId="6628"/>
    <cellStyle name="_VC 6.15.06 update on 06GRC power costs.xls Chart 1_Book2_Adj Bench DR 3 for Initial Briefs (Electric)" xfId="6629"/>
    <cellStyle name="_VC 6.15.06 update on 06GRC power costs.xls Chart 1_Book2_Adj Bench DR 3 for Initial Briefs (Electric) 2" xfId="6630"/>
    <cellStyle name="_VC 6.15.06 update on 06GRC power costs.xls Chart 1_Book2_Adj Bench DR 3 for Initial Briefs (Electric) 2 2" xfId="6631"/>
    <cellStyle name="_VC 6.15.06 update on 06GRC power costs.xls Chart 1_Book2_Adj Bench DR 3 for Initial Briefs (Electric) 3" xfId="6632"/>
    <cellStyle name="_VC 6.15.06 update on 06GRC power costs.xls Chart 1_Book2_Adj Bench DR 3 for Initial Briefs (Electric) 4" xfId="6633"/>
    <cellStyle name="_VC 6.15.06 update on 06GRC power costs.xls Chart 1_Book2_Electric Rev Req Model (2009 GRC) Rebuttal" xfId="6634"/>
    <cellStyle name="_VC 6.15.06 update on 06GRC power costs.xls Chart 1_Book2_Electric Rev Req Model (2009 GRC) Rebuttal 2" xfId="6635"/>
    <cellStyle name="_VC 6.15.06 update on 06GRC power costs.xls Chart 1_Book2_Electric Rev Req Model (2009 GRC) Rebuttal 2 2" xfId="6636"/>
    <cellStyle name="_VC 6.15.06 update on 06GRC power costs.xls Chart 1_Book2_Electric Rev Req Model (2009 GRC) Rebuttal 3" xfId="6637"/>
    <cellStyle name="_VC 6.15.06 update on 06GRC power costs.xls Chart 1_Book2_Electric Rev Req Model (2009 GRC) Rebuttal 4" xfId="6638"/>
    <cellStyle name="_VC 6.15.06 update on 06GRC power costs.xls Chart 1_Book2_Electric Rev Req Model (2009 GRC) Rebuttal REmoval of New  WH Solar AdjustMI" xfId="6639"/>
    <cellStyle name="_VC 6.15.06 update on 06GRC power costs.xls Chart 1_Book2_Electric Rev Req Model (2009 GRC) Rebuttal REmoval of New  WH Solar AdjustMI 2" xfId="6640"/>
    <cellStyle name="_VC 6.15.06 update on 06GRC power costs.xls Chart 1_Book2_Electric Rev Req Model (2009 GRC) Rebuttal REmoval of New  WH Solar AdjustMI 2 2" xfId="6641"/>
    <cellStyle name="_VC 6.15.06 update on 06GRC power costs.xls Chart 1_Book2_Electric Rev Req Model (2009 GRC) Rebuttal REmoval of New  WH Solar AdjustMI 3" xfId="6642"/>
    <cellStyle name="_VC 6.15.06 update on 06GRC power costs.xls Chart 1_Book2_Electric Rev Req Model (2009 GRC) Rebuttal REmoval of New  WH Solar AdjustMI 4" xfId="6643"/>
    <cellStyle name="_VC 6.15.06 update on 06GRC power costs.xls Chart 1_Book2_Electric Rev Req Model (2009 GRC) Revised 01-18-2010" xfId="6644"/>
    <cellStyle name="_VC 6.15.06 update on 06GRC power costs.xls Chart 1_Book2_Electric Rev Req Model (2009 GRC) Revised 01-18-2010 2" xfId="6645"/>
    <cellStyle name="_VC 6.15.06 update on 06GRC power costs.xls Chart 1_Book2_Electric Rev Req Model (2009 GRC) Revised 01-18-2010 2 2" xfId="6646"/>
    <cellStyle name="_VC 6.15.06 update on 06GRC power costs.xls Chart 1_Book2_Electric Rev Req Model (2009 GRC) Revised 01-18-2010 3" xfId="6647"/>
    <cellStyle name="_VC 6.15.06 update on 06GRC power costs.xls Chart 1_Book2_Electric Rev Req Model (2009 GRC) Revised 01-18-2010 4" xfId="6648"/>
    <cellStyle name="_VC 6.15.06 update on 06GRC power costs.xls Chart 1_Book2_Final Order Electric EXHIBIT A-1" xfId="6649"/>
    <cellStyle name="_VC 6.15.06 update on 06GRC power costs.xls Chart 1_Book2_Final Order Electric EXHIBIT A-1 2" xfId="6650"/>
    <cellStyle name="_VC 6.15.06 update on 06GRC power costs.xls Chart 1_Book2_Final Order Electric EXHIBIT A-1 2 2" xfId="6651"/>
    <cellStyle name="_VC 6.15.06 update on 06GRC power costs.xls Chart 1_Book2_Final Order Electric EXHIBIT A-1 3" xfId="6652"/>
    <cellStyle name="_VC 6.15.06 update on 06GRC power costs.xls Chart 1_Book2_Final Order Electric EXHIBIT A-1 4" xfId="6653"/>
    <cellStyle name="_VC 6.15.06 update on 06GRC power costs.xls Chart 1_Book4" xfId="6654"/>
    <cellStyle name="_VC 6.15.06 update on 06GRC power costs.xls Chart 1_Book4 2" xfId="6655"/>
    <cellStyle name="_VC 6.15.06 update on 06GRC power costs.xls Chart 1_Book4 2 2" xfId="6656"/>
    <cellStyle name="_VC 6.15.06 update on 06GRC power costs.xls Chart 1_Book4 3" xfId="6657"/>
    <cellStyle name="_VC 6.15.06 update on 06GRC power costs.xls Chart 1_Book4 4" xfId="6658"/>
    <cellStyle name="_VC 6.15.06 update on 06GRC power costs.xls Chart 1_Book9" xfId="875"/>
    <cellStyle name="_VC 6.15.06 update on 06GRC power costs.xls Chart 1_Book9 2" xfId="6659"/>
    <cellStyle name="_VC 6.15.06 update on 06GRC power costs.xls Chart 1_Book9 2 2" xfId="6660"/>
    <cellStyle name="_VC 6.15.06 update on 06GRC power costs.xls Chart 1_Book9 3" xfId="6661"/>
    <cellStyle name="_VC 6.15.06 update on 06GRC power costs.xls Chart 1_Book9 4" xfId="6662"/>
    <cellStyle name="_VC 6.15.06 update on 06GRC power costs.xls Chart 1_Chelan PUD Power Costs (8-10)" xfId="6663"/>
    <cellStyle name="_VC 6.15.06 update on 06GRC power costs.xls Chart 1_DWH-08 (Rate Spread &amp; Design Workpapers)" xfId="337"/>
    <cellStyle name="_VC 6.15.06 update on 06GRC power costs.xls Chart 1_Final 2008 PTC Rate Design Workpapers 10.27.08" xfId="338"/>
    <cellStyle name="_VC 6.15.06 update on 06GRC power costs.xls Chart 1_Gas Rev Req Model (2010 GRC)" xfId="6664"/>
    <cellStyle name="_VC 6.15.06 update on 06GRC power costs.xls Chart 1_INPUTS" xfId="339"/>
    <cellStyle name="_VC 6.15.06 update on 06GRC power costs.xls Chart 1_INPUTS 2" xfId="6665"/>
    <cellStyle name="_VC 6.15.06 update on 06GRC power costs.xls Chart 1_INPUTS 2 2" xfId="6666"/>
    <cellStyle name="_VC 6.15.06 update on 06GRC power costs.xls Chart 1_INPUTS 3" xfId="6667"/>
    <cellStyle name="_VC 6.15.06 update on 06GRC power costs.xls Chart 1_Low Income 2010 RevRequirement" xfId="340"/>
    <cellStyle name="_VC 6.15.06 update on 06GRC power costs.xls Chart 1_Low Income 2010 RevRequirement (2)" xfId="341"/>
    <cellStyle name="_VC 6.15.06 update on 06GRC power costs.xls Chart 1_NIM Summary" xfId="6668"/>
    <cellStyle name="_VC 6.15.06 update on 06GRC power costs.xls Chart 1_NIM Summary 09GRC" xfId="6669"/>
    <cellStyle name="_VC 6.15.06 update on 06GRC power costs.xls Chart 1_NIM Summary 09GRC 2" xfId="6670"/>
    <cellStyle name="_VC 6.15.06 update on 06GRC power costs.xls Chart 1_NIM Summary 2" xfId="6671"/>
    <cellStyle name="_VC 6.15.06 update on 06GRC power costs.xls Chart 1_NIM Summary 3" xfId="6672"/>
    <cellStyle name="_VC 6.15.06 update on 06GRC power costs.xls Chart 1_NIM Summary 4" xfId="6673"/>
    <cellStyle name="_VC 6.15.06 update on 06GRC power costs.xls Chart 1_NIM Summary 5" xfId="6674"/>
    <cellStyle name="_VC 6.15.06 update on 06GRC power costs.xls Chart 1_NIM Summary 6" xfId="6675"/>
    <cellStyle name="_VC 6.15.06 update on 06GRC power costs.xls Chart 1_NIM Summary 7" xfId="6676"/>
    <cellStyle name="_VC 6.15.06 update on 06GRC power costs.xls Chart 1_NIM Summary 8" xfId="6677"/>
    <cellStyle name="_VC 6.15.06 update on 06GRC power costs.xls Chart 1_NIM Summary 9" xfId="6678"/>
    <cellStyle name="_VC 6.15.06 update on 06GRC power costs.xls Chart 1_Oct2010toSep2011LwIncLead" xfId="342"/>
    <cellStyle name="_VC 6.15.06 update on 06GRC power costs.xls Chart 1_PCA 10 -  Exhibit D from A Kellogg Jan 2011" xfId="6679"/>
    <cellStyle name="_VC 6.15.06 update on 06GRC power costs.xls Chart 1_PCA 10 -  Exhibit D from A Kellogg July 2011" xfId="6680"/>
    <cellStyle name="_VC 6.15.06 update on 06GRC power costs.xls Chart 1_PCA 10 -  Exhibit D from S Free Rcv'd 12-11" xfId="6681"/>
    <cellStyle name="_VC 6.15.06 update on 06GRC power costs.xls Chart 1_PCA 9 -  Exhibit D April 2010" xfId="6682"/>
    <cellStyle name="_VC 6.15.06 update on 06GRC power costs.xls Chart 1_PCA 9 -  Exhibit D April 2010 (3)" xfId="6683"/>
    <cellStyle name="_VC 6.15.06 update on 06GRC power costs.xls Chart 1_PCA 9 -  Exhibit D April 2010 (3) 2" xfId="6684"/>
    <cellStyle name="_VC 6.15.06 update on 06GRC power costs.xls Chart 1_PCA 9 -  Exhibit D April 2010 2" xfId="6685"/>
    <cellStyle name="_VC 6.15.06 update on 06GRC power costs.xls Chart 1_PCA 9 -  Exhibit D April 2010 3" xfId="6686"/>
    <cellStyle name="_VC 6.15.06 update on 06GRC power costs.xls Chart 1_PCA 9 -  Exhibit D Nov 2010" xfId="6687"/>
    <cellStyle name="_VC 6.15.06 update on 06GRC power costs.xls Chart 1_PCA 9 -  Exhibit D Nov 2010 2" xfId="6688"/>
    <cellStyle name="_VC 6.15.06 update on 06GRC power costs.xls Chart 1_PCA 9 - Exhibit D at August 2010" xfId="6689"/>
    <cellStyle name="_VC 6.15.06 update on 06GRC power costs.xls Chart 1_PCA 9 - Exhibit D at August 2010 2" xfId="6690"/>
    <cellStyle name="_VC 6.15.06 update on 06GRC power costs.xls Chart 1_PCA 9 - Exhibit D June 2010 GRC" xfId="6691"/>
    <cellStyle name="_VC 6.15.06 update on 06GRC power costs.xls Chart 1_PCA 9 - Exhibit D June 2010 GRC 2" xfId="6692"/>
    <cellStyle name="_VC 6.15.06 update on 06GRC power costs.xls Chart 1_Power Costs - Comparison bx Rbtl-Staff-Jt-PC" xfId="6693"/>
    <cellStyle name="_VC 6.15.06 update on 06GRC power costs.xls Chart 1_Power Costs - Comparison bx Rbtl-Staff-Jt-PC 2" xfId="6694"/>
    <cellStyle name="_VC 6.15.06 update on 06GRC power costs.xls Chart 1_Power Costs - Comparison bx Rbtl-Staff-Jt-PC 2 2" xfId="6695"/>
    <cellStyle name="_VC 6.15.06 update on 06GRC power costs.xls Chart 1_Power Costs - Comparison bx Rbtl-Staff-Jt-PC 3" xfId="6696"/>
    <cellStyle name="_VC 6.15.06 update on 06GRC power costs.xls Chart 1_Power Costs - Comparison bx Rbtl-Staff-Jt-PC 4" xfId="6697"/>
    <cellStyle name="_VC 6.15.06 update on 06GRC power costs.xls Chart 1_Power Costs - Comparison bx Rbtl-Staff-Jt-PC_Adj Bench DR 3 for Initial Briefs (Electric)" xfId="6698"/>
    <cellStyle name="_VC 6.15.06 update on 06GRC power costs.xls Chart 1_Power Costs - Comparison bx Rbtl-Staff-Jt-PC_Adj Bench DR 3 for Initial Briefs (Electric) 2" xfId="6699"/>
    <cellStyle name="_VC 6.15.06 update on 06GRC power costs.xls Chart 1_Power Costs - Comparison bx Rbtl-Staff-Jt-PC_Adj Bench DR 3 for Initial Briefs (Electric) 2 2" xfId="6700"/>
    <cellStyle name="_VC 6.15.06 update on 06GRC power costs.xls Chart 1_Power Costs - Comparison bx Rbtl-Staff-Jt-PC_Adj Bench DR 3 for Initial Briefs (Electric) 3" xfId="6701"/>
    <cellStyle name="_VC 6.15.06 update on 06GRC power costs.xls Chart 1_Power Costs - Comparison bx Rbtl-Staff-Jt-PC_Adj Bench DR 3 for Initial Briefs (Electric) 4" xfId="6702"/>
    <cellStyle name="_VC 6.15.06 update on 06GRC power costs.xls Chart 1_Power Costs - Comparison bx Rbtl-Staff-Jt-PC_Electric Rev Req Model (2009 GRC) Rebuttal" xfId="6703"/>
    <cellStyle name="_VC 6.15.06 update on 06GRC power costs.xls Chart 1_Power Costs - Comparison bx Rbtl-Staff-Jt-PC_Electric Rev Req Model (2009 GRC) Rebuttal 2" xfId="6704"/>
    <cellStyle name="_VC 6.15.06 update on 06GRC power costs.xls Chart 1_Power Costs - Comparison bx Rbtl-Staff-Jt-PC_Electric Rev Req Model (2009 GRC) Rebuttal 2 2" xfId="6705"/>
    <cellStyle name="_VC 6.15.06 update on 06GRC power costs.xls Chart 1_Power Costs - Comparison bx Rbtl-Staff-Jt-PC_Electric Rev Req Model (2009 GRC) Rebuttal 3" xfId="6706"/>
    <cellStyle name="_VC 6.15.06 update on 06GRC power costs.xls Chart 1_Power Costs - Comparison bx Rbtl-Staff-Jt-PC_Electric Rev Req Model (2009 GRC) Rebuttal 4" xfId="6707"/>
    <cellStyle name="_VC 6.15.06 update on 06GRC power costs.xls Chart 1_Power Costs - Comparison bx Rbtl-Staff-Jt-PC_Electric Rev Req Model (2009 GRC) Rebuttal REmoval of New  WH Solar AdjustMI" xfId="6708"/>
    <cellStyle name="_VC 6.15.06 update on 06GRC power costs.xls Chart 1_Power Costs - Comparison bx Rbtl-Staff-Jt-PC_Electric Rev Req Model (2009 GRC) Rebuttal REmoval of New  WH Solar AdjustMI 2" xfId="6709"/>
    <cellStyle name="_VC 6.15.06 update on 06GRC power costs.xls Chart 1_Power Costs - Comparison bx Rbtl-Staff-Jt-PC_Electric Rev Req Model (2009 GRC) Rebuttal REmoval of New  WH Solar AdjustMI 2 2" xfId="6710"/>
    <cellStyle name="_VC 6.15.06 update on 06GRC power costs.xls Chart 1_Power Costs - Comparison bx Rbtl-Staff-Jt-PC_Electric Rev Req Model (2009 GRC) Rebuttal REmoval of New  WH Solar AdjustMI 3" xfId="6711"/>
    <cellStyle name="_VC 6.15.06 update on 06GRC power costs.xls Chart 1_Power Costs - Comparison bx Rbtl-Staff-Jt-PC_Electric Rev Req Model (2009 GRC) Rebuttal REmoval of New  WH Solar AdjustMI 4" xfId="6712"/>
    <cellStyle name="_VC 6.15.06 update on 06GRC power costs.xls Chart 1_Power Costs - Comparison bx Rbtl-Staff-Jt-PC_Electric Rev Req Model (2009 GRC) Revised 01-18-2010" xfId="6713"/>
    <cellStyle name="_VC 6.15.06 update on 06GRC power costs.xls Chart 1_Power Costs - Comparison bx Rbtl-Staff-Jt-PC_Electric Rev Req Model (2009 GRC) Revised 01-18-2010 2" xfId="6714"/>
    <cellStyle name="_VC 6.15.06 update on 06GRC power costs.xls Chart 1_Power Costs - Comparison bx Rbtl-Staff-Jt-PC_Electric Rev Req Model (2009 GRC) Revised 01-18-2010 2 2" xfId="6715"/>
    <cellStyle name="_VC 6.15.06 update on 06GRC power costs.xls Chart 1_Power Costs - Comparison bx Rbtl-Staff-Jt-PC_Electric Rev Req Model (2009 GRC) Revised 01-18-2010 3" xfId="6716"/>
    <cellStyle name="_VC 6.15.06 update on 06GRC power costs.xls Chart 1_Power Costs - Comparison bx Rbtl-Staff-Jt-PC_Electric Rev Req Model (2009 GRC) Revised 01-18-2010 4" xfId="6717"/>
    <cellStyle name="_VC 6.15.06 update on 06GRC power costs.xls Chart 1_Power Costs - Comparison bx Rbtl-Staff-Jt-PC_Final Order Electric EXHIBIT A-1" xfId="6718"/>
    <cellStyle name="_VC 6.15.06 update on 06GRC power costs.xls Chart 1_Power Costs - Comparison bx Rbtl-Staff-Jt-PC_Final Order Electric EXHIBIT A-1 2" xfId="6719"/>
    <cellStyle name="_VC 6.15.06 update on 06GRC power costs.xls Chart 1_Power Costs - Comparison bx Rbtl-Staff-Jt-PC_Final Order Electric EXHIBIT A-1 2 2" xfId="6720"/>
    <cellStyle name="_VC 6.15.06 update on 06GRC power costs.xls Chart 1_Power Costs - Comparison bx Rbtl-Staff-Jt-PC_Final Order Electric EXHIBIT A-1 3" xfId="6721"/>
    <cellStyle name="_VC 6.15.06 update on 06GRC power costs.xls Chart 1_Power Costs - Comparison bx Rbtl-Staff-Jt-PC_Final Order Electric EXHIBIT A-1 4" xfId="6722"/>
    <cellStyle name="_VC 6.15.06 update on 06GRC power costs.xls Chart 1_Production Adj 4.37" xfId="343"/>
    <cellStyle name="_VC 6.15.06 update on 06GRC power costs.xls Chart 1_Production Adj 4.37 2" xfId="6723"/>
    <cellStyle name="_VC 6.15.06 update on 06GRC power costs.xls Chart 1_Production Adj 4.37 2 2" xfId="6724"/>
    <cellStyle name="_VC 6.15.06 update on 06GRC power costs.xls Chart 1_Production Adj 4.37 3" xfId="6725"/>
    <cellStyle name="_VC 6.15.06 update on 06GRC power costs.xls Chart 1_Purchased Power Adj 4.03" xfId="344"/>
    <cellStyle name="_VC 6.15.06 update on 06GRC power costs.xls Chart 1_Purchased Power Adj 4.03 2" xfId="6726"/>
    <cellStyle name="_VC 6.15.06 update on 06GRC power costs.xls Chart 1_Purchased Power Adj 4.03 2 2" xfId="6727"/>
    <cellStyle name="_VC 6.15.06 update on 06GRC power costs.xls Chart 1_Purchased Power Adj 4.03 3" xfId="6728"/>
    <cellStyle name="_VC 6.15.06 update on 06GRC power costs.xls Chart 1_Rebuttal Power Costs" xfId="6729"/>
    <cellStyle name="_VC 6.15.06 update on 06GRC power costs.xls Chart 1_Rebuttal Power Costs 2" xfId="6730"/>
    <cellStyle name="_VC 6.15.06 update on 06GRC power costs.xls Chart 1_Rebuttal Power Costs 2 2" xfId="6731"/>
    <cellStyle name="_VC 6.15.06 update on 06GRC power costs.xls Chart 1_Rebuttal Power Costs 3" xfId="6732"/>
    <cellStyle name="_VC 6.15.06 update on 06GRC power costs.xls Chart 1_Rebuttal Power Costs 4" xfId="6733"/>
    <cellStyle name="_VC 6.15.06 update on 06GRC power costs.xls Chart 1_Rebuttal Power Costs_Adj Bench DR 3 for Initial Briefs (Electric)" xfId="6734"/>
    <cellStyle name="_VC 6.15.06 update on 06GRC power costs.xls Chart 1_Rebuttal Power Costs_Adj Bench DR 3 for Initial Briefs (Electric) 2" xfId="6735"/>
    <cellStyle name="_VC 6.15.06 update on 06GRC power costs.xls Chart 1_Rebuttal Power Costs_Adj Bench DR 3 for Initial Briefs (Electric) 2 2" xfId="6736"/>
    <cellStyle name="_VC 6.15.06 update on 06GRC power costs.xls Chart 1_Rebuttal Power Costs_Adj Bench DR 3 for Initial Briefs (Electric) 3" xfId="6737"/>
    <cellStyle name="_VC 6.15.06 update on 06GRC power costs.xls Chart 1_Rebuttal Power Costs_Adj Bench DR 3 for Initial Briefs (Electric) 4" xfId="6738"/>
    <cellStyle name="_VC 6.15.06 update on 06GRC power costs.xls Chart 1_Rebuttal Power Costs_Electric Rev Req Model (2009 GRC) Rebuttal" xfId="6739"/>
    <cellStyle name="_VC 6.15.06 update on 06GRC power costs.xls Chart 1_Rebuttal Power Costs_Electric Rev Req Model (2009 GRC) Rebuttal 2" xfId="6740"/>
    <cellStyle name="_VC 6.15.06 update on 06GRC power costs.xls Chart 1_Rebuttal Power Costs_Electric Rev Req Model (2009 GRC) Rebuttal 2 2" xfId="6741"/>
    <cellStyle name="_VC 6.15.06 update on 06GRC power costs.xls Chart 1_Rebuttal Power Costs_Electric Rev Req Model (2009 GRC) Rebuttal 3" xfId="6742"/>
    <cellStyle name="_VC 6.15.06 update on 06GRC power costs.xls Chart 1_Rebuttal Power Costs_Electric Rev Req Model (2009 GRC) Rebuttal 4" xfId="6743"/>
    <cellStyle name="_VC 6.15.06 update on 06GRC power costs.xls Chart 1_Rebuttal Power Costs_Electric Rev Req Model (2009 GRC) Rebuttal REmoval of New  WH Solar AdjustMI" xfId="6744"/>
    <cellStyle name="_VC 6.15.06 update on 06GRC power costs.xls Chart 1_Rebuttal Power Costs_Electric Rev Req Model (2009 GRC) Rebuttal REmoval of New  WH Solar AdjustMI 2" xfId="6745"/>
    <cellStyle name="_VC 6.15.06 update on 06GRC power costs.xls Chart 1_Rebuttal Power Costs_Electric Rev Req Model (2009 GRC) Rebuttal REmoval of New  WH Solar AdjustMI 2 2" xfId="6746"/>
    <cellStyle name="_VC 6.15.06 update on 06GRC power costs.xls Chart 1_Rebuttal Power Costs_Electric Rev Req Model (2009 GRC) Rebuttal REmoval of New  WH Solar AdjustMI 3" xfId="6747"/>
    <cellStyle name="_VC 6.15.06 update on 06GRC power costs.xls Chart 1_Rebuttal Power Costs_Electric Rev Req Model (2009 GRC) Rebuttal REmoval of New  WH Solar AdjustMI 4" xfId="6748"/>
    <cellStyle name="_VC 6.15.06 update on 06GRC power costs.xls Chart 1_Rebuttal Power Costs_Electric Rev Req Model (2009 GRC) Revised 01-18-2010" xfId="6749"/>
    <cellStyle name="_VC 6.15.06 update on 06GRC power costs.xls Chart 1_Rebuttal Power Costs_Electric Rev Req Model (2009 GRC) Revised 01-18-2010 2" xfId="6750"/>
    <cellStyle name="_VC 6.15.06 update on 06GRC power costs.xls Chart 1_Rebuttal Power Costs_Electric Rev Req Model (2009 GRC) Revised 01-18-2010 2 2" xfId="6751"/>
    <cellStyle name="_VC 6.15.06 update on 06GRC power costs.xls Chart 1_Rebuttal Power Costs_Electric Rev Req Model (2009 GRC) Revised 01-18-2010 3" xfId="6752"/>
    <cellStyle name="_VC 6.15.06 update on 06GRC power costs.xls Chart 1_Rebuttal Power Costs_Electric Rev Req Model (2009 GRC) Revised 01-18-2010 4" xfId="6753"/>
    <cellStyle name="_VC 6.15.06 update on 06GRC power costs.xls Chart 1_Rebuttal Power Costs_Final Order Electric EXHIBIT A-1" xfId="6754"/>
    <cellStyle name="_VC 6.15.06 update on 06GRC power costs.xls Chart 1_Rebuttal Power Costs_Final Order Electric EXHIBIT A-1 2" xfId="6755"/>
    <cellStyle name="_VC 6.15.06 update on 06GRC power costs.xls Chart 1_Rebuttal Power Costs_Final Order Electric EXHIBIT A-1 2 2" xfId="6756"/>
    <cellStyle name="_VC 6.15.06 update on 06GRC power costs.xls Chart 1_Rebuttal Power Costs_Final Order Electric EXHIBIT A-1 3" xfId="6757"/>
    <cellStyle name="_VC 6.15.06 update on 06GRC power costs.xls Chart 1_Rebuttal Power Costs_Final Order Electric EXHIBIT A-1 4" xfId="6758"/>
    <cellStyle name="_VC 6.15.06 update on 06GRC power costs.xls Chart 1_RECS vs PTC's w Interest 6-28-10" xfId="345"/>
    <cellStyle name="_VC 6.15.06 update on 06GRC power costs.xls Chart 1_ROR &amp; CONV FACTOR" xfId="346"/>
    <cellStyle name="_VC 6.15.06 update on 06GRC power costs.xls Chart 1_ROR &amp; CONV FACTOR 2" xfId="6759"/>
    <cellStyle name="_VC 6.15.06 update on 06GRC power costs.xls Chart 1_ROR &amp; CONV FACTOR 2 2" xfId="6760"/>
    <cellStyle name="_VC 6.15.06 update on 06GRC power costs.xls Chart 1_ROR &amp; CONV FACTOR 3" xfId="6761"/>
    <cellStyle name="_VC 6.15.06 update on 06GRC power costs.xls Chart 1_ROR 5.02" xfId="347"/>
    <cellStyle name="_VC 6.15.06 update on 06GRC power costs.xls Chart 1_ROR 5.02 2" xfId="6762"/>
    <cellStyle name="_VC 6.15.06 update on 06GRC power costs.xls Chart 1_ROR 5.02 2 2" xfId="6763"/>
    <cellStyle name="_VC 6.15.06 update on 06GRC power costs.xls Chart 1_ROR 5.02 3" xfId="6764"/>
    <cellStyle name="_VC 6.15.06 update on 06GRC power costs.xls Chart 1_Wind Integration 10GRC" xfId="6765"/>
    <cellStyle name="_VC 6.15.06 update on 06GRC power costs.xls Chart 1_Wind Integration 10GRC 2" xfId="6766"/>
    <cellStyle name="_VC 6.15.06 update on 06GRC power costs.xls Chart 2" xfId="348"/>
    <cellStyle name="_VC 6.15.06 update on 06GRC power costs.xls Chart 2 2" xfId="876"/>
    <cellStyle name="_VC 6.15.06 update on 06GRC power costs.xls Chart 2 2 2" xfId="6767"/>
    <cellStyle name="_VC 6.15.06 update on 06GRC power costs.xls Chart 2 2 2 2" xfId="6768"/>
    <cellStyle name="_VC 6.15.06 update on 06GRC power costs.xls Chart 2 2 3" xfId="6769"/>
    <cellStyle name="_VC 6.15.06 update on 06GRC power costs.xls Chart 2 3" xfId="6770"/>
    <cellStyle name="_VC 6.15.06 update on 06GRC power costs.xls Chart 2 3 2" xfId="6771"/>
    <cellStyle name="_VC 6.15.06 update on 06GRC power costs.xls Chart 2 3 2 2" xfId="6772"/>
    <cellStyle name="_VC 6.15.06 update on 06GRC power costs.xls Chart 2 3 3" xfId="6773"/>
    <cellStyle name="_VC 6.15.06 update on 06GRC power costs.xls Chart 2 3 3 2" xfId="6774"/>
    <cellStyle name="_VC 6.15.06 update on 06GRC power costs.xls Chart 2 3 4" xfId="6775"/>
    <cellStyle name="_VC 6.15.06 update on 06GRC power costs.xls Chart 2 3 4 2" xfId="6776"/>
    <cellStyle name="_VC 6.15.06 update on 06GRC power costs.xls Chart 2 4" xfId="6777"/>
    <cellStyle name="_VC 6.15.06 update on 06GRC power costs.xls Chart 2 4 2" xfId="6778"/>
    <cellStyle name="_VC 6.15.06 update on 06GRC power costs.xls Chart 2 5" xfId="6779"/>
    <cellStyle name="_VC 6.15.06 update on 06GRC power costs.xls Chart 2 6" xfId="6780"/>
    <cellStyle name="_VC 6.15.06 update on 06GRC power costs.xls Chart 2 7" xfId="6781"/>
    <cellStyle name="_VC 6.15.06 update on 06GRC power costs.xls Chart 2_04 07E Wild Horse Wind Expansion (C) (2)" xfId="349"/>
    <cellStyle name="_VC 6.15.06 update on 06GRC power costs.xls Chart 2_04 07E Wild Horse Wind Expansion (C) (2) 2" xfId="6782"/>
    <cellStyle name="_VC 6.15.06 update on 06GRC power costs.xls Chart 2_04 07E Wild Horse Wind Expansion (C) (2) 2 2" xfId="6783"/>
    <cellStyle name="_VC 6.15.06 update on 06GRC power costs.xls Chart 2_04 07E Wild Horse Wind Expansion (C) (2) 3" xfId="6784"/>
    <cellStyle name="_VC 6.15.06 update on 06GRC power costs.xls Chart 2_04 07E Wild Horse Wind Expansion (C) (2) 4" xfId="6785"/>
    <cellStyle name="_VC 6.15.06 update on 06GRC power costs.xls Chart 2_04 07E Wild Horse Wind Expansion (C) (2)_Adj Bench DR 3 for Initial Briefs (Electric)" xfId="6786"/>
    <cellStyle name="_VC 6.15.06 update on 06GRC power costs.xls Chart 2_04 07E Wild Horse Wind Expansion (C) (2)_Adj Bench DR 3 for Initial Briefs (Electric) 2" xfId="6787"/>
    <cellStyle name="_VC 6.15.06 update on 06GRC power costs.xls Chart 2_04 07E Wild Horse Wind Expansion (C) (2)_Adj Bench DR 3 for Initial Briefs (Electric) 2 2" xfId="6788"/>
    <cellStyle name="_VC 6.15.06 update on 06GRC power costs.xls Chart 2_04 07E Wild Horse Wind Expansion (C) (2)_Adj Bench DR 3 for Initial Briefs (Electric) 3" xfId="6789"/>
    <cellStyle name="_VC 6.15.06 update on 06GRC power costs.xls Chart 2_04 07E Wild Horse Wind Expansion (C) (2)_Adj Bench DR 3 for Initial Briefs (Electric) 4" xfId="6790"/>
    <cellStyle name="_VC 6.15.06 update on 06GRC power costs.xls Chart 2_04 07E Wild Horse Wind Expansion (C) (2)_Book1" xfId="6791"/>
    <cellStyle name="_VC 6.15.06 update on 06GRC power costs.xls Chart 2_04 07E Wild Horse Wind Expansion (C) (2)_Electric Rev Req Model (2009 GRC) " xfId="1099"/>
    <cellStyle name="_VC 6.15.06 update on 06GRC power costs.xls Chart 2_04 07E Wild Horse Wind Expansion (C) (2)_Electric Rev Req Model (2009 GRC)  2" xfId="6792"/>
    <cellStyle name="_VC 6.15.06 update on 06GRC power costs.xls Chart 2_04 07E Wild Horse Wind Expansion (C) (2)_Electric Rev Req Model (2009 GRC)  2 2" xfId="6793"/>
    <cellStyle name="_VC 6.15.06 update on 06GRC power costs.xls Chart 2_04 07E Wild Horse Wind Expansion (C) (2)_Electric Rev Req Model (2009 GRC)  3" xfId="6794"/>
    <cellStyle name="_VC 6.15.06 update on 06GRC power costs.xls Chart 2_04 07E Wild Horse Wind Expansion (C) (2)_Electric Rev Req Model (2009 GRC)  4" xfId="6795"/>
    <cellStyle name="_VC 6.15.06 update on 06GRC power costs.xls Chart 2_04 07E Wild Horse Wind Expansion (C) (2)_Electric Rev Req Model (2009 GRC) Rebuttal" xfId="6796"/>
    <cellStyle name="_VC 6.15.06 update on 06GRC power costs.xls Chart 2_04 07E Wild Horse Wind Expansion (C) (2)_Electric Rev Req Model (2009 GRC) Rebuttal 2" xfId="6797"/>
    <cellStyle name="_VC 6.15.06 update on 06GRC power costs.xls Chart 2_04 07E Wild Horse Wind Expansion (C) (2)_Electric Rev Req Model (2009 GRC) Rebuttal 2 2" xfId="6798"/>
    <cellStyle name="_VC 6.15.06 update on 06GRC power costs.xls Chart 2_04 07E Wild Horse Wind Expansion (C) (2)_Electric Rev Req Model (2009 GRC) Rebuttal 3" xfId="6799"/>
    <cellStyle name="_VC 6.15.06 update on 06GRC power costs.xls Chart 2_04 07E Wild Horse Wind Expansion (C) (2)_Electric Rev Req Model (2009 GRC) Rebuttal 4" xfId="6800"/>
    <cellStyle name="_VC 6.15.06 update on 06GRC power costs.xls Chart 2_04 07E Wild Horse Wind Expansion (C) (2)_Electric Rev Req Model (2009 GRC) Rebuttal REmoval of New  WH Solar AdjustMI" xfId="6801"/>
    <cellStyle name="_VC 6.15.06 update on 06GRC power costs.xls Chart 2_04 07E Wild Horse Wind Expansion (C) (2)_Electric Rev Req Model (2009 GRC) Rebuttal REmoval of New  WH Solar AdjustMI 2" xfId="6802"/>
    <cellStyle name="_VC 6.15.06 update on 06GRC power costs.xls Chart 2_04 07E Wild Horse Wind Expansion (C) (2)_Electric Rev Req Model (2009 GRC) Rebuttal REmoval of New  WH Solar AdjustMI 2 2" xfId="6803"/>
    <cellStyle name="_VC 6.15.06 update on 06GRC power costs.xls Chart 2_04 07E Wild Horse Wind Expansion (C) (2)_Electric Rev Req Model (2009 GRC) Rebuttal REmoval of New  WH Solar AdjustMI 3" xfId="6804"/>
    <cellStyle name="_VC 6.15.06 update on 06GRC power costs.xls Chart 2_04 07E Wild Horse Wind Expansion (C) (2)_Electric Rev Req Model (2009 GRC) Rebuttal REmoval of New  WH Solar AdjustMI 4" xfId="6805"/>
    <cellStyle name="_VC 6.15.06 update on 06GRC power costs.xls Chart 2_04 07E Wild Horse Wind Expansion (C) (2)_Electric Rev Req Model (2009 GRC) Revised 01-18-2010" xfId="6806"/>
    <cellStyle name="_VC 6.15.06 update on 06GRC power costs.xls Chart 2_04 07E Wild Horse Wind Expansion (C) (2)_Electric Rev Req Model (2009 GRC) Revised 01-18-2010 2" xfId="6807"/>
    <cellStyle name="_VC 6.15.06 update on 06GRC power costs.xls Chart 2_04 07E Wild Horse Wind Expansion (C) (2)_Electric Rev Req Model (2009 GRC) Revised 01-18-2010 2 2" xfId="6808"/>
    <cellStyle name="_VC 6.15.06 update on 06GRC power costs.xls Chart 2_04 07E Wild Horse Wind Expansion (C) (2)_Electric Rev Req Model (2009 GRC) Revised 01-18-2010 3" xfId="6809"/>
    <cellStyle name="_VC 6.15.06 update on 06GRC power costs.xls Chart 2_04 07E Wild Horse Wind Expansion (C) (2)_Electric Rev Req Model (2009 GRC) Revised 01-18-2010 4" xfId="6810"/>
    <cellStyle name="_VC 6.15.06 update on 06GRC power costs.xls Chart 2_04 07E Wild Horse Wind Expansion (C) (2)_Electric Rev Req Model (2010 GRC)" xfId="6811"/>
    <cellStyle name="_VC 6.15.06 update on 06GRC power costs.xls Chart 2_04 07E Wild Horse Wind Expansion (C) (2)_Electric Rev Req Model (2010 GRC) SF" xfId="6812"/>
    <cellStyle name="_VC 6.15.06 update on 06GRC power costs.xls Chart 2_04 07E Wild Horse Wind Expansion (C) (2)_Final Order Electric EXHIBIT A-1" xfId="6813"/>
    <cellStyle name="_VC 6.15.06 update on 06GRC power costs.xls Chart 2_04 07E Wild Horse Wind Expansion (C) (2)_Final Order Electric EXHIBIT A-1 2" xfId="6814"/>
    <cellStyle name="_VC 6.15.06 update on 06GRC power costs.xls Chart 2_04 07E Wild Horse Wind Expansion (C) (2)_Final Order Electric EXHIBIT A-1 2 2" xfId="6815"/>
    <cellStyle name="_VC 6.15.06 update on 06GRC power costs.xls Chart 2_04 07E Wild Horse Wind Expansion (C) (2)_Final Order Electric EXHIBIT A-1 3" xfId="6816"/>
    <cellStyle name="_VC 6.15.06 update on 06GRC power costs.xls Chart 2_04 07E Wild Horse Wind Expansion (C) (2)_Final Order Electric EXHIBIT A-1 4" xfId="6817"/>
    <cellStyle name="_VC 6.15.06 update on 06GRC power costs.xls Chart 2_04 07E Wild Horse Wind Expansion (C) (2)_TENASKA REGULATORY ASSET" xfId="6818"/>
    <cellStyle name="_VC 6.15.06 update on 06GRC power costs.xls Chart 2_04 07E Wild Horse Wind Expansion (C) (2)_TENASKA REGULATORY ASSET 2" xfId="6819"/>
    <cellStyle name="_VC 6.15.06 update on 06GRC power costs.xls Chart 2_04 07E Wild Horse Wind Expansion (C) (2)_TENASKA REGULATORY ASSET 2 2" xfId="6820"/>
    <cellStyle name="_VC 6.15.06 update on 06GRC power costs.xls Chart 2_04 07E Wild Horse Wind Expansion (C) (2)_TENASKA REGULATORY ASSET 3" xfId="6821"/>
    <cellStyle name="_VC 6.15.06 update on 06GRC power costs.xls Chart 2_04 07E Wild Horse Wind Expansion (C) (2)_TENASKA REGULATORY ASSET 4" xfId="6822"/>
    <cellStyle name="_VC 6.15.06 update on 06GRC power costs.xls Chart 2_16.37E Wild Horse Expansion DeferralRevwrkingfile SF" xfId="6823"/>
    <cellStyle name="_VC 6.15.06 update on 06GRC power costs.xls Chart 2_16.37E Wild Horse Expansion DeferralRevwrkingfile SF 2" xfId="6824"/>
    <cellStyle name="_VC 6.15.06 update on 06GRC power costs.xls Chart 2_16.37E Wild Horse Expansion DeferralRevwrkingfile SF 2 2" xfId="6825"/>
    <cellStyle name="_VC 6.15.06 update on 06GRC power costs.xls Chart 2_16.37E Wild Horse Expansion DeferralRevwrkingfile SF 3" xfId="6826"/>
    <cellStyle name="_VC 6.15.06 update on 06GRC power costs.xls Chart 2_16.37E Wild Horse Expansion DeferralRevwrkingfile SF 4" xfId="6827"/>
    <cellStyle name="_VC 6.15.06 update on 06GRC power costs.xls Chart 2_2009 Compliance Filing PCA Exhibits for GRC" xfId="6828"/>
    <cellStyle name="_VC 6.15.06 update on 06GRC power costs.xls Chart 2_2009 Compliance Filing PCA Exhibits for GRC 2" xfId="6829"/>
    <cellStyle name="_VC 6.15.06 update on 06GRC power costs.xls Chart 2_2009 GRC Compl Filing - Exhibit D" xfId="6830"/>
    <cellStyle name="_VC 6.15.06 update on 06GRC power costs.xls Chart 2_2009 GRC Compl Filing - Exhibit D 2" xfId="6831"/>
    <cellStyle name="_VC 6.15.06 update on 06GRC power costs.xls Chart 2_2009 GRC Compl Filing - Exhibit D 3" xfId="6832"/>
    <cellStyle name="_VC 6.15.06 update on 06GRC power costs.xls Chart 2_2010 PTC's July1_Dec31 2010 " xfId="350"/>
    <cellStyle name="_VC 6.15.06 update on 06GRC power costs.xls Chart 2_2010 PTC's Sept10_Aug11 (Version 4)" xfId="351"/>
    <cellStyle name="_VC 6.15.06 update on 06GRC power costs.xls Chart 2_3.01 Income Statement" xfId="877"/>
    <cellStyle name="_VC 6.15.06 update on 06GRC power costs.xls Chart 2_4 31 Regulatory Assets and Liabilities  7 06- Exhibit D" xfId="878"/>
    <cellStyle name="_VC 6.15.06 update on 06GRC power costs.xls Chart 2_4 31 Regulatory Assets and Liabilities  7 06- Exhibit D 2" xfId="6833"/>
    <cellStyle name="_VC 6.15.06 update on 06GRC power costs.xls Chart 2_4 31 Regulatory Assets and Liabilities  7 06- Exhibit D 2 2" xfId="6834"/>
    <cellStyle name="_VC 6.15.06 update on 06GRC power costs.xls Chart 2_4 31 Regulatory Assets and Liabilities  7 06- Exhibit D 3" xfId="6835"/>
    <cellStyle name="_VC 6.15.06 update on 06GRC power costs.xls Chart 2_4 31 Regulatory Assets and Liabilities  7 06- Exhibit D 4" xfId="6836"/>
    <cellStyle name="_VC 6.15.06 update on 06GRC power costs.xls Chart 2_4 31 Regulatory Assets and Liabilities  7 06- Exhibit D_NIM Summary" xfId="6837"/>
    <cellStyle name="_VC 6.15.06 update on 06GRC power costs.xls Chart 2_4 31 Regulatory Assets and Liabilities  7 06- Exhibit D_NIM Summary 2" xfId="6838"/>
    <cellStyle name="_VC 6.15.06 update on 06GRC power costs.xls Chart 2_4 32 Regulatory Assets and Liabilities  7 06- Exhibit D" xfId="879"/>
    <cellStyle name="_VC 6.15.06 update on 06GRC power costs.xls Chart 2_4 32 Regulatory Assets and Liabilities  7 06- Exhibit D 2" xfId="6839"/>
    <cellStyle name="_VC 6.15.06 update on 06GRC power costs.xls Chart 2_4 32 Regulatory Assets and Liabilities  7 06- Exhibit D 2 2" xfId="6840"/>
    <cellStyle name="_VC 6.15.06 update on 06GRC power costs.xls Chart 2_4 32 Regulatory Assets and Liabilities  7 06- Exhibit D 3" xfId="6841"/>
    <cellStyle name="_VC 6.15.06 update on 06GRC power costs.xls Chart 2_4 32 Regulatory Assets and Liabilities  7 06- Exhibit D 4" xfId="6842"/>
    <cellStyle name="_VC 6.15.06 update on 06GRC power costs.xls Chart 2_4 32 Regulatory Assets and Liabilities  7 06- Exhibit D_NIM Summary" xfId="6843"/>
    <cellStyle name="_VC 6.15.06 update on 06GRC power costs.xls Chart 2_4 32 Regulatory Assets and Liabilities  7 06- Exhibit D_NIM Summary 2" xfId="6844"/>
    <cellStyle name="_VC 6.15.06 update on 06GRC power costs.xls Chart 2_ACCOUNTS" xfId="6845"/>
    <cellStyle name="_VC 6.15.06 update on 06GRC power costs.xls Chart 2_Att B to RECs proceeds proposal" xfId="733"/>
    <cellStyle name="_VC 6.15.06 update on 06GRC power costs.xls Chart 2_AURORA Total New" xfId="6846"/>
    <cellStyle name="_VC 6.15.06 update on 06GRC power costs.xls Chart 2_AURORA Total New 2" xfId="6847"/>
    <cellStyle name="_VC 6.15.06 update on 06GRC power costs.xls Chart 2_Backup for Attachment B 2010-09-09" xfId="734"/>
    <cellStyle name="_VC 6.15.06 update on 06GRC power costs.xls Chart 2_Bench Request - Attachment B" xfId="735"/>
    <cellStyle name="_VC 6.15.06 update on 06GRC power costs.xls Chart 2_Book2" xfId="6848"/>
    <cellStyle name="_VC 6.15.06 update on 06GRC power costs.xls Chart 2_Book2 2" xfId="6849"/>
    <cellStyle name="_VC 6.15.06 update on 06GRC power costs.xls Chart 2_Book2 2 2" xfId="6850"/>
    <cellStyle name="_VC 6.15.06 update on 06GRC power costs.xls Chart 2_Book2 3" xfId="6851"/>
    <cellStyle name="_VC 6.15.06 update on 06GRC power costs.xls Chart 2_Book2 4" xfId="6852"/>
    <cellStyle name="_VC 6.15.06 update on 06GRC power costs.xls Chart 2_Book2_Adj Bench DR 3 for Initial Briefs (Electric)" xfId="6853"/>
    <cellStyle name="_VC 6.15.06 update on 06GRC power costs.xls Chart 2_Book2_Adj Bench DR 3 for Initial Briefs (Electric) 2" xfId="6854"/>
    <cellStyle name="_VC 6.15.06 update on 06GRC power costs.xls Chart 2_Book2_Adj Bench DR 3 for Initial Briefs (Electric) 2 2" xfId="6855"/>
    <cellStyle name="_VC 6.15.06 update on 06GRC power costs.xls Chart 2_Book2_Adj Bench DR 3 for Initial Briefs (Electric) 3" xfId="6856"/>
    <cellStyle name="_VC 6.15.06 update on 06GRC power costs.xls Chart 2_Book2_Adj Bench DR 3 for Initial Briefs (Electric) 4" xfId="6857"/>
    <cellStyle name="_VC 6.15.06 update on 06GRC power costs.xls Chart 2_Book2_Electric Rev Req Model (2009 GRC) Rebuttal" xfId="6858"/>
    <cellStyle name="_VC 6.15.06 update on 06GRC power costs.xls Chart 2_Book2_Electric Rev Req Model (2009 GRC) Rebuttal 2" xfId="6859"/>
    <cellStyle name="_VC 6.15.06 update on 06GRC power costs.xls Chart 2_Book2_Electric Rev Req Model (2009 GRC) Rebuttal 2 2" xfId="6860"/>
    <cellStyle name="_VC 6.15.06 update on 06GRC power costs.xls Chart 2_Book2_Electric Rev Req Model (2009 GRC) Rebuttal 3" xfId="6861"/>
    <cellStyle name="_VC 6.15.06 update on 06GRC power costs.xls Chart 2_Book2_Electric Rev Req Model (2009 GRC) Rebuttal 4" xfId="6862"/>
    <cellStyle name="_VC 6.15.06 update on 06GRC power costs.xls Chart 2_Book2_Electric Rev Req Model (2009 GRC) Rebuttal REmoval of New  WH Solar AdjustMI" xfId="6863"/>
    <cellStyle name="_VC 6.15.06 update on 06GRC power costs.xls Chart 2_Book2_Electric Rev Req Model (2009 GRC) Rebuttal REmoval of New  WH Solar AdjustMI 2" xfId="6864"/>
    <cellStyle name="_VC 6.15.06 update on 06GRC power costs.xls Chart 2_Book2_Electric Rev Req Model (2009 GRC) Rebuttal REmoval of New  WH Solar AdjustMI 2 2" xfId="6865"/>
    <cellStyle name="_VC 6.15.06 update on 06GRC power costs.xls Chart 2_Book2_Electric Rev Req Model (2009 GRC) Rebuttal REmoval of New  WH Solar AdjustMI 3" xfId="6866"/>
    <cellStyle name="_VC 6.15.06 update on 06GRC power costs.xls Chart 2_Book2_Electric Rev Req Model (2009 GRC) Rebuttal REmoval of New  WH Solar AdjustMI 4" xfId="6867"/>
    <cellStyle name="_VC 6.15.06 update on 06GRC power costs.xls Chart 2_Book2_Electric Rev Req Model (2009 GRC) Revised 01-18-2010" xfId="6868"/>
    <cellStyle name="_VC 6.15.06 update on 06GRC power costs.xls Chart 2_Book2_Electric Rev Req Model (2009 GRC) Revised 01-18-2010 2" xfId="6869"/>
    <cellStyle name="_VC 6.15.06 update on 06GRC power costs.xls Chart 2_Book2_Electric Rev Req Model (2009 GRC) Revised 01-18-2010 2 2" xfId="6870"/>
    <cellStyle name="_VC 6.15.06 update on 06GRC power costs.xls Chart 2_Book2_Electric Rev Req Model (2009 GRC) Revised 01-18-2010 3" xfId="6871"/>
    <cellStyle name="_VC 6.15.06 update on 06GRC power costs.xls Chart 2_Book2_Electric Rev Req Model (2009 GRC) Revised 01-18-2010 4" xfId="6872"/>
    <cellStyle name="_VC 6.15.06 update on 06GRC power costs.xls Chart 2_Book2_Final Order Electric EXHIBIT A-1" xfId="6873"/>
    <cellStyle name="_VC 6.15.06 update on 06GRC power costs.xls Chart 2_Book2_Final Order Electric EXHIBIT A-1 2" xfId="6874"/>
    <cellStyle name="_VC 6.15.06 update on 06GRC power costs.xls Chart 2_Book2_Final Order Electric EXHIBIT A-1 2 2" xfId="6875"/>
    <cellStyle name="_VC 6.15.06 update on 06GRC power costs.xls Chart 2_Book2_Final Order Electric EXHIBIT A-1 3" xfId="6876"/>
    <cellStyle name="_VC 6.15.06 update on 06GRC power costs.xls Chart 2_Book2_Final Order Electric EXHIBIT A-1 4" xfId="6877"/>
    <cellStyle name="_VC 6.15.06 update on 06GRC power costs.xls Chart 2_Book4" xfId="6878"/>
    <cellStyle name="_VC 6.15.06 update on 06GRC power costs.xls Chart 2_Book4 2" xfId="6879"/>
    <cellStyle name="_VC 6.15.06 update on 06GRC power costs.xls Chart 2_Book4 2 2" xfId="6880"/>
    <cellStyle name="_VC 6.15.06 update on 06GRC power costs.xls Chart 2_Book4 3" xfId="6881"/>
    <cellStyle name="_VC 6.15.06 update on 06GRC power costs.xls Chart 2_Book4 4" xfId="6882"/>
    <cellStyle name="_VC 6.15.06 update on 06GRC power costs.xls Chart 2_Book9" xfId="880"/>
    <cellStyle name="_VC 6.15.06 update on 06GRC power costs.xls Chart 2_Book9 2" xfId="6883"/>
    <cellStyle name="_VC 6.15.06 update on 06GRC power costs.xls Chart 2_Book9 2 2" xfId="6884"/>
    <cellStyle name="_VC 6.15.06 update on 06GRC power costs.xls Chart 2_Book9 3" xfId="6885"/>
    <cellStyle name="_VC 6.15.06 update on 06GRC power costs.xls Chart 2_Book9 4" xfId="6886"/>
    <cellStyle name="_VC 6.15.06 update on 06GRC power costs.xls Chart 2_Chelan PUD Power Costs (8-10)" xfId="6887"/>
    <cellStyle name="_VC 6.15.06 update on 06GRC power costs.xls Chart 2_DWH-08 (Rate Spread &amp; Design Workpapers)" xfId="352"/>
    <cellStyle name="_VC 6.15.06 update on 06GRC power costs.xls Chart 2_Final 2008 PTC Rate Design Workpapers 10.27.08" xfId="353"/>
    <cellStyle name="_VC 6.15.06 update on 06GRC power costs.xls Chart 2_Gas Rev Req Model (2010 GRC)" xfId="6888"/>
    <cellStyle name="_VC 6.15.06 update on 06GRC power costs.xls Chart 2_INPUTS" xfId="354"/>
    <cellStyle name="_VC 6.15.06 update on 06GRC power costs.xls Chart 2_INPUTS 2" xfId="6889"/>
    <cellStyle name="_VC 6.15.06 update on 06GRC power costs.xls Chart 2_INPUTS 2 2" xfId="6890"/>
    <cellStyle name="_VC 6.15.06 update on 06GRC power costs.xls Chart 2_INPUTS 3" xfId="6891"/>
    <cellStyle name="_VC 6.15.06 update on 06GRC power costs.xls Chart 2_Low Income 2010 RevRequirement" xfId="355"/>
    <cellStyle name="_VC 6.15.06 update on 06GRC power costs.xls Chart 2_Low Income 2010 RevRequirement (2)" xfId="356"/>
    <cellStyle name="_VC 6.15.06 update on 06GRC power costs.xls Chart 2_NIM Summary" xfId="6892"/>
    <cellStyle name="_VC 6.15.06 update on 06GRC power costs.xls Chart 2_NIM Summary 09GRC" xfId="6893"/>
    <cellStyle name="_VC 6.15.06 update on 06GRC power costs.xls Chart 2_NIM Summary 09GRC 2" xfId="6894"/>
    <cellStyle name="_VC 6.15.06 update on 06GRC power costs.xls Chart 2_NIM Summary 2" xfId="6895"/>
    <cellStyle name="_VC 6.15.06 update on 06GRC power costs.xls Chart 2_NIM Summary 3" xfId="6896"/>
    <cellStyle name="_VC 6.15.06 update on 06GRC power costs.xls Chart 2_NIM Summary 4" xfId="6897"/>
    <cellStyle name="_VC 6.15.06 update on 06GRC power costs.xls Chart 2_NIM Summary 5" xfId="6898"/>
    <cellStyle name="_VC 6.15.06 update on 06GRC power costs.xls Chart 2_NIM Summary 6" xfId="6899"/>
    <cellStyle name="_VC 6.15.06 update on 06GRC power costs.xls Chart 2_NIM Summary 7" xfId="6900"/>
    <cellStyle name="_VC 6.15.06 update on 06GRC power costs.xls Chart 2_NIM Summary 8" xfId="6901"/>
    <cellStyle name="_VC 6.15.06 update on 06GRC power costs.xls Chart 2_NIM Summary 9" xfId="6902"/>
    <cellStyle name="_VC 6.15.06 update on 06GRC power costs.xls Chart 2_Oct2010toSep2011LwIncLead" xfId="357"/>
    <cellStyle name="_VC 6.15.06 update on 06GRC power costs.xls Chart 2_PCA 10 -  Exhibit D from A Kellogg Jan 2011" xfId="6903"/>
    <cellStyle name="_VC 6.15.06 update on 06GRC power costs.xls Chart 2_PCA 10 -  Exhibit D from A Kellogg July 2011" xfId="6904"/>
    <cellStyle name="_VC 6.15.06 update on 06GRC power costs.xls Chart 2_PCA 10 -  Exhibit D from S Free Rcv'd 12-11" xfId="6905"/>
    <cellStyle name="_VC 6.15.06 update on 06GRC power costs.xls Chart 2_PCA 9 -  Exhibit D April 2010" xfId="6906"/>
    <cellStyle name="_VC 6.15.06 update on 06GRC power costs.xls Chart 2_PCA 9 -  Exhibit D April 2010 (3)" xfId="6907"/>
    <cellStyle name="_VC 6.15.06 update on 06GRC power costs.xls Chart 2_PCA 9 -  Exhibit D April 2010 (3) 2" xfId="6908"/>
    <cellStyle name="_VC 6.15.06 update on 06GRC power costs.xls Chart 2_PCA 9 -  Exhibit D April 2010 2" xfId="6909"/>
    <cellStyle name="_VC 6.15.06 update on 06GRC power costs.xls Chart 2_PCA 9 -  Exhibit D April 2010 3" xfId="6910"/>
    <cellStyle name="_VC 6.15.06 update on 06GRC power costs.xls Chart 2_PCA 9 -  Exhibit D Nov 2010" xfId="6911"/>
    <cellStyle name="_VC 6.15.06 update on 06GRC power costs.xls Chart 2_PCA 9 -  Exhibit D Nov 2010 2" xfId="6912"/>
    <cellStyle name="_VC 6.15.06 update on 06GRC power costs.xls Chart 2_PCA 9 - Exhibit D at August 2010" xfId="6913"/>
    <cellStyle name="_VC 6.15.06 update on 06GRC power costs.xls Chart 2_PCA 9 - Exhibit D at August 2010 2" xfId="6914"/>
    <cellStyle name="_VC 6.15.06 update on 06GRC power costs.xls Chart 2_PCA 9 - Exhibit D June 2010 GRC" xfId="6915"/>
    <cellStyle name="_VC 6.15.06 update on 06GRC power costs.xls Chart 2_PCA 9 - Exhibit D June 2010 GRC 2" xfId="6916"/>
    <cellStyle name="_VC 6.15.06 update on 06GRC power costs.xls Chart 2_Power Costs - Comparison bx Rbtl-Staff-Jt-PC" xfId="6917"/>
    <cellStyle name="_VC 6.15.06 update on 06GRC power costs.xls Chart 2_Power Costs - Comparison bx Rbtl-Staff-Jt-PC 2" xfId="6918"/>
    <cellStyle name="_VC 6.15.06 update on 06GRC power costs.xls Chart 2_Power Costs - Comparison bx Rbtl-Staff-Jt-PC 2 2" xfId="6919"/>
    <cellStyle name="_VC 6.15.06 update on 06GRC power costs.xls Chart 2_Power Costs - Comparison bx Rbtl-Staff-Jt-PC 3" xfId="6920"/>
    <cellStyle name="_VC 6.15.06 update on 06GRC power costs.xls Chart 2_Power Costs - Comparison bx Rbtl-Staff-Jt-PC 4" xfId="6921"/>
    <cellStyle name="_VC 6.15.06 update on 06GRC power costs.xls Chart 2_Power Costs - Comparison bx Rbtl-Staff-Jt-PC_Adj Bench DR 3 for Initial Briefs (Electric)" xfId="6922"/>
    <cellStyle name="_VC 6.15.06 update on 06GRC power costs.xls Chart 2_Power Costs - Comparison bx Rbtl-Staff-Jt-PC_Adj Bench DR 3 for Initial Briefs (Electric) 2" xfId="6923"/>
    <cellStyle name="_VC 6.15.06 update on 06GRC power costs.xls Chart 2_Power Costs - Comparison bx Rbtl-Staff-Jt-PC_Adj Bench DR 3 for Initial Briefs (Electric) 2 2" xfId="6924"/>
    <cellStyle name="_VC 6.15.06 update on 06GRC power costs.xls Chart 2_Power Costs - Comparison bx Rbtl-Staff-Jt-PC_Adj Bench DR 3 for Initial Briefs (Electric) 3" xfId="6925"/>
    <cellStyle name="_VC 6.15.06 update on 06GRC power costs.xls Chart 2_Power Costs - Comparison bx Rbtl-Staff-Jt-PC_Adj Bench DR 3 for Initial Briefs (Electric) 4" xfId="6926"/>
    <cellStyle name="_VC 6.15.06 update on 06GRC power costs.xls Chart 2_Power Costs - Comparison bx Rbtl-Staff-Jt-PC_Electric Rev Req Model (2009 GRC) Rebuttal" xfId="6927"/>
    <cellStyle name="_VC 6.15.06 update on 06GRC power costs.xls Chart 2_Power Costs - Comparison bx Rbtl-Staff-Jt-PC_Electric Rev Req Model (2009 GRC) Rebuttal 2" xfId="6928"/>
    <cellStyle name="_VC 6.15.06 update on 06GRC power costs.xls Chart 2_Power Costs - Comparison bx Rbtl-Staff-Jt-PC_Electric Rev Req Model (2009 GRC) Rebuttal 2 2" xfId="6929"/>
    <cellStyle name="_VC 6.15.06 update on 06GRC power costs.xls Chart 2_Power Costs - Comparison bx Rbtl-Staff-Jt-PC_Electric Rev Req Model (2009 GRC) Rebuttal 3" xfId="6930"/>
    <cellStyle name="_VC 6.15.06 update on 06GRC power costs.xls Chart 2_Power Costs - Comparison bx Rbtl-Staff-Jt-PC_Electric Rev Req Model (2009 GRC) Rebuttal 4" xfId="6931"/>
    <cellStyle name="_VC 6.15.06 update on 06GRC power costs.xls Chart 2_Power Costs - Comparison bx Rbtl-Staff-Jt-PC_Electric Rev Req Model (2009 GRC) Rebuttal REmoval of New  WH Solar AdjustMI" xfId="6932"/>
    <cellStyle name="_VC 6.15.06 update on 06GRC power costs.xls Chart 2_Power Costs - Comparison bx Rbtl-Staff-Jt-PC_Electric Rev Req Model (2009 GRC) Rebuttal REmoval of New  WH Solar AdjustMI 2" xfId="6933"/>
    <cellStyle name="_VC 6.15.06 update on 06GRC power costs.xls Chart 2_Power Costs - Comparison bx Rbtl-Staff-Jt-PC_Electric Rev Req Model (2009 GRC) Rebuttal REmoval of New  WH Solar AdjustMI 2 2" xfId="6934"/>
    <cellStyle name="_VC 6.15.06 update on 06GRC power costs.xls Chart 2_Power Costs - Comparison bx Rbtl-Staff-Jt-PC_Electric Rev Req Model (2009 GRC) Rebuttal REmoval of New  WH Solar AdjustMI 3" xfId="6935"/>
    <cellStyle name="_VC 6.15.06 update on 06GRC power costs.xls Chart 2_Power Costs - Comparison bx Rbtl-Staff-Jt-PC_Electric Rev Req Model (2009 GRC) Rebuttal REmoval of New  WH Solar AdjustMI 4" xfId="6936"/>
    <cellStyle name="_VC 6.15.06 update on 06GRC power costs.xls Chart 2_Power Costs - Comparison bx Rbtl-Staff-Jt-PC_Electric Rev Req Model (2009 GRC) Revised 01-18-2010" xfId="6937"/>
    <cellStyle name="_VC 6.15.06 update on 06GRC power costs.xls Chart 2_Power Costs - Comparison bx Rbtl-Staff-Jt-PC_Electric Rev Req Model (2009 GRC) Revised 01-18-2010 2" xfId="6938"/>
    <cellStyle name="_VC 6.15.06 update on 06GRC power costs.xls Chart 2_Power Costs - Comparison bx Rbtl-Staff-Jt-PC_Electric Rev Req Model (2009 GRC) Revised 01-18-2010 2 2" xfId="6939"/>
    <cellStyle name="_VC 6.15.06 update on 06GRC power costs.xls Chart 2_Power Costs - Comparison bx Rbtl-Staff-Jt-PC_Electric Rev Req Model (2009 GRC) Revised 01-18-2010 3" xfId="6940"/>
    <cellStyle name="_VC 6.15.06 update on 06GRC power costs.xls Chart 2_Power Costs - Comparison bx Rbtl-Staff-Jt-PC_Electric Rev Req Model (2009 GRC) Revised 01-18-2010 4" xfId="6941"/>
    <cellStyle name="_VC 6.15.06 update on 06GRC power costs.xls Chart 2_Power Costs - Comparison bx Rbtl-Staff-Jt-PC_Final Order Electric EXHIBIT A-1" xfId="6942"/>
    <cellStyle name="_VC 6.15.06 update on 06GRC power costs.xls Chart 2_Power Costs - Comparison bx Rbtl-Staff-Jt-PC_Final Order Electric EXHIBIT A-1 2" xfId="6943"/>
    <cellStyle name="_VC 6.15.06 update on 06GRC power costs.xls Chart 2_Power Costs - Comparison bx Rbtl-Staff-Jt-PC_Final Order Electric EXHIBIT A-1 2 2" xfId="6944"/>
    <cellStyle name="_VC 6.15.06 update on 06GRC power costs.xls Chart 2_Power Costs - Comparison bx Rbtl-Staff-Jt-PC_Final Order Electric EXHIBIT A-1 3" xfId="6945"/>
    <cellStyle name="_VC 6.15.06 update on 06GRC power costs.xls Chart 2_Power Costs - Comparison bx Rbtl-Staff-Jt-PC_Final Order Electric EXHIBIT A-1 4" xfId="6946"/>
    <cellStyle name="_VC 6.15.06 update on 06GRC power costs.xls Chart 2_Production Adj 4.37" xfId="358"/>
    <cellStyle name="_VC 6.15.06 update on 06GRC power costs.xls Chart 2_Production Adj 4.37 2" xfId="6947"/>
    <cellStyle name="_VC 6.15.06 update on 06GRC power costs.xls Chart 2_Production Adj 4.37 2 2" xfId="6948"/>
    <cellStyle name="_VC 6.15.06 update on 06GRC power costs.xls Chart 2_Production Adj 4.37 3" xfId="6949"/>
    <cellStyle name="_VC 6.15.06 update on 06GRC power costs.xls Chart 2_Purchased Power Adj 4.03" xfId="359"/>
    <cellStyle name="_VC 6.15.06 update on 06GRC power costs.xls Chart 2_Purchased Power Adj 4.03 2" xfId="6950"/>
    <cellStyle name="_VC 6.15.06 update on 06GRC power costs.xls Chart 2_Purchased Power Adj 4.03 2 2" xfId="6951"/>
    <cellStyle name="_VC 6.15.06 update on 06GRC power costs.xls Chart 2_Purchased Power Adj 4.03 3" xfId="6952"/>
    <cellStyle name="_VC 6.15.06 update on 06GRC power costs.xls Chart 2_Rebuttal Power Costs" xfId="6953"/>
    <cellStyle name="_VC 6.15.06 update on 06GRC power costs.xls Chart 2_Rebuttal Power Costs 2" xfId="6954"/>
    <cellStyle name="_VC 6.15.06 update on 06GRC power costs.xls Chart 2_Rebuttal Power Costs 2 2" xfId="6955"/>
    <cellStyle name="_VC 6.15.06 update on 06GRC power costs.xls Chart 2_Rebuttal Power Costs 3" xfId="6956"/>
    <cellStyle name="_VC 6.15.06 update on 06GRC power costs.xls Chart 2_Rebuttal Power Costs 4" xfId="6957"/>
    <cellStyle name="_VC 6.15.06 update on 06GRC power costs.xls Chart 2_Rebuttal Power Costs_Adj Bench DR 3 for Initial Briefs (Electric)" xfId="6958"/>
    <cellStyle name="_VC 6.15.06 update on 06GRC power costs.xls Chart 2_Rebuttal Power Costs_Adj Bench DR 3 for Initial Briefs (Electric) 2" xfId="6959"/>
    <cellStyle name="_VC 6.15.06 update on 06GRC power costs.xls Chart 2_Rebuttal Power Costs_Adj Bench DR 3 for Initial Briefs (Electric) 2 2" xfId="6960"/>
    <cellStyle name="_VC 6.15.06 update on 06GRC power costs.xls Chart 2_Rebuttal Power Costs_Adj Bench DR 3 for Initial Briefs (Electric) 3" xfId="6961"/>
    <cellStyle name="_VC 6.15.06 update on 06GRC power costs.xls Chart 2_Rebuttal Power Costs_Adj Bench DR 3 for Initial Briefs (Electric) 4" xfId="6962"/>
    <cellStyle name="_VC 6.15.06 update on 06GRC power costs.xls Chart 2_Rebuttal Power Costs_Electric Rev Req Model (2009 GRC) Rebuttal" xfId="6963"/>
    <cellStyle name="_VC 6.15.06 update on 06GRC power costs.xls Chart 2_Rebuttal Power Costs_Electric Rev Req Model (2009 GRC) Rebuttal 2" xfId="6964"/>
    <cellStyle name="_VC 6.15.06 update on 06GRC power costs.xls Chart 2_Rebuttal Power Costs_Electric Rev Req Model (2009 GRC) Rebuttal 2 2" xfId="6965"/>
    <cellStyle name="_VC 6.15.06 update on 06GRC power costs.xls Chart 2_Rebuttal Power Costs_Electric Rev Req Model (2009 GRC) Rebuttal 3" xfId="6966"/>
    <cellStyle name="_VC 6.15.06 update on 06GRC power costs.xls Chart 2_Rebuttal Power Costs_Electric Rev Req Model (2009 GRC) Rebuttal 4" xfId="6967"/>
    <cellStyle name="_VC 6.15.06 update on 06GRC power costs.xls Chart 2_Rebuttal Power Costs_Electric Rev Req Model (2009 GRC) Rebuttal REmoval of New  WH Solar AdjustMI" xfId="6968"/>
    <cellStyle name="_VC 6.15.06 update on 06GRC power costs.xls Chart 2_Rebuttal Power Costs_Electric Rev Req Model (2009 GRC) Rebuttal REmoval of New  WH Solar AdjustMI 2" xfId="6969"/>
    <cellStyle name="_VC 6.15.06 update on 06GRC power costs.xls Chart 2_Rebuttal Power Costs_Electric Rev Req Model (2009 GRC) Rebuttal REmoval of New  WH Solar AdjustMI 2 2" xfId="6970"/>
    <cellStyle name="_VC 6.15.06 update on 06GRC power costs.xls Chart 2_Rebuttal Power Costs_Electric Rev Req Model (2009 GRC) Rebuttal REmoval of New  WH Solar AdjustMI 3" xfId="6971"/>
    <cellStyle name="_VC 6.15.06 update on 06GRC power costs.xls Chart 2_Rebuttal Power Costs_Electric Rev Req Model (2009 GRC) Rebuttal REmoval of New  WH Solar AdjustMI 4" xfId="6972"/>
    <cellStyle name="_VC 6.15.06 update on 06GRC power costs.xls Chart 2_Rebuttal Power Costs_Electric Rev Req Model (2009 GRC) Revised 01-18-2010" xfId="6973"/>
    <cellStyle name="_VC 6.15.06 update on 06GRC power costs.xls Chart 2_Rebuttal Power Costs_Electric Rev Req Model (2009 GRC) Revised 01-18-2010 2" xfId="6974"/>
    <cellStyle name="_VC 6.15.06 update on 06GRC power costs.xls Chart 2_Rebuttal Power Costs_Electric Rev Req Model (2009 GRC) Revised 01-18-2010 2 2" xfId="6975"/>
    <cellStyle name="_VC 6.15.06 update on 06GRC power costs.xls Chart 2_Rebuttal Power Costs_Electric Rev Req Model (2009 GRC) Revised 01-18-2010 3" xfId="6976"/>
    <cellStyle name="_VC 6.15.06 update on 06GRC power costs.xls Chart 2_Rebuttal Power Costs_Electric Rev Req Model (2009 GRC) Revised 01-18-2010 4" xfId="6977"/>
    <cellStyle name="_VC 6.15.06 update on 06GRC power costs.xls Chart 2_Rebuttal Power Costs_Final Order Electric EXHIBIT A-1" xfId="6978"/>
    <cellStyle name="_VC 6.15.06 update on 06GRC power costs.xls Chart 2_Rebuttal Power Costs_Final Order Electric EXHIBIT A-1 2" xfId="6979"/>
    <cellStyle name="_VC 6.15.06 update on 06GRC power costs.xls Chart 2_Rebuttal Power Costs_Final Order Electric EXHIBIT A-1 2 2" xfId="6980"/>
    <cellStyle name="_VC 6.15.06 update on 06GRC power costs.xls Chart 2_Rebuttal Power Costs_Final Order Electric EXHIBIT A-1 3" xfId="6981"/>
    <cellStyle name="_VC 6.15.06 update on 06GRC power costs.xls Chart 2_Rebuttal Power Costs_Final Order Electric EXHIBIT A-1 4" xfId="6982"/>
    <cellStyle name="_VC 6.15.06 update on 06GRC power costs.xls Chart 2_RECS vs PTC's w Interest 6-28-10" xfId="360"/>
    <cellStyle name="_VC 6.15.06 update on 06GRC power costs.xls Chart 2_ROR &amp; CONV FACTOR" xfId="361"/>
    <cellStyle name="_VC 6.15.06 update on 06GRC power costs.xls Chart 2_ROR &amp; CONV FACTOR 2" xfId="6983"/>
    <cellStyle name="_VC 6.15.06 update on 06GRC power costs.xls Chart 2_ROR &amp; CONV FACTOR 2 2" xfId="6984"/>
    <cellStyle name="_VC 6.15.06 update on 06GRC power costs.xls Chart 2_ROR &amp; CONV FACTOR 3" xfId="6985"/>
    <cellStyle name="_VC 6.15.06 update on 06GRC power costs.xls Chart 2_ROR 5.02" xfId="362"/>
    <cellStyle name="_VC 6.15.06 update on 06GRC power costs.xls Chart 2_ROR 5.02 2" xfId="6986"/>
    <cellStyle name="_VC 6.15.06 update on 06GRC power costs.xls Chart 2_ROR 5.02 2 2" xfId="6987"/>
    <cellStyle name="_VC 6.15.06 update on 06GRC power costs.xls Chart 2_ROR 5.02 3" xfId="6988"/>
    <cellStyle name="_VC 6.15.06 update on 06GRC power costs.xls Chart 2_Wind Integration 10GRC" xfId="6989"/>
    <cellStyle name="_VC 6.15.06 update on 06GRC power costs.xls Chart 2_Wind Integration 10GRC 2" xfId="6990"/>
    <cellStyle name="_VC 6.15.06 update on 06GRC power costs.xls Chart 3" xfId="363"/>
    <cellStyle name="_VC 6.15.06 update on 06GRC power costs.xls Chart 3 2" xfId="881"/>
    <cellStyle name="_VC 6.15.06 update on 06GRC power costs.xls Chart 3 2 2" xfId="6991"/>
    <cellStyle name="_VC 6.15.06 update on 06GRC power costs.xls Chart 3 2 2 2" xfId="6992"/>
    <cellStyle name="_VC 6.15.06 update on 06GRC power costs.xls Chart 3 2 3" xfId="6993"/>
    <cellStyle name="_VC 6.15.06 update on 06GRC power costs.xls Chart 3 3" xfId="6994"/>
    <cellStyle name="_VC 6.15.06 update on 06GRC power costs.xls Chart 3 3 2" xfId="6995"/>
    <cellStyle name="_VC 6.15.06 update on 06GRC power costs.xls Chart 3 3 2 2" xfId="6996"/>
    <cellStyle name="_VC 6.15.06 update on 06GRC power costs.xls Chart 3 3 3" xfId="6997"/>
    <cellStyle name="_VC 6.15.06 update on 06GRC power costs.xls Chart 3 3 3 2" xfId="6998"/>
    <cellStyle name="_VC 6.15.06 update on 06GRC power costs.xls Chart 3 3 4" xfId="6999"/>
    <cellStyle name="_VC 6.15.06 update on 06GRC power costs.xls Chart 3 3 4 2" xfId="7000"/>
    <cellStyle name="_VC 6.15.06 update on 06GRC power costs.xls Chart 3 4" xfId="7001"/>
    <cellStyle name="_VC 6.15.06 update on 06GRC power costs.xls Chart 3 4 2" xfId="7002"/>
    <cellStyle name="_VC 6.15.06 update on 06GRC power costs.xls Chart 3 5" xfId="7003"/>
    <cellStyle name="_VC 6.15.06 update on 06GRC power costs.xls Chart 3 6" xfId="7004"/>
    <cellStyle name="_VC 6.15.06 update on 06GRC power costs.xls Chart 3 7" xfId="7005"/>
    <cellStyle name="_VC 6.15.06 update on 06GRC power costs.xls Chart 3_04 07E Wild Horse Wind Expansion (C) (2)" xfId="364"/>
    <cellStyle name="_VC 6.15.06 update on 06GRC power costs.xls Chart 3_04 07E Wild Horse Wind Expansion (C) (2) 2" xfId="7006"/>
    <cellStyle name="_VC 6.15.06 update on 06GRC power costs.xls Chart 3_04 07E Wild Horse Wind Expansion (C) (2) 2 2" xfId="7007"/>
    <cellStyle name="_VC 6.15.06 update on 06GRC power costs.xls Chart 3_04 07E Wild Horse Wind Expansion (C) (2) 3" xfId="7008"/>
    <cellStyle name="_VC 6.15.06 update on 06GRC power costs.xls Chart 3_04 07E Wild Horse Wind Expansion (C) (2) 4" xfId="7009"/>
    <cellStyle name="_VC 6.15.06 update on 06GRC power costs.xls Chart 3_04 07E Wild Horse Wind Expansion (C) (2)_Adj Bench DR 3 for Initial Briefs (Electric)" xfId="7010"/>
    <cellStyle name="_VC 6.15.06 update on 06GRC power costs.xls Chart 3_04 07E Wild Horse Wind Expansion (C) (2)_Adj Bench DR 3 for Initial Briefs (Electric) 2" xfId="7011"/>
    <cellStyle name="_VC 6.15.06 update on 06GRC power costs.xls Chart 3_04 07E Wild Horse Wind Expansion (C) (2)_Adj Bench DR 3 for Initial Briefs (Electric) 2 2" xfId="7012"/>
    <cellStyle name="_VC 6.15.06 update on 06GRC power costs.xls Chart 3_04 07E Wild Horse Wind Expansion (C) (2)_Adj Bench DR 3 for Initial Briefs (Electric) 3" xfId="7013"/>
    <cellStyle name="_VC 6.15.06 update on 06GRC power costs.xls Chart 3_04 07E Wild Horse Wind Expansion (C) (2)_Adj Bench DR 3 for Initial Briefs (Electric) 4" xfId="7014"/>
    <cellStyle name="_VC 6.15.06 update on 06GRC power costs.xls Chart 3_04 07E Wild Horse Wind Expansion (C) (2)_Book1" xfId="7015"/>
    <cellStyle name="_VC 6.15.06 update on 06GRC power costs.xls Chart 3_04 07E Wild Horse Wind Expansion (C) (2)_Electric Rev Req Model (2009 GRC) " xfId="1100"/>
    <cellStyle name="_VC 6.15.06 update on 06GRC power costs.xls Chart 3_04 07E Wild Horse Wind Expansion (C) (2)_Electric Rev Req Model (2009 GRC)  2" xfId="7016"/>
    <cellStyle name="_VC 6.15.06 update on 06GRC power costs.xls Chart 3_04 07E Wild Horse Wind Expansion (C) (2)_Electric Rev Req Model (2009 GRC)  2 2" xfId="7017"/>
    <cellStyle name="_VC 6.15.06 update on 06GRC power costs.xls Chart 3_04 07E Wild Horse Wind Expansion (C) (2)_Electric Rev Req Model (2009 GRC)  3" xfId="7018"/>
    <cellStyle name="_VC 6.15.06 update on 06GRC power costs.xls Chart 3_04 07E Wild Horse Wind Expansion (C) (2)_Electric Rev Req Model (2009 GRC)  4" xfId="7019"/>
    <cellStyle name="_VC 6.15.06 update on 06GRC power costs.xls Chart 3_04 07E Wild Horse Wind Expansion (C) (2)_Electric Rev Req Model (2009 GRC) Rebuttal" xfId="7020"/>
    <cellStyle name="_VC 6.15.06 update on 06GRC power costs.xls Chart 3_04 07E Wild Horse Wind Expansion (C) (2)_Electric Rev Req Model (2009 GRC) Rebuttal 2" xfId="7021"/>
    <cellStyle name="_VC 6.15.06 update on 06GRC power costs.xls Chart 3_04 07E Wild Horse Wind Expansion (C) (2)_Electric Rev Req Model (2009 GRC) Rebuttal 2 2" xfId="7022"/>
    <cellStyle name="_VC 6.15.06 update on 06GRC power costs.xls Chart 3_04 07E Wild Horse Wind Expansion (C) (2)_Electric Rev Req Model (2009 GRC) Rebuttal 3" xfId="7023"/>
    <cellStyle name="_VC 6.15.06 update on 06GRC power costs.xls Chart 3_04 07E Wild Horse Wind Expansion (C) (2)_Electric Rev Req Model (2009 GRC) Rebuttal 4" xfId="7024"/>
    <cellStyle name="_VC 6.15.06 update on 06GRC power costs.xls Chart 3_04 07E Wild Horse Wind Expansion (C) (2)_Electric Rev Req Model (2009 GRC) Rebuttal REmoval of New  WH Solar AdjustMI" xfId="7025"/>
    <cellStyle name="_VC 6.15.06 update on 06GRC power costs.xls Chart 3_04 07E Wild Horse Wind Expansion (C) (2)_Electric Rev Req Model (2009 GRC) Rebuttal REmoval of New  WH Solar AdjustMI 2" xfId="7026"/>
    <cellStyle name="_VC 6.15.06 update on 06GRC power costs.xls Chart 3_04 07E Wild Horse Wind Expansion (C) (2)_Electric Rev Req Model (2009 GRC) Rebuttal REmoval of New  WH Solar AdjustMI 2 2" xfId="7027"/>
    <cellStyle name="_VC 6.15.06 update on 06GRC power costs.xls Chart 3_04 07E Wild Horse Wind Expansion (C) (2)_Electric Rev Req Model (2009 GRC) Rebuttal REmoval of New  WH Solar AdjustMI 3" xfId="7028"/>
    <cellStyle name="_VC 6.15.06 update on 06GRC power costs.xls Chart 3_04 07E Wild Horse Wind Expansion (C) (2)_Electric Rev Req Model (2009 GRC) Rebuttal REmoval of New  WH Solar AdjustMI 4" xfId="7029"/>
    <cellStyle name="_VC 6.15.06 update on 06GRC power costs.xls Chart 3_04 07E Wild Horse Wind Expansion (C) (2)_Electric Rev Req Model (2009 GRC) Revised 01-18-2010" xfId="7030"/>
    <cellStyle name="_VC 6.15.06 update on 06GRC power costs.xls Chart 3_04 07E Wild Horse Wind Expansion (C) (2)_Electric Rev Req Model (2009 GRC) Revised 01-18-2010 2" xfId="7031"/>
    <cellStyle name="_VC 6.15.06 update on 06GRC power costs.xls Chart 3_04 07E Wild Horse Wind Expansion (C) (2)_Electric Rev Req Model (2009 GRC) Revised 01-18-2010 2 2" xfId="7032"/>
    <cellStyle name="_VC 6.15.06 update on 06GRC power costs.xls Chart 3_04 07E Wild Horse Wind Expansion (C) (2)_Electric Rev Req Model (2009 GRC) Revised 01-18-2010 3" xfId="7033"/>
    <cellStyle name="_VC 6.15.06 update on 06GRC power costs.xls Chart 3_04 07E Wild Horse Wind Expansion (C) (2)_Electric Rev Req Model (2009 GRC) Revised 01-18-2010 4" xfId="7034"/>
    <cellStyle name="_VC 6.15.06 update on 06GRC power costs.xls Chart 3_04 07E Wild Horse Wind Expansion (C) (2)_Electric Rev Req Model (2010 GRC)" xfId="7035"/>
    <cellStyle name="_VC 6.15.06 update on 06GRC power costs.xls Chart 3_04 07E Wild Horse Wind Expansion (C) (2)_Electric Rev Req Model (2010 GRC) SF" xfId="7036"/>
    <cellStyle name="_VC 6.15.06 update on 06GRC power costs.xls Chart 3_04 07E Wild Horse Wind Expansion (C) (2)_Final Order Electric EXHIBIT A-1" xfId="7037"/>
    <cellStyle name="_VC 6.15.06 update on 06GRC power costs.xls Chart 3_04 07E Wild Horse Wind Expansion (C) (2)_Final Order Electric EXHIBIT A-1 2" xfId="7038"/>
    <cellStyle name="_VC 6.15.06 update on 06GRC power costs.xls Chart 3_04 07E Wild Horse Wind Expansion (C) (2)_Final Order Electric EXHIBIT A-1 2 2" xfId="7039"/>
    <cellStyle name="_VC 6.15.06 update on 06GRC power costs.xls Chart 3_04 07E Wild Horse Wind Expansion (C) (2)_Final Order Electric EXHIBIT A-1 3" xfId="7040"/>
    <cellStyle name="_VC 6.15.06 update on 06GRC power costs.xls Chart 3_04 07E Wild Horse Wind Expansion (C) (2)_Final Order Electric EXHIBIT A-1 4" xfId="7041"/>
    <cellStyle name="_VC 6.15.06 update on 06GRC power costs.xls Chart 3_04 07E Wild Horse Wind Expansion (C) (2)_TENASKA REGULATORY ASSET" xfId="7042"/>
    <cellStyle name="_VC 6.15.06 update on 06GRC power costs.xls Chart 3_04 07E Wild Horse Wind Expansion (C) (2)_TENASKA REGULATORY ASSET 2" xfId="7043"/>
    <cellStyle name="_VC 6.15.06 update on 06GRC power costs.xls Chart 3_04 07E Wild Horse Wind Expansion (C) (2)_TENASKA REGULATORY ASSET 2 2" xfId="7044"/>
    <cellStyle name="_VC 6.15.06 update on 06GRC power costs.xls Chart 3_04 07E Wild Horse Wind Expansion (C) (2)_TENASKA REGULATORY ASSET 3" xfId="7045"/>
    <cellStyle name="_VC 6.15.06 update on 06GRC power costs.xls Chart 3_04 07E Wild Horse Wind Expansion (C) (2)_TENASKA REGULATORY ASSET 4" xfId="7046"/>
    <cellStyle name="_VC 6.15.06 update on 06GRC power costs.xls Chart 3_16.37E Wild Horse Expansion DeferralRevwrkingfile SF" xfId="7047"/>
    <cellStyle name="_VC 6.15.06 update on 06GRC power costs.xls Chart 3_16.37E Wild Horse Expansion DeferralRevwrkingfile SF 2" xfId="7048"/>
    <cellStyle name="_VC 6.15.06 update on 06GRC power costs.xls Chart 3_16.37E Wild Horse Expansion DeferralRevwrkingfile SF 2 2" xfId="7049"/>
    <cellStyle name="_VC 6.15.06 update on 06GRC power costs.xls Chart 3_16.37E Wild Horse Expansion DeferralRevwrkingfile SF 3" xfId="7050"/>
    <cellStyle name="_VC 6.15.06 update on 06GRC power costs.xls Chart 3_16.37E Wild Horse Expansion DeferralRevwrkingfile SF 4" xfId="7051"/>
    <cellStyle name="_VC 6.15.06 update on 06GRC power costs.xls Chart 3_2009 Compliance Filing PCA Exhibits for GRC" xfId="7052"/>
    <cellStyle name="_VC 6.15.06 update on 06GRC power costs.xls Chart 3_2009 Compliance Filing PCA Exhibits for GRC 2" xfId="7053"/>
    <cellStyle name="_VC 6.15.06 update on 06GRC power costs.xls Chart 3_2009 GRC Compl Filing - Exhibit D" xfId="7054"/>
    <cellStyle name="_VC 6.15.06 update on 06GRC power costs.xls Chart 3_2009 GRC Compl Filing - Exhibit D 2" xfId="7055"/>
    <cellStyle name="_VC 6.15.06 update on 06GRC power costs.xls Chart 3_2009 GRC Compl Filing - Exhibit D 3" xfId="7056"/>
    <cellStyle name="_VC 6.15.06 update on 06GRC power costs.xls Chart 3_2010 PTC's July1_Dec31 2010 " xfId="365"/>
    <cellStyle name="_VC 6.15.06 update on 06GRC power costs.xls Chart 3_2010 PTC's Sept10_Aug11 (Version 4)" xfId="366"/>
    <cellStyle name="_VC 6.15.06 update on 06GRC power costs.xls Chart 3_3.01 Income Statement" xfId="882"/>
    <cellStyle name="_VC 6.15.06 update on 06GRC power costs.xls Chart 3_4 31 Regulatory Assets and Liabilities  7 06- Exhibit D" xfId="883"/>
    <cellStyle name="_VC 6.15.06 update on 06GRC power costs.xls Chart 3_4 31 Regulatory Assets and Liabilities  7 06- Exhibit D 2" xfId="7057"/>
    <cellStyle name="_VC 6.15.06 update on 06GRC power costs.xls Chart 3_4 31 Regulatory Assets and Liabilities  7 06- Exhibit D 2 2" xfId="7058"/>
    <cellStyle name="_VC 6.15.06 update on 06GRC power costs.xls Chart 3_4 31 Regulatory Assets and Liabilities  7 06- Exhibit D 3" xfId="7059"/>
    <cellStyle name="_VC 6.15.06 update on 06GRC power costs.xls Chart 3_4 31 Regulatory Assets and Liabilities  7 06- Exhibit D 4" xfId="7060"/>
    <cellStyle name="_VC 6.15.06 update on 06GRC power costs.xls Chart 3_4 31 Regulatory Assets and Liabilities  7 06- Exhibit D_NIM Summary" xfId="7061"/>
    <cellStyle name="_VC 6.15.06 update on 06GRC power costs.xls Chart 3_4 31 Regulatory Assets and Liabilities  7 06- Exhibit D_NIM Summary 2" xfId="7062"/>
    <cellStyle name="_VC 6.15.06 update on 06GRC power costs.xls Chart 3_4 32 Regulatory Assets and Liabilities  7 06- Exhibit D" xfId="884"/>
    <cellStyle name="_VC 6.15.06 update on 06GRC power costs.xls Chart 3_4 32 Regulatory Assets and Liabilities  7 06- Exhibit D 2" xfId="7063"/>
    <cellStyle name="_VC 6.15.06 update on 06GRC power costs.xls Chart 3_4 32 Regulatory Assets and Liabilities  7 06- Exhibit D 2 2" xfId="7064"/>
    <cellStyle name="_VC 6.15.06 update on 06GRC power costs.xls Chart 3_4 32 Regulatory Assets and Liabilities  7 06- Exhibit D 3" xfId="7065"/>
    <cellStyle name="_VC 6.15.06 update on 06GRC power costs.xls Chart 3_4 32 Regulatory Assets and Liabilities  7 06- Exhibit D 4" xfId="7066"/>
    <cellStyle name="_VC 6.15.06 update on 06GRC power costs.xls Chart 3_4 32 Regulatory Assets and Liabilities  7 06- Exhibit D_NIM Summary" xfId="7067"/>
    <cellStyle name="_VC 6.15.06 update on 06GRC power costs.xls Chart 3_4 32 Regulatory Assets and Liabilities  7 06- Exhibit D_NIM Summary 2" xfId="7068"/>
    <cellStyle name="_VC 6.15.06 update on 06GRC power costs.xls Chart 3_ACCOUNTS" xfId="7069"/>
    <cellStyle name="_VC 6.15.06 update on 06GRC power costs.xls Chart 3_Att B to RECs proceeds proposal" xfId="736"/>
    <cellStyle name="_VC 6.15.06 update on 06GRC power costs.xls Chart 3_AURORA Total New" xfId="7070"/>
    <cellStyle name="_VC 6.15.06 update on 06GRC power costs.xls Chart 3_AURORA Total New 2" xfId="7071"/>
    <cellStyle name="_VC 6.15.06 update on 06GRC power costs.xls Chart 3_Backup for Attachment B 2010-09-09" xfId="737"/>
    <cellStyle name="_VC 6.15.06 update on 06GRC power costs.xls Chart 3_Bench Request - Attachment B" xfId="738"/>
    <cellStyle name="_VC 6.15.06 update on 06GRC power costs.xls Chart 3_Book2" xfId="7072"/>
    <cellStyle name="_VC 6.15.06 update on 06GRC power costs.xls Chart 3_Book2 2" xfId="7073"/>
    <cellStyle name="_VC 6.15.06 update on 06GRC power costs.xls Chart 3_Book2 2 2" xfId="7074"/>
    <cellStyle name="_VC 6.15.06 update on 06GRC power costs.xls Chart 3_Book2 3" xfId="7075"/>
    <cellStyle name="_VC 6.15.06 update on 06GRC power costs.xls Chart 3_Book2 4" xfId="7076"/>
    <cellStyle name="_VC 6.15.06 update on 06GRC power costs.xls Chart 3_Book2_Adj Bench DR 3 for Initial Briefs (Electric)" xfId="7077"/>
    <cellStyle name="_VC 6.15.06 update on 06GRC power costs.xls Chart 3_Book2_Adj Bench DR 3 for Initial Briefs (Electric) 2" xfId="7078"/>
    <cellStyle name="_VC 6.15.06 update on 06GRC power costs.xls Chart 3_Book2_Adj Bench DR 3 for Initial Briefs (Electric) 2 2" xfId="7079"/>
    <cellStyle name="_VC 6.15.06 update on 06GRC power costs.xls Chart 3_Book2_Adj Bench DR 3 for Initial Briefs (Electric) 3" xfId="7080"/>
    <cellStyle name="_VC 6.15.06 update on 06GRC power costs.xls Chart 3_Book2_Adj Bench DR 3 for Initial Briefs (Electric) 4" xfId="7081"/>
    <cellStyle name="_VC 6.15.06 update on 06GRC power costs.xls Chart 3_Book2_Electric Rev Req Model (2009 GRC) Rebuttal" xfId="7082"/>
    <cellStyle name="_VC 6.15.06 update on 06GRC power costs.xls Chart 3_Book2_Electric Rev Req Model (2009 GRC) Rebuttal 2" xfId="7083"/>
    <cellStyle name="_VC 6.15.06 update on 06GRC power costs.xls Chart 3_Book2_Electric Rev Req Model (2009 GRC) Rebuttal 2 2" xfId="7084"/>
    <cellStyle name="_VC 6.15.06 update on 06GRC power costs.xls Chart 3_Book2_Electric Rev Req Model (2009 GRC) Rebuttal 3" xfId="7085"/>
    <cellStyle name="_VC 6.15.06 update on 06GRC power costs.xls Chart 3_Book2_Electric Rev Req Model (2009 GRC) Rebuttal 4" xfId="7086"/>
    <cellStyle name="_VC 6.15.06 update on 06GRC power costs.xls Chart 3_Book2_Electric Rev Req Model (2009 GRC) Rebuttal REmoval of New  WH Solar AdjustMI" xfId="7087"/>
    <cellStyle name="_VC 6.15.06 update on 06GRC power costs.xls Chart 3_Book2_Electric Rev Req Model (2009 GRC) Rebuttal REmoval of New  WH Solar AdjustMI 2" xfId="7088"/>
    <cellStyle name="_VC 6.15.06 update on 06GRC power costs.xls Chart 3_Book2_Electric Rev Req Model (2009 GRC) Rebuttal REmoval of New  WH Solar AdjustMI 2 2" xfId="7089"/>
    <cellStyle name="_VC 6.15.06 update on 06GRC power costs.xls Chart 3_Book2_Electric Rev Req Model (2009 GRC) Rebuttal REmoval of New  WH Solar AdjustMI 3" xfId="7090"/>
    <cellStyle name="_VC 6.15.06 update on 06GRC power costs.xls Chart 3_Book2_Electric Rev Req Model (2009 GRC) Rebuttal REmoval of New  WH Solar AdjustMI 4" xfId="7091"/>
    <cellStyle name="_VC 6.15.06 update on 06GRC power costs.xls Chart 3_Book2_Electric Rev Req Model (2009 GRC) Revised 01-18-2010" xfId="7092"/>
    <cellStyle name="_VC 6.15.06 update on 06GRC power costs.xls Chart 3_Book2_Electric Rev Req Model (2009 GRC) Revised 01-18-2010 2" xfId="7093"/>
    <cellStyle name="_VC 6.15.06 update on 06GRC power costs.xls Chart 3_Book2_Electric Rev Req Model (2009 GRC) Revised 01-18-2010 2 2" xfId="7094"/>
    <cellStyle name="_VC 6.15.06 update on 06GRC power costs.xls Chart 3_Book2_Electric Rev Req Model (2009 GRC) Revised 01-18-2010 3" xfId="7095"/>
    <cellStyle name="_VC 6.15.06 update on 06GRC power costs.xls Chart 3_Book2_Electric Rev Req Model (2009 GRC) Revised 01-18-2010 4" xfId="7096"/>
    <cellStyle name="_VC 6.15.06 update on 06GRC power costs.xls Chart 3_Book2_Final Order Electric EXHIBIT A-1" xfId="7097"/>
    <cellStyle name="_VC 6.15.06 update on 06GRC power costs.xls Chart 3_Book2_Final Order Electric EXHIBIT A-1 2" xfId="7098"/>
    <cellStyle name="_VC 6.15.06 update on 06GRC power costs.xls Chart 3_Book2_Final Order Electric EXHIBIT A-1 2 2" xfId="7099"/>
    <cellStyle name="_VC 6.15.06 update on 06GRC power costs.xls Chart 3_Book2_Final Order Electric EXHIBIT A-1 3" xfId="7100"/>
    <cellStyle name="_VC 6.15.06 update on 06GRC power costs.xls Chart 3_Book2_Final Order Electric EXHIBIT A-1 4" xfId="7101"/>
    <cellStyle name="_VC 6.15.06 update on 06GRC power costs.xls Chart 3_Book4" xfId="7102"/>
    <cellStyle name="_VC 6.15.06 update on 06GRC power costs.xls Chart 3_Book4 2" xfId="7103"/>
    <cellStyle name="_VC 6.15.06 update on 06GRC power costs.xls Chart 3_Book4 2 2" xfId="7104"/>
    <cellStyle name="_VC 6.15.06 update on 06GRC power costs.xls Chart 3_Book4 3" xfId="7105"/>
    <cellStyle name="_VC 6.15.06 update on 06GRC power costs.xls Chart 3_Book4 4" xfId="7106"/>
    <cellStyle name="_VC 6.15.06 update on 06GRC power costs.xls Chart 3_Book9" xfId="885"/>
    <cellStyle name="_VC 6.15.06 update on 06GRC power costs.xls Chart 3_Book9 2" xfId="7107"/>
    <cellStyle name="_VC 6.15.06 update on 06GRC power costs.xls Chart 3_Book9 2 2" xfId="7108"/>
    <cellStyle name="_VC 6.15.06 update on 06GRC power costs.xls Chart 3_Book9 3" xfId="7109"/>
    <cellStyle name="_VC 6.15.06 update on 06GRC power costs.xls Chart 3_Book9 4" xfId="7110"/>
    <cellStyle name="_VC 6.15.06 update on 06GRC power costs.xls Chart 3_Chelan PUD Power Costs (8-10)" xfId="7111"/>
    <cellStyle name="_VC 6.15.06 update on 06GRC power costs.xls Chart 3_DWH-08 (Rate Spread &amp; Design Workpapers)" xfId="367"/>
    <cellStyle name="_VC 6.15.06 update on 06GRC power costs.xls Chart 3_Final 2008 PTC Rate Design Workpapers 10.27.08" xfId="368"/>
    <cellStyle name="_VC 6.15.06 update on 06GRC power costs.xls Chart 3_Gas Rev Req Model (2010 GRC)" xfId="7112"/>
    <cellStyle name="_VC 6.15.06 update on 06GRC power costs.xls Chart 3_INPUTS" xfId="369"/>
    <cellStyle name="_VC 6.15.06 update on 06GRC power costs.xls Chart 3_INPUTS 2" xfId="7113"/>
    <cellStyle name="_VC 6.15.06 update on 06GRC power costs.xls Chart 3_INPUTS 2 2" xfId="7114"/>
    <cellStyle name="_VC 6.15.06 update on 06GRC power costs.xls Chart 3_INPUTS 3" xfId="7115"/>
    <cellStyle name="_VC 6.15.06 update on 06GRC power costs.xls Chart 3_Low Income 2010 RevRequirement" xfId="370"/>
    <cellStyle name="_VC 6.15.06 update on 06GRC power costs.xls Chart 3_Low Income 2010 RevRequirement (2)" xfId="371"/>
    <cellStyle name="_VC 6.15.06 update on 06GRC power costs.xls Chart 3_NIM Summary" xfId="7116"/>
    <cellStyle name="_VC 6.15.06 update on 06GRC power costs.xls Chart 3_NIM Summary 09GRC" xfId="7117"/>
    <cellStyle name="_VC 6.15.06 update on 06GRC power costs.xls Chart 3_NIM Summary 09GRC 2" xfId="7118"/>
    <cellStyle name="_VC 6.15.06 update on 06GRC power costs.xls Chart 3_NIM Summary 2" xfId="7119"/>
    <cellStyle name="_VC 6.15.06 update on 06GRC power costs.xls Chart 3_NIM Summary 3" xfId="7120"/>
    <cellStyle name="_VC 6.15.06 update on 06GRC power costs.xls Chart 3_NIM Summary 4" xfId="7121"/>
    <cellStyle name="_VC 6.15.06 update on 06GRC power costs.xls Chart 3_NIM Summary 5" xfId="7122"/>
    <cellStyle name="_VC 6.15.06 update on 06GRC power costs.xls Chart 3_NIM Summary 6" xfId="7123"/>
    <cellStyle name="_VC 6.15.06 update on 06GRC power costs.xls Chart 3_NIM Summary 7" xfId="7124"/>
    <cellStyle name="_VC 6.15.06 update on 06GRC power costs.xls Chart 3_NIM Summary 8" xfId="7125"/>
    <cellStyle name="_VC 6.15.06 update on 06GRC power costs.xls Chart 3_NIM Summary 9" xfId="7126"/>
    <cellStyle name="_VC 6.15.06 update on 06GRC power costs.xls Chart 3_Oct2010toSep2011LwIncLead" xfId="372"/>
    <cellStyle name="_VC 6.15.06 update on 06GRC power costs.xls Chart 3_PCA 10 -  Exhibit D from A Kellogg Jan 2011" xfId="7127"/>
    <cellStyle name="_VC 6.15.06 update on 06GRC power costs.xls Chart 3_PCA 10 -  Exhibit D from A Kellogg July 2011" xfId="7128"/>
    <cellStyle name="_VC 6.15.06 update on 06GRC power costs.xls Chart 3_PCA 10 -  Exhibit D from S Free Rcv'd 12-11" xfId="7129"/>
    <cellStyle name="_VC 6.15.06 update on 06GRC power costs.xls Chart 3_PCA 9 -  Exhibit D April 2010" xfId="7130"/>
    <cellStyle name="_VC 6.15.06 update on 06GRC power costs.xls Chart 3_PCA 9 -  Exhibit D April 2010 (3)" xfId="7131"/>
    <cellStyle name="_VC 6.15.06 update on 06GRC power costs.xls Chart 3_PCA 9 -  Exhibit D April 2010 (3) 2" xfId="7132"/>
    <cellStyle name="_VC 6.15.06 update on 06GRC power costs.xls Chart 3_PCA 9 -  Exhibit D April 2010 2" xfId="7133"/>
    <cellStyle name="_VC 6.15.06 update on 06GRC power costs.xls Chart 3_PCA 9 -  Exhibit D April 2010 3" xfId="7134"/>
    <cellStyle name="_VC 6.15.06 update on 06GRC power costs.xls Chart 3_PCA 9 -  Exhibit D Nov 2010" xfId="7135"/>
    <cellStyle name="_VC 6.15.06 update on 06GRC power costs.xls Chart 3_PCA 9 -  Exhibit D Nov 2010 2" xfId="7136"/>
    <cellStyle name="_VC 6.15.06 update on 06GRC power costs.xls Chart 3_PCA 9 - Exhibit D at August 2010" xfId="7137"/>
    <cellStyle name="_VC 6.15.06 update on 06GRC power costs.xls Chart 3_PCA 9 - Exhibit D at August 2010 2" xfId="7138"/>
    <cellStyle name="_VC 6.15.06 update on 06GRC power costs.xls Chart 3_PCA 9 - Exhibit D June 2010 GRC" xfId="7139"/>
    <cellStyle name="_VC 6.15.06 update on 06GRC power costs.xls Chart 3_PCA 9 - Exhibit D June 2010 GRC 2" xfId="7140"/>
    <cellStyle name="_VC 6.15.06 update on 06GRC power costs.xls Chart 3_Power Costs - Comparison bx Rbtl-Staff-Jt-PC" xfId="7141"/>
    <cellStyle name="_VC 6.15.06 update on 06GRC power costs.xls Chart 3_Power Costs - Comparison bx Rbtl-Staff-Jt-PC 2" xfId="7142"/>
    <cellStyle name="_VC 6.15.06 update on 06GRC power costs.xls Chart 3_Power Costs - Comparison bx Rbtl-Staff-Jt-PC 2 2" xfId="7143"/>
    <cellStyle name="_VC 6.15.06 update on 06GRC power costs.xls Chart 3_Power Costs - Comparison bx Rbtl-Staff-Jt-PC 3" xfId="7144"/>
    <cellStyle name="_VC 6.15.06 update on 06GRC power costs.xls Chart 3_Power Costs - Comparison bx Rbtl-Staff-Jt-PC 4" xfId="7145"/>
    <cellStyle name="_VC 6.15.06 update on 06GRC power costs.xls Chart 3_Power Costs - Comparison bx Rbtl-Staff-Jt-PC_Adj Bench DR 3 for Initial Briefs (Electric)" xfId="7146"/>
    <cellStyle name="_VC 6.15.06 update on 06GRC power costs.xls Chart 3_Power Costs - Comparison bx Rbtl-Staff-Jt-PC_Adj Bench DR 3 for Initial Briefs (Electric) 2" xfId="7147"/>
    <cellStyle name="_VC 6.15.06 update on 06GRC power costs.xls Chart 3_Power Costs - Comparison bx Rbtl-Staff-Jt-PC_Adj Bench DR 3 for Initial Briefs (Electric) 2 2" xfId="7148"/>
    <cellStyle name="_VC 6.15.06 update on 06GRC power costs.xls Chart 3_Power Costs - Comparison bx Rbtl-Staff-Jt-PC_Adj Bench DR 3 for Initial Briefs (Electric) 3" xfId="7149"/>
    <cellStyle name="_VC 6.15.06 update on 06GRC power costs.xls Chart 3_Power Costs - Comparison bx Rbtl-Staff-Jt-PC_Adj Bench DR 3 for Initial Briefs (Electric) 4" xfId="7150"/>
    <cellStyle name="_VC 6.15.06 update on 06GRC power costs.xls Chart 3_Power Costs - Comparison bx Rbtl-Staff-Jt-PC_Electric Rev Req Model (2009 GRC) Rebuttal" xfId="7151"/>
    <cellStyle name="_VC 6.15.06 update on 06GRC power costs.xls Chart 3_Power Costs - Comparison bx Rbtl-Staff-Jt-PC_Electric Rev Req Model (2009 GRC) Rebuttal 2" xfId="7152"/>
    <cellStyle name="_VC 6.15.06 update on 06GRC power costs.xls Chart 3_Power Costs - Comparison bx Rbtl-Staff-Jt-PC_Electric Rev Req Model (2009 GRC) Rebuttal 2 2" xfId="7153"/>
    <cellStyle name="_VC 6.15.06 update on 06GRC power costs.xls Chart 3_Power Costs - Comparison bx Rbtl-Staff-Jt-PC_Electric Rev Req Model (2009 GRC) Rebuttal 3" xfId="7154"/>
    <cellStyle name="_VC 6.15.06 update on 06GRC power costs.xls Chart 3_Power Costs - Comparison bx Rbtl-Staff-Jt-PC_Electric Rev Req Model (2009 GRC) Rebuttal 4" xfId="7155"/>
    <cellStyle name="_VC 6.15.06 update on 06GRC power costs.xls Chart 3_Power Costs - Comparison bx Rbtl-Staff-Jt-PC_Electric Rev Req Model (2009 GRC) Rebuttal REmoval of New  WH Solar AdjustMI" xfId="7156"/>
    <cellStyle name="_VC 6.15.06 update on 06GRC power costs.xls Chart 3_Power Costs - Comparison bx Rbtl-Staff-Jt-PC_Electric Rev Req Model (2009 GRC) Rebuttal REmoval of New  WH Solar AdjustMI 2" xfId="7157"/>
    <cellStyle name="_VC 6.15.06 update on 06GRC power costs.xls Chart 3_Power Costs - Comparison bx Rbtl-Staff-Jt-PC_Electric Rev Req Model (2009 GRC) Rebuttal REmoval of New  WH Solar AdjustMI 2 2" xfId="7158"/>
    <cellStyle name="_VC 6.15.06 update on 06GRC power costs.xls Chart 3_Power Costs - Comparison bx Rbtl-Staff-Jt-PC_Electric Rev Req Model (2009 GRC) Rebuttal REmoval of New  WH Solar AdjustMI 3" xfId="7159"/>
    <cellStyle name="_VC 6.15.06 update on 06GRC power costs.xls Chart 3_Power Costs - Comparison bx Rbtl-Staff-Jt-PC_Electric Rev Req Model (2009 GRC) Rebuttal REmoval of New  WH Solar AdjustMI 4" xfId="7160"/>
    <cellStyle name="_VC 6.15.06 update on 06GRC power costs.xls Chart 3_Power Costs - Comparison bx Rbtl-Staff-Jt-PC_Electric Rev Req Model (2009 GRC) Revised 01-18-2010" xfId="7161"/>
    <cellStyle name="_VC 6.15.06 update on 06GRC power costs.xls Chart 3_Power Costs - Comparison bx Rbtl-Staff-Jt-PC_Electric Rev Req Model (2009 GRC) Revised 01-18-2010 2" xfId="7162"/>
    <cellStyle name="_VC 6.15.06 update on 06GRC power costs.xls Chart 3_Power Costs - Comparison bx Rbtl-Staff-Jt-PC_Electric Rev Req Model (2009 GRC) Revised 01-18-2010 2 2" xfId="7163"/>
    <cellStyle name="_VC 6.15.06 update on 06GRC power costs.xls Chart 3_Power Costs - Comparison bx Rbtl-Staff-Jt-PC_Electric Rev Req Model (2009 GRC) Revised 01-18-2010 3" xfId="7164"/>
    <cellStyle name="_VC 6.15.06 update on 06GRC power costs.xls Chart 3_Power Costs - Comparison bx Rbtl-Staff-Jt-PC_Electric Rev Req Model (2009 GRC) Revised 01-18-2010 4" xfId="7165"/>
    <cellStyle name="_VC 6.15.06 update on 06GRC power costs.xls Chart 3_Power Costs - Comparison bx Rbtl-Staff-Jt-PC_Final Order Electric EXHIBIT A-1" xfId="7166"/>
    <cellStyle name="_VC 6.15.06 update on 06GRC power costs.xls Chart 3_Power Costs - Comparison bx Rbtl-Staff-Jt-PC_Final Order Electric EXHIBIT A-1 2" xfId="7167"/>
    <cellStyle name="_VC 6.15.06 update on 06GRC power costs.xls Chart 3_Power Costs - Comparison bx Rbtl-Staff-Jt-PC_Final Order Electric EXHIBIT A-1 2 2" xfId="7168"/>
    <cellStyle name="_VC 6.15.06 update on 06GRC power costs.xls Chart 3_Power Costs - Comparison bx Rbtl-Staff-Jt-PC_Final Order Electric EXHIBIT A-1 3" xfId="7169"/>
    <cellStyle name="_VC 6.15.06 update on 06GRC power costs.xls Chart 3_Power Costs - Comparison bx Rbtl-Staff-Jt-PC_Final Order Electric EXHIBIT A-1 4" xfId="7170"/>
    <cellStyle name="_VC 6.15.06 update on 06GRC power costs.xls Chart 3_Production Adj 4.37" xfId="373"/>
    <cellStyle name="_VC 6.15.06 update on 06GRC power costs.xls Chart 3_Production Adj 4.37 2" xfId="7171"/>
    <cellStyle name="_VC 6.15.06 update on 06GRC power costs.xls Chart 3_Production Adj 4.37 2 2" xfId="7172"/>
    <cellStyle name="_VC 6.15.06 update on 06GRC power costs.xls Chart 3_Production Adj 4.37 3" xfId="7173"/>
    <cellStyle name="_VC 6.15.06 update on 06GRC power costs.xls Chart 3_Purchased Power Adj 4.03" xfId="374"/>
    <cellStyle name="_VC 6.15.06 update on 06GRC power costs.xls Chart 3_Purchased Power Adj 4.03 2" xfId="7174"/>
    <cellStyle name="_VC 6.15.06 update on 06GRC power costs.xls Chart 3_Purchased Power Adj 4.03 2 2" xfId="7175"/>
    <cellStyle name="_VC 6.15.06 update on 06GRC power costs.xls Chart 3_Purchased Power Adj 4.03 3" xfId="7176"/>
    <cellStyle name="_VC 6.15.06 update on 06GRC power costs.xls Chart 3_Rebuttal Power Costs" xfId="7177"/>
    <cellStyle name="_VC 6.15.06 update on 06GRC power costs.xls Chart 3_Rebuttal Power Costs 2" xfId="7178"/>
    <cellStyle name="_VC 6.15.06 update on 06GRC power costs.xls Chart 3_Rebuttal Power Costs 2 2" xfId="7179"/>
    <cellStyle name="_VC 6.15.06 update on 06GRC power costs.xls Chart 3_Rebuttal Power Costs 3" xfId="7180"/>
    <cellStyle name="_VC 6.15.06 update on 06GRC power costs.xls Chart 3_Rebuttal Power Costs 4" xfId="7181"/>
    <cellStyle name="_VC 6.15.06 update on 06GRC power costs.xls Chart 3_Rebuttal Power Costs_Adj Bench DR 3 for Initial Briefs (Electric)" xfId="7182"/>
    <cellStyle name="_VC 6.15.06 update on 06GRC power costs.xls Chart 3_Rebuttal Power Costs_Adj Bench DR 3 for Initial Briefs (Electric) 2" xfId="7183"/>
    <cellStyle name="_VC 6.15.06 update on 06GRC power costs.xls Chart 3_Rebuttal Power Costs_Adj Bench DR 3 for Initial Briefs (Electric) 2 2" xfId="7184"/>
    <cellStyle name="_VC 6.15.06 update on 06GRC power costs.xls Chart 3_Rebuttal Power Costs_Adj Bench DR 3 for Initial Briefs (Electric) 3" xfId="7185"/>
    <cellStyle name="_VC 6.15.06 update on 06GRC power costs.xls Chart 3_Rebuttal Power Costs_Adj Bench DR 3 for Initial Briefs (Electric) 4" xfId="7186"/>
    <cellStyle name="_VC 6.15.06 update on 06GRC power costs.xls Chart 3_Rebuttal Power Costs_Electric Rev Req Model (2009 GRC) Rebuttal" xfId="7187"/>
    <cellStyle name="_VC 6.15.06 update on 06GRC power costs.xls Chart 3_Rebuttal Power Costs_Electric Rev Req Model (2009 GRC) Rebuttal 2" xfId="7188"/>
    <cellStyle name="_VC 6.15.06 update on 06GRC power costs.xls Chart 3_Rebuttal Power Costs_Electric Rev Req Model (2009 GRC) Rebuttal 2 2" xfId="7189"/>
    <cellStyle name="_VC 6.15.06 update on 06GRC power costs.xls Chart 3_Rebuttal Power Costs_Electric Rev Req Model (2009 GRC) Rebuttal 3" xfId="7190"/>
    <cellStyle name="_VC 6.15.06 update on 06GRC power costs.xls Chart 3_Rebuttal Power Costs_Electric Rev Req Model (2009 GRC) Rebuttal 4" xfId="7191"/>
    <cellStyle name="_VC 6.15.06 update on 06GRC power costs.xls Chart 3_Rebuttal Power Costs_Electric Rev Req Model (2009 GRC) Rebuttal REmoval of New  WH Solar AdjustMI" xfId="7192"/>
    <cellStyle name="_VC 6.15.06 update on 06GRC power costs.xls Chart 3_Rebuttal Power Costs_Electric Rev Req Model (2009 GRC) Rebuttal REmoval of New  WH Solar AdjustMI 2" xfId="7193"/>
    <cellStyle name="_VC 6.15.06 update on 06GRC power costs.xls Chart 3_Rebuttal Power Costs_Electric Rev Req Model (2009 GRC) Rebuttal REmoval of New  WH Solar AdjustMI 2 2" xfId="7194"/>
    <cellStyle name="_VC 6.15.06 update on 06GRC power costs.xls Chart 3_Rebuttal Power Costs_Electric Rev Req Model (2009 GRC) Rebuttal REmoval of New  WH Solar AdjustMI 3" xfId="7195"/>
    <cellStyle name="_VC 6.15.06 update on 06GRC power costs.xls Chart 3_Rebuttal Power Costs_Electric Rev Req Model (2009 GRC) Rebuttal REmoval of New  WH Solar AdjustMI 4" xfId="7196"/>
    <cellStyle name="_VC 6.15.06 update on 06GRC power costs.xls Chart 3_Rebuttal Power Costs_Electric Rev Req Model (2009 GRC) Revised 01-18-2010" xfId="7197"/>
    <cellStyle name="_VC 6.15.06 update on 06GRC power costs.xls Chart 3_Rebuttal Power Costs_Electric Rev Req Model (2009 GRC) Revised 01-18-2010 2" xfId="7198"/>
    <cellStyle name="_VC 6.15.06 update on 06GRC power costs.xls Chart 3_Rebuttal Power Costs_Electric Rev Req Model (2009 GRC) Revised 01-18-2010 2 2" xfId="7199"/>
    <cellStyle name="_VC 6.15.06 update on 06GRC power costs.xls Chart 3_Rebuttal Power Costs_Electric Rev Req Model (2009 GRC) Revised 01-18-2010 3" xfId="7200"/>
    <cellStyle name="_VC 6.15.06 update on 06GRC power costs.xls Chart 3_Rebuttal Power Costs_Electric Rev Req Model (2009 GRC) Revised 01-18-2010 4" xfId="7201"/>
    <cellStyle name="_VC 6.15.06 update on 06GRC power costs.xls Chart 3_Rebuttal Power Costs_Final Order Electric EXHIBIT A-1" xfId="7202"/>
    <cellStyle name="_VC 6.15.06 update on 06GRC power costs.xls Chart 3_Rebuttal Power Costs_Final Order Electric EXHIBIT A-1 2" xfId="7203"/>
    <cellStyle name="_VC 6.15.06 update on 06GRC power costs.xls Chart 3_Rebuttal Power Costs_Final Order Electric EXHIBIT A-1 2 2" xfId="7204"/>
    <cellStyle name="_VC 6.15.06 update on 06GRC power costs.xls Chart 3_Rebuttal Power Costs_Final Order Electric EXHIBIT A-1 3" xfId="7205"/>
    <cellStyle name="_VC 6.15.06 update on 06GRC power costs.xls Chart 3_Rebuttal Power Costs_Final Order Electric EXHIBIT A-1 4" xfId="7206"/>
    <cellStyle name="_VC 6.15.06 update on 06GRC power costs.xls Chart 3_RECS vs PTC's w Interest 6-28-10" xfId="375"/>
    <cellStyle name="_VC 6.15.06 update on 06GRC power costs.xls Chart 3_ROR &amp; CONV FACTOR" xfId="376"/>
    <cellStyle name="_VC 6.15.06 update on 06GRC power costs.xls Chart 3_ROR &amp; CONV FACTOR 2" xfId="7207"/>
    <cellStyle name="_VC 6.15.06 update on 06GRC power costs.xls Chart 3_ROR &amp; CONV FACTOR 2 2" xfId="7208"/>
    <cellStyle name="_VC 6.15.06 update on 06GRC power costs.xls Chart 3_ROR &amp; CONV FACTOR 3" xfId="7209"/>
    <cellStyle name="_VC 6.15.06 update on 06GRC power costs.xls Chart 3_ROR 5.02" xfId="377"/>
    <cellStyle name="_VC 6.15.06 update on 06GRC power costs.xls Chart 3_ROR 5.02 2" xfId="7210"/>
    <cellStyle name="_VC 6.15.06 update on 06GRC power costs.xls Chart 3_ROR 5.02 2 2" xfId="7211"/>
    <cellStyle name="_VC 6.15.06 update on 06GRC power costs.xls Chart 3_ROR 5.02 3" xfId="7212"/>
    <cellStyle name="_VC 6.15.06 update on 06GRC power costs.xls Chart 3_Wind Integration 10GRC" xfId="7213"/>
    <cellStyle name="_VC 6.15.06 update on 06GRC power costs.xls Chart 3_Wind Integration 10GRC 2" xfId="7214"/>
    <cellStyle name="_Worksheet" xfId="7215"/>
    <cellStyle name="_Worksheet 2" xfId="7216"/>
    <cellStyle name="_Worksheet_Chelan PUD Power Costs (8-10)" xfId="7217"/>
    <cellStyle name="_Worksheet_NIM Summary" xfId="7218"/>
    <cellStyle name="_Worksheet_NIM Summary 2" xfId="7219"/>
    <cellStyle name="_Worksheet_Transmission Workbook for May BOD" xfId="7220"/>
    <cellStyle name="_Worksheet_Transmission Workbook for May BOD 2" xfId="7221"/>
    <cellStyle name="_Worksheet_Wind Integration 10GRC" xfId="7222"/>
    <cellStyle name="_Worksheet_Wind Integration 10GRC 2" xfId="7223"/>
    <cellStyle name="0,0_x000d__x000a_NA_x000d__x000a_" xfId="378"/>
    <cellStyle name="0,0_x000d__x000a_NA_x000d__x000a_ 2" xfId="7224"/>
    <cellStyle name="0000" xfId="886"/>
    <cellStyle name="000000" xfId="887"/>
    <cellStyle name="14BLIN - Style8" xfId="888"/>
    <cellStyle name="14-BT - Style1" xfId="889"/>
    <cellStyle name="20% - Accent1" xfId="379" builtinId="30" customBuiltin="1"/>
    <cellStyle name="20% - Accent1 2" xfId="380"/>
    <cellStyle name="20% - Accent1 2 2" xfId="890"/>
    <cellStyle name="20% - Accent1 2 2 2" xfId="7225"/>
    <cellStyle name="20% - Accent1 2 2 3" xfId="7226"/>
    <cellStyle name="20% - Accent1 2 3" xfId="7227"/>
    <cellStyle name="20% - Accent1 2 3 2" xfId="7228"/>
    <cellStyle name="20% - Accent1 2 4" xfId="7229"/>
    <cellStyle name="20% - Accent1 2 4 2" xfId="7230"/>
    <cellStyle name="20% - Accent1 2 5" xfId="7231"/>
    <cellStyle name="20% - Accent1 2_2009 GRC Compl Filing - Exhibit D" xfId="7232"/>
    <cellStyle name="20% - Accent1 3" xfId="381"/>
    <cellStyle name="20% - Accent1 3 2" xfId="891"/>
    <cellStyle name="20% - Accent1 3 3" xfId="7233"/>
    <cellStyle name="20% - Accent1 3 4" xfId="7234"/>
    <cellStyle name="20% - Accent1 4" xfId="1101"/>
    <cellStyle name="20% - Accent1 4 2" xfId="7235"/>
    <cellStyle name="20% - Accent1 4 2 2" xfId="7236"/>
    <cellStyle name="20% - Accent1 4 2 3" xfId="7237"/>
    <cellStyle name="20% - Accent1 4 2 4" xfId="7238"/>
    <cellStyle name="20% - Accent1 4 3" xfId="7239"/>
    <cellStyle name="20% - Accent1 4 3 2" xfId="7240"/>
    <cellStyle name="20% - Accent1 4 4" xfId="7241"/>
    <cellStyle name="20% - Accent1 4 5" xfId="7242"/>
    <cellStyle name="20% - Accent1 4 6" xfId="7243"/>
    <cellStyle name="20% - Accent1 4 7" xfId="7244"/>
    <cellStyle name="20% - Accent1 4 8" xfId="7245"/>
    <cellStyle name="20% - Accent1 5" xfId="7246"/>
    <cellStyle name="20% - Accent1 5 2" xfId="7247"/>
    <cellStyle name="20% - Accent1 6" xfId="7248"/>
    <cellStyle name="20% - Accent1 7" xfId="7249"/>
    <cellStyle name="20% - Accent1 8" xfId="7250"/>
    <cellStyle name="20% - Accent1 9" xfId="7251"/>
    <cellStyle name="20% - Accent2" xfId="382" builtinId="34" customBuiltin="1"/>
    <cellStyle name="20% - Accent2 2" xfId="383"/>
    <cellStyle name="20% - Accent2 2 2" xfId="892"/>
    <cellStyle name="20% - Accent2 2 2 2" xfId="7252"/>
    <cellStyle name="20% - Accent2 2 2 3" xfId="7253"/>
    <cellStyle name="20% - Accent2 2 3" xfId="7254"/>
    <cellStyle name="20% - Accent2 2 3 2" xfId="7255"/>
    <cellStyle name="20% - Accent2 2 4" xfId="7256"/>
    <cellStyle name="20% - Accent2 2 4 2" xfId="7257"/>
    <cellStyle name="20% - Accent2 2 5" xfId="7258"/>
    <cellStyle name="20% - Accent2 2_2009 GRC Compl Filing - Exhibit D" xfId="7259"/>
    <cellStyle name="20% - Accent2 3" xfId="384"/>
    <cellStyle name="20% - Accent2 3 2" xfId="893"/>
    <cellStyle name="20% - Accent2 3 3" xfId="7260"/>
    <cellStyle name="20% - Accent2 3 4" xfId="7261"/>
    <cellStyle name="20% - Accent2 4" xfId="1102"/>
    <cellStyle name="20% - Accent2 4 2" xfId="7262"/>
    <cellStyle name="20% - Accent2 4 2 2" xfId="7263"/>
    <cellStyle name="20% - Accent2 4 2 3" xfId="7264"/>
    <cellStyle name="20% - Accent2 4 2 4" xfId="7265"/>
    <cellStyle name="20% - Accent2 4 3" xfId="7266"/>
    <cellStyle name="20% - Accent2 4 3 2" xfId="7267"/>
    <cellStyle name="20% - Accent2 4 4" xfId="7268"/>
    <cellStyle name="20% - Accent2 4 5" xfId="7269"/>
    <cellStyle name="20% - Accent2 4 6" xfId="7270"/>
    <cellStyle name="20% - Accent2 4 7" xfId="7271"/>
    <cellStyle name="20% - Accent2 4 8" xfId="7272"/>
    <cellStyle name="20% - Accent2 5" xfId="7273"/>
    <cellStyle name="20% - Accent2 5 2" xfId="7274"/>
    <cellStyle name="20% - Accent2 6" xfId="7275"/>
    <cellStyle name="20% - Accent2 7" xfId="7276"/>
    <cellStyle name="20% - Accent2 8" xfId="7277"/>
    <cellStyle name="20% - Accent2 9" xfId="7278"/>
    <cellStyle name="20% - Accent3" xfId="385" builtinId="38" customBuiltin="1"/>
    <cellStyle name="20% - Accent3 2" xfId="386"/>
    <cellStyle name="20% - Accent3 2 2" xfId="894"/>
    <cellStyle name="20% - Accent3 2 2 2" xfId="7279"/>
    <cellStyle name="20% - Accent3 2 2 3" xfId="7280"/>
    <cellStyle name="20% - Accent3 2 3" xfId="7281"/>
    <cellStyle name="20% - Accent3 2 3 2" xfId="7282"/>
    <cellStyle name="20% - Accent3 2 4" xfId="7283"/>
    <cellStyle name="20% - Accent3 2 4 2" xfId="7284"/>
    <cellStyle name="20% - Accent3 2 5" xfId="7285"/>
    <cellStyle name="20% - Accent3 2_2009 GRC Compl Filing - Exhibit D" xfId="7286"/>
    <cellStyle name="20% - Accent3 3" xfId="387"/>
    <cellStyle name="20% - Accent3 3 2" xfId="895"/>
    <cellStyle name="20% - Accent3 3 3" xfId="7287"/>
    <cellStyle name="20% - Accent3 3 4" xfId="7288"/>
    <cellStyle name="20% - Accent3 4" xfId="1103"/>
    <cellStyle name="20% - Accent3 4 2" xfId="7289"/>
    <cellStyle name="20% - Accent3 4 2 2" xfId="7290"/>
    <cellStyle name="20% - Accent3 4 2 3" xfId="7291"/>
    <cellStyle name="20% - Accent3 4 2 4" xfId="7292"/>
    <cellStyle name="20% - Accent3 4 3" xfId="7293"/>
    <cellStyle name="20% - Accent3 4 3 2" xfId="7294"/>
    <cellStyle name="20% - Accent3 4 4" xfId="7295"/>
    <cellStyle name="20% - Accent3 4 5" xfId="7296"/>
    <cellStyle name="20% - Accent3 4 6" xfId="7297"/>
    <cellStyle name="20% - Accent3 4 7" xfId="7298"/>
    <cellStyle name="20% - Accent3 4 8" xfId="7299"/>
    <cellStyle name="20% - Accent3 5" xfId="7300"/>
    <cellStyle name="20% - Accent3 5 2" xfId="7301"/>
    <cellStyle name="20% - Accent3 6" xfId="7302"/>
    <cellStyle name="20% - Accent3 7" xfId="7303"/>
    <cellStyle name="20% - Accent3 8" xfId="7304"/>
    <cellStyle name="20% - Accent3 9" xfId="7305"/>
    <cellStyle name="20% - Accent4" xfId="388" builtinId="42" customBuiltin="1"/>
    <cellStyle name="20% - Accent4 2" xfId="389"/>
    <cellStyle name="20% - Accent4 2 2" xfId="896"/>
    <cellStyle name="20% - Accent4 2 2 2" xfId="7306"/>
    <cellStyle name="20% - Accent4 2 2 3" xfId="7307"/>
    <cellStyle name="20% - Accent4 2 3" xfId="7308"/>
    <cellStyle name="20% - Accent4 2 3 2" xfId="7309"/>
    <cellStyle name="20% - Accent4 2 4" xfId="7310"/>
    <cellStyle name="20% - Accent4 2 4 2" xfId="7311"/>
    <cellStyle name="20% - Accent4 2 5" xfId="7312"/>
    <cellStyle name="20% - Accent4 2_2009 GRC Compl Filing - Exhibit D" xfId="7313"/>
    <cellStyle name="20% - Accent4 3" xfId="390"/>
    <cellStyle name="20% - Accent4 3 2" xfId="897"/>
    <cellStyle name="20% - Accent4 3 3" xfId="7314"/>
    <cellStyle name="20% - Accent4 3 4" xfId="7315"/>
    <cellStyle name="20% - Accent4 4" xfId="1104"/>
    <cellStyle name="20% - Accent4 4 2" xfId="7316"/>
    <cellStyle name="20% - Accent4 4 2 2" xfId="7317"/>
    <cellStyle name="20% - Accent4 4 2 3" xfId="7318"/>
    <cellStyle name="20% - Accent4 4 2 4" xfId="7319"/>
    <cellStyle name="20% - Accent4 4 3" xfId="7320"/>
    <cellStyle name="20% - Accent4 4 3 2" xfId="7321"/>
    <cellStyle name="20% - Accent4 4 4" xfId="7322"/>
    <cellStyle name="20% - Accent4 4 5" xfId="7323"/>
    <cellStyle name="20% - Accent4 4 6" xfId="7324"/>
    <cellStyle name="20% - Accent4 4 7" xfId="7325"/>
    <cellStyle name="20% - Accent4 4 8" xfId="7326"/>
    <cellStyle name="20% - Accent4 5" xfId="7327"/>
    <cellStyle name="20% - Accent4 5 2" xfId="7328"/>
    <cellStyle name="20% - Accent4 6" xfId="7329"/>
    <cellStyle name="20% - Accent4 7" xfId="7330"/>
    <cellStyle name="20% - Accent4 8" xfId="7331"/>
    <cellStyle name="20% - Accent4 9" xfId="7332"/>
    <cellStyle name="20% - Accent5" xfId="391" builtinId="46" customBuiltin="1"/>
    <cellStyle name="20% - Accent5 2" xfId="392"/>
    <cellStyle name="20% - Accent5 2 2" xfId="898"/>
    <cellStyle name="20% - Accent5 2 2 2" xfId="7333"/>
    <cellStyle name="20% - Accent5 2 2 3" xfId="7334"/>
    <cellStyle name="20% - Accent5 2 3" xfId="7335"/>
    <cellStyle name="20% - Accent5 2 3 2" xfId="7336"/>
    <cellStyle name="20% - Accent5 2 4" xfId="7337"/>
    <cellStyle name="20% - Accent5 2_2009 GRC Compl Filing - Exhibit D" xfId="7338"/>
    <cellStyle name="20% - Accent5 3" xfId="393"/>
    <cellStyle name="20% - Accent5 3 2" xfId="899"/>
    <cellStyle name="20% - Accent5 3 3" xfId="7339"/>
    <cellStyle name="20% - Accent5 3 4" xfId="7340"/>
    <cellStyle name="20% - Accent5 4" xfId="1105"/>
    <cellStyle name="20% - Accent5 4 2" xfId="7341"/>
    <cellStyle name="20% - Accent5 4 3" xfId="7342"/>
    <cellStyle name="20% - Accent5 4 4" xfId="7343"/>
    <cellStyle name="20% - Accent5 5" xfId="7344"/>
    <cellStyle name="20% - Accent5 5 2" xfId="7345"/>
    <cellStyle name="20% - Accent5 6" xfId="7346"/>
    <cellStyle name="20% - Accent5 6 2" xfId="7347"/>
    <cellStyle name="20% - Accent5 7" xfId="7348"/>
    <cellStyle name="20% - Accent5 8" xfId="7349"/>
    <cellStyle name="20% - Accent5 9" xfId="7350"/>
    <cellStyle name="20% - Accent6" xfId="394" builtinId="50" customBuiltin="1"/>
    <cellStyle name="20% - Accent6 2" xfId="395"/>
    <cellStyle name="20% - Accent6 2 2" xfId="900"/>
    <cellStyle name="20% - Accent6 2 2 2" xfId="7351"/>
    <cellStyle name="20% - Accent6 2 2 3" xfId="7352"/>
    <cellStyle name="20% - Accent6 2 3" xfId="7353"/>
    <cellStyle name="20% - Accent6 2 3 2" xfId="7354"/>
    <cellStyle name="20% - Accent6 2 4" xfId="7355"/>
    <cellStyle name="20% - Accent6 2 4 2" xfId="7356"/>
    <cellStyle name="20% - Accent6 2 5" xfId="7357"/>
    <cellStyle name="20% - Accent6 2_2009 GRC Compl Filing - Exhibit D" xfId="7358"/>
    <cellStyle name="20% - Accent6 3" xfId="396"/>
    <cellStyle name="20% - Accent6 3 2" xfId="901"/>
    <cellStyle name="20% - Accent6 3 3" xfId="7359"/>
    <cellStyle name="20% - Accent6 3 4" xfId="7360"/>
    <cellStyle name="20% - Accent6 4" xfId="1106"/>
    <cellStyle name="20% - Accent6 4 2" xfId="7361"/>
    <cellStyle name="20% - Accent6 4 2 2" xfId="7362"/>
    <cellStyle name="20% - Accent6 4 2 3" xfId="7363"/>
    <cellStyle name="20% - Accent6 4 2 4" xfId="7364"/>
    <cellStyle name="20% - Accent6 4 3" xfId="7365"/>
    <cellStyle name="20% - Accent6 4 3 2" xfId="7366"/>
    <cellStyle name="20% - Accent6 4 4" xfId="7367"/>
    <cellStyle name="20% - Accent6 4 5" xfId="7368"/>
    <cellStyle name="20% - Accent6 4 6" xfId="7369"/>
    <cellStyle name="20% - Accent6 4 7" xfId="7370"/>
    <cellStyle name="20% - Accent6 4 8" xfId="7371"/>
    <cellStyle name="20% - Accent6 5" xfId="7372"/>
    <cellStyle name="20% - Accent6 5 2" xfId="7373"/>
    <cellStyle name="20% - Accent6 6" xfId="7374"/>
    <cellStyle name="20% - Accent6 7" xfId="7375"/>
    <cellStyle name="20% - Accent6 8" xfId="7376"/>
    <cellStyle name="20% - Accent6 9" xfId="7377"/>
    <cellStyle name="40% - Accent1" xfId="397" builtinId="31" customBuiltin="1"/>
    <cellStyle name="40% - Accent1 2" xfId="398"/>
    <cellStyle name="40% - Accent1 2 2" xfId="902"/>
    <cellStyle name="40% - Accent1 2 2 2" xfId="7378"/>
    <cellStyle name="40% - Accent1 2 2 3" xfId="7379"/>
    <cellStyle name="40% - Accent1 2 3" xfId="7380"/>
    <cellStyle name="40% - Accent1 2 3 2" xfId="7381"/>
    <cellStyle name="40% - Accent1 2 4" xfId="7382"/>
    <cellStyle name="40% - Accent1 2 4 2" xfId="7383"/>
    <cellStyle name="40% - Accent1 2 5" xfId="7384"/>
    <cellStyle name="40% - Accent1 2_2009 GRC Compl Filing - Exhibit D" xfId="7385"/>
    <cellStyle name="40% - Accent1 3" xfId="399"/>
    <cellStyle name="40% - Accent1 3 2" xfId="903"/>
    <cellStyle name="40% - Accent1 3 3" xfId="7386"/>
    <cellStyle name="40% - Accent1 3 4" xfId="7387"/>
    <cellStyle name="40% - Accent1 4" xfId="1107"/>
    <cellStyle name="40% - Accent1 4 2" xfId="7388"/>
    <cellStyle name="40% - Accent1 4 2 2" xfId="7389"/>
    <cellStyle name="40% - Accent1 4 2 3" xfId="7390"/>
    <cellStyle name="40% - Accent1 4 2 4" xfId="7391"/>
    <cellStyle name="40% - Accent1 4 3" xfId="7392"/>
    <cellStyle name="40% - Accent1 4 3 2" xfId="7393"/>
    <cellStyle name="40% - Accent1 4 4" xfId="7394"/>
    <cellStyle name="40% - Accent1 4 5" xfId="7395"/>
    <cellStyle name="40% - Accent1 4 6" xfId="7396"/>
    <cellStyle name="40% - Accent1 4 7" xfId="7397"/>
    <cellStyle name="40% - Accent1 4 8" xfId="7398"/>
    <cellStyle name="40% - Accent1 5" xfId="7399"/>
    <cellStyle name="40% - Accent1 5 2" xfId="7400"/>
    <cellStyle name="40% - Accent1 6" xfId="7401"/>
    <cellStyle name="40% - Accent1 7" xfId="7402"/>
    <cellStyle name="40% - Accent1 8" xfId="7403"/>
    <cellStyle name="40% - Accent1 9" xfId="7404"/>
    <cellStyle name="40% - Accent2" xfId="400" builtinId="35" customBuiltin="1"/>
    <cellStyle name="40% - Accent2 2" xfId="401"/>
    <cellStyle name="40% - Accent2 2 2" xfId="904"/>
    <cellStyle name="40% - Accent2 2 2 2" xfId="7405"/>
    <cellStyle name="40% - Accent2 2 2 3" xfId="7406"/>
    <cellStyle name="40% - Accent2 2 3" xfId="7407"/>
    <cellStyle name="40% - Accent2 2 3 2" xfId="7408"/>
    <cellStyle name="40% - Accent2 2 4" xfId="7409"/>
    <cellStyle name="40% - Accent2 2_2009 GRC Compl Filing - Exhibit D" xfId="7410"/>
    <cellStyle name="40% - Accent2 3" xfId="402"/>
    <cellStyle name="40% - Accent2 3 2" xfId="905"/>
    <cellStyle name="40% - Accent2 3 3" xfId="7411"/>
    <cellStyle name="40% - Accent2 3 4" xfId="7412"/>
    <cellStyle name="40% - Accent2 4" xfId="1108"/>
    <cellStyle name="40% - Accent2 4 2" xfId="7413"/>
    <cellStyle name="40% - Accent2 4 3" xfId="7414"/>
    <cellStyle name="40% - Accent2 4 4" xfId="7415"/>
    <cellStyle name="40% - Accent2 5" xfId="7416"/>
    <cellStyle name="40% - Accent2 5 2" xfId="7417"/>
    <cellStyle name="40% - Accent2 6" xfId="7418"/>
    <cellStyle name="40% - Accent2 6 2" xfId="7419"/>
    <cellStyle name="40% - Accent2 7" xfId="7420"/>
    <cellStyle name="40% - Accent2 8" xfId="7421"/>
    <cellStyle name="40% - Accent2 9" xfId="7422"/>
    <cellStyle name="40% - Accent3" xfId="403" builtinId="39" customBuiltin="1"/>
    <cellStyle name="40% - Accent3 2" xfId="404"/>
    <cellStyle name="40% - Accent3 2 2" xfId="906"/>
    <cellStyle name="40% - Accent3 2 2 2" xfId="7423"/>
    <cellStyle name="40% - Accent3 2 2 3" xfId="7424"/>
    <cellStyle name="40% - Accent3 2 3" xfId="7425"/>
    <cellStyle name="40% - Accent3 2 3 2" xfId="7426"/>
    <cellStyle name="40% - Accent3 2 4" xfId="7427"/>
    <cellStyle name="40% - Accent3 2 4 2" xfId="7428"/>
    <cellStyle name="40% - Accent3 2 5" xfId="7429"/>
    <cellStyle name="40% - Accent3 2_2009 GRC Compl Filing - Exhibit D" xfId="7430"/>
    <cellStyle name="40% - Accent3 3" xfId="405"/>
    <cellStyle name="40% - Accent3 3 2" xfId="907"/>
    <cellStyle name="40% - Accent3 3 3" xfId="7431"/>
    <cellStyle name="40% - Accent3 3 4" xfId="7432"/>
    <cellStyle name="40% - Accent3 4" xfId="1109"/>
    <cellStyle name="40% - Accent3 4 2" xfId="7433"/>
    <cellStyle name="40% - Accent3 4 2 2" xfId="7434"/>
    <cellStyle name="40% - Accent3 4 2 3" xfId="7435"/>
    <cellStyle name="40% - Accent3 4 2 4" xfId="7436"/>
    <cellStyle name="40% - Accent3 4 3" xfId="7437"/>
    <cellStyle name="40% - Accent3 4 3 2" xfId="7438"/>
    <cellStyle name="40% - Accent3 4 4" xfId="7439"/>
    <cellStyle name="40% - Accent3 4 5" xfId="7440"/>
    <cellStyle name="40% - Accent3 4 6" xfId="7441"/>
    <cellStyle name="40% - Accent3 4 7" xfId="7442"/>
    <cellStyle name="40% - Accent3 4 8" xfId="7443"/>
    <cellStyle name="40% - Accent3 5" xfId="7444"/>
    <cellStyle name="40% - Accent3 5 2" xfId="7445"/>
    <cellStyle name="40% - Accent3 6" xfId="7446"/>
    <cellStyle name="40% - Accent3 7" xfId="7447"/>
    <cellStyle name="40% - Accent3 8" xfId="7448"/>
    <cellStyle name="40% - Accent3 9" xfId="7449"/>
    <cellStyle name="40% - Accent4" xfId="406" builtinId="43" customBuiltin="1"/>
    <cellStyle name="40% - Accent4 2" xfId="407"/>
    <cellStyle name="40% - Accent4 2 2" xfId="908"/>
    <cellStyle name="40% - Accent4 2 2 2" xfId="7450"/>
    <cellStyle name="40% - Accent4 2 2 3" xfId="7451"/>
    <cellStyle name="40% - Accent4 2 3" xfId="7452"/>
    <cellStyle name="40% - Accent4 2 3 2" xfId="7453"/>
    <cellStyle name="40% - Accent4 2 4" xfId="7454"/>
    <cellStyle name="40% - Accent4 2 4 2" xfId="7455"/>
    <cellStyle name="40% - Accent4 2 5" xfId="7456"/>
    <cellStyle name="40% - Accent4 2_2009 GRC Compl Filing - Exhibit D" xfId="7457"/>
    <cellStyle name="40% - Accent4 3" xfId="408"/>
    <cellStyle name="40% - Accent4 3 2" xfId="909"/>
    <cellStyle name="40% - Accent4 3 3" xfId="7458"/>
    <cellStyle name="40% - Accent4 3 4" xfId="7459"/>
    <cellStyle name="40% - Accent4 4" xfId="1110"/>
    <cellStyle name="40% - Accent4 4 2" xfId="7460"/>
    <cellStyle name="40% - Accent4 4 2 2" xfId="7461"/>
    <cellStyle name="40% - Accent4 4 2 3" xfId="7462"/>
    <cellStyle name="40% - Accent4 4 2 4" xfId="7463"/>
    <cellStyle name="40% - Accent4 4 3" xfId="7464"/>
    <cellStyle name="40% - Accent4 4 3 2" xfId="7465"/>
    <cellStyle name="40% - Accent4 4 4" xfId="7466"/>
    <cellStyle name="40% - Accent4 4 5" xfId="7467"/>
    <cellStyle name="40% - Accent4 4 6" xfId="7468"/>
    <cellStyle name="40% - Accent4 4 7" xfId="7469"/>
    <cellStyle name="40% - Accent4 4 8" xfId="7470"/>
    <cellStyle name="40% - Accent4 5" xfId="7471"/>
    <cellStyle name="40% - Accent4 5 2" xfId="7472"/>
    <cellStyle name="40% - Accent4 6" xfId="7473"/>
    <cellStyle name="40% - Accent4 7" xfId="7474"/>
    <cellStyle name="40% - Accent4 8" xfId="7475"/>
    <cellStyle name="40% - Accent4 9" xfId="7476"/>
    <cellStyle name="40% - Accent5" xfId="409" builtinId="47" customBuiltin="1"/>
    <cellStyle name="40% - Accent5 2" xfId="410"/>
    <cellStyle name="40% - Accent5 2 2" xfId="910"/>
    <cellStyle name="40% - Accent5 2 2 2" xfId="7477"/>
    <cellStyle name="40% - Accent5 2 2 3" xfId="7478"/>
    <cellStyle name="40% - Accent5 2 3" xfId="7479"/>
    <cellStyle name="40% - Accent5 2 3 2" xfId="7480"/>
    <cellStyle name="40% - Accent5 2 4" xfId="7481"/>
    <cellStyle name="40% - Accent5 2 4 2" xfId="7482"/>
    <cellStyle name="40% - Accent5 2 5" xfId="7483"/>
    <cellStyle name="40% - Accent5 2_2009 GRC Compl Filing - Exhibit D" xfId="7484"/>
    <cellStyle name="40% - Accent5 3" xfId="411"/>
    <cellStyle name="40% - Accent5 3 2" xfId="911"/>
    <cellStyle name="40% - Accent5 3 3" xfId="7485"/>
    <cellStyle name="40% - Accent5 3 4" xfId="7486"/>
    <cellStyle name="40% - Accent5 4" xfId="1111"/>
    <cellStyle name="40% - Accent5 4 2" xfId="7487"/>
    <cellStyle name="40% - Accent5 4 2 2" xfId="7488"/>
    <cellStyle name="40% - Accent5 4 2 3" xfId="7489"/>
    <cellStyle name="40% - Accent5 4 2 4" xfId="7490"/>
    <cellStyle name="40% - Accent5 4 3" xfId="7491"/>
    <cellStyle name="40% - Accent5 4 3 2" xfId="7492"/>
    <cellStyle name="40% - Accent5 4 4" xfId="7493"/>
    <cellStyle name="40% - Accent5 4 5" xfId="7494"/>
    <cellStyle name="40% - Accent5 4 6" xfId="7495"/>
    <cellStyle name="40% - Accent5 4 7" xfId="7496"/>
    <cellStyle name="40% - Accent5 4 8" xfId="7497"/>
    <cellStyle name="40% - Accent5 5" xfId="7498"/>
    <cellStyle name="40% - Accent5 5 2" xfId="7499"/>
    <cellStyle name="40% - Accent5 6" xfId="7500"/>
    <cellStyle name="40% - Accent5 7" xfId="7501"/>
    <cellStyle name="40% - Accent5 8" xfId="7502"/>
    <cellStyle name="40% - Accent5 9" xfId="7503"/>
    <cellStyle name="40% - Accent6" xfId="412" builtinId="51" customBuiltin="1"/>
    <cellStyle name="40% - Accent6 2" xfId="413"/>
    <cellStyle name="40% - Accent6 2 2" xfId="912"/>
    <cellStyle name="40% - Accent6 2 2 2" xfId="7504"/>
    <cellStyle name="40% - Accent6 2 2 3" xfId="7505"/>
    <cellStyle name="40% - Accent6 2 3" xfId="7506"/>
    <cellStyle name="40% - Accent6 2 3 2" xfId="7507"/>
    <cellStyle name="40% - Accent6 2 4" xfId="7508"/>
    <cellStyle name="40% - Accent6 2 4 2" xfId="7509"/>
    <cellStyle name="40% - Accent6 2 5" xfId="7510"/>
    <cellStyle name="40% - Accent6 2_2009 GRC Compl Filing - Exhibit D" xfId="7511"/>
    <cellStyle name="40% - Accent6 3" xfId="414"/>
    <cellStyle name="40% - Accent6 3 2" xfId="913"/>
    <cellStyle name="40% - Accent6 3 3" xfId="7512"/>
    <cellStyle name="40% - Accent6 3 4" xfId="7513"/>
    <cellStyle name="40% - Accent6 4" xfId="1112"/>
    <cellStyle name="40% - Accent6 4 2" xfId="7514"/>
    <cellStyle name="40% - Accent6 4 2 2" xfId="7515"/>
    <cellStyle name="40% - Accent6 4 2 3" xfId="7516"/>
    <cellStyle name="40% - Accent6 4 2 4" xfId="7517"/>
    <cellStyle name="40% - Accent6 4 3" xfId="7518"/>
    <cellStyle name="40% - Accent6 4 3 2" xfId="7519"/>
    <cellStyle name="40% - Accent6 4 4" xfId="7520"/>
    <cellStyle name="40% - Accent6 4 5" xfId="7521"/>
    <cellStyle name="40% - Accent6 4 6" xfId="7522"/>
    <cellStyle name="40% - Accent6 4 7" xfId="7523"/>
    <cellStyle name="40% - Accent6 4 8" xfId="7524"/>
    <cellStyle name="40% - Accent6 5" xfId="7525"/>
    <cellStyle name="40% - Accent6 5 2" xfId="7526"/>
    <cellStyle name="40% - Accent6 6" xfId="7527"/>
    <cellStyle name="40% - Accent6 7" xfId="7528"/>
    <cellStyle name="40% - Accent6 8" xfId="7529"/>
    <cellStyle name="40% - Accent6 9" xfId="7530"/>
    <cellStyle name="60% - Accent1" xfId="415" builtinId="32" customBuiltin="1"/>
    <cellStyle name="60% - Accent1 2" xfId="1113"/>
    <cellStyle name="60% - Accent1 2 2" xfId="7531"/>
    <cellStyle name="60% - Accent1 2 2 2" xfId="7532"/>
    <cellStyle name="60% - Accent1 2 3" xfId="7533"/>
    <cellStyle name="60% - Accent1 3" xfId="7534"/>
    <cellStyle name="60% - Accent1 3 2" xfId="7535"/>
    <cellStyle name="60% - Accent1 3 3" xfId="7536"/>
    <cellStyle name="60% - Accent1 3 4" xfId="7537"/>
    <cellStyle name="60% - Accent1 4" xfId="7538"/>
    <cellStyle name="60% - Accent1 5" xfId="7539"/>
    <cellStyle name="60% - Accent1 6" xfId="7540"/>
    <cellStyle name="60% - Accent2" xfId="416" builtinId="36" customBuiltin="1"/>
    <cellStyle name="60% - Accent2 2" xfId="1114"/>
    <cellStyle name="60% - Accent2 2 2" xfId="7541"/>
    <cellStyle name="60% - Accent2 2 2 2" xfId="7542"/>
    <cellStyle name="60% - Accent2 2 3" xfId="7543"/>
    <cellStyle name="60% - Accent2 3" xfId="7544"/>
    <cellStyle name="60% - Accent2 3 2" xfId="7545"/>
    <cellStyle name="60% - Accent2 3 3" xfId="7546"/>
    <cellStyle name="60% - Accent2 3 4" xfId="7547"/>
    <cellStyle name="60% - Accent2 4" xfId="7548"/>
    <cellStyle name="60% - Accent2 5" xfId="7549"/>
    <cellStyle name="60% - Accent2 6" xfId="7550"/>
    <cellStyle name="60% - Accent3" xfId="417" builtinId="40" customBuiltin="1"/>
    <cellStyle name="60% - Accent3 2" xfId="1115"/>
    <cellStyle name="60% - Accent3 2 2" xfId="7551"/>
    <cellStyle name="60% - Accent3 2 2 2" xfId="7552"/>
    <cellStyle name="60% - Accent3 2 3" xfId="7553"/>
    <cellStyle name="60% - Accent3 3" xfId="7554"/>
    <cellStyle name="60% - Accent3 3 2" xfId="7555"/>
    <cellStyle name="60% - Accent3 3 3" xfId="7556"/>
    <cellStyle name="60% - Accent3 3 4" xfId="7557"/>
    <cellStyle name="60% - Accent3 4" xfId="7558"/>
    <cellStyle name="60% - Accent3 5" xfId="7559"/>
    <cellStyle name="60% - Accent3 6" xfId="7560"/>
    <cellStyle name="60% - Accent4" xfId="418" builtinId="44" customBuiltin="1"/>
    <cellStyle name="60% - Accent4 2" xfId="1116"/>
    <cellStyle name="60% - Accent4 2 2" xfId="7561"/>
    <cellStyle name="60% - Accent4 2 2 2" xfId="7562"/>
    <cellStyle name="60% - Accent4 2 3" xfId="7563"/>
    <cellStyle name="60% - Accent4 3" xfId="7564"/>
    <cellStyle name="60% - Accent4 3 2" xfId="7565"/>
    <cellStyle name="60% - Accent4 3 3" xfId="7566"/>
    <cellStyle name="60% - Accent4 3 4" xfId="7567"/>
    <cellStyle name="60% - Accent4 4" xfId="7568"/>
    <cellStyle name="60% - Accent4 5" xfId="7569"/>
    <cellStyle name="60% - Accent4 6" xfId="7570"/>
    <cellStyle name="60% - Accent5" xfId="419" builtinId="48" customBuiltin="1"/>
    <cellStyle name="60% - Accent5 2" xfId="1117"/>
    <cellStyle name="60% - Accent5 2 2" xfId="7571"/>
    <cellStyle name="60% - Accent5 2 2 2" xfId="7572"/>
    <cellStyle name="60% - Accent5 2 3" xfId="7573"/>
    <cellStyle name="60% - Accent5 3" xfId="7574"/>
    <cellStyle name="60% - Accent5 3 2" xfId="7575"/>
    <cellStyle name="60% - Accent5 3 3" xfId="7576"/>
    <cellStyle name="60% - Accent5 3 4" xfId="7577"/>
    <cellStyle name="60% - Accent5 4" xfId="7578"/>
    <cellStyle name="60% - Accent5 5" xfId="7579"/>
    <cellStyle name="60% - Accent5 6" xfId="7580"/>
    <cellStyle name="60% - Accent6" xfId="420" builtinId="52" customBuiltin="1"/>
    <cellStyle name="60% - Accent6 2" xfId="1118"/>
    <cellStyle name="60% - Accent6 2 2" xfId="7581"/>
    <cellStyle name="60% - Accent6 2 2 2" xfId="7582"/>
    <cellStyle name="60% - Accent6 2 3" xfId="7583"/>
    <cellStyle name="60% - Accent6 3" xfId="7584"/>
    <cellStyle name="60% - Accent6 3 2" xfId="7585"/>
    <cellStyle name="60% - Accent6 3 3" xfId="7586"/>
    <cellStyle name="60% - Accent6 3 4" xfId="7587"/>
    <cellStyle name="60% - Accent6 4" xfId="7588"/>
    <cellStyle name="60% - Accent6 5" xfId="7589"/>
    <cellStyle name="60% - Accent6 6" xfId="7590"/>
    <cellStyle name="Accent1" xfId="421" builtinId="29" customBuiltin="1"/>
    <cellStyle name="Accent1 - 20%" xfId="422"/>
    <cellStyle name="Accent1 - 20% 2" xfId="7591"/>
    <cellStyle name="Accent1 - 40%" xfId="423"/>
    <cellStyle name="Accent1 - 40% 2" xfId="7592"/>
    <cellStyle name="Accent1 - 60%" xfId="424"/>
    <cellStyle name="Accent1 10" xfId="7593"/>
    <cellStyle name="Accent1 11" xfId="7594"/>
    <cellStyle name="Accent1 2" xfId="1119"/>
    <cellStyle name="Accent1 2 2" xfId="7595"/>
    <cellStyle name="Accent1 2 2 2" xfId="7596"/>
    <cellStyle name="Accent1 2 3" xfId="7597"/>
    <cellStyle name="Accent1 3" xfId="7598"/>
    <cellStyle name="Accent1 3 2" xfId="7599"/>
    <cellStyle name="Accent1 3 3" xfId="7600"/>
    <cellStyle name="Accent1 3 4" xfId="7601"/>
    <cellStyle name="Accent1 4" xfId="7602"/>
    <cellStyle name="Accent1 4 2" xfId="7603"/>
    <cellStyle name="Accent1 4 3" xfId="7604"/>
    <cellStyle name="Accent1 5" xfId="7605"/>
    <cellStyle name="Accent1 6" xfId="7606"/>
    <cellStyle name="Accent1 7" xfId="7607"/>
    <cellStyle name="Accent1 8" xfId="7608"/>
    <cellStyle name="Accent1 9" xfId="7609"/>
    <cellStyle name="Accent2" xfId="425" builtinId="33" customBuiltin="1"/>
    <cellStyle name="Accent2 - 20%" xfId="426"/>
    <cellStyle name="Accent2 - 20% 2" xfId="7610"/>
    <cellStyle name="Accent2 - 40%" xfId="427"/>
    <cellStyle name="Accent2 - 40% 2" xfId="7611"/>
    <cellStyle name="Accent2 - 60%" xfId="428"/>
    <cellStyle name="Accent2 10" xfId="7612"/>
    <cellStyle name="Accent2 11" xfId="7613"/>
    <cellStyle name="Accent2 2" xfId="1120"/>
    <cellStyle name="Accent2 2 2" xfId="7614"/>
    <cellStyle name="Accent2 2 2 2" xfId="7615"/>
    <cellStyle name="Accent2 2 3" xfId="7616"/>
    <cellStyle name="Accent2 3" xfId="7617"/>
    <cellStyle name="Accent2 3 2" xfId="7618"/>
    <cellStyle name="Accent2 3 3" xfId="7619"/>
    <cellStyle name="Accent2 3 4" xfId="7620"/>
    <cellStyle name="Accent2 4" xfId="7621"/>
    <cellStyle name="Accent2 4 2" xfId="7622"/>
    <cellStyle name="Accent2 4 3" xfId="7623"/>
    <cellStyle name="Accent2 5" xfId="7624"/>
    <cellStyle name="Accent2 6" xfId="7625"/>
    <cellStyle name="Accent2 7" xfId="7626"/>
    <cellStyle name="Accent2 8" xfId="7627"/>
    <cellStyle name="Accent2 9" xfId="7628"/>
    <cellStyle name="Accent3" xfId="429" builtinId="37" customBuiltin="1"/>
    <cellStyle name="Accent3 - 20%" xfId="430"/>
    <cellStyle name="Accent3 - 20% 2" xfId="7629"/>
    <cellStyle name="Accent3 - 40%" xfId="431"/>
    <cellStyle name="Accent3 - 40% 2" xfId="7630"/>
    <cellStyle name="Accent3 - 60%" xfId="432"/>
    <cellStyle name="Accent3 10" xfId="7631"/>
    <cellStyle name="Accent3 11" xfId="7632"/>
    <cellStyle name="Accent3 2" xfId="1121"/>
    <cellStyle name="Accent3 2 2" xfId="7633"/>
    <cellStyle name="Accent3 2 2 2" xfId="7634"/>
    <cellStyle name="Accent3 2 3" xfId="7635"/>
    <cellStyle name="Accent3 3" xfId="7636"/>
    <cellStyle name="Accent3 3 2" xfId="7637"/>
    <cellStyle name="Accent3 3 3" xfId="7638"/>
    <cellStyle name="Accent3 3 4" xfId="7639"/>
    <cellStyle name="Accent3 4" xfId="7640"/>
    <cellStyle name="Accent3 4 2" xfId="7641"/>
    <cellStyle name="Accent3 4 3" xfId="7642"/>
    <cellStyle name="Accent3 5" xfId="7643"/>
    <cellStyle name="Accent3 6" xfId="7644"/>
    <cellStyle name="Accent3 7" xfId="7645"/>
    <cellStyle name="Accent3 8" xfId="7646"/>
    <cellStyle name="Accent3 9" xfId="7647"/>
    <cellStyle name="Accent4" xfId="433" builtinId="41" customBuiltin="1"/>
    <cellStyle name="Accent4 - 20%" xfId="434"/>
    <cellStyle name="Accent4 - 20% 2" xfId="7648"/>
    <cellStyle name="Accent4 - 40%" xfId="435"/>
    <cellStyle name="Accent4 - 40% 2" xfId="7649"/>
    <cellStyle name="Accent4 - 60%" xfId="436"/>
    <cellStyle name="Accent4 10" xfId="7650"/>
    <cellStyle name="Accent4 11" xfId="7651"/>
    <cellStyle name="Accent4 2" xfId="1122"/>
    <cellStyle name="Accent4 2 2" xfId="7652"/>
    <cellStyle name="Accent4 2 2 2" xfId="7653"/>
    <cellStyle name="Accent4 2 3" xfId="7654"/>
    <cellStyle name="Accent4 3" xfId="7655"/>
    <cellStyle name="Accent4 3 2" xfId="7656"/>
    <cellStyle name="Accent4 3 3" xfId="7657"/>
    <cellStyle name="Accent4 3 4" xfId="7658"/>
    <cellStyle name="Accent4 4" xfId="7659"/>
    <cellStyle name="Accent4 4 2" xfId="7660"/>
    <cellStyle name="Accent4 4 3" xfId="7661"/>
    <cellStyle name="Accent4 5" xfId="7662"/>
    <cellStyle name="Accent4 6" xfId="7663"/>
    <cellStyle name="Accent4 7" xfId="7664"/>
    <cellStyle name="Accent4 8" xfId="7665"/>
    <cellStyle name="Accent4 9" xfId="7666"/>
    <cellStyle name="Accent5" xfId="437" builtinId="45" customBuiltin="1"/>
    <cellStyle name="Accent5 - 20%" xfId="438"/>
    <cellStyle name="Accent5 - 20% 2" xfId="7667"/>
    <cellStyle name="Accent5 - 40%" xfId="439"/>
    <cellStyle name="Accent5 - 40% 2" xfId="7668"/>
    <cellStyle name="Accent5 - 60%" xfId="440"/>
    <cellStyle name="Accent5 10" xfId="7669"/>
    <cellStyle name="Accent5 11" xfId="7670"/>
    <cellStyle name="Accent5 12" xfId="7671"/>
    <cellStyle name="Accent5 13" xfId="7672"/>
    <cellStyle name="Accent5 14" xfId="7673"/>
    <cellStyle name="Accent5 15" xfId="7674"/>
    <cellStyle name="Accent5 16" xfId="7675"/>
    <cellStyle name="Accent5 17" xfId="7676"/>
    <cellStyle name="Accent5 18" xfId="7677"/>
    <cellStyle name="Accent5 19" xfId="7678"/>
    <cellStyle name="Accent5 2" xfId="1123"/>
    <cellStyle name="Accent5 2 2" xfId="7679"/>
    <cellStyle name="Accent5 2 2 2" xfId="7680"/>
    <cellStyle name="Accent5 2 3" xfId="7681"/>
    <cellStyle name="Accent5 20" xfId="7682"/>
    <cellStyle name="Accent5 21" xfId="7683"/>
    <cellStyle name="Accent5 22" xfId="7684"/>
    <cellStyle name="Accent5 23" xfId="7685"/>
    <cellStyle name="Accent5 24" xfId="7686"/>
    <cellStyle name="Accent5 25" xfId="7687"/>
    <cellStyle name="Accent5 26" xfId="7688"/>
    <cellStyle name="Accent5 27" xfId="7689"/>
    <cellStyle name="Accent5 28" xfId="7690"/>
    <cellStyle name="Accent5 29" xfId="7691"/>
    <cellStyle name="Accent5 3" xfId="7692"/>
    <cellStyle name="Accent5 3 2" xfId="7693"/>
    <cellStyle name="Accent5 3 3" xfId="7694"/>
    <cellStyle name="Accent5 30" xfId="7695"/>
    <cellStyle name="Accent5 31" xfId="7696"/>
    <cellStyle name="Accent5 32" xfId="7697"/>
    <cellStyle name="Accent5 4" xfId="7698"/>
    <cellStyle name="Accent5 5" xfId="7699"/>
    <cellStyle name="Accent5 6" xfId="7700"/>
    <cellStyle name="Accent5 7" xfId="7701"/>
    <cellStyle name="Accent5 8" xfId="7702"/>
    <cellStyle name="Accent5 9" xfId="7703"/>
    <cellStyle name="Accent6" xfId="441" builtinId="49" customBuiltin="1"/>
    <cellStyle name="Accent6 - 20%" xfId="442"/>
    <cellStyle name="Accent6 - 20% 2" xfId="7704"/>
    <cellStyle name="Accent6 - 40%" xfId="443"/>
    <cellStyle name="Accent6 - 40% 2" xfId="7705"/>
    <cellStyle name="Accent6 - 60%" xfId="444"/>
    <cellStyle name="Accent6 10" xfId="7706"/>
    <cellStyle name="Accent6 11" xfId="7707"/>
    <cellStyle name="Accent6 2" xfId="1124"/>
    <cellStyle name="Accent6 2 2" xfId="7708"/>
    <cellStyle name="Accent6 2 2 2" xfId="7709"/>
    <cellStyle name="Accent6 2 3" xfId="7710"/>
    <cellStyle name="Accent6 3" xfId="7711"/>
    <cellStyle name="Accent6 3 2" xfId="7712"/>
    <cellStyle name="Accent6 3 3" xfId="7713"/>
    <cellStyle name="Accent6 3 4" xfId="7714"/>
    <cellStyle name="Accent6 4" xfId="7715"/>
    <cellStyle name="Accent6 4 2" xfId="7716"/>
    <cellStyle name="Accent6 4 3" xfId="7717"/>
    <cellStyle name="Accent6 5" xfId="7718"/>
    <cellStyle name="Accent6 6" xfId="7719"/>
    <cellStyle name="Accent6 7" xfId="7720"/>
    <cellStyle name="Accent6 8" xfId="7721"/>
    <cellStyle name="Accent6 9" xfId="7722"/>
    <cellStyle name="Bad" xfId="445" builtinId="27" customBuiltin="1"/>
    <cellStyle name="Bad 2" xfId="1125"/>
    <cellStyle name="Bad 2 2" xfId="7723"/>
    <cellStyle name="Bad 2 2 2" xfId="7724"/>
    <cellStyle name="Bad 2 3" xfId="7725"/>
    <cellStyle name="Bad 3" xfId="7726"/>
    <cellStyle name="Bad 3 2" xfId="7727"/>
    <cellStyle name="Bad 3 3" xfId="7728"/>
    <cellStyle name="Bad 3 4" xfId="7729"/>
    <cellStyle name="Bad 4" xfId="7730"/>
    <cellStyle name="Bad 5" xfId="7731"/>
    <cellStyle name="Bad 6" xfId="7732"/>
    <cellStyle name="blank" xfId="914"/>
    <cellStyle name="bld-li - Style4" xfId="915"/>
    <cellStyle name="Calc Currency (0)" xfId="446"/>
    <cellStyle name="Calc Currency (0) 2" xfId="7733"/>
    <cellStyle name="Calc Currency (0) 2 2" xfId="7734"/>
    <cellStyle name="Calc Currency (0) 3" xfId="7735"/>
    <cellStyle name="Calc Currency (0) 4" xfId="7736"/>
    <cellStyle name="Calculation" xfId="447" builtinId="22" customBuiltin="1"/>
    <cellStyle name="Calculation 2" xfId="1126"/>
    <cellStyle name="Calculation 2 2" xfId="7737"/>
    <cellStyle name="Calculation 2 2 2" xfId="7738"/>
    <cellStyle name="Calculation 2 2 3" xfId="7739"/>
    <cellStyle name="Calculation 2 3" xfId="7740"/>
    <cellStyle name="Calculation 2 3 2" xfId="7741"/>
    <cellStyle name="Calculation 2 3 3" xfId="7742"/>
    <cellStyle name="Calculation 2 3 4" xfId="7743"/>
    <cellStyle name="Calculation 2 4" xfId="7744"/>
    <cellStyle name="Calculation 2 4 2" xfId="7745"/>
    <cellStyle name="Calculation 2 5" xfId="7746"/>
    <cellStyle name="Calculation 3" xfId="1127"/>
    <cellStyle name="Calculation 3 2" xfId="7747"/>
    <cellStyle name="Calculation 3 3" xfId="7748"/>
    <cellStyle name="Calculation 3 4" xfId="7749"/>
    <cellStyle name="Calculation 4" xfId="7750"/>
    <cellStyle name="Calculation 4 2" xfId="7751"/>
    <cellStyle name="Calculation 4 2 2" xfId="7752"/>
    <cellStyle name="Calculation 4 3" xfId="7753"/>
    <cellStyle name="Calculation 4 3 2" xfId="7754"/>
    <cellStyle name="Calculation 4 4" xfId="7755"/>
    <cellStyle name="Calculation 4 4 2" xfId="7756"/>
    <cellStyle name="Calculation 5" xfId="7757"/>
    <cellStyle name="Calculation 5 2" xfId="7758"/>
    <cellStyle name="Calculation 6" xfId="7759"/>
    <cellStyle name="Calculation 7" xfId="7760"/>
    <cellStyle name="Calculation 8" xfId="7761"/>
    <cellStyle name="Calculation 9" xfId="7762"/>
    <cellStyle name="Calculation 9 2" xfId="7763"/>
    <cellStyle name="Check Cell" xfId="448" builtinId="23" customBuiltin="1"/>
    <cellStyle name="Check Cell 2" xfId="1128"/>
    <cellStyle name="Check Cell 2 2" xfId="7764"/>
    <cellStyle name="Check Cell 2 2 2" xfId="7765"/>
    <cellStyle name="Check Cell 2 2 3" xfId="7766"/>
    <cellStyle name="Check Cell 2 3" xfId="7767"/>
    <cellStyle name="Check Cell 3" xfId="7768"/>
    <cellStyle name="Check Cell 4" xfId="7769"/>
    <cellStyle name="CheckCell" xfId="449"/>
    <cellStyle name="CheckCell 2" xfId="7770"/>
    <cellStyle name="CheckCell 2 2" xfId="7771"/>
    <cellStyle name="CheckCell 3" xfId="7772"/>
    <cellStyle name="CheckCell 4" xfId="7773"/>
    <cellStyle name="CheckCell_Electric Rev Req Model (2009 GRC) Rebuttal" xfId="7774"/>
    <cellStyle name="Comma" xfId="450" builtinId="3"/>
    <cellStyle name="Comma 10" xfId="916"/>
    <cellStyle name="Comma 10 2" xfId="7775"/>
    <cellStyle name="Comma 10 2 2" xfId="7776"/>
    <cellStyle name="Comma 10 2 3" xfId="7777"/>
    <cellStyle name="Comma 10 3" xfId="7778"/>
    <cellStyle name="Comma 10 4" xfId="7779"/>
    <cellStyle name="Comma 11" xfId="917"/>
    <cellStyle name="Comma 11 2" xfId="7780"/>
    <cellStyle name="Comma 11 2 2" xfId="7781"/>
    <cellStyle name="Comma 11 3" xfId="7782"/>
    <cellStyle name="Comma 11 4" xfId="7783"/>
    <cellStyle name="Comma 12" xfId="918"/>
    <cellStyle name="Comma 12 2" xfId="1072"/>
    <cellStyle name="Comma 12 2 2" xfId="7784"/>
    <cellStyle name="Comma 12 3" xfId="7785"/>
    <cellStyle name="Comma 12 4" xfId="7786"/>
    <cellStyle name="Comma 13" xfId="919"/>
    <cellStyle name="Comma 13 2" xfId="7787"/>
    <cellStyle name="Comma 13 2 2" xfId="7788"/>
    <cellStyle name="Comma 13 3" xfId="7789"/>
    <cellStyle name="Comma 13 4" xfId="7790"/>
    <cellStyle name="Comma 14" xfId="920"/>
    <cellStyle name="Comma 14 2" xfId="7791"/>
    <cellStyle name="Comma 14 2 2" xfId="7792"/>
    <cellStyle name="Comma 14 3" xfId="7793"/>
    <cellStyle name="Comma 14 4" xfId="7794"/>
    <cellStyle name="Comma 15" xfId="921"/>
    <cellStyle name="Comma 15 2" xfId="7795"/>
    <cellStyle name="Comma 15 2 2" xfId="7796"/>
    <cellStyle name="Comma 15 3" xfId="7797"/>
    <cellStyle name="Comma 16" xfId="922"/>
    <cellStyle name="Comma 16 2" xfId="923"/>
    <cellStyle name="Comma 16 3" xfId="7798"/>
    <cellStyle name="Comma 17" xfId="924"/>
    <cellStyle name="Comma 17 2" xfId="7799"/>
    <cellStyle name="Comma 17 2 2" xfId="7800"/>
    <cellStyle name="Comma 17 3" xfId="7801"/>
    <cellStyle name="Comma 17 3 2" xfId="7802"/>
    <cellStyle name="Comma 17 4" xfId="7803"/>
    <cellStyle name="Comma 17 4 2" xfId="7804"/>
    <cellStyle name="Comma 17 5" xfId="7805"/>
    <cellStyle name="Comma 18" xfId="740"/>
    <cellStyle name="Comma 18 2" xfId="7806"/>
    <cellStyle name="Comma 18 3" xfId="7807"/>
    <cellStyle name="Comma 18 4" xfId="7808"/>
    <cellStyle name="Comma 19" xfId="7809"/>
    <cellStyle name="Comma 19 2" xfId="7810"/>
    <cellStyle name="Comma 19 3" xfId="7811"/>
    <cellStyle name="Comma 2" xfId="451"/>
    <cellStyle name="Comma 2 10" xfId="7812"/>
    <cellStyle name="Comma 2 2" xfId="452"/>
    <cellStyle name="Comma 2 2 2" xfId="925"/>
    <cellStyle name="Comma 2 2 2 2" xfId="7813"/>
    <cellStyle name="Comma 2 2 2 3" xfId="7814"/>
    <cellStyle name="Comma 2 2 3" xfId="7815"/>
    <cellStyle name="Comma 2 2 3 2" xfId="7816"/>
    <cellStyle name="Comma 2 2 4" xfId="7817"/>
    <cellStyle name="Comma 2 2 5" xfId="7818"/>
    <cellStyle name="Comma 2 3" xfId="7819"/>
    <cellStyle name="Comma 2 3 2" xfId="7820"/>
    <cellStyle name="Comma 2 3 3" xfId="7821"/>
    <cellStyle name="Comma 2 4" xfId="7822"/>
    <cellStyle name="Comma 2 4 2" xfId="7823"/>
    <cellStyle name="Comma 2 5" xfId="7824"/>
    <cellStyle name="Comma 2 5 2" xfId="7825"/>
    <cellStyle name="Comma 2 6" xfId="7826"/>
    <cellStyle name="Comma 2 6 2" xfId="7827"/>
    <cellStyle name="Comma 2 7" xfId="7828"/>
    <cellStyle name="Comma 2 7 2" xfId="7829"/>
    <cellStyle name="Comma 2 8" xfId="7830"/>
    <cellStyle name="Comma 2 8 2" xfId="7831"/>
    <cellStyle name="Comma 2 9" xfId="7832"/>
    <cellStyle name="Comma 2_Chelan PUD Power Costs (8-10)" xfId="7833"/>
    <cellStyle name="Comma 20" xfId="7834"/>
    <cellStyle name="Comma 20 2" xfId="7835"/>
    <cellStyle name="Comma 21" xfId="7836"/>
    <cellStyle name="Comma 22" xfId="7837"/>
    <cellStyle name="Comma 23" xfId="7838"/>
    <cellStyle name="Comma 24" xfId="7839"/>
    <cellStyle name="Comma 24 2" xfId="7840"/>
    <cellStyle name="Comma 24 3" xfId="7841"/>
    <cellStyle name="Comma 25" xfId="7842"/>
    <cellStyle name="Comma 25 2" xfId="7843"/>
    <cellStyle name="Comma 26" xfId="7844"/>
    <cellStyle name="Comma 26 2" xfId="7845"/>
    <cellStyle name="Comma 27" xfId="7846"/>
    <cellStyle name="Comma 27 2" xfId="7847"/>
    <cellStyle name="Comma 28" xfId="7848"/>
    <cellStyle name="Comma 28 2" xfId="7849"/>
    <cellStyle name="Comma 29" xfId="7850"/>
    <cellStyle name="Comma 3" xfId="453"/>
    <cellStyle name="Comma 3 2" xfId="454"/>
    <cellStyle name="Comma 3 2 2" xfId="7851"/>
    <cellStyle name="Comma 3 2 2 2" xfId="7852"/>
    <cellStyle name="Comma 3 2 3" xfId="7853"/>
    <cellStyle name="Comma 3 3" xfId="7854"/>
    <cellStyle name="Comma 3 3 2" xfId="1169"/>
    <cellStyle name="Comma 3 4" xfId="7855"/>
    <cellStyle name="Comma 3 4 2" xfId="7856"/>
    <cellStyle name="Comma 3 5" xfId="7857"/>
    <cellStyle name="Comma 3 6" xfId="7858"/>
    <cellStyle name="Comma 30" xfId="7859"/>
    <cellStyle name="Comma 31" xfId="7860"/>
    <cellStyle name="Comma 31 2" xfId="7861"/>
    <cellStyle name="Comma 31 3" xfId="7862"/>
    <cellStyle name="Comma 32" xfId="7863"/>
    <cellStyle name="Comma 32 2" xfId="7864"/>
    <cellStyle name="Comma 33" xfId="7865"/>
    <cellStyle name="Comma 34" xfId="7866"/>
    <cellStyle name="Comma 35" xfId="7867"/>
    <cellStyle name="Comma 36" xfId="7868"/>
    <cellStyle name="Comma 37" xfId="7869"/>
    <cellStyle name="Comma 38" xfId="7870"/>
    <cellStyle name="Comma 39" xfId="7871"/>
    <cellStyle name="Comma 4" xfId="455"/>
    <cellStyle name="Comma 4 2" xfId="456"/>
    <cellStyle name="Comma 4 2 2" xfId="926"/>
    <cellStyle name="Comma 4 2 3" xfId="7872"/>
    <cellStyle name="Comma 4 3" xfId="7873"/>
    <cellStyle name="Comma 4 3 2" xfId="7874"/>
    <cellStyle name="Comma 4 4" xfId="7875"/>
    <cellStyle name="Comma 4 5" xfId="7876"/>
    <cellStyle name="Comma 4 6" xfId="7877"/>
    <cellStyle name="Comma 40" xfId="7878"/>
    <cellStyle name="Comma 41" xfId="7879"/>
    <cellStyle name="Comma 42" xfId="7880"/>
    <cellStyle name="Comma 43" xfId="7881"/>
    <cellStyle name="Comma 44" xfId="7882"/>
    <cellStyle name="Comma 45" xfId="7883"/>
    <cellStyle name="Comma 46" xfId="7884"/>
    <cellStyle name="Comma 47" xfId="7885"/>
    <cellStyle name="Comma 48" xfId="7886"/>
    <cellStyle name="Comma 49" xfId="7887"/>
    <cellStyle name="Comma 5" xfId="457"/>
    <cellStyle name="Comma 5 2" xfId="927"/>
    <cellStyle name="Comma 5 2 2" xfId="7888"/>
    <cellStyle name="Comma 5 3" xfId="7889"/>
    <cellStyle name="Comma 5 4" xfId="7890"/>
    <cellStyle name="Comma 5 5" xfId="7891"/>
    <cellStyle name="Comma 5 6" xfId="7892"/>
    <cellStyle name="Comma 50" xfId="7893"/>
    <cellStyle name="Comma 51" xfId="7894"/>
    <cellStyle name="Comma 51 2" xfId="1172"/>
    <cellStyle name="Comma 52" xfId="7895"/>
    <cellStyle name="Comma 53" xfId="7896"/>
    <cellStyle name="Comma 54" xfId="7897"/>
    <cellStyle name="Comma 55" xfId="7898"/>
    <cellStyle name="Comma 56" xfId="7899"/>
    <cellStyle name="Comma 57" xfId="7900"/>
    <cellStyle name="Comma 58" xfId="7901"/>
    <cellStyle name="Comma 59" xfId="7902"/>
    <cellStyle name="Comma 6" xfId="458"/>
    <cellStyle name="Comma 6 2" xfId="928"/>
    <cellStyle name="Comma 6 2 2" xfId="7903"/>
    <cellStyle name="Comma 6 2 2 2" xfId="7904"/>
    <cellStyle name="Comma 6 2 3" xfId="7905"/>
    <cellStyle name="Comma 6 3" xfId="929"/>
    <cellStyle name="Comma 6 3 2" xfId="7906"/>
    <cellStyle name="Comma 6 4" xfId="7907"/>
    <cellStyle name="Comma 60" xfId="7908"/>
    <cellStyle name="Comma 61" xfId="7909"/>
    <cellStyle name="Comma 62" xfId="7910"/>
    <cellStyle name="Comma 63" xfId="7911"/>
    <cellStyle name="Comma 64" xfId="7912"/>
    <cellStyle name="Comma 65" xfId="7913"/>
    <cellStyle name="Comma 7" xfId="459"/>
    <cellStyle name="Comma 7 2" xfId="930"/>
    <cellStyle name="Comma 7 2 2" xfId="7914"/>
    <cellStyle name="Comma 7 3" xfId="7915"/>
    <cellStyle name="Comma 7 4" xfId="7916"/>
    <cellStyle name="Comma 8" xfId="460"/>
    <cellStyle name="Comma 8 2" xfId="931"/>
    <cellStyle name="Comma 8 2 2" xfId="7917"/>
    <cellStyle name="Comma 8 2 2 2" xfId="7918"/>
    <cellStyle name="Comma 8 2 3" xfId="7919"/>
    <cellStyle name="Comma 8 3" xfId="7920"/>
    <cellStyle name="Comma 8 3 2" xfId="7921"/>
    <cellStyle name="Comma 8 4" xfId="7922"/>
    <cellStyle name="Comma 8 5" xfId="7923"/>
    <cellStyle name="Comma 9" xfId="461"/>
    <cellStyle name="Comma 9 2" xfId="932"/>
    <cellStyle name="Comma 9 2 2" xfId="7924"/>
    <cellStyle name="Comma 9 2 2 2" xfId="7925"/>
    <cellStyle name="Comma 9 2 3" xfId="7926"/>
    <cellStyle name="Comma 9 3" xfId="743"/>
    <cellStyle name="Comma 9 3 2" xfId="7927"/>
    <cellStyle name="Comma 9 3 3" xfId="7928"/>
    <cellStyle name="Comma 9 3 4" xfId="7929"/>
    <cellStyle name="Comma 9 4" xfId="7930"/>
    <cellStyle name="Comma 9 4 2" xfId="7931"/>
    <cellStyle name="Comma 9 5" xfId="7932"/>
    <cellStyle name="Comma 9 5 2" xfId="7933"/>
    <cellStyle name="Comma 9 6" xfId="7934"/>
    <cellStyle name="Comma 9 7" xfId="7935"/>
    <cellStyle name="Comma 9 8" xfId="7936"/>
    <cellStyle name="Comma 9 9" xfId="7937"/>
    <cellStyle name="Comma0" xfId="462"/>
    <cellStyle name="Comma0 - Style2" xfId="463"/>
    <cellStyle name="Comma0 - Style2 2" xfId="7938"/>
    <cellStyle name="Comma0 - Style4" xfId="464"/>
    <cellStyle name="Comma0 - Style4 2" xfId="7939"/>
    <cellStyle name="Comma0 - Style4 3" xfId="7940"/>
    <cellStyle name="Comma0 - Style5" xfId="465"/>
    <cellStyle name="Comma0 - Style5 2" xfId="933"/>
    <cellStyle name="Comma0 - Style5 2 2" xfId="7941"/>
    <cellStyle name="Comma0 - Style5 3" xfId="7942"/>
    <cellStyle name="Comma0 - Style5_ACCOUNTS" xfId="7943"/>
    <cellStyle name="Comma0 10" xfId="7944"/>
    <cellStyle name="Comma0 11" xfId="7945"/>
    <cellStyle name="Comma0 12" xfId="7946"/>
    <cellStyle name="Comma0 13" xfId="7947"/>
    <cellStyle name="Comma0 14" xfId="7948"/>
    <cellStyle name="Comma0 15" xfId="7949"/>
    <cellStyle name="Comma0 16" xfId="7950"/>
    <cellStyle name="Comma0 17" xfId="7951"/>
    <cellStyle name="Comma0 18" xfId="7952"/>
    <cellStyle name="Comma0 19" xfId="7953"/>
    <cellStyle name="Comma0 2" xfId="466"/>
    <cellStyle name="Comma0 2 2" xfId="7954"/>
    <cellStyle name="Comma0 2 3" xfId="7955"/>
    <cellStyle name="Comma0 20" xfId="7956"/>
    <cellStyle name="Comma0 21" xfId="7957"/>
    <cellStyle name="Comma0 22" xfId="7958"/>
    <cellStyle name="Comma0 23" xfId="7959"/>
    <cellStyle name="Comma0 24" xfId="7960"/>
    <cellStyle name="Comma0 25" xfId="7961"/>
    <cellStyle name="Comma0 26" xfId="7962"/>
    <cellStyle name="Comma0 27" xfId="7963"/>
    <cellStyle name="Comma0 28" xfId="7964"/>
    <cellStyle name="Comma0 29" xfId="7965"/>
    <cellStyle name="Comma0 3" xfId="467"/>
    <cellStyle name="Comma0 3 2" xfId="7966"/>
    <cellStyle name="Comma0 3 3" xfId="7967"/>
    <cellStyle name="Comma0 30" xfId="7968"/>
    <cellStyle name="Comma0 31" xfId="7969"/>
    <cellStyle name="Comma0 32" xfId="7970"/>
    <cellStyle name="Comma0 33" xfId="7971"/>
    <cellStyle name="Comma0 34" xfId="7972"/>
    <cellStyle name="Comma0 35" xfId="7973"/>
    <cellStyle name="Comma0 36" xfId="7974"/>
    <cellStyle name="Comma0 37" xfId="7975"/>
    <cellStyle name="Comma0 38" xfId="7976"/>
    <cellStyle name="Comma0 39" xfId="7977"/>
    <cellStyle name="Comma0 4" xfId="468"/>
    <cellStyle name="Comma0 4 2" xfId="7978"/>
    <cellStyle name="Comma0 40" xfId="7979"/>
    <cellStyle name="Comma0 41" xfId="7980"/>
    <cellStyle name="Comma0 42" xfId="7981"/>
    <cellStyle name="Comma0 43" xfId="7982"/>
    <cellStyle name="Comma0 44" xfId="7983"/>
    <cellStyle name="Comma0 45" xfId="7984"/>
    <cellStyle name="Comma0 46" xfId="7985"/>
    <cellStyle name="Comma0 47" xfId="7986"/>
    <cellStyle name="Comma0 5" xfId="7987"/>
    <cellStyle name="Comma0 5 2" xfId="7988"/>
    <cellStyle name="Comma0 5 3" xfId="7989"/>
    <cellStyle name="Comma0 6" xfId="7990"/>
    <cellStyle name="Comma0 7" xfId="7991"/>
    <cellStyle name="Comma0 8" xfId="7992"/>
    <cellStyle name="Comma0 9" xfId="7993"/>
    <cellStyle name="Comma0_00COS Ind Allocators" xfId="469"/>
    <cellStyle name="Comma1 - Style1" xfId="470"/>
    <cellStyle name="Comma1 - Style1 2" xfId="934"/>
    <cellStyle name="Comma1 - Style1 2 2" xfId="7994"/>
    <cellStyle name="Comma1 - Style1 3" xfId="7995"/>
    <cellStyle name="Comma1 - Style1 4" xfId="7996"/>
    <cellStyle name="Comma1 - Style1_ACCOUNTS" xfId="7997"/>
    <cellStyle name="Copied" xfId="471"/>
    <cellStyle name="Copied 2" xfId="7998"/>
    <cellStyle name="Copied 2 2" xfId="7999"/>
    <cellStyle name="Copied 3" xfId="8000"/>
    <cellStyle name="Copied 4" xfId="8001"/>
    <cellStyle name="COST1" xfId="472"/>
    <cellStyle name="COST1 2" xfId="8002"/>
    <cellStyle name="COST1 2 2" xfId="8003"/>
    <cellStyle name="COST1 3" xfId="8004"/>
    <cellStyle name="COST1 4" xfId="8005"/>
    <cellStyle name="Curren - Style1" xfId="473"/>
    <cellStyle name="Curren - Style1 2" xfId="8006"/>
    <cellStyle name="Curren - Style2" xfId="474"/>
    <cellStyle name="Curren - Style2 2" xfId="935"/>
    <cellStyle name="Curren - Style2 2 2" xfId="8007"/>
    <cellStyle name="Curren - Style2 3" xfId="8008"/>
    <cellStyle name="Curren - Style2 4" xfId="8009"/>
    <cellStyle name="Curren - Style2_ACCOUNTS" xfId="8010"/>
    <cellStyle name="Curren - Style5" xfId="475"/>
    <cellStyle name="Curren - Style5 2" xfId="8011"/>
    <cellStyle name="Curren - Style6" xfId="476"/>
    <cellStyle name="Curren - Style6 2" xfId="936"/>
    <cellStyle name="Curren - Style6 2 2" xfId="8012"/>
    <cellStyle name="Curren - Style6 3" xfId="8013"/>
    <cellStyle name="Curren - Style6_ACCOUNTS" xfId="8014"/>
    <cellStyle name="Currency" xfId="477" builtinId="4"/>
    <cellStyle name="Currency 10" xfId="937"/>
    <cellStyle name="Currency 10 2" xfId="8015"/>
    <cellStyle name="Currency 10 2 2" xfId="8016"/>
    <cellStyle name="Currency 10 3" xfId="8017"/>
    <cellStyle name="Currency 10 4" xfId="8018"/>
    <cellStyle name="Currency 11" xfId="938"/>
    <cellStyle name="Currency 11 2" xfId="1070"/>
    <cellStyle name="Currency 11 2 2" xfId="8019"/>
    <cellStyle name="Currency 11 3" xfId="8020"/>
    <cellStyle name="Currency 11 4" xfId="8021"/>
    <cellStyle name="Currency 12" xfId="939"/>
    <cellStyle name="Currency 12 2" xfId="8022"/>
    <cellStyle name="Currency 12 2 2" xfId="8023"/>
    <cellStyle name="Currency 12 3" xfId="8024"/>
    <cellStyle name="Currency 12 3 2" xfId="8025"/>
    <cellStyle name="Currency 12 4" xfId="8026"/>
    <cellStyle name="Currency 12 4 2" xfId="8027"/>
    <cellStyle name="Currency 12 5" xfId="8028"/>
    <cellStyle name="Currency 12 6" xfId="8029"/>
    <cellStyle name="Currency 13" xfId="940"/>
    <cellStyle name="Currency 13 2" xfId="8030"/>
    <cellStyle name="Currency 13 3" xfId="8031"/>
    <cellStyle name="Currency 14" xfId="941"/>
    <cellStyle name="Currency 14 2" xfId="8032"/>
    <cellStyle name="Currency 14 2 2" xfId="8033"/>
    <cellStyle name="Currency 14 3" xfId="8034"/>
    <cellStyle name="Currency 14 3 2" xfId="8035"/>
    <cellStyle name="Currency 14 4" xfId="8036"/>
    <cellStyle name="Currency 14 4 2" xfId="8037"/>
    <cellStyle name="Currency 15" xfId="942"/>
    <cellStyle name="Currency 15 2" xfId="8038"/>
    <cellStyle name="Currency 15 3" xfId="8039"/>
    <cellStyle name="Currency 15 4" xfId="8040"/>
    <cellStyle name="Currency 16" xfId="943"/>
    <cellStyle name="Currency 16 2" xfId="8041"/>
    <cellStyle name="Currency 16 3" xfId="8042"/>
    <cellStyle name="Currency 16 4" xfId="8043"/>
    <cellStyle name="Currency 17" xfId="741"/>
    <cellStyle name="Currency 18" xfId="8044"/>
    <cellStyle name="Currency 18 2" xfId="8045"/>
    <cellStyle name="Currency 19" xfId="8046"/>
    <cellStyle name="Currency 19 2" xfId="8047"/>
    <cellStyle name="Currency 2" xfId="478"/>
    <cellStyle name="Currency 2 2" xfId="944"/>
    <cellStyle name="Currency 2 2 2" xfId="8048"/>
    <cellStyle name="Currency 2 2 2 2" xfId="8049"/>
    <cellStyle name="Currency 2 2 2 3" xfId="8050"/>
    <cellStyle name="Currency 2 2 3" xfId="8051"/>
    <cellStyle name="Currency 2 2 4" xfId="1170"/>
    <cellStyle name="Currency 2 3" xfId="8052"/>
    <cellStyle name="Currency 2 3 2" xfId="8053"/>
    <cellStyle name="Currency 2 3 3" xfId="8054"/>
    <cellStyle name="Currency 2 4" xfId="8055"/>
    <cellStyle name="Currency 2 4 2" xfId="8056"/>
    <cellStyle name="Currency 2 5" xfId="8057"/>
    <cellStyle name="Currency 2 5 2" xfId="8058"/>
    <cellStyle name="Currency 2 6" xfId="8059"/>
    <cellStyle name="Currency 2 6 2" xfId="8060"/>
    <cellStyle name="Currency 2 7" xfId="8061"/>
    <cellStyle name="Currency 2 7 2" xfId="8062"/>
    <cellStyle name="Currency 2 8" xfId="8063"/>
    <cellStyle name="Currency 2 8 2" xfId="8064"/>
    <cellStyle name="Currency 2 9" xfId="8065"/>
    <cellStyle name="Currency 20" xfId="8066"/>
    <cellStyle name="Currency 21" xfId="8067"/>
    <cellStyle name="Currency 22" xfId="8068"/>
    <cellStyle name="Currency 23" xfId="8069"/>
    <cellStyle name="Currency 24" xfId="8070"/>
    <cellStyle name="Currency 24 2" xfId="8071"/>
    <cellStyle name="Currency 25" xfId="8072"/>
    <cellStyle name="Currency 25 2" xfId="1171"/>
    <cellStyle name="Currency 25 3" xfId="8073"/>
    <cellStyle name="Currency 26" xfId="8074"/>
    <cellStyle name="Currency 27" xfId="8075"/>
    <cellStyle name="Currency 27 2" xfId="1173"/>
    <cellStyle name="Currency 3" xfId="479"/>
    <cellStyle name="Currency 3 2" xfId="480"/>
    <cellStyle name="Currency 3 2 2" xfId="8076"/>
    <cellStyle name="Currency 3 2 2 2" xfId="8077"/>
    <cellStyle name="Currency 3 2 3" xfId="8078"/>
    <cellStyle name="Currency 3 3" xfId="8079"/>
    <cellStyle name="Currency 3 3 2" xfId="8080"/>
    <cellStyle name="Currency 3 4" xfId="8081"/>
    <cellStyle name="Currency 3 5" xfId="8082"/>
    <cellStyle name="Currency 4" xfId="481"/>
    <cellStyle name="Currency 4 2" xfId="945"/>
    <cellStyle name="Currency 4 2 2" xfId="8083"/>
    <cellStyle name="Currency 4 2 2 2" xfId="8084"/>
    <cellStyle name="Currency 4 2 3" xfId="8085"/>
    <cellStyle name="Currency 4 2 4" xfId="8086"/>
    <cellStyle name="Currency 4 3" xfId="8087"/>
    <cellStyle name="Currency 4 3 2" xfId="8088"/>
    <cellStyle name="Currency 4 3 2 2" xfId="8089"/>
    <cellStyle name="Currency 4 3 3" xfId="8090"/>
    <cellStyle name="Currency 4 3 3 2" xfId="8091"/>
    <cellStyle name="Currency 4 3 4" xfId="8092"/>
    <cellStyle name="Currency 4 3 4 2" xfId="8093"/>
    <cellStyle name="Currency 4 4" xfId="8094"/>
    <cellStyle name="Currency 4 4 2" xfId="8095"/>
    <cellStyle name="Currency 4 5" xfId="8096"/>
    <cellStyle name="Currency 4 6" xfId="8097"/>
    <cellStyle name="Currency 4_2009 GRC Compliance Filing (Electric) for Exh A-1" xfId="8098"/>
    <cellStyle name="Currency 5" xfId="482"/>
    <cellStyle name="Currency 5 2" xfId="946"/>
    <cellStyle name="Currency 5 2 2" xfId="8099"/>
    <cellStyle name="Currency 5 3" xfId="8100"/>
    <cellStyle name="Currency 5 4" xfId="8101"/>
    <cellStyle name="Currency 6" xfId="483"/>
    <cellStyle name="Currency 6 2" xfId="947"/>
    <cellStyle name="Currency 6 2 2" xfId="8102"/>
    <cellStyle name="Currency 6 3" xfId="8103"/>
    <cellStyle name="Currency 6 4" xfId="8104"/>
    <cellStyle name="Currency 7" xfId="484"/>
    <cellStyle name="Currency 7 2" xfId="948"/>
    <cellStyle name="Currency 7 2 2" xfId="8105"/>
    <cellStyle name="Currency 7 3" xfId="8106"/>
    <cellStyle name="Currency 7 4" xfId="8107"/>
    <cellStyle name="Currency 8" xfId="485"/>
    <cellStyle name="Currency 8 2" xfId="949"/>
    <cellStyle name="Currency 8 2 2" xfId="8108"/>
    <cellStyle name="Currency 8 2 2 2" xfId="8109"/>
    <cellStyle name="Currency 8 2 2 3" xfId="8110"/>
    <cellStyle name="Currency 8 2 2 4" xfId="8111"/>
    <cellStyle name="Currency 8 2 3" xfId="8112"/>
    <cellStyle name="Currency 8 2 3 2" xfId="8113"/>
    <cellStyle name="Currency 8 2 4" xfId="8114"/>
    <cellStyle name="Currency 8 2 5" xfId="8115"/>
    <cellStyle name="Currency 8 2 6" xfId="8116"/>
    <cellStyle name="Currency 8 3" xfId="8117"/>
    <cellStyle name="Currency 8 3 2" xfId="8118"/>
    <cellStyle name="Currency 8 4" xfId="8119"/>
    <cellStyle name="Currency 8 4 2" xfId="8120"/>
    <cellStyle name="Currency 8 5" xfId="8121"/>
    <cellStyle name="Currency 8 6" xfId="8122"/>
    <cellStyle name="Currency 9" xfId="486"/>
    <cellStyle name="Currency 9 2" xfId="950"/>
    <cellStyle name="Currency 9 2 2" xfId="8123"/>
    <cellStyle name="Currency 9 2 2 2" xfId="8124"/>
    <cellStyle name="Currency 9 2 3" xfId="8125"/>
    <cellStyle name="Currency 9 3" xfId="8126"/>
    <cellStyle name="Currency 9 3 2" xfId="8127"/>
    <cellStyle name="Currency 9 3 3" xfId="8128"/>
    <cellStyle name="Currency 9 3 4" xfId="8129"/>
    <cellStyle name="Currency 9 4" xfId="8130"/>
    <cellStyle name="Currency 9 4 2" xfId="8131"/>
    <cellStyle name="Currency 9 5" xfId="8132"/>
    <cellStyle name="Currency 9 5 2" xfId="8133"/>
    <cellStyle name="Currency 9 6" xfId="8134"/>
    <cellStyle name="Currency 9 7" xfId="8135"/>
    <cellStyle name="Currency 9 8" xfId="8136"/>
    <cellStyle name="Currency 9 9" xfId="8137"/>
    <cellStyle name="Currency0" xfId="487"/>
    <cellStyle name="Currency0 2" xfId="951"/>
    <cellStyle name="Currency0 2 2" xfId="8138"/>
    <cellStyle name="Currency0 2 2 2" xfId="8139"/>
    <cellStyle name="Currency0 2 3" xfId="8140"/>
    <cellStyle name="Currency0 3" xfId="8141"/>
    <cellStyle name="Currency0 3 2" xfId="8142"/>
    <cellStyle name="Currency0 3 3" xfId="8143"/>
    <cellStyle name="Currency0 4" xfId="8144"/>
    <cellStyle name="Currency0 4 2" xfId="8145"/>
    <cellStyle name="Currency0 4 3" xfId="8146"/>
    <cellStyle name="Currency0 5" xfId="8147"/>
    <cellStyle name="Currency0 6" xfId="8148"/>
    <cellStyle name="Currency0 7" xfId="8149"/>
    <cellStyle name="Currency0_ACCOUNTS" xfId="8150"/>
    <cellStyle name="Date" xfId="488"/>
    <cellStyle name="Date 2" xfId="489"/>
    <cellStyle name="Date 2 2" xfId="8151"/>
    <cellStyle name="Date 2 3" xfId="8152"/>
    <cellStyle name="Date 3" xfId="490"/>
    <cellStyle name="Date 3 2" xfId="8153"/>
    <cellStyle name="Date 3 3" xfId="8154"/>
    <cellStyle name="Date 4" xfId="491"/>
    <cellStyle name="Date 4 2" xfId="8155"/>
    <cellStyle name="Date 5" xfId="8156"/>
    <cellStyle name="Date 5 2" xfId="8157"/>
    <cellStyle name="Date 5 3" xfId="8158"/>
    <cellStyle name="Date 6" xfId="8159"/>
    <cellStyle name="Date 7" xfId="8160"/>
    <cellStyle name="Date 8" xfId="8161"/>
    <cellStyle name="Date_903 SAP 2-6-09" xfId="492"/>
    <cellStyle name="drp-sh - Style2" xfId="952"/>
    <cellStyle name="Emphasis 1" xfId="493"/>
    <cellStyle name="Emphasis 1 2" xfId="8162"/>
    <cellStyle name="Emphasis 2" xfId="494"/>
    <cellStyle name="Emphasis 2 2" xfId="8163"/>
    <cellStyle name="Emphasis 3" xfId="495"/>
    <cellStyle name="Emphasis 3 2" xfId="8164"/>
    <cellStyle name="Entered" xfId="496"/>
    <cellStyle name="Entered 2" xfId="953"/>
    <cellStyle name="Entered 2 2" xfId="8165"/>
    <cellStyle name="Entered 2 2 2" xfId="8166"/>
    <cellStyle name="Entered 2 3" xfId="8167"/>
    <cellStyle name="Entered 3" xfId="8168"/>
    <cellStyle name="Entered 3 2" xfId="8169"/>
    <cellStyle name="Entered 3 2 2" xfId="8170"/>
    <cellStyle name="Entered 3 3" xfId="8171"/>
    <cellStyle name="Entered 3 3 2" xfId="8172"/>
    <cellStyle name="Entered 3 4" xfId="8173"/>
    <cellStyle name="Entered 3 4 2" xfId="8174"/>
    <cellStyle name="Entered 4" xfId="8175"/>
    <cellStyle name="Entered 4 2" xfId="8176"/>
    <cellStyle name="Entered 5" xfId="8177"/>
    <cellStyle name="Entered 5 2" xfId="8178"/>
    <cellStyle name="Entered 6" xfId="8179"/>
    <cellStyle name="Entered 7" xfId="8180"/>
    <cellStyle name="Entered 8" xfId="8181"/>
    <cellStyle name="Entered_4.32E Depreciation Study Robs file" xfId="8182"/>
    <cellStyle name="Euro" xfId="954"/>
    <cellStyle name="Euro 2" xfId="8183"/>
    <cellStyle name="Euro 2 2" xfId="8184"/>
    <cellStyle name="Euro 2 2 2" xfId="8185"/>
    <cellStyle name="Euro 2 3" xfId="8186"/>
    <cellStyle name="Euro 3" xfId="8187"/>
    <cellStyle name="Euro 3 2" xfId="8188"/>
    <cellStyle name="Euro 4" xfId="8189"/>
    <cellStyle name="Euro 5" xfId="8190"/>
    <cellStyle name="Explanatory Text" xfId="497" builtinId="53" customBuiltin="1"/>
    <cellStyle name="Explanatory Text 2" xfId="1129"/>
    <cellStyle name="Explanatory Text 2 2" xfId="8191"/>
    <cellStyle name="Explanatory Text 2 2 2" xfId="8192"/>
    <cellStyle name="Explanatory Text 2 3" xfId="8193"/>
    <cellStyle name="Explanatory Text 3" xfId="8194"/>
    <cellStyle name="Explanatory Text 4" xfId="8195"/>
    <cellStyle name="Fixed" xfId="498"/>
    <cellStyle name="Fixed 2" xfId="8196"/>
    <cellStyle name="Fixed 2 2" xfId="8197"/>
    <cellStyle name="Fixed 3" xfId="8198"/>
    <cellStyle name="Fixed 4" xfId="8199"/>
    <cellStyle name="Fixed 5" xfId="8200"/>
    <cellStyle name="Fixed 6" xfId="8201"/>
    <cellStyle name="Fixed 7" xfId="8202"/>
    <cellStyle name="Fixed_ACCOUNTS" xfId="8203"/>
    <cellStyle name="Fixed3 - Style3" xfId="499"/>
    <cellStyle name="Fixed3 - Style3 2" xfId="8204"/>
    <cellStyle name="Good" xfId="500" builtinId="26" customBuiltin="1"/>
    <cellStyle name="Good 2" xfId="1130"/>
    <cellStyle name="Good 2 2" xfId="8205"/>
    <cellStyle name="Good 2 2 2" xfId="8206"/>
    <cellStyle name="Good 2 3" xfId="8207"/>
    <cellStyle name="Good 3" xfId="8208"/>
    <cellStyle name="Good 3 2" xfId="8209"/>
    <cellStyle name="Good 3 3" xfId="8210"/>
    <cellStyle name="Good 3 4" xfId="8211"/>
    <cellStyle name="Good 4" xfId="8212"/>
    <cellStyle name="Good 5" xfId="8213"/>
    <cellStyle name="Good 6" xfId="8214"/>
    <cellStyle name="Grey" xfId="501"/>
    <cellStyle name="Grey 2" xfId="502"/>
    <cellStyle name="Grey 2 2" xfId="955"/>
    <cellStyle name="Grey 2 3" xfId="8215"/>
    <cellStyle name="Grey 2 4" xfId="8216"/>
    <cellStyle name="Grey 3" xfId="503"/>
    <cellStyle name="Grey 3 2" xfId="956"/>
    <cellStyle name="Grey 3 3" xfId="8217"/>
    <cellStyle name="Grey 3 4" xfId="8218"/>
    <cellStyle name="Grey 4" xfId="504"/>
    <cellStyle name="Grey 4 2" xfId="957"/>
    <cellStyle name="Grey 4 3" xfId="8219"/>
    <cellStyle name="Grey 4 4" xfId="8220"/>
    <cellStyle name="Grey 5" xfId="8221"/>
    <cellStyle name="Grey 5 2" xfId="8222"/>
    <cellStyle name="Grey 6" xfId="8223"/>
    <cellStyle name="Grey 6 2" xfId="8224"/>
    <cellStyle name="Grey 7" xfId="8225"/>
    <cellStyle name="Grey 8" xfId="8226"/>
    <cellStyle name="Grey_(C) WHE Proforma with ITC cash grant 10 Yr Amort_for deferral_102809" xfId="8227"/>
    <cellStyle name="g-tota - Style7" xfId="958"/>
    <cellStyle name="Header" xfId="959"/>
    <cellStyle name="Header1" xfId="505"/>
    <cellStyle name="Header1 2" xfId="960"/>
    <cellStyle name="Header1 3" xfId="8228"/>
    <cellStyle name="Header1 3 2" xfId="8229"/>
    <cellStyle name="Header1 4" xfId="8230"/>
    <cellStyle name="Header1_AURORA Total New" xfId="8231"/>
    <cellStyle name="Header2" xfId="506"/>
    <cellStyle name="Header2 2" xfId="961"/>
    <cellStyle name="Header2 3" xfId="8232"/>
    <cellStyle name="Header2 3 2" xfId="8233"/>
    <cellStyle name="Header2 4" xfId="8234"/>
    <cellStyle name="Header2 5" xfId="8235"/>
    <cellStyle name="Header2 6" xfId="8236"/>
    <cellStyle name="Header2_AURORA Total New" xfId="8237"/>
    <cellStyle name="Heading" xfId="962"/>
    <cellStyle name="Heading 1" xfId="507" builtinId="16" customBuiltin="1"/>
    <cellStyle name="Heading 1 2" xfId="1131"/>
    <cellStyle name="Heading 1 2 2" xfId="8238"/>
    <cellStyle name="Heading 1 2 2 2" xfId="8239"/>
    <cellStyle name="Heading 1 2 3" xfId="8240"/>
    <cellStyle name="Heading 1 2 3 2" xfId="8241"/>
    <cellStyle name="Heading 1 2 3 3" xfId="8242"/>
    <cellStyle name="Heading 1 2 3 4" xfId="8243"/>
    <cellStyle name="Heading 1 2 4" xfId="8244"/>
    <cellStyle name="Heading 1 3" xfId="1132"/>
    <cellStyle name="Heading 1 3 2" xfId="8245"/>
    <cellStyle name="Heading 1 3 3" xfId="8246"/>
    <cellStyle name="Heading 1 3 4" xfId="8247"/>
    <cellStyle name="Heading 1 4" xfId="8248"/>
    <cellStyle name="Heading 1 4 2" xfId="8249"/>
    <cellStyle name="Heading 1 5" xfId="8250"/>
    <cellStyle name="Heading 1 6" xfId="8251"/>
    <cellStyle name="Heading 1 9" xfId="8252"/>
    <cellStyle name="Heading 1 9 2" xfId="8253"/>
    <cellStyle name="Heading 2" xfId="508" builtinId="17" customBuiltin="1"/>
    <cellStyle name="Heading 2 2" xfId="1133"/>
    <cellStyle name="Heading 2 2 2" xfId="8254"/>
    <cellStyle name="Heading 2 2 2 2" xfId="8255"/>
    <cellStyle name="Heading 2 2 3" xfId="8256"/>
    <cellStyle name="Heading 2 2 3 2" xfId="8257"/>
    <cellStyle name="Heading 2 2 3 3" xfId="8258"/>
    <cellStyle name="Heading 2 2 3 4" xfId="8259"/>
    <cellStyle name="Heading 2 2 4" xfId="8260"/>
    <cellStyle name="Heading 2 3" xfId="1134"/>
    <cellStyle name="Heading 2 3 2" xfId="8261"/>
    <cellStyle name="Heading 2 3 3" xfId="8262"/>
    <cellStyle name="Heading 2 3 4" xfId="8263"/>
    <cellStyle name="Heading 2 4" xfId="8264"/>
    <cellStyle name="Heading 2 4 2" xfId="8265"/>
    <cellStyle name="Heading 2 5" xfId="8266"/>
    <cellStyle name="Heading 2 6" xfId="8267"/>
    <cellStyle name="Heading 2 9" xfId="8268"/>
    <cellStyle name="Heading 2 9 2" xfId="8269"/>
    <cellStyle name="Heading 3" xfId="509" builtinId="18" customBuiltin="1"/>
    <cellStyle name="Heading 3 2" xfId="1135"/>
    <cellStyle name="Heading 3 2 2" xfId="8270"/>
    <cellStyle name="Heading 3 2 2 2" xfId="8271"/>
    <cellStyle name="Heading 3 2 3" xfId="8272"/>
    <cellStyle name="Heading 3 3" xfId="8273"/>
    <cellStyle name="Heading 3 3 2" xfId="8274"/>
    <cellStyle name="Heading 3 3 3" xfId="8275"/>
    <cellStyle name="Heading 3 3 4" xfId="8276"/>
    <cellStyle name="Heading 3 4" xfId="8277"/>
    <cellStyle name="Heading 3 5" xfId="8278"/>
    <cellStyle name="Heading 3 6" xfId="8279"/>
    <cellStyle name="Heading 4" xfId="510" builtinId="19" customBuiltin="1"/>
    <cellStyle name="Heading 4 2" xfId="1136"/>
    <cellStyle name="Heading 4 2 2" xfId="8280"/>
    <cellStyle name="Heading 4 2 2 2" xfId="8281"/>
    <cellStyle name="Heading 4 2 3" xfId="8282"/>
    <cellStyle name="Heading 4 3" xfId="8283"/>
    <cellStyle name="Heading 4 3 2" xfId="8284"/>
    <cellStyle name="Heading 4 3 3" xfId="8285"/>
    <cellStyle name="Heading 4 3 4" xfId="8286"/>
    <cellStyle name="Heading 4 4" xfId="8287"/>
    <cellStyle name="Heading 4 5" xfId="8288"/>
    <cellStyle name="Heading 4 6" xfId="8289"/>
    <cellStyle name="Heading1" xfId="511"/>
    <cellStyle name="Heading1 2" xfId="8290"/>
    <cellStyle name="Heading1 2 2" xfId="8291"/>
    <cellStyle name="Heading1 3" xfId="8292"/>
    <cellStyle name="Heading1 3 2" xfId="8293"/>
    <cellStyle name="Heading1 4" xfId="8294"/>
    <cellStyle name="Heading1 5" xfId="8295"/>
    <cellStyle name="Heading1 6" xfId="8296"/>
    <cellStyle name="Heading1 7" xfId="8297"/>
    <cellStyle name="Heading1 8" xfId="8298"/>
    <cellStyle name="Heading1_4.32E Depreciation Study Robs file" xfId="8299"/>
    <cellStyle name="Heading2" xfId="512"/>
    <cellStyle name="Heading2 2" xfId="8300"/>
    <cellStyle name="Heading2 2 2" xfId="8301"/>
    <cellStyle name="Heading2 3" xfId="8302"/>
    <cellStyle name="Heading2 3 2" xfId="8303"/>
    <cellStyle name="Heading2 4" xfId="8304"/>
    <cellStyle name="Heading2 5" xfId="8305"/>
    <cellStyle name="Heading2 6" xfId="8306"/>
    <cellStyle name="Heading2 7" xfId="8307"/>
    <cellStyle name="Heading2 8" xfId="8308"/>
    <cellStyle name="Heading2_4.32E Depreciation Study Robs file" xfId="8309"/>
    <cellStyle name="Hyperlink 2" xfId="8310"/>
    <cellStyle name="Hyperlink 3" xfId="8311"/>
    <cellStyle name="Input" xfId="513" builtinId="20" customBuiltin="1"/>
    <cellStyle name="Input [yellow]" xfId="514"/>
    <cellStyle name="Input [yellow] 2" xfId="515"/>
    <cellStyle name="Input [yellow] 2 2" xfId="963"/>
    <cellStyle name="Input [yellow] 2 3" xfId="8312"/>
    <cellStyle name="Input [yellow] 2 4" xfId="8313"/>
    <cellStyle name="Input [yellow] 2 5" xfId="8314"/>
    <cellStyle name="Input [yellow] 3" xfId="516"/>
    <cellStyle name="Input [yellow] 3 2" xfId="964"/>
    <cellStyle name="Input [yellow] 3 3" xfId="8315"/>
    <cellStyle name="Input [yellow] 3 4" xfId="8316"/>
    <cellStyle name="Input [yellow] 3 5" xfId="8317"/>
    <cellStyle name="Input [yellow] 4" xfId="517"/>
    <cellStyle name="Input [yellow] 4 2" xfId="965"/>
    <cellStyle name="Input [yellow] 4 3" xfId="8318"/>
    <cellStyle name="Input [yellow] 4 4" xfId="8319"/>
    <cellStyle name="Input [yellow] 4 5" xfId="8320"/>
    <cellStyle name="Input [yellow] 5" xfId="8321"/>
    <cellStyle name="Input [yellow] 5 2" xfId="8322"/>
    <cellStyle name="Input [yellow] 6" xfId="8323"/>
    <cellStyle name="Input [yellow] 7" xfId="8324"/>
    <cellStyle name="Input [yellow] 8" xfId="8325"/>
    <cellStyle name="Input [yellow] 9" xfId="8326"/>
    <cellStyle name="Input [yellow]_(C) WHE Proforma with ITC cash grant 10 Yr Amort_for deferral_102809" xfId="8327"/>
    <cellStyle name="Input 10" xfId="8328"/>
    <cellStyle name="Input 11" xfId="8329"/>
    <cellStyle name="Input 12" xfId="8330"/>
    <cellStyle name="Input 13" xfId="8331"/>
    <cellStyle name="Input 14" xfId="8332"/>
    <cellStyle name="Input 15" xfId="8333"/>
    <cellStyle name="Input 16" xfId="8334"/>
    <cellStyle name="Input 17" xfId="8335"/>
    <cellStyle name="Input 18" xfId="8336"/>
    <cellStyle name="Input 19" xfId="8337"/>
    <cellStyle name="Input 2" xfId="1137"/>
    <cellStyle name="Input 2 2" xfId="8338"/>
    <cellStyle name="Input 2 2 2" xfId="8339"/>
    <cellStyle name="Input 2 2 3" xfId="8340"/>
    <cellStyle name="Input 2 3" xfId="8341"/>
    <cellStyle name="Input 3" xfId="1138"/>
    <cellStyle name="Input 3 2" xfId="8342"/>
    <cellStyle name="Input 3 3" xfId="8343"/>
    <cellStyle name="Input 3 4" xfId="8344"/>
    <cellStyle name="Input 3 5" xfId="8345"/>
    <cellStyle name="Input 4" xfId="1139"/>
    <cellStyle name="Input 4 2" xfId="8346"/>
    <cellStyle name="Input 4 3" xfId="8347"/>
    <cellStyle name="Input 4 4" xfId="8348"/>
    <cellStyle name="Input 5" xfId="8349"/>
    <cellStyle name="Input 6" xfId="8350"/>
    <cellStyle name="Input 7" xfId="8351"/>
    <cellStyle name="Input 8" xfId="8352"/>
    <cellStyle name="Input 9" xfId="8353"/>
    <cellStyle name="Input Cells" xfId="518"/>
    <cellStyle name="Input Cells 2" xfId="8354"/>
    <cellStyle name="Input Cells 3" xfId="8355"/>
    <cellStyle name="Input Cells Percent" xfId="519"/>
    <cellStyle name="Input Cells Percent 2" xfId="8356"/>
    <cellStyle name="Input Cells Percent 3" xfId="8357"/>
    <cellStyle name="Input Cells Percent_AURORA Total New" xfId="8358"/>
    <cellStyle name="Input Cells_4.34E Mint Farm Deferral" xfId="8359"/>
    <cellStyle name="line b - Style6" xfId="966"/>
    <cellStyle name="Lines" xfId="520"/>
    <cellStyle name="Lines 2" xfId="967"/>
    <cellStyle name="Lines 3" xfId="8360"/>
    <cellStyle name="Lines 4" xfId="8361"/>
    <cellStyle name="Lines_Electric Rev Req Model (2009 GRC) Rebuttal" xfId="8362"/>
    <cellStyle name="LINKED" xfId="521"/>
    <cellStyle name="LINKED 2" xfId="8363"/>
    <cellStyle name="LINKED 2 2" xfId="8364"/>
    <cellStyle name="LINKED 3" xfId="8365"/>
    <cellStyle name="LINKED 4" xfId="8366"/>
    <cellStyle name="Linked Cell" xfId="522" builtinId="24" customBuiltin="1"/>
    <cellStyle name="Linked Cell 2" xfId="1140"/>
    <cellStyle name="Linked Cell 2 2" xfId="8367"/>
    <cellStyle name="Linked Cell 2 2 2" xfId="8368"/>
    <cellStyle name="Linked Cell 2 3" xfId="8369"/>
    <cellStyle name="Linked Cell 3" xfId="8370"/>
    <cellStyle name="Linked Cell 3 2" xfId="8371"/>
    <cellStyle name="Linked Cell 3 3" xfId="8372"/>
    <cellStyle name="Linked Cell 3 4" xfId="8373"/>
    <cellStyle name="Linked Cell 4" xfId="8374"/>
    <cellStyle name="Linked Cell 5" xfId="8375"/>
    <cellStyle name="Linked Cell 6" xfId="8376"/>
    <cellStyle name="Millares [0]_2AV_M_M " xfId="968"/>
    <cellStyle name="Millares_2AV_M_M " xfId="969"/>
    <cellStyle name="modified border" xfId="523"/>
    <cellStyle name="modified border 2" xfId="524"/>
    <cellStyle name="modified border 2 2" xfId="970"/>
    <cellStyle name="modified border 2 3" xfId="8377"/>
    <cellStyle name="modified border 3" xfId="525"/>
    <cellStyle name="modified border 3 2" xfId="971"/>
    <cellStyle name="modified border 3 3" xfId="8378"/>
    <cellStyle name="modified border 4" xfId="526"/>
    <cellStyle name="modified border 4 2" xfId="972"/>
    <cellStyle name="modified border 4 3" xfId="8379"/>
    <cellStyle name="modified border 5" xfId="8380"/>
    <cellStyle name="modified border 5 2" xfId="8381"/>
    <cellStyle name="modified border 6" xfId="8382"/>
    <cellStyle name="modified border 7" xfId="8383"/>
    <cellStyle name="modified border 8" xfId="8384"/>
    <cellStyle name="modified border_4.34E Mint Farm Deferral" xfId="8385"/>
    <cellStyle name="modified border1" xfId="527"/>
    <cellStyle name="modified border1 2" xfId="528"/>
    <cellStyle name="modified border1 2 2" xfId="973"/>
    <cellStyle name="modified border1 2 3" xfId="8386"/>
    <cellStyle name="modified border1 3" xfId="529"/>
    <cellStyle name="modified border1 3 2" xfId="974"/>
    <cellStyle name="modified border1 3 3" xfId="8387"/>
    <cellStyle name="modified border1 4" xfId="530"/>
    <cellStyle name="modified border1 4 2" xfId="975"/>
    <cellStyle name="modified border1 4 3" xfId="8388"/>
    <cellStyle name="modified border1 5" xfId="8389"/>
    <cellStyle name="modified border1 5 2" xfId="8390"/>
    <cellStyle name="modified border1 6" xfId="8391"/>
    <cellStyle name="modified border1 7" xfId="8392"/>
    <cellStyle name="modified border1 8" xfId="8393"/>
    <cellStyle name="modified border1_4.34E Mint Farm Deferral" xfId="8394"/>
    <cellStyle name="Moneda [0]_2AV_M_M " xfId="976"/>
    <cellStyle name="Moneda_2AV_M_M " xfId="977"/>
    <cellStyle name="Neutral" xfId="531" builtinId="28" customBuiltin="1"/>
    <cellStyle name="Neutral 2" xfId="1141"/>
    <cellStyle name="Neutral 2 2" xfId="8395"/>
    <cellStyle name="Neutral 2 2 2" xfId="8396"/>
    <cellStyle name="Neutral 2 3" xfId="8397"/>
    <cellStyle name="Neutral 3" xfId="8398"/>
    <cellStyle name="Neutral 3 2" xfId="8399"/>
    <cellStyle name="Neutral 3 3" xfId="8400"/>
    <cellStyle name="Neutral 3 4" xfId="8401"/>
    <cellStyle name="Neutral 4" xfId="8402"/>
    <cellStyle name="Neutral 5" xfId="8403"/>
    <cellStyle name="Neutral 6" xfId="8404"/>
    <cellStyle name="no dec" xfId="532"/>
    <cellStyle name="no dec 2" xfId="8405"/>
    <cellStyle name="no dec 2 2" xfId="8406"/>
    <cellStyle name="no dec 3" xfId="8407"/>
    <cellStyle name="no dec 4" xfId="8408"/>
    <cellStyle name="Normal" xfId="0" builtinId="0"/>
    <cellStyle name="Normal - Style1" xfId="533"/>
    <cellStyle name="Normal - Style1 2" xfId="534"/>
    <cellStyle name="Normal - Style1 2 2" xfId="8409"/>
    <cellStyle name="Normal - Style1 2 2 2" xfId="8410"/>
    <cellStyle name="Normal - Style1 2 3" xfId="8411"/>
    <cellStyle name="Normal - Style1 2 4" xfId="8412"/>
    <cellStyle name="Normal - Style1 3" xfId="535"/>
    <cellStyle name="Normal - Style1 3 2" xfId="8413"/>
    <cellStyle name="Normal - Style1 3 2 2" xfId="8414"/>
    <cellStyle name="Normal - Style1 3 3" xfId="8415"/>
    <cellStyle name="Normal - Style1 3 4" xfId="8416"/>
    <cellStyle name="Normal - Style1 4" xfId="536"/>
    <cellStyle name="Normal - Style1 4 2" xfId="8417"/>
    <cellStyle name="Normal - Style1 4 2 2" xfId="8418"/>
    <cellStyle name="Normal - Style1 4 3" xfId="8419"/>
    <cellStyle name="Normal - Style1 4 4" xfId="8420"/>
    <cellStyle name="Normal - Style1 5" xfId="8421"/>
    <cellStyle name="Normal - Style1 5 2" xfId="8422"/>
    <cellStyle name="Normal - Style1 5 3" xfId="8423"/>
    <cellStyle name="Normal - Style1 5 4" xfId="8424"/>
    <cellStyle name="Normal - Style1 6" xfId="8425"/>
    <cellStyle name="Normal - Style1 6 2" xfId="8426"/>
    <cellStyle name="Normal - Style1 6 2 2" xfId="8427"/>
    <cellStyle name="Normal - Style1 6 3" xfId="8428"/>
    <cellStyle name="Normal - Style1 6 4" xfId="8429"/>
    <cellStyle name="Normal - Style1 7" xfId="8430"/>
    <cellStyle name="Normal - Style1 8" xfId="8431"/>
    <cellStyle name="Normal - Style1_(C) WHE Proforma with ITC cash grant 10 Yr Amort_for deferral_102809" xfId="8432"/>
    <cellStyle name="Normal 1" xfId="8433"/>
    <cellStyle name="Normal 1 2" xfId="8434"/>
    <cellStyle name="Normal 10" xfId="537"/>
    <cellStyle name="Normal 10 2" xfId="675"/>
    <cellStyle name="Normal 10 2 2" xfId="8435"/>
    <cellStyle name="Normal 10 2 2 2" xfId="8436"/>
    <cellStyle name="Normal 10 2 2 3" xfId="8437"/>
    <cellStyle name="Normal 10 2 3" xfId="8438"/>
    <cellStyle name="Normal 10 2 4" xfId="8439"/>
    <cellStyle name="Normal 10 3" xfId="978"/>
    <cellStyle name="Normal 10 3 2" xfId="979"/>
    <cellStyle name="Normal 10 3 2 2" xfId="8440"/>
    <cellStyle name="Normal 10 3 3" xfId="8441"/>
    <cellStyle name="Normal 10 3 4" xfId="8442"/>
    <cellStyle name="Normal 10 4" xfId="745"/>
    <cellStyle name="Normal 10 4 2" xfId="8443"/>
    <cellStyle name="Normal 10 4 2 2" xfId="8444"/>
    <cellStyle name="Normal 10 4 3" xfId="8445"/>
    <cellStyle name="Normal 10 5" xfId="8446"/>
    <cellStyle name="Normal 10 5 2" xfId="8447"/>
    <cellStyle name="Normal 10 5 3" xfId="8448"/>
    <cellStyle name="Normal 10 6" xfId="8449"/>
    <cellStyle name="Normal 10 6 2" xfId="8450"/>
    <cellStyle name="Normal 10 7" xfId="8451"/>
    <cellStyle name="Normal 10 8" xfId="8452"/>
    <cellStyle name="Normal 10 9" xfId="8453"/>
    <cellStyle name="Normal 10_ Price Inputs" xfId="8454"/>
    <cellStyle name="Normal 100" xfId="8455"/>
    <cellStyle name="Normal 101" xfId="8456"/>
    <cellStyle name="Normal 102" xfId="8457"/>
    <cellStyle name="Normal 103" xfId="8458"/>
    <cellStyle name="Normal 104" xfId="8459"/>
    <cellStyle name="Normal 105" xfId="8460"/>
    <cellStyle name="Normal 106" xfId="8461"/>
    <cellStyle name="Normal 107" xfId="8462"/>
    <cellStyle name="Normal 108" xfId="8463"/>
    <cellStyle name="Normal 109" xfId="8464"/>
    <cellStyle name="Normal 11" xfId="980"/>
    <cellStyle name="Normal 11 2" xfId="744"/>
    <cellStyle name="Normal 11 2 2" xfId="8465"/>
    <cellStyle name="Normal 11 2 2 2" xfId="8466"/>
    <cellStyle name="Normal 11 2 3" xfId="8467"/>
    <cellStyle name="Normal 11 3" xfId="8468"/>
    <cellStyle name="Normal 11 3 2" xfId="8469"/>
    <cellStyle name="Normal 11 3 3" xfId="8470"/>
    <cellStyle name="Normal 11 4" xfId="8471"/>
    <cellStyle name="Normal 11 4 2" xfId="8472"/>
    <cellStyle name="Normal 11 5" xfId="8473"/>
    <cellStyle name="Normal 11 6" xfId="8474"/>
    <cellStyle name="Normal 11 7" xfId="8475"/>
    <cellStyle name="Normal 11_16.37E Wild Horse Expansion DeferralRevwrkingfile SF" xfId="8476"/>
    <cellStyle name="Normal 110" xfId="8477"/>
    <cellStyle name="Normal 111" xfId="8478"/>
    <cellStyle name="Normal 112" xfId="8479"/>
    <cellStyle name="Normal 112 2" xfId="8480"/>
    <cellStyle name="Normal 113" xfId="8481"/>
    <cellStyle name="Normal 114" xfId="8482"/>
    <cellStyle name="Normal 115" xfId="8483"/>
    <cellStyle name="Normal 116" xfId="8484"/>
    <cellStyle name="Normal 116 2" xfId="8485"/>
    <cellStyle name="Normal 117" xfId="8486"/>
    <cellStyle name="Normal 118" xfId="8487"/>
    <cellStyle name="Normal 119" xfId="8488"/>
    <cellStyle name="Normal 12" xfId="981"/>
    <cellStyle name="Normal 12 2" xfId="742"/>
    <cellStyle name="Normal 12 2 2" xfId="8489"/>
    <cellStyle name="Normal 12 2 2 2" xfId="8490"/>
    <cellStyle name="Normal 12 2 3" xfId="8491"/>
    <cellStyle name="Normal 12 3" xfId="8492"/>
    <cellStyle name="Normal 12 3 2" xfId="8493"/>
    <cellStyle name="Normal 12 3 3" xfId="8494"/>
    <cellStyle name="Normal 12 4" xfId="8495"/>
    <cellStyle name="Normal 12 4 2" xfId="8496"/>
    <cellStyle name="Normal 12 5" xfId="8497"/>
    <cellStyle name="Normal 12 6" xfId="8498"/>
    <cellStyle name="Normal 12 7" xfId="8499"/>
    <cellStyle name="Normal 12_2011 CBR Rev Calc by schedule" xfId="8500"/>
    <cellStyle name="Normal 120" xfId="8501"/>
    <cellStyle name="Normal 121" xfId="8502"/>
    <cellStyle name="Normal 122" xfId="8503"/>
    <cellStyle name="Normal 123" xfId="8504"/>
    <cellStyle name="Normal 124" xfId="8505"/>
    <cellStyle name="Normal 125" xfId="8506"/>
    <cellStyle name="Normal 126" xfId="8507"/>
    <cellStyle name="Normal 127" xfId="8508"/>
    <cellStyle name="Normal 128" xfId="8509"/>
    <cellStyle name="Normal 129" xfId="8510"/>
    <cellStyle name="Normal 13" xfId="982"/>
    <cellStyle name="Normal 13 2" xfId="1142"/>
    <cellStyle name="Normal 13 2 2" xfId="8511"/>
    <cellStyle name="Normal 13 2 2 2" xfId="8512"/>
    <cellStyle name="Normal 13 2 3" xfId="8513"/>
    <cellStyle name="Normal 13 3" xfId="8514"/>
    <cellStyle name="Normal 13 3 2" xfId="8515"/>
    <cellStyle name="Normal 13 3 3" xfId="8516"/>
    <cellStyle name="Normal 13 4" xfId="8517"/>
    <cellStyle name="Normal 13 4 2" xfId="8518"/>
    <cellStyle name="Normal 13 5" xfId="8519"/>
    <cellStyle name="Normal 13 6" xfId="8520"/>
    <cellStyle name="Normal 13 7" xfId="8521"/>
    <cellStyle name="Normal 13_2011 CBR Rev Calc by schedule" xfId="8522"/>
    <cellStyle name="Normal 130" xfId="8523"/>
    <cellStyle name="Normal 131" xfId="8524"/>
    <cellStyle name="Normal 132" xfId="8525"/>
    <cellStyle name="Normal 133" xfId="8526"/>
    <cellStyle name="Normal 134" xfId="8527"/>
    <cellStyle name="Normal 135" xfId="8528"/>
    <cellStyle name="Normal 136" xfId="8529"/>
    <cellStyle name="Normal 137" xfId="8530"/>
    <cellStyle name="Normal 138" xfId="8531"/>
    <cellStyle name="Normal 139" xfId="8532"/>
    <cellStyle name="Normal 14" xfId="983"/>
    <cellStyle name="Normal 14 2" xfId="8533"/>
    <cellStyle name="Normal 14 2 2" xfId="8534"/>
    <cellStyle name="Normal 14 3" xfId="8535"/>
    <cellStyle name="Normal 14 4" xfId="8536"/>
    <cellStyle name="Normal 14_2011 CBR Rev Calc by schedule" xfId="8537"/>
    <cellStyle name="Normal 140" xfId="8538"/>
    <cellStyle name="Normal 141" xfId="8539"/>
    <cellStyle name="Normal 142" xfId="8540"/>
    <cellStyle name="Normal 143" xfId="8541"/>
    <cellStyle name="Normal 144" xfId="8542"/>
    <cellStyle name="Normal 145" xfId="8543"/>
    <cellStyle name="Normal 146" xfId="8544"/>
    <cellStyle name="Normal 147" xfId="8545"/>
    <cellStyle name="Normal 148" xfId="8546"/>
    <cellStyle name="Normal 149" xfId="8547"/>
    <cellStyle name="Normal 15" xfId="984"/>
    <cellStyle name="Normal 15 2" xfId="1143"/>
    <cellStyle name="Normal 15 3" xfId="8548"/>
    <cellStyle name="Normal 15 3 2" xfId="8549"/>
    <cellStyle name="Normal 15 3 3" xfId="8550"/>
    <cellStyle name="Normal 15 4" xfId="8551"/>
    <cellStyle name="Normal 15 4 2" xfId="8552"/>
    <cellStyle name="Normal 15 5" xfId="8553"/>
    <cellStyle name="Normal 15 6" xfId="8554"/>
    <cellStyle name="Normal 15 7" xfId="8555"/>
    <cellStyle name="Normal 15_2011 CBR Rev Calc by schedule" xfId="8556"/>
    <cellStyle name="Normal 150" xfId="8557"/>
    <cellStyle name="Normal 16" xfId="985"/>
    <cellStyle name="Normal 16 2" xfId="986"/>
    <cellStyle name="Normal 16 3" xfId="8558"/>
    <cellStyle name="Normal 16 3 2" xfId="8559"/>
    <cellStyle name="Normal 16 3 3" xfId="8560"/>
    <cellStyle name="Normal 16 4" xfId="8561"/>
    <cellStyle name="Normal 16 4 2" xfId="8562"/>
    <cellStyle name="Normal 16 5" xfId="8563"/>
    <cellStyle name="Normal 16 6" xfId="8564"/>
    <cellStyle name="Normal 16 7" xfId="8565"/>
    <cellStyle name="Normal 16_2011 CBR Rev Calc by schedule" xfId="8566"/>
    <cellStyle name="Normal 17" xfId="987"/>
    <cellStyle name="Normal 17 2" xfId="988"/>
    <cellStyle name="Normal 17 3" xfId="8567"/>
    <cellStyle name="Normal 17 3 2" xfId="8568"/>
    <cellStyle name="Normal 17 4" xfId="8569"/>
    <cellStyle name="Normal 17 5" xfId="8570"/>
    <cellStyle name="Normal 18" xfId="989"/>
    <cellStyle name="Normal 18 2" xfId="990"/>
    <cellStyle name="Normal 18 3" xfId="1069"/>
    <cellStyle name="Normal 18 3 2" xfId="8571"/>
    <cellStyle name="Normal 18 4" xfId="8572"/>
    <cellStyle name="Normal 18 5" xfId="8573"/>
    <cellStyle name="Normal 19" xfId="991"/>
    <cellStyle name="Normal 19 2" xfId="992"/>
    <cellStyle name="Normal 19 3" xfId="8574"/>
    <cellStyle name="Normal 19 3 2" xfId="8575"/>
    <cellStyle name="Normal 19 4" xfId="8576"/>
    <cellStyle name="Normal 2" xfId="538"/>
    <cellStyle name="Normal 2 10" xfId="8577"/>
    <cellStyle name="Normal 2 10 2" xfId="8578"/>
    <cellStyle name="Normal 2 10 2 2" xfId="8579"/>
    <cellStyle name="Normal 2 10 3" xfId="8580"/>
    <cellStyle name="Normal 2 11" xfId="8581"/>
    <cellStyle name="Normal 2 11 2" xfId="8582"/>
    <cellStyle name="Normal 2 12" xfId="8583"/>
    <cellStyle name="Normal 2 2" xfId="539"/>
    <cellStyle name="Normal 2 2 10" xfId="8584"/>
    <cellStyle name="Normal 2 2 11" xfId="8585"/>
    <cellStyle name="Normal 2 2 2" xfId="540"/>
    <cellStyle name="Normal 2 2 2 2" xfId="993"/>
    <cellStyle name="Normal 2 2 2 2 2" xfId="8586"/>
    <cellStyle name="Normal 2 2 2 3" xfId="8587"/>
    <cellStyle name="Normal 2 2 2 3 2" xfId="8588"/>
    <cellStyle name="Normal 2 2 2 4" xfId="8589"/>
    <cellStyle name="Normal 2 2 2 5" xfId="8590"/>
    <cellStyle name="Normal 2 2 2 6" xfId="8591"/>
    <cellStyle name="Normal 2 2 2 7" xfId="8592"/>
    <cellStyle name="Normal 2 2 2_Chelan PUD Power Costs (8-10)" xfId="8593"/>
    <cellStyle name="Normal 2 2 3" xfId="541"/>
    <cellStyle name="Normal 2 2 3 2" xfId="994"/>
    <cellStyle name="Normal 2 2 3 3" xfId="8594"/>
    <cellStyle name="Normal 2 2 4" xfId="8595"/>
    <cellStyle name="Normal 2 2 4 2" xfId="8596"/>
    <cellStyle name="Normal 2 2 5" xfId="8597"/>
    <cellStyle name="Normal 2 2 6" xfId="8598"/>
    <cellStyle name="Normal 2 2 7" xfId="8599"/>
    <cellStyle name="Normal 2 2 8" xfId="8600"/>
    <cellStyle name="Normal 2 2 9" xfId="8601"/>
    <cellStyle name="Normal 2 2_ Price Inputs" xfId="8602"/>
    <cellStyle name="Normal 2 3" xfId="542"/>
    <cellStyle name="Normal 2 3 2" xfId="995"/>
    <cellStyle name="Normal 2 3 3" xfId="8603"/>
    <cellStyle name="Normal 2 3 4" xfId="8604"/>
    <cellStyle name="Normal 2 4" xfId="543"/>
    <cellStyle name="Normal 2 4 2" xfId="996"/>
    <cellStyle name="Normal 2 4 3" xfId="8605"/>
    <cellStyle name="Normal 2 5" xfId="544"/>
    <cellStyle name="Normal 2 5 2" xfId="997"/>
    <cellStyle name="Normal 2 5 3" xfId="8606"/>
    <cellStyle name="Normal 2 6" xfId="545"/>
    <cellStyle name="Normal 2 6 2" xfId="8607"/>
    <cellStyle name="Normal 2 6 2 2" xfId="8608"/>
    <cellStyle name="Normal 2 6 3" xfId="8609"/>
    <cellStyle name="Normal 2 6 4" xfId="8610"/>
    <cellStyle name="Normal 2 6 5" xfId="8611"/>
    <cellStyle name="Normal 2 6 6" xfId="8612"/>
    <cellStyle name="Normal 2 7" xfId="998"/>
    <cellStyle name="Normal 2 7 2" xfId="999"/>
    <cellStyle name="Normal 2 7 2 2" xfId="8613"/>
    <cellStyle name="Normal 2 7 3" xfId="8614"/>
    <cellStyle name="Normal 2 7 4" xfId="8615"/>
    <cellStyle name="Normal 2 8" xfId="1144"/>
    <cellStyle name="Normal 2 8 2" xfId="8616"/>
    <cellStyle name="Normal 2 8 2 2" xfId="8617"/>
    <cellStyle name="Normal 2 8 2 2 2" xfId="8618"/>
    <cellStyle name="Normal 2 8 2 3" xfId="8619"/>
    <cellStyle name="Normal 2 8 3" xfId="8620"/>
    <cellStyle name="Normal 2 8 3 2" xfId="8621"/>
    <cellStyle name="Normal 2 8 4" xfId="8622"/>
    <cellStyle name="Normal 2 8 5" xfId="8623"/>
    <cellStyle name="Normal 2 9" xfId="1145"/>
    <cellStyle name="Normal 2 9 2" xfId="8624"/>
    <cellStyle name="Normal 2 9 2 2" xfId="8625"/>
    <cellStyle name="Normal 2 9 3" xfId="8626"/>
    <cellStyle name="Normal 2 9 4" xfId="8627"/>
    <cellStyle name="Normal 2_16.37E Wild Horse Expansion DeferralRevwrkingfile SF" xfId="8628"/>
    <cellStyle name="Normal 20" xfId="1000"/>
    <cellStyle name="Normal 20 2" xfId="8629"/>
    <cellStyle name="Normal 20 2 2" xfId="8630"/>
    <cellStyle name="Normal 20 3" xfId="8631"/>
    <cellStyle name="Normal 20 3 2" xfId="8632"/>
    <cellStyle name="Normal 20 4" xfId="8633"/>
    <cellStyle name="Normal 20 4 2" xfId="8634"/>
    <cellStyle name="Normal 20 5" xfId="8635"/>
    <cellStyle name="Normal 20 6" xfId="8636"/>
    <cellStyle name="Normal 21" xfId="1001"/>
    <cellStyle name="Normal 21 2" xfId="8637"/>
    <cellStyle name="Normal 21 2 2" xfId="8638"/>
    <cellStyle name="Normal 21 2 3" xfId="8639"/>
    <cellStyle name="Normal 21 3" xfId="8640"/>
    <cellStyle name="Normal 21 3 2" xfId="8641"/>
    <cellStyle name="Normal 21 4" xfId="8642"/>
    <cellStyle name="Normal 21 5" xfId="8643"/>
    <cellStyle name="Normal 21 6" xfId="8644"/>
    <cellStyle name="Normal 22" xfId="1146"/>
    <cellStyle name="Normal 22 2" xfId="8645"/>
    <cellStyle name="Normal 22 2 2" xfId="8646"/>
    <cellStyle name="Normal 22 2 3" xfId="8647"/>
    <cellStyle name="Normal 22 3" xfId="8648"/>
    <cellStyle name="Normal 22 3 2" xfId="8649"/>
    <cellStyle name="Normal 22 4" xfId="8650"/>
    <cellStyle name="Normal 22 5" xfId="8651"/>
    <cellStyle name="Normal 22 6" xfId="8652"/>
    <cellStyle name="Normal 23" xfId="1147"/>
    <cellStyle name="Normal 23 2" xfId="8653"/>
    <cellStyle name="Normal 23 2 2" xfId="8654"/>
    <cellStyle name="Normal 23 2 3" xfId="8655"/>
    <cellStyle name="Normal 23 3" xfId="8656"/>
    <cellStyle name="Normal 23 3 2" xfId="8657"/>
    <cellStyle name="Normal 23 4" xfId="8658"/>
    <cellStyle name="Normal 23 5" xfId="8659"/>
    <cellStyle name="Normal 23 6" xfId="8660"/>
    <cellStyle name="Normal 24" xfId="1148"/>
    <cellStyle name="Normal 24 2" xfId="8661"/>
    <cellStyle name="Normal 24 2 2" xfId="8662"/>
    <cellStyle name="Normal 24 2 3" xfId="8663"/>
    <cellStyle name="Normal 24 3" xfId="8664"/>
    <cellStyle name="Normal 24 3 2" xfId="8665"/>
    <cellStyle name="Normal 24 4" xfId="8666"/>
    <cellStyle name="Normal 24 5" xfId="8667"/>
    <cellStyle name="Normal 25" xfId="1149"/>
    <cellStyle name="Normal 25 2" xfId="8668"/>
    <cellStyle name="Normal 25 2 2" xfId="8669"/>
    <cellStyle name="Normal 25 2 3" xfId="8670"/>
    <cellStyle name="Normal 25 3" xfId="8671"/>
    <cellStyle name="Normal 25 3 2" xfId="8672"/>
    <cellStyle name="Normal 25 4" xfId="8673"/>
    <cellStyle name="Normal 25 5" xfId="8674"/>
    <cellStyle name="Normal 26" xfId="1150"/>
    <cellStyle name="Normal 26 2" xfId="8675"/>
    <cellStyle name="Normal 26 2 2" xfId="8676"/>
    <cellStyle name="Normal 26 2 3" xfId="8677"/>
    <cellStyle name="Normal 26 3" xfId="8678"/>
    <cellStyle name="Normal 26 3 2" xfId="8679"/>
    <cellStyle name="Normal 26 4" xfId="8680"/>
    <cellStyle name="Normal 26 5" xfId="8681"/>
    <cellStyle name="Normal 27" xfId="1151"/>
    <cellStyle name="Normal 27 2" xfId="8682"/>
    <cellStyle name="Normal 27 2 2" xfId="8683"/>
    <cellStyle name="Normal 27 2 3" xfId="8684"/>
    <cellStyle name="Normal 27 3" xfId="8685"/>
    <cellStyle name="Normal 27 3 2" xfId="8686"/>
    <cellStyle name="Normal 27 4" xfId="8687"/>
    <cellStyle name="Normal 27 5" xfId="8688"/>
    <cellStyle name="Normal 28" xfId="1152"/>
    <cellStyle name="Normal 28 2" xfId="8689"/>
    <cellStyle name="Normal 28 2 2" xfId="8690"/>
    <cellStyle name="Normal 28 2 3" xfId="8691"/>
    <cellStyle name="Normal 28 3" xfId="8692"/>
    <cellStyle name="Normal 28 3 2" xfId="8693"/>
    <cellStyle name="Normal 28 4" xfId="8694"/>
    <cellStyle name="Normal 28 5" xfId="8695"/>
    <cellStyle name="Normal 29" xfId="1153"/>
    <cellStyle name="Normal 29 2" xfId="8696"/>
    <cellStyle name="Normal 29 2 2" xfId="8697"/>
    <cellStyle name="Normal 29 2 3" xfId="8698"/>
    <cellStyle name="Normal 29 3" xfId="8699"/>
    <cellStyle name="Normal 29 3 2" xfId="8700"/>
    <cellStyle name="Normal 29 4" xfId="8701"/>
    <cellStyle name="Normal 29 5" xfId="8702"/>
    <cellStyle name="Normal 3" xfId="546"/>
    <cellStyle name="Normal 3 10" xfId="8703"/>
    <cellStyle name="Normal 3 2" xfId="547"/>
    <cellStyle name="Normal 3 2 2" xfId="8704"/>
    <cellStyle name="Normal 3 2 2 2" xfId="8705"/>
    <cellStyle name="Normal 3 2 3" xfId="1168"/>
    <cellStyle name="Normal 3 2 4" xfId="8706"/>
    <cellStyle name="Normal 3 2 5" xfId="8707"/>
    <cellStyle name="Normal 3 2 6" xfId="8708"/>
    <cellStyle name="Normal 3 2_Chelan PUD Power Costs (8-10)" xfId="8709"/>
    <cellStyle name="Normal 3 3" xfId="548"/>
    <cellStyle name="Normal 3 3 2" xfId="8710"/>
    <cellStyle name="Normal 3 3 2 2" xfId="8711"/>
    <cellStyle name="Normal 3 3 2 3" xfId="8712"/>
    <cellStyle name="Normal 3 3 3" xfId="8713"/>
    <cellStyle name="Normal 3 3 4" xfId="8714"/>
    <cellStyle name="Normal 3 3 5" xfId="8715"/>
    <cellStyle name="Normal 3 3 6" xfId="8716"/>
    <cellStyle name="Normal 3 4" xfId="1002"/>
    <cellStyle name="Normal 3 4 2" xfId="8717"/>
    <cellStyle name="Normal 3 4 2 2" xfId="8718"/>
    <cellStyle name="Normal 3 4 3" xfId="8719"/>
    <cellStyle name="Normal 3 4 3 2" xfId="8720"/>
    <cellStyle name="Normal 3 4 4" xfId="8721"/>
    <cellStyle name="Normal 3 4 4 2" xfId="8722"/>
    <cellStyle name="Normal 3 4 5" xfId="8723"/>
    <cellStyle name="Normal 3 5" xfId="1003"/>
    <cellStyle name="Normal 3 5 2" xfId="8724"/>
    <cellStyle name="Normal 3 6" xfId="1004"/>
    <cellStyle name="Normal 3 6 2" xfId="8725"/>
    <cellStyle name="Normal 3 7" xfId="8726"/>
    <cellStyle name="Normal 3 8" xfId="8727"/>
    <cellStyle name="Normal 3 9" xfId="8728"/>
    <cellStyle name="Normal 3_ Price Inputs" xfId="8729"/>
    <cellStyle name="Normal 30" xfId="1154"/>
    <cellStyle name="Normal 30 2" xfId="8730"/>
    <cellStyle name="Normal 30 2 2" xfId="8731"/>
    <cellStyle name="Normal 30 2 3" xfId="8732"/>
    <cellStyle name="Normal 30 3" xfId="8733"/>
    <cellStyle name="Normal 30 3 2" xfId="8734"/>
    <cellStyle name="Normal 30 4" xfId="8735"/>
    <cellStyle name="Normal 30 5" xfId="8736"/>
    <cellStyle name="Normal 31" xfId="1074"/>
    <cellStyle name="Normal 31 2" xfId="8737"/>
    <cellStyle name="Normal 31 2 2" xfId="8738"/>
    <cellStyle name="Normal 31 2 3" xfId="8739"/>
    <cellStyle name="Normal 31 3" xfId="8740"/>
    <cellStyle name="Normal 31 3 2" xfId="8741"/>
    <cellStyle name="Normal 31 4" xfId="8742"/>
    <cellStyle name="Normal 31 5" xfId="8743"/>
    <cellStyle name="Normal 32" xfId="1073"/>
    <cellStyle name="Normal 32 2" xfId="8744"/>
    <cellStyle name="Normal 32 2 2" xfId="8745"/>
    <cellStyle name="Normal 32 2 3" xfId="8746"/>
    <cellStyle name="Normal 32 3" xfId="8747"/>
    <cellStyle name="Normal 32 3 2" xfId="8748"/>
    <cellStyle name="Normal 32 4" xfId="8749"/>
    <cellStyle name="Normal 32 5" xfId="8750"/>
    <cellStyle name="Normal 33" xfId="8751"/>
    <cellStyle name="Normal 33 2" xfId="8752"/>
    <cellStyle name="Normal 33 2 2" xfId="8753"/>
    <cellStyle name="Normal 33 2 3" xfId="8754"/>
    <cellStyle name="Normal 33 3" xfId="8755"/>
    <cellStyle name="Normal 33 3 2" xfId="8756"/>
    <cellStyle name="Normal 33 4" xfId="8757"/>
    <cellStyle name="Normal 33 5" xfId="8758"/>
    <cellStyle name="Normal 34" xfId="8759"/>
    <cellStyle name="Normal 34 2" xfId="8760"/>
    <cellStyle name="Normal 34 2 2" xfId="8761"/>
    <cellStyle name="Normal 34 2 3" xfId="8762"/>
    <cellStyle name="Normal 34 3" xfId="8763"/>
    <cellStyle name="Normal 34 3 2" xfId="8764"/>
    <cellStyle name="Normal 34 4" xfId="8765"/>
    <cellStyle name="Normal 34 5" xfId="8766"/>
    <cellStyle name="Normal 35" xfId="8767"/>
    <cellStyle name="Normal 35 2" xfId="8768"/>
    <cellStyle name="Normal 35 2 2" xfId="8769"/>
    <cellStyle name="Normal 35 2 3" xfId="8770"/>
    <cellStyle name="Normal 35 3" xfId="8771"/>
    <cellStyle name="Normal 35 3 2" xfId="8772"/>
    <cellStyle name="Normal 35 4" xfId="8773"/>
    <cellStyle name="Normal 35 5" xfId="8774"/>
    <cellStyle name="Normal 36" xfId="8775"/>
    <cellStyle name="Normal 36 2" xfId="8776"/>
    <cellStyle name="Normal 36 2 2" xfId="8777"/>
    <cellStyle name="Normal 36 2 3" xfId="8778"/>
    <cellStyle name="Normal 36 3" xfId="8779"/>
    <cellStyle name="Normal 36 3 2" xfId="8780"/>
    <cellStyle name="Normal 36 4" xfId="8781"/>
    <cellStyle name="Normal 36 5" xfId="8782"/>
    <cellStyle name="Normal 37" xfId="8783"/>
    <cellStyle name="Normal 37 2" xfId="8784"/>
    <cellStyle name="Normal 37 2 2" xfId="8785"/>
    <cellStyle name="Normal 37 2 3" xfId="8786"/>
    <cellStyle name="Normal 37 3" xfId="8787"/>
    <cellStyle name="Normal 37 3 2" xfId="8788"/>
    <cellStyle name="Normal 37 4" xfId="8789"/>
    <cellStyle name="Normal 37 5" xfId="8790"/>
    <cellStyle name="Normal 38" xfId="8791"/>
    <cellStyle name="Normal 38 2" xfId="8792"/>
    <cellStyle name="Normal 38 2 2" xfId="8793"/>
    <cellStyle name="Normal 38 2 3" xfId="8794"/>
    <cellStyle name="Normal 38 3" xfId="8795"/>
    <cellStyle name="Normal 38 3 2" xfId="8796"/>
    <cellStyle name="Normal 38 4" xfId="8797"/>
    <cellStyle name="Normal 38 5" xfId="8798"/>
    <cellStyle name="Normal 39" xfId="8799"/>
    <cellStyle name="Normal 39 2" xfId="8800"/>
    <cellStyle name="Normal 39 2 2" xfId="8801"/>
    <cellStyle name="Normal 39 2 3" xfId="8802"/>
    <cellStyle name="Normal 39 3" xfId="8803"/>
    <cellStyle name="Normal 39 3 2" xfId="8804"/>
    <cellStyle name="Normal 39 4" xfId="8805"/>
    <cellStyle name="Normal 39 5" xfId="8806"/>
    <cellStyle name="Normal 4" xfId="549"/>
    <cellStyle name="Normal 4 2" xfId="550"/>
    <cellStyle name="Normal 4 2 2" xfId="8807"/>
    <cellStyle name="Normal 4 2 2 2" xfId="8808"/>
    <cellStyle name="Normal 4 2 2 3" xfId="8809"/>
    <cellStyle name="Normal 4 2 3" xfId="8810"/>
    <cellStyle name="Normal 4 2 3 2" xfId="8811"/>
    <cellStyle name="Normal 4 2 4" xfId="8812"/>
    <cellStyle name="Normal 4 2 5" xfId="8813"/>
    <cellStyle name="Normal 4 2 6" xfId="8814"/>
    <cellStyle name="Normal 4 3" xfId="8815"/>
    <cellStyle name="Normal 4 3 2" xfId="8816"/>
    <cellStyle name="Normal 4 4" xfId="8817"/>
    <cellStyle name="Normal 4 4 2" xfId="8818"/>
    <cellStyle name="Normal 4 5" xfId="8819"/>
    <cellStyle name="Normal 4 5 2" xfId="8820"/>
    <cellStyle name="Normal 4 6" xfId="8821"/>
    <cellStyle name="Normal 4 7" xfId="8822"/>
    <cellStyle name="Normal 4_ Price Inputs" xfId="8823"/>
    <cellStyle name="Normal 40" xfId="8824"/>
    <cellStyle name="Normal 40 2" xfId="8825"/>
    <cellStyle name="Normal 41" xfId="8826"/>
    <cellStyle name="Normal 41 2" xfId="8827"/>
    <cellStyle name="Normal 41 2 2" xfId="8828"/>
    <cellStyle name="Normal 41 3" xfId="8829"/>
    <cellStyle name="Normal 41 3 2" xfId="8830"/>
    <cellStyle name="Normal 41 4" xfId="8831"/>
    <cellStyle name="Normal 41 4 2" xfId="8832"/>
    <cellStyle name="Normal 42" xfId="8833"/>
    <cellStyle name="Normal 42 2" xfId="8834"/>
    <cellStyle name="Normal 42 2 2" xfId="8835"/>
    <cellStyle name="Normal 42 2 2 2" xfId="8836"/>
    <cellStyle name="Normal 42 2 3" xfId="8837"/>
    <cellStyle name="Normal 42 3" xfId="8838"/>
    <cellStyle name="Normal 42 3 2" xfId="8839"/>
    <cellStyle name="Normal 42 4" xfId="8840"/>
    <cellStyle name="Normal 42 4 2" xfId="8841"/>
    <cellStyle name="Normal 42 5" xfId="8842"/>
    <cellStyle name="Normal 42 5 2" xfId="8843"/>
    <cellStyle name="Normal 43" xfId="8844"/>
    <cellStyle name="Normal 43 2" xfId="8845"/>
    <cellStyle name="Normal 43 3" xfId="8846"/>
    <cellStyle name="Normal 43 3 2" xfId="8847"/>
    <cellStyle name="Normal 44" xfId="8848"/>
    <cellStyle name="Normal 44 2" xfId="8849"/>
    <cellStyle name="Normal 44 2 2" xfId="8850"/>
    <cellStyle name="Normal 44 2 2 2" xfId="8851"/>
    <cellStyle name="Normal 44 2 3" xfId="8852"/>
    <cellStyle name="Normal 44 2 4" xfId="8853"/>
    <cellStyle name="Normal 44 3" xfId="8854"/>
    <cellStyle name="Normal 44 3 2" xfId="8855"/>
    <cellStyle name="Normal 44 3 3" xfId="8856"/>
    <cellStyle name="Normal 44 4" xfId="8857"/>
    <cellStyle name="Normal 44 4 2" xfId="8858"/>
    <cellStyle name="Normal 44 5" xfId="8859"/>
    <cellStyle name="Normal 44 5 2" xfId="8860"/>
    <cellStyle name="Normal 44 6" xfId="8861"/>
    <cellStyle name="Normal 44 7" xfId="8862"/>
    <cellStyle name="Normal 45" xfId="8863"/>
    <cellStyle name="Normal 45 2" xfId="8864"/>
    <cellStyle name="Normal 45 2 2" xfId="8865"/>
    <cellStyle name="Normal 45 3" xfId="8866"/>
    <cellStyle name="Normal 45 4" xfId="8867"/>
    <cellStyle name="Normal 45 5" xfId="8868"/>
    <cellStyle name="Normal 45 6" xfId="8869"/>
    <cellStyle name="Normal 46" xfId="8870"/>
    <cellStyle name="Normal 46 2" xfId="8871"/>
    <cellStyle name="Normal 46 2 2" xfId="8872"/>
    <cellStyle name="Normal 46 2 3" xfId="8873"/>
    <cellStyle name="Normal 46 3" xfId="8874"/>
    <cellStyle name="Normal 46 4" xfId="8875"/>
    <cellStyle name="Normal 46 5" xfId="8876"/>
    <cellStyle name="Normal 46 6" xfId="8877"/>
    <cellStyle name="Normal 47" xfId="8878"/>
    <cellStyle name="Normal 47 2" xfId="8879"/>
    <cellStyle name="Normal 47 2 2" xfId="8880"/>
    <cellStyle name="Normal 47 3" xfId="8881"/>
    <cellStyle name="Normal 47 3 2" xfId="8882"/>
    <cellStyle name="Normal 47 4" xfId="8883"/>
    <cellStyle name="Normal 47 4 2" xfId="8884"/>
    <cellStyle name="Normal 47 5" xfId="8885"/>
    <cellStyle name="Normal 48" xfId="8886"/>
    <cellStyle name="Normal 48 2" xfId="8887"/>
    <cellStyle name="Normal 48 2 2" xfId="8888"/>
    <cellStyle name="Normal 48 3" xfId="8889"/>
    <cellStyle name="Normal 48 3 2" xfId="8890"/>
    <cellStyle name="Normal 48 4" xfId="8891"/>
    <cellStyle name="Normal 48 4 2" xfId="8892"/>
    <cellStyle name="Normal 49" xfId="8893"/>
    <cellStyle name="Normal 49 2" xfId="8894"/>
    <cellStyle name="Normal 49 2 2" xfId="8895"/>
    <cellStyle name="Normal 49 3" xfId="8896"/>
    <cellStyle name="Normal 49 3 2" xfId="8897"/>
    <cellStyle name="Normal 49 4" xfId="8898"/>
    <cellStyle name="Normal 49 4 2" xfId="8899"/>
    <cellStyle name="Normal 5" xfId="551"/>
    <cellStyle name="Normal 5 2" xfId="8900"/>
    <cellStyle name="Normal 5 2 2" xfId="8901"/>
    <cellStyle name="Normal 5 2 3" xfId="8902"/>
    <cellStyle name="Normal 5 3" xfId="8903"/>
    <cellStyle name="Normal 5 3 2" xfId="8904"/>
    <cellStyle name="Normal 5 4" xfId="8905"/>
    <cellStyle name="Normal 5 4 2" xfId="8906"/>
    <cellStyle name="Normal 5 5" xfId="8907"/>
    <cellStyle name="Normal 5 5 2" xfId="8908"/>
    <cellStyle name="Normal 5 6" xfId="8909"/>
    <cellStyle name="Normal 5_2011 CBR Rev Calc by schedule" xfId="8910"/>
    <cellStyle name="Normal 50" xfId="8911"/>
    <cellStyle name="Normal 50 2" xfId="8912"/>
    <cellStyle name="Normal 50 2 2" xfId="8913"/>
    <cellStyle name="Normal 50 3" xfId="8914"/>
    <cellStyle name="Normal 50 3 2" xfId="8915"/>
    <cellStyle name="Normal 50 4" xfId="8916"/>
    <cellStyle name="Normal 50 4 2" xfId="8917"/>
    <cellStyle name="Normal 51" xfId="8918"/>
    <cellStyle name="Normal 51 2" xfId="8919"/>
    <cellStyle name="Normal 51 2 2" xfId="8920"/>
    <cellStyle name="Normal 51 2 3" xfId="8921"/>
    <cellStyle name="Normal 51 3" xfId="8922"/>
    <cellStyle name="Normal 51 4" xfId="8923"/>
    <cellStyle name="Normal 51 5" xfId="8924"/>
    <cellStyle name="Normal 51 6" xfId="8925"/>
    <cellStyle name="Normal 52" xfId="8926"/>
    <cellStyle name="Normal 53" xfId="8927"/>
    <cellStyle name="Normal 53 2" xfId="8928"/>
    <cellStyle name="Normal 53 3" xfId="8929"/>
    <cellStyle name="Normal 53 3 2" xfId="8930"/>
    <cellStyle name="Normal 53 4" xfId="8931"/>
    <cellStyle name="Normal 54" xfId="8932"/>
    <cellStyle name="Normal 54 2" xfId="8933"/>
    <cellStyle name="Normal 54 3" xfId="8934"/>
    <cellStyle name="Normal 54 3 2" xfId="8935"/>
    <cellStyle name="Normal 54 4" xfId="8936"/>
    <cellStyle name="Normal 55" xfId="8937"/>
    <cellStyle name="Normal 55 2" xfId="8938"/>
    <cellStyle name="Normal 55 2 2" xfId="8939"/>
    <cellStyle name="Normal 55 3" xfId="8940"/>
    <cellStyle name="Normal 56" xfId="8941"/>
    <cellStyle name="Normal 56 2" xfId="8942"/>
    <cellStyle name="Normal 56 2 2" xfId="8943"/>
    <cellStyle name="Normal 56 3" xfId="8944"/>
    <cellStyle name="Normal 57" xfId="8945"/>
    <cellStyle name="Normal 57 2" xfId="8946"/>
    <cellStyle name="Normal 58" xfId="8947"/>
    <cellStyle name="Normal 58 2" xfId="8948"/>
    <cellStyle name="Normal 59" xfId="8949"/>
    <cellStyle name="Normal 59 2" xfId="8950"/>
    <cellStyle name="Normal 6" xfId="552"/>
    <cellStyle name="Normal 6 2" xfId="553"/>
    <cellStyle name="Normal 6 2 2" xfId="8951"/>
    <cellStyle name="Normal 6 2 2 2" xfId="8952"/>
    <cellStyle name="Normal 6 2 3" xfId="8953"/>
    <cellStyle name="Normal 6 2 4" xfId="8954"/>
    <cellStyle name="Normal 6 3" xfId="1005"/>
    <cellStyle name="Normal 6 3 2" xfId="8955"/>
    <cellStyle name="Normal 6 4" xfId="8956"/>
    <cellStyle name="Normal 6 5" xfId="8957"/>
    <cellStyle name="Normal 6 5 2" xfId="8958"/>
    <cellStyle name="Normal 6 6" xfId="8959"/>
    <cellStyle name="Normal 6_2010 PTC's Sept10_Aug11 (Version 4)" xfId="554"/>
    <cellStyle name="Normal 60" xfId="8960"/>
    <cellStyle name="Normal 60 2" xfId="8961"/>
    <cellStyle name="Normal 61" xfId="8962"/>
    <cellStyle name="Normal 61 2" xfId="8963"/>
    <cellStyle name="Normal 62" xfId="8964"/>
    <cellStyle name="Normal 62 2" xfId="8965"/>
    <cellStyle name="Normal 63" xfId="8966"/>
    <cellStyle name="Normal 63 2" xfId="8967"/>
    <cellStyle name="Normal 64" xfId="8968"/>
    <cellStyle name="Normal 64 2" xfId="8969"/>
    <cellStyle name="Normal 65" xfId="8970"/>
    <cellStyle name="Normal 65 2" xfId="8971"/>
    <cellStyle name="Normal 66" xfId="8972"/>
    <cellStyle name="Normal 66 2" xfId="8973"/>
    <cellStyle name="Normal 67" xfId="8974"/>
    <cellStyle name="Normal 67 2" xfId="8975"/>
    <cellStyle name="Normal 68" xfId="8976"/>
    <cellStyle name="Normal 68 2" xfId="8977"/>
    <cellStyle name="Normal 69" xfId="8978"/>
    <cellStyle name="Normal 69 2" xfId="8979"/>
    <cellStyle name="Normal 7" xfId="555"/>
    <cellStyle name="Normal 7 2" xfId="1006"/>
    <cellStyle name="Normal 7 2 2" xfId="8980"/>
    <cellStyle name="Normal 7 2 2 2" xfId="8981"/>
    <cellStyle name="Normal 7 2 3" xfId="8982"/>
    <cellStyle name="Normal 7 3" xfId="8983"/>
    <cellStyle name="Normal 7 4" xfId="8984"/>
    <cellStyle name="Normal 7 4 2" xfId="8985"/>
    <cellStyle name="Normal 7 5" xfId="8986"/>
    <cellStyle name="Normal 70" xfId="8987"/>
    <cellStyle name="Normal 70 2" xfId="8988"/>
    <cellStyle name="Normal 71" xfId="8989"/>
    <cellStyle name="Normal 71 2" xfId="8990"/>
    <cellStyle name="Normal 72" xfId="8991"/>
    <cellStyle name="Normal 72 2" xfId="8992"/>
    <cellStyle name="Normal 73" xfId="8993"/>
    <cellStyle name="Normal 73 2" xfId="8994"/>
    <cellStyle name="Normal 74" xfId="8995"/>
    <cellStyle name="Normal 75" xfId="8996"/>
    <cellStyle name="Normal 76" xfId="8997"/>
    <cellStyle name="Normal 77" xfId="8998"/>
    <cellStyle name="Normal 78" xfId="8999"/>
    <cellStyle name="Normal 79" xfId="9000"/>
    <cellStyle name="Normal 8" xfId="556"/>
    <cellStyle name="Normal 8 2" xfId="1007"/>
    <cellStyle name="Normal 8 2 2" xfId="9001"/>
    <cellStyle name="Normal 8 2 2 2" xfId="9002"/>
    <cellStyle name="Normal 8 2 3" xfId="9003"/>
    <cellStyle name="Normal 8 2 4" xfId="9004"/>
    <cellStyle name="Normal 8 3" xfId="9005"/>
    <cellStyle name="Normal 8 4" xfId="9006"/>
    <cellStyle name="Normal 8 4 2" xfId="9007"/>
    <cellStyle name="Normal 8 5" xfId="9008"/>
    <cellStyle name="Normal 8 6" xfId="9009"/>
    <cellStyle name="Normal 80" xfId="9010"/>
    <cellStyle name="Normal 81" xfId="9011"/>
    <cellStyle name="Normal 82" xfId="9012"/>
    <cellStyle name="Normal 83" xfId="9013"/>
    <cellStyle name="Normal 84" xfId="9014"/>
    <cellStyle name="Normal 85" xfId="9015"/>
    <cellStyle name="Normal 86" xfId="9016"/>
    <cellStyle name="Normal 87" xfId="9017"/>
    <cellStyle name="Normal 88" xfId="9018"/>
    <cellStyle name="Normal 89" xfId="9019"/>
    <cellStyle name="Normal 9" xfId="557"/>
    <cellStyle name="Normal 9 2" xfId="1008"/>
    <cellStyle name="Normal 9 2 2" xfId="1009"/>
    <cellStyle name="Normal 9 2 2 2" xfId="9020"/>
    <cellStyle name="Normal 9 2 3" xfId="9021"/>
    <cellStyle name="Normal 9 3" xfId="1010"/>
    <cellStyle name="Normal 9 3 2" xfId="9022"/>
    <cellStyle name="Normal 9 4" xfId="9023"/>
    <cellStyle name="Normal 90" xfId="9024"/>
    <cellStyle name="Normal 91" xfId="9025"/>
    <cellStyle name="Normal 92" xfId="9026"/>
    <cellStyle name="Normal 93" xfId="9027"/>
    <cellStyle name="Normal 94" xfId="9028"/>
    <cellStyle name="Normal 95" xfId="9029"/>
    <cellStyle name="Normal 96" xfId="9030"/>
    <cellStyle name="Normal 97" xfId="9031"/>
    <cellStyle name="Normal 98" xfId="9032"/>
    <cellStyle name="Normal 99" xfId="9033"/>
    <cellStyle name="Normal_Commitment 034 Merger Cr 2009" xfId="558"/>
    <cellStyle name="Note" xfId="559" builtinId="10" customBuiltin="1"/>
    <cellStyle name="Note 10" xfId="560"/>
    <cellStyle name="Note 10 2" xfId="1011"/>
    <cellStyle name="Note 10 2 2" xfId="9034"/>
    <cellStyle name="Note 10 3" xfId="9035"/>
    <cellStyle name="Note 11" xfId="561"/>
    <cellStyle name="Note 11 2" xfId="1012"/>
    <cellStyle name="Note 11 2 2" xfId="9036"/>
    <cellStyle name="Note 11 3" xfId="9037"/>
    <cellStyle name="Note 12" xfId="1155"/>
    <cellStyle name="Note 12 2" xfId="1013"/>
    <cellStyle name="Note 12 2 2" xfId="9038"/>
    <cellStyle name="Note 12 3" xfId="9039"/>
    <cellStyle name="Note 12 3 2" xfId="9040"/>
    <cellStyle name="Note 12 4" xfId="9041"/>
    <cellStyle name="Note 13" xfId="9042"/>
    <cellStyle name="Note 13 2" xfId="9043"/>
    <cellStyle name="Note 14" xfId="9044"/>
    <cellStyle name="Note 2" xfId="562"/>
    <cellStyle name="Note 2 2" xfId="1014"/>
    <cellStyle name="Note 2 2 2" xfId="9045"/>
    <cellStyle name="Note 2 2 3" xfId="9046"/>
    <cellStyle name="Note 2 2 4" xfId="9047"/>
    <cellStyle name="Note 2 3" xfId="9048"/>
    <cellStyle name="Note 2 3 2" xfId="9049"/>
    <cellStyle name="Note 2 4" xfId="9050"/>
    <cellStyle name="Note 2 4 2" xfId="9051"/>
    <cellStyle name="Note 2 5" xfId="9052"/>
    <cellStyle name="Note 2_AURORA Total New" xfId="9053"/>
    <cellStyle name="Note 3" xfId="563"/>
    <cellStyle name="Note 3 2" xfId="1015"/>
    <cellStyle name="Note 3 2 2" xfId="9054"/>
    <cellStyle name="Note 3 3" xfId="9055"/>
    <cellStyle name="Note 3 4" xfId="9056"/>
    <cellStyle name="Note 4" xfId="564"/>
    <cellStyle name="Note 4 2" xfId="1016"/>
    <cellStyle name="Note 4 2 2" xfId="9057"/>
    <cellStyle name="Note 4 3" xfId="9058"/>
    <cellStyle name="Note 4 4" xfId="9059"/>
    <cellStyle name="Note 5" xfId="565"/>
    <cellStyle name="Note 5 2" xfId="1017"/>
    <cellStyle name="Note 5 2 2" xfId="9060"/>
    <cellStyle name="Note 5 3" xfId="9061"/>
    <cellStyle name="Note 5 4" xfId="9062"/>
    <cellStyle name="Note 6" xfId="566"/>
    <cellStyle name="Note 6 2" xfId="1018"/>
    <cellStyle name="Note 6 2 2" xfId="9063"/>
    <cellStyle name="Note 6 3" xfId="9064"/>
    <cellStyle name="Note 6 4" xfId="9065"/>
    <cellStyle name="Note 7" xfId="567"/>
    <cellStyle name="Note 7 2" xfId="1019"/>
    <cellStyle name="Note 7 2 2" xfId="9066"/>
    <cellStyle name="Note 7 3" xfId="9067"/>
    <cellStyle name="Note 7 4" xfId="9068"/>
    <cellStyle name="Note 8" xfId="568"/>
    <cellStyle name="Note 8 2" xfId="1020"/>
    <cellStyle name="Note 8 2 2" xfId="9069"/>
    <cellStyle name="Note 8 3" xfId="9070"/>
    <cellStyle name="Note 8 4" xfId="9071"/>
    <cellStyle name="Note 9" xfId="569"/>
    <cellStyle name="Note 9 2" xfId="1021"/>
    <cellStyle name="Note 9 2 2" xfId="9072"/>
    <cellStyle name="Note 9 3" xfId="9073"/>
    <cellStyle name="Note 9 4" xfId="9074"/>
    <cellStyle name="Output" xfId="570" builtinId="21" customBuiltin="1"/>
    <cellStyle name="Output 2" xfId="1156"/>
    <cellStyle name="Output 2 2" xfId="9075"/>
    <cellStyle name="Output 2 2 2" xfId="9076"/>
    <cellStyle name="Output 2 2 3" xfId="9077"/>
    <cellStyle name="Output 2 3" xfId="9078"/>
    <cellStyle name="Output 2 4" xfId="9079"/>
    <cellStyle name="Output 3" xfId="9080"/>
    <cellStyle name="Output 3 2" xfId="9081"/>
    <cellStyle name="Output 3 3" xfId="9082"/>
    <cellStyle name="Output 3 4" xfId="9083"/>
    <cellStyle name="Output 4" xfId="9084"/>
    <cellStyle name="Output 5" xfId="9085"/>
    <cellStyle name="Output 6" xfId="9086"/>
    <cellStyle name="Percen - Style1" xfId="571"/>
    <cellStyle name="Percen - Style1 2" xfId="9087"/>
    <cellStyle name="Percen - Style2" xfId="572"/>
    <cellStyle name="Percen - Style2 2" xfId="9088"/>
    <cellStyle name="Percen - Style2 3" xfId="9089"/>
    <cellStyle name="Percen - Style3" xfId="573"/>
    <cellStyle name="Percen - Style3 2" xfId="1022"/>
    <cellStyle name="Percen - Style3 2 2" xfId="9090"/>
    <cellStyle name="Percen - Style3 3" xfId="9091"/>
    <cellStyle name="Percen - Style3 4" xfId="9092"/>
    <cellStyle name="Percen - Style3_ACCOUNTS" xfId="9093"/>
    <cellStyle name="Percent" xfId="574" builtinId="5"/>
    <cellStyle name="Percent (0)" xfId="1023"/>
    <cellStyle name="Percent [2]" xfId="575"/>
    <cellStyle name="Percent [2] 2" xfId="739"/>
    <cellStyle name="Percent [2] 2 2" xfId="9094"/>
    <cellStyle name="Percent [2] 2 2 2" xfId="9095"/>
    <cellStyle name="Percent [2] 2 3" xfId="9096"/>
    <cellStyle name="Percent [2] 3" xfId="9097"/>
    <cellStyle name="Percent [2] 3 2" xfId="9098"/>
    <cellStyle name="Percent [2] 3 2 2" xfId="9099"/>
    <cellStyle name="Percent [2] 3 3" xfId="9100"/>
    <cellStyle name="Percent [2] 3 3 2" xfId="9101"/>
    <cellStyle name="Percent [2] 3 4" xfId="9102"/>
    <cellStyle name="Percent [2] 3 4 2" xfId="9103"/>
    <cellStyle name="Percent [2] 4" xfId="9104"/>
    <cellStyle name="Percent [2] 4 2" xfId="9105"/>
    <cellStyle name="Percent [2] 5" xfId="9106"/>
    <cellStyle name="Percent [2] 6" xfId="9107"/>
    <cellStyle name="Percent [2] 7" xfId="9108"/>
    <cellStyle name="Percent 10" xfId="1024"/>
    <cellStyle name="Percent 10 2" xfId="9109"/>
    <cellStyle name="Percent 10 3" xfId="9110"/>
    <cellStyle name="Percent 10 3 2" xfId="9111"/>
    <cellStyle name="Percent 10 4" xfId="9112"/>
    <cellStyle name="Percent 100" xfId="9113"/>
    <cellStyle name="Percent 101" xfId="9114"/>
    <cellStyle name="Percent 102" xfId="9115"/>
    <cellStyle name="Percent 103" xfId="9116"/>
    <cellStyle name="Percent 104" xfId="9117"/>
    <cellStyle name="Percent 105" xfId="9118"/>
    <cellStyle name="Percent 106" xfId="9119"/>
    <cellStyle name="Percent 107" xfId="9120"/>
    <cellStyle name="Percent 108" xfId="9121"/>
    <cellStyle name="Percent 109" xfId="9122"/>
    <cellStyle name="Percent 11" xfId="1025"/>
    <cellStyle name="Percent 11 2" xfId="9123"/>
    <cellStyle name="Percent 11 2 2" xfId="9124"/>
    <cellStyle name="Percent 11 3" xfId="9125"/>
    <cellStyle name="Percent 11 3 2" xfId="9126"/>
    <cellStyle name="Percent 11 4" xfId="9127"/>
    <cellStyle name="Percent 11 4 2" xfId="9128"/>
    <cellStyle name="Percent 11 5" xfId="9129"/>
    <cellStyle name="Percent 110" xfId="9130"/>
    <cellStyle name="Percent 111" xfId="9131"/>
    <cellStyle name="Percent 112" xfId="9132"/>
    <cellStyle name="Percent 113" xfId="9133"/>
    <cellStyle name="Percent 114" xfId="9134"/>
    <cellStyle name="Percent 115" xfId="9135"/>
    <cellStyle name="Percent 116" xfId="9136"/>
    <cellStyle name="Percent 117" xfId="9137"/>
    <cellStyle name="Percent 118" xfId="9138"/>
    <cellStyle name="Percent 119" xfId="9139"/>
    <cellStyle name="Percent 12" xfId="1026"/>
    <cellStyle name="Percent 12 2" xfId="1071"/>
    <cellStyle name="Percent 12 2 2" xfId="9140"/>
    <cellStyle name="Percent 12 2 2 2" xfId="9141"/>
    <cellStyle name="Percent 12 2 3" xfId="9142"/>
    <cellStyle name="Percent 12 3" xfId="9143"/>
    <cellStyle name="Percent 12 3 2" xfId="9144"/>
    <cellStyle name="Percent 12 4" xfId="9145"/>
    <cellStyle name="Percent 12 4 2" xfId="9146"/>
    <cellStyle name="Percent 12 5" xfId="9147"/>
    <cellStyle name="Percent 12 5 2" xfId="9148"/>
    <cellStyle name="Percent 120" xfId="9149"/>
    <cellStyle name="Percent 13" xfId="1027"/>
    <cellStyle name="Percent 13 2" xfId="9150"/>
    <cellStyle name="Percent 13 2 2" xfId="9151"/>
    <cellStyle name="Percent 13 2 3" xfId="9152"/>
    <cellStyle name="Percent 13 3" xfId="9153"/>
    <cellStyle name="Percent 13 3 2" xfId="9154"/>
    <cellStyle name="Percent 13 4" xfId="9155"/>
    <cellStyle name="Percent 13 5" xfId="9156"/>
    <cellStyle name="Percent 13 6" xfId="9157"/>
    <cellStyle name="Percent 14" xfId="1028"/>
    <cellStyle name="Percent 14 2" xfId="9158"/>
    <cellStyle name="Percent 14 2 2" xfId="9159"/>
    <cellStyle name="Percent 14 3" xfId="9160"/>
    <cellStyle name="Percent 14 4" xfId="9161"/>
    <cellStyle name="Percent 14 4 2" xfId="9162"/>
    <cellStyle name="Percent 14 5" xfId="9163"/>
    <cellStyle name="Percent 15" xfId="1029"/>
    <cellStyle name="Percent 15 2" xfId="9164"/>
    <cellStyle name="Percent 15 2 2" xfId="9165"/>
    <cellStyle name="Percent 15 2 3" xfId="9166"/>
    <cellStyle name="Percent 15 2 4" xfId="9167"/>
    <cellStyle name="Percent 15 3" xfId="9168"/>
    <cellStyle name="Percent 15 3 2" xfId="9169"/>
    <cellStyle name="Percent 15 4" xfId="9170"/>
    <cellStyle name="Percent 15 4 2" xfId="9171"/>
    <cellStyle name="Percent 15 5" xfId="9172"/>
    <cellStyle name="Percent 15 6" xfId="9173"/>
    <cellStyle name="Percent 16" xfId="1030"/>
    <cellStyle name="Percent 16 2" xfId="9174"/>
    <cellStyle name="Percent 16 2 2" xfId="9175"/>
    <cellStyle name="Percent 16 3" xfId="9176"/>
    <cellStyle name="Percent 16 3 2" xfId="9177"/>
    <cellStyle name="Percent 16 4" xfId="9178"/>
    <cellStyle name="Percent 16 4 2" xfId="9179"/>
    <cellStyle name="Percent 17" xfId="1031"/>
    <cellStyle name="Percent 17 2" xfId="9180"/>
    <cellStyle name="Percent 17 2 2" xfId="9181"/>
    <cellStyle name="Percent 17 2 3" xfId="9182"/>
    <cellStyle name="Percent 17 3" xfId="9183"/>
    <cellStyle name="Percent 17 3 2" xfId="9184"/>
    <cellStyle name="Percent 17 4" xfId="9185"/>
    <cellStyle name="Percent 17 4 2" xfId="9186"/>
    <cellStyle name="Percent 18" xfId="1032"/>
    <cellStyle name="Percent 18 2" xfId="9187"/>
    <cellStyle name="Percent 18 2 2" xfId="9188"/>
    <cellStyle name="Percent 18 3" xfId="9189"/>
    <cellStyle name="Percent 18 3 2" xfId="9190"/>
    <cellStyle name="Percent 18 4" xfId="9191"/>
    <cellStyle name="Percent 18 4 2" xfId="9192"/>
    <cellStyle name="Percent 18 5" xfId="9193"/>
    <cellStyle name="Percent 19" xfId="1033"/>
    <cellStyle name="Percent 19 2" xfId="9194"/>
    <cellStyle name="Percent 19 2 2" xfId="9195"/>
    <cellStyle name="Percent 19 3" xfId="9196"/>
    <cellStyle name="Percent 19 3 2" xfId="9197"/>
    <cellStyle name="Percent 19 4" xfId="9198"/>
    <cellStyle name="Percent 19 4 2" xfId="9199"/>
    <cellStyle name="Percent 2" xfId="576"/>
    <cellStyle name="Percent 2 2" xfId="577"/>
    <cellStyle name="Percent 2 2 2" xfId="9200"/>
    <cellStyle name="Percent 2 2 2 2" xfId="9201"/>
    <cellStyle name="Percent 2 2 3" xfId="9202"/>
    <cellStyle name="Percent 2 2 4" xfId="9203"/>
    <cellStyle name="Percent 2 3" xfId="9204"/>
    <cellStyle name="Percent 2 3 2" xfId="9205"/>
    <cellStyle name="Percent 2 3 3" xfId="9206"/>
    <cellStyle name="Percent 2 3 4" xfId="9207"/>
    <cellStyle name="Percent 2 4" xfId="9208"/>
    <cellStyle name="Percent 2 4 2" xfId="9209"/>
    <cellStyle name="Percent 2 5" xfId="9210"/>
    <cellStyle name="Percent 2 6" xfId="9211"/>
    <cellStyle name="Percent 20" xfId="1157"/>
    <cellStyle name="Percent 20 2" xfId="9212"/>
    <cellStyle name="Percent 20 2 2" xfId="9213"/>
    <cellStyle name="Percent 20 2 3" xfId="9214"/>
    <cellStyle name="Percent 20 2 4" xfId="9215"/>
    <cellStyle name="Percent 20 3" xfId="9216"/>
    <cellStyle name="Percent 20 4" xfId="9217"/>
    <cellStyle name="Percent 20 5" xfId="9218"/>
    <cellStyle name="Percent 21" xfId="1158"/>
    <cellStyle name="Percent 21 2" xfId="9219"/>
    <cellStyle name="Percent 21 3" xfId="9220"/>
    <cellStyle name="Percent 22" xfId="1159"/>
    <cellStyle name="Percent 22 2" xfId="9221"/>
    <cellStyle name="Percent 22 3" xfId="9222"/>
    <cellStyle name="Percent 22 3 2" xfId="9223"/>
    <cellStyle name="Percent 22 4" xfId="9224"/>
    <cellStyle name="Percent 23" xfId="1160"/>
    <cellStyle name="Percent 23 2" xfId="9225"/>
    <cellStyle name="Percent 23 3" xfId="9226"/>
    <cellStyle name="Percent 23 3 2" xfId="9227"/>
    <cellStyle name="Percent 23 4" xfId="9228"/>
    <cellStyle name="Percent 24" xfId="1161"/>
    <cellStyle name="Percent 24 2" xfId="9229"/>
    <cellStyle name="Percent 24 2 2" xfId="9230"/>
    <cellStyle name="Percent 24 3" xfId="9231"/>
    <cellStyle name="Percent 24 3 2" xfId="9232"/>
    <cellStyle name="Percent 24 4" xfId="9233"/>
    <cellStyle name="Percent 24 4 2" xfId="9234"/>
    <cellStyle name="Percent 24 5" xfId="9235"/>
    <cellStyle name="Percent 25" xfId="1162"/>
    <cellStyle name="Percent 25 2" xfId="9236"/>
    <cellStyle name="Percent 25 2 2" xfId="9237"/>
    <cellStyle name="Percent 25 3" xfId="9238"/>
    <cellStyle name="Percent 26" xfId="1163"/>
    <cellStyle name="Percent 26 2" xfId="9239"/>
    <cellStyle name="Percent 27" xfId="9240"/>
    <cellStyle name="Percent 27 2" xfId="9241"/>
    <cellStyle name="Percent 28" xfId="9242"/>
    <cellStyle name="Percent 28 2" xfId="9243"/>
    <cellStyle name="Percent 29" xfId="9244"/>
    <cellStyle name="Percent 29 2" xfId="9245"/>
    <cellStyle name="Percent 3" xfId="578"/>
    <cellStyle name="Percent 3 2" xfId="1034"/>
    <cellStyle name="Percent 3 2 2" xfId="9246"/>
    <cellStyle name="Percent 3 2 2 2" xfId="9247"/>
    <cellStyle name="Percent 3 2 3" xfId="9248"/>
    <cellStyle name="Percent 3 3" xfId="9249"/>
    <cellStyle name="Percent 3 3 2" xfId="9250"/>
    <cellStyle name="Percent 3 4" xfId="9251"/>
    <cellStyle name="Percent 3 5" xfId="9252"/>
    <cellStyle name="Percent 30" xfId="9253"/>
    <cellStyle name="Percent 30 2" xfId="9254"/>
    <cellStyle name="Percent 31" xfId="9255"/>
    <cellStyle name="Percent 31 2" xfId="9256"/>
    <cellStyle name="Percent 32" xfId="9257"/>
    <cellStyle name="Percent 32 2" xfId="9258"/>
    <cellStyle name="Percent 33" xfId="9259"/>
    <cellStyle name="Percent 33 2" xfId="9260"/>
    <cellStyle name="Percent 34" xfId="9261"/>
    <cellStyle name="Percent 34 2" xfId="9262"/>
    <cellStyle name="Percent 35" xfId="9263"/>
    <cellStyle name="Percent 35 2" xfId="9264"/>
    <cellStyle name="Percent 36" xfId="9265"/>
    <cellStyle name="Percent 36 2" xfId="9266"/>
    <cellStyle name="Percent 37" xfId="9267"/>
    <cellStyle name="Percent 37 2" xfId="9268"/>
    <cellStyle name="Percent 38" xfId="9269"/>
    <cellStyle name="Percent 38 2" xfId="9270"/>
    <cellStyle name="Percent 39" xfId="9271"/>
    <cellStyle name="Percent 39 2" xfId="9272"/>
    <cellStyle name="Percent 4" xfId="579"/>
    <cellStyle name="Percent 4 2" xfId="1035"/>
    <cellStyle name="Percent 4 2 2" xfId="9273"/>
    <cellStyle name="Percent 4 2 3" xfId="9274"/>
    <cellStyle name="Percent 4 2 3 2" xfId="9275"/>
    <cellStyle name="Percent 4 2 4" xfId="9276"/>
    <cellStyle name="Percent 4 2 5" xfId="9277"/>
    <cellStyle name="Percent 4 3" xfId="1036"/>
    <cellStyle name="Percent 4 3 2" xfId="9278"/>
    <cellStyle name="Percent 4 4" xfId="9279"/>
    <cellStyle name="Percent 4 5" xfId="9280"/>
    <cellStyle name="Percent 40" xfId="9281"/>
    <cellStyle name="Percent 40 2" xfId="9282"/>
    <cellStyle name="Percent 41" xfId="9283"/>
    <cellStyle name="Percent 41 2" xfId="9284"/>
    <cellStyle name="Percent 42" xfId="9285"/>
    <cellStyle name="Percent 42 2" xfId="9286"/>
    <cellStyle name="Percent 43" xfId="9287"/>
    <cellStyle name="Percent 43 2" xfId="9288"/>
    <cellStyle name="Percent 44" xfId="9289"/>
    <cellStyle name="Percent 44 2" xfId="9290"/>
    <cellStyle name="Percent 45" xfId="9291"/>
    <cellStyle name="Percent 45 2" xfId="9292"/>
    <cellStyle name="Percent 46" xfId="9293"/>
    <cellStyle name="Percent 47" xfId="9294"/>
    <cellStyle name="Percent 48" xfId="9295"/>
    <cellStyle name="Percent 49" xfId="9296"/>
    <cellStyle name="Percent 5" xfId="580"/>
    <cellStyle name="Percent 5 2" xfId="9297"/>
    <cellStyle name="Percent 5 2 2" xfId="9298"/>
    <cellStyle name="Percent 5 3" xfId="9299"/>
    <cellStyle name="Percent 5 4" xfId="9300"/>
    <cellStyle name="Percent 50" xfId="9301"/>
    <cellStyle name="Percent 51" xfId="9302"/>
    <cellStyle name="Percent 52" xfId="9303"/>
    <cellStyle name="Percent 53" xfId="9304"/>
    <cellStyle name="Percent 54" xfId="9305"/>
    <cellStyle name="Percent 55" xfId="9306"/>
    <cellStyle name="Percent 56" xfId="9307"/>
    <cellStyle name="Percent 57" xfId="9308"/>
    <cellStyle name="Percent 58" xfId="9309"/>
    <cellStyle name="Percent 59" xfId="9310"/>
    <cellStyle name="Percent 6" xfId="581"/>
    <cellStyle name="Percent 6 2" xfId="9311"/>
    <cellStyle name="Percent 6 2 2" xfId="9312"/>
    <cellStyle name="Percent 6 2 2 2" xfId="9313"/>
    <cellStyle name="Percent 6 2 3" xfId="9314"/>
    <cellStyle name="Percent 6 3" xfId="9315"/>
    <cellStyle name="Percent 6 3 2" xfId="9316"/>
    <cellStyle name="Percent 6 4" xfId="9317"/>
    <cellStyle name="Percent 6 5" xfId="9318"/>
    <cellStyle name="Percent 60" xfId="9319"/>
    <cellStyle name="Percent 61" xfId="9320"/>
    <cellStyle name="Percent 62" xfId="9321"/>
    <cellStyle name="Percent 63" xfId="9322"/>
    <cellStyle name="Percent 64" xfId="9323"/>
    <cellStyle name="Percent 65" xfId="9324"/>
    <cellStyle name="Percent 66" xfId="9325"/>
    <cellStyle name="Percent 67" xfId="9326"/>
    <cellStyle name="Percent 68" xfId="9327"/>
    <cellStyle name="Percent 69" xfId="9328"/>
    <cellStyle name="Percent 7" xfId="582"/>
    <cellStyle name="Percent 7 2" xfId="1037"/>
    <cellStyle name="Percent 7 2 2" xfId="9329"/>
    <cellStyle name="Percent 7 2 3" xfId="9330"/>
    <cellStyle name="Percent 7 3" xfId="9331"/>
    <cellStyle name="Percent 7 3 2" xfId="9332"/>
    <cellStyle name="Percent 7 3 3" xfId="9333"/>
    <cellStyle name="Percent 7 3 4" xfId="9334"/>
    <cellStyle name="Percent 7 4" xfId="9335"/>
    <cellStyle name="Percent 7 4 2" xfId="9336"/>
    <cellStyle name="Percent 7 5" xfId="9337"/>
    <cellStyle name="Percent 7 5 2" xfId="9338"/>
    <cellStyle name="Percent 7 6" xfId="9339"/>
    <cellStyle name="Percent 7 7" xfId="9340"/>
    <cellStyle name="Percent 7 8" xfId="9341"/>
    <cellStyle name="Percent 7 9" xfId="9342"/>
    <cellStyle name="Percent 70" xfId="9343"/>
    <cellStyle name="Percent 71" xfId="9344"/>
    <cellStyle name="Percent 72" xfId="9345"/>
    <cellStyle name="Percent 73" xfId="9346"/>
    <cellStyle name="Percent 74" xfId="9347"/>
    <cellStyle name="Percent 75" xfId="9348"/>
    <cellStyle name="Percent 76" xfId="9349"/>
    <cellStyle name="Percent 77" xfId="9350"/>
    <cellStyle name="Percent 78" xfId="9351"/>
    <cellStyle name="Percent 79" xfId="9352"/>
    <cellStyle name="Percent 8" xfId="583"/>
    <cellStyle name="Percent 8 2" xfId="9353"/>
    <cellStyle name="Percent 8 2 2" xfId="9354"/>
    <cellStyle name="Percent 8 3" xfId="9355"/>
    <cellStyle name="Percent 80" xfId="9356"/>
    <cellStyle name="Percent 81" xfId="9357"/>
    <cellStyle name="Percent 82" xfId="9358"/>
    <cellStyle name="Percent 83" xfId="9359"/>
    <cellStyle name="Percent 84" xfId="9360"/>
    <cellStyle name="Percent 85" xfId="9361"/>
    <cellStyle name="Percent 86" xfId="9362"/>
    <cellStyle name="Percent 87" xfId="9363"/>
    <cellStyle name="Percent 88" xfId="9364"/>
    <cellStyle name="Percent 89" xfId="9365"/>
    <cellStyle name="Percent 9" xfId="1038"/>
    <cellStyle name="Percent 9 2" xfId="9366"/>
    <cellStyle name="Percent 9 2 2" xfId="9367"/>
    <cellStyle name="Percent 9 2 3" xfId="9368"/>
    <cellStyle name="Percent 9 3" xfId="9369"/>
    <cellStyle name="Percent 9 4" xfId="9370"/>
    <cellStyle name="Percent 90" xfId="9371"/>
    <cellStyle name="Percent 91" xfId="9372"/>
    <cellStyle name="Percent 92" xfId="9373"/>
    <cellStyle name="Percent 93" xfId="9374"/>
    <cellStyle name="Percent 94" xfId="9375"/>
    <cellStyle name="Percent 95" xfId="9376"/>
    <cellStyle name="Percent 96" xfId="9377"/>
    <cellStyle name="Percent 97" xfId="9378"/>
    <cellStyle name="Percent 98" xfId="9379"/>
    <cellStyle name="Percent 99" xfId="9380"/>
    <cellStyle name="Processing" xfId="584"/>
    <cellStyle name="Processing 2" xfId="9381"/>
    <cellStyle name="Processing 2 2" xfId="9382"/>
    <cellStyle name="Processing 3" xfId="9383"/>
    <cellStyle name="Processing 4" xfId="9384"/>
    <cellStyle name="Processing_AURORA Total New" xfId="9385"/>
    <cellStyle name="PSChar" xfId="585"/>
    <cellStyle name="PSChar 2" xfId="9386"/>
    <cellStyle name="PSChar 2 2" xfId="9387"/>
    <cellStyle name="PSChar 3" xfId="9388"/>
    <cellStyle name="PSChar 4" xfId="9389"/>
    <cellStyle name="PSDate" xfId="586"/>
    <cellStyle name="PSDate 2" xfId="9390"/>
    <cellStyle name="PSDate 2 2" xfId="9391"/>
    <cellStyle name="PSDate 3" xfId="9392"/>
    <cellStyle name="PSDate 4" xfId="9393"/>
    <cellStyle name="PSDec" xfId="587"/>
    <cellStyle name="PSDec 2" xfId="9394"/>
    <cellStyle name="PSDec 2 2" xfId="9395"/>
    <cellStyle name="PSDec 3" xfId="9396"/>
    <cellStyle name="PSDec 4" xfId="9397"/>
    <cellStyle name="PSHeading" xfId="588"/>
    <cellStyle name="PSHeading 2" xfId="9398"/>
    <cellStyle name="PSHeading 2 2" xfId="9399"/>
    <cellStyle name="PSHeading 3" xfId="9400"/>
    <cellStyle name="PSHeading 4" xfId="9401"/>
    <cellStyle name="PSInt" xfId="589"/>
    <cellStyle name="PSInt 2" xfId="9402"/>
    <cellStyle name="PSInt 2 2" xfId="9403"/>
    <cellStyle name="PSInt 3" xfId="9404"/>
    <cellStyle name="PSInt 4" xfId="9405"/>
    <cellStyle name="PSSpacer" xfId="590"/>
    <cellStyle name="PSSpacer 2" xfId="9406"/>
    <cellStyle name="PSSpacer 2 2" xfId="9407"/>
    <cellStyle name="PSSpacer 3" xfId="9408"/>
    <cellStyle name="PSSpacer 4" xfId="9409"/>
    <cellStyle name="purple - Style8" xfId="591"/>
    <cellStyle name="purple - Style8 2" xfId="1039"/>
    <cellStyle name="purple - Style8 2 2" xfId="9410"/>
    <cellStyle name="purple - Style8 3" xfId="9411"/>
    <cellStyle name="purple - Style8_ACCOUNTS" xfId="9412"/>
    <cellStyle name="RED" xfId="592"/>
    <cellStyle name="Red - Style7" xfId="593"/>
    <cellStyle name="Red - Style7 2" xfId="1040"/>
    <cellStyle name="Red - Style7 2 2" xfId="9413"/>
    <cellStyle name="Red - Style7 3" xfId="9414"/>
    <cellStyle name="Red - Style7_ACCOUNTS" xfId="9415"/>
    <cellStyle name="RED 10" xfId="9416"/>
    <cellStyle name="RED 11" xfId="9417"/>
    <cellStyle name="RED 12" xfId="9418"/>
    <cellStyle name="RED 13" xfId="9419"/>
    <cellStyle name="RED 14" xfId="9420"/>
    <cellStyle name="RED 15" xfId="9421"/>
    <cellStyle name="RED 16" xfId="9422"/>
    <cellStyle name="RED 17" xfId="9423"/>
    <cellStyle name="RED 18" xfId="9424"/>
    <cellStyle name="RED 19" xfId="9425"/>
    <cellStyle name="RED 2" xfId="9426"/>
    <cellStyle name="RED 2 2" xfId="9427"/>
    <cellStyle name="RED 20" xfId="9428"/>
    <cellStyle name="RED 21" xfId="9429"/>
    <cellStyle name="RED 22" xfId="9430"/>
    <cellStyle name="RED 23" xfId="9431"/>
    <cellStyle name="RED 24" xfId="9432"/>
    <cellStyle name="RED 3" xfId="9433"/>
    <cellStyle name="RED 4" xfId="9434"/>
    <cellStyle name="RED 5" xfId="9435"/>
    <cellStyle name="RED 6" xfId="9436"/>
    <cellStyle name="RED 7" xfId="9437"/>
    <cellStyle name="RED 8" xfId="9438"/>
    <cellStyle name="RED 9" xfId="9439"/>
    <cellStyle name="RED_04 07E Wild Horse Wind Expansion (C) (2)" xfId="594"/>
    <cellStyle name="Report" xfId="595"/>
    <cellStyle name="Report - Style5" xfId="596"/>
    <cellStyle name="Report - Style6" xfId="597"/>
    <cellStyle name="Report - Style7" xfId="598"/>
    <cellStyle name="Report - Style8" xfId="599"/>
    <cellStyle name="Report 2" xfId="9440"/>
    <cellStyle name="Report 2 2" xfId="9441"/>
    <cellStyle name="Report 3" xfId="9442"/>
    <cellStyle name="Report 4" xfId="9443"/>
    <cellStyle name="Report 5" xfId="9444"/>
    <cellStyle name="Report 6" xfId="9445"/>
    <cellStyle name="Report Bar" xfId="600"/>
    <cellStyle name="Report Bar 2" xfId="9446"/>
    <cellStyle name="Report Bar 2 2" xfId="9447"/>
    <cellStyle name="Report Bar 3" xfId="9448"/>
    <cellStyle name="Report Bar 4" xfId="9449"/>
    <cellStyle name="Report Bar 5" xfId="9450"/>
    <cellStyle name="Report Bar_AURORA Total New" xfId="9451"/>
    <cellStyle name="Report Heading" xfId="601"/>
    <cellStyle name="Report Heading 2" xfId="1041"/>
    <cellStyle name="Report Heading 3" xfId="9452"/>
    <cellStyle name="Report Heading_Electric Rev Req Model (2009 GRC) Rebuttal" xfId="9453"/>
    <cellStyle name="Report Percent" xfId="602"/>
    <cellStyle name="Report Percent 2" xfId="1042"/>
    <cellStyle name="Report Percent 2 2" xfId="9454"/>
    <cellStyle name="Report Percent 2 2 2" xfId="9455"/>
    <cellStyle name="Report Percent 2 3" xfId="9456"/>
    <cellStyle name="Report Percent 3" xfId="9457"/>
    <cellStyle name="Report Percent 3 2" xfId="9458"/>
    <cellStyle name="Report Percent 3 2 2" xfId="9459"/>
    <cellStyle name="Report Percent 3 3" xfId="9460"/>
    <cellStyle name="Report Percent 3 3 2" xfId="9461"/>
    <cellStyle name="Report Percent 3 4" xfId="9462"/>
    <cellStyle name="Report Percent 3 4 2" xfId="9463"/>
    <cellStyle name="Report Percent 4" xfId="9464"/>
    <cellStyle name="Report Percent 4 2" xfId="9465"/>
    <cellStyle name="Report Percent 5" xfId="9466"/>
    <cellStyle name="Report Percent 6" xfId="9467"/>
    <cellStyle name="Report Percent 7" xfId="9468"/>
    <cellStyle name="Report Percent_ACCOUNTS" xfId="9469"/>
    <cellStyle name="Report Unit Cost" xfId="603"/>
    <cellStyle name="Report Unit Cost 2" xfId="1043"/>
    <cellStyle name="Report Unit Cost 2 2" xfId="9470"/>
    <cellStyle name="Report Unit Cost 2 2 2" xfId="9471"/>
    <cellStyle name="Report Unit Cost 2 3" xfId="9472"/>
    <cellStyle name="Report Unit Cost 3" xfId="9473"/>
    <cellStyle name="Report Unit Cost 3 2" xfId="9474"/>
    <cellStyle name="Report Unit Cost 3 2 2" xfId="9475"/>
    <cellStyle name="Report Unit Cost 3 3" xfId="9476"/>
    <cellStyle name="Report Unit Cost 3 3 2" xfId="9477"/>
    <cellStyle name="Report Unit Cost 3 4" xfId="9478"/>
    <cellStyle name="Report Unit Cost 3 4 2" xfId="9479"/>
    <cellStyle name="Report Unit Cost 4" xfId="9480"/>
    <cellStyle name="Report Unit Cost 4 2" xfId="9481"/>
    <cellStyle name="Report Unit Cost 5" xfId="9482"/>
    <cellStyle name="Report Unit Cost 6" xfId="9483"/>
    <cellStyle name="Report Unit Cost 7" xfId="9484"/>
    <cellStyle name="Report Unit Cost_ACCOUNTS" xfId="9485"/>
    <cellStyle name="Report_Adj Bench DR 3 for Initial Briefs (Electric)" xfId="9486"/>
    <cellStyle name="Reports" xfId="604"/>
    <cellStyle name="Reports 2" xfId="1044"/>
    <cellStyle name="Reports 3" xfId="9487"/>
    <cellStyle name="Reports Total" xfId="605"/>
    <cellStyle name="Reports Total 2" xfId="9488"/>
    <cellStyle name="Reports Total 2 2" xfId="9489"/>
    <cellStyle name="Reports Total 3" xfId="9490"/>
    <cellStyle name="Reports Total 4" xfId="9491"/>
    <cellStyle name="Reports Total 5" xfId="9492"/>
    <cellStyle name="Reports Total_AURORA Total New" xfId="9493"/>
    <cellStyle name="Reports Unit Cost Total" xfId="606"/>
    <cellStyle name="Reports Unit Cost Total 2" xfId="9494"/>
    <cellStyle name="Reports Unit Cost Total 3" xfId="9495"/>
    <cellStyle name="Reports_14.21G &amp; 16.28E Incentive Pay" xfId="9496"/>
    <cellStyle name="RevList" xfId="607"/>
    <cellStyle name="RevList 2" xfId="9497"/>
    <cellStyle name="round100" xfId="608"/>
    <cellStyle name="round100 2" xfId="1045"/>
    <cellStyle name="round100 2 2" xfId="9498"/>
    <cellStyle name="round100 2 2 2" xfId="9499"/>
    <cellStyle name="round100 2 3" xfId="9500"/>
    <cellStyle name="round100 3" xfId="9501"/>
    <cellStyle name="round100 3 2" xfId="9502"/>
    <cellStyle name="round100 3 2 2" xfId="9503"/>
    <cellStyle name="round100 3 3" xfId="9504"/>
    <cellStyle name="round100 3 3 2" xfId="9505"/>
    <cellStyle name="round100 3 4" xfId="9506"/>
    <cellStyle name="round100 3 4 2" xfId="9507"/>
    <cellStyle name="round100 4" xfId="9508"/>
    <cellStyle name="round100 4 2" xfId="9509"/>
    <cellStyle name="round100 5" xfId="9510"/>
    <cellStyle name="round100 6" xfId="9511"/>
    <cellStyle name="round100 7" xfId="9512"/>
    <cellStyle name="SAPBEXaggData" xfId="609"/>
    <cellStyle name="SAPBEXaggData 2" xfId="1046"/>
    <cellStyle name="SAPBEXaggData 3" xfId="9513"/>
    <cellStyle name="SAPBEXaggDataEmph" xfId="610"/>
    <cellStyle name="SAPBEXaggDataEmph 2" xfId="9514"/>
    <cellStyle name="SAPBEXaggDataEmph 3" xfId="9515"/>
    <cellStyle name="SAPBEXaggItem" xfId="611"/>
    <cellStyle name="SAPBEXaggItem 2" xfId="1047"/>
    <cellStyle name="SAPBEXaggItem 3" xfId="9516"/>
    <cellStyle name="SAPBEXaggItemX" xfId="612"/>
    <cellStyle name="SAPBEXaggItemX 2" xfId="9517"/>
    <cellStyle name="SAPBEXaggItemX 3" xfId="9518"/>
    <cellStyle name="SAPBEXchaText" xfId="613"/>
    <cellStyle name="SAPBEXchaText 2" xfId="1048"/>
    <cellStyle name="SAPBEXchaText 2 2" xfId="9519"/>
    <cellStyle name="SAPBEXchaText 2 2 2" xfId="9520"/>
    <cellStyle name="SAPBEXchaText 2 3" xfId="9521"/>
    <cellStyle name="SAPBEXchaText 3" xfId="1049"/>
    <cellStyle name="SAPBEXchaText 3 2" xfId="9522"/>
    <cellStyle name="SAPBEXchaText 3 2 2" xfId="9523"/>
    <cellStyle name="SAPBEXchaText 3 3" xfId="9524"/>
    <cellStyle name="SAPBEXchaText 3 3 2" xfId="9525"/>
    <cellStyle name="SAPBEXchaText 3 4" xfId="9526"/>
    <cellStyle name="SAPBEXchaText 3 4 2" xfId="9527"/>
    <cellStyle name="SAPBEXchaText 4" xfId="9528"/>
    <cellStyle name="SAPBEXchaText 4 2" xfId="9529"/>
    <cellStyle name="SAPBEXchaText 5" xfId="9530"/>
    <cellStyle name="SAPBEXchaText 6" xfId="9531"/>
    <cellStyle name="SAPBEXchaText 7" xfId="9532"/>
    <cellStyle name="SAPBEXchaText 8" xfId="9533"/>
    <cellStyle name="SAPBEXchaText 9" xfId="9534"/>
    <cellStyle name="SAPBEXexcBad7" xfId="614"/>
    <cellStyle name="SAPBEXexcBad7 2" xfId="9535"/>
    <cellStyle name="SAPBEXexcBad7 3" xfId="9536"/>
    <cellStyle name="SAPBEXexcBad8" xfId="615"/>
    <cellStyle name="SAPBEXexcBad8 2" xfId="9537"/>
    <cellStyle name="SAPBEXexcBad8 3" xfId="9538"/>
    <cellStyle name="SAPBEXexcBad9" xfId="616"/>
    <cellStyle name="SAPBEXexcBad9 2" xfId="9539"/>
    <cellStyle name="SAPBEXexcBad9 3" xfId="9540"/>
    <cellStyle name="SAPBEXexcCritical4" xfId="617"/>
    <cellStyle name="SAPBEXexcCritical4 2" xfId="9541"/>
    <cellStyle name="SAPBEXexcCritical4 3" xfId="9542"/>
    <cellStyle name="SAPBEXexcCritical5" xfId="618"/>
    <cellStyle name="SAPBEXexcCritical5 2" xfId="9543"/>
    <cellStyle name="SAPBEXexcCritical5 3" xfId="9544"/>
    <cellStyle name="SAPBEXexcCritical6" xfId="619"/>
    <cellStyle name="SAPBEXexcCritical6 2" xfId="9545"/>
    <cellStyle name="SAPBEXexcCritical6 3" xfId="9546"/>
    <cellStyle name="SAPBEXexcGood1" xfId="620"/>
    <cellStyle name="SAPBEXexcGood1 2" xfId="9547"/>
    <cellStyle name="SAPBEXexcGood1 3" xfId="9548"/>
    <cellStyle name="SAPBEXexcGood2" xfId="621"/>
    <cellStyle name="SAPBEXexcGood2 2" xfId="9549"/>
    <cellStyle name="SAPBEXexcGood2 3" xfId="9550"/>
    <cellStyle name="SAPBEXexcGood3" xfId="622"/>
    <cellStyle name="SAPBEXexcGood3 2" xfId="9551"/>
    <cellStyle name="SAPBEXexcGood3 3" xfId="9552"/>
    <cellStyle name="SAPBEXfilterDrill" xfId="623"/>
    <cellStyle name="SAPBEXfilterDrill 2" xfId="1050"/>
    <cellStyle name="SAPBEXfilterDrill 3" xfId="9553"/>
    <cellStyle name="SAPBEXfilterDrill 4" xfId="9554"/>
    <cellStyle name="SAPBEXfilterItem" xfId="624"/>
    <cellStyle name="SAPBEXfilterItem 2" xfId="1051"/>
    <cellStyle name="SAPBEXfilterItem 3" xfId="9555"/>
    <cellStyle name="SAPBEXfilterText" xfId="625"/>
    <cellStyle name="SAPBEXfilterText 2" xfId="9556"/>
    <cellStyle name="SAPBEXfilterText 3" xfId="9557"/>
    <cellStyle name="SAPBEXformats" xfId="626"/>
    <cellStyle name="SAPBEXformats 2" xfId="9558"/>
    <cellStyle name="SAPBEXformats 2 2" xfId="9559"/>
    <cellStyle name="SAPBEXformats 3" xfId="9560"/>
    <cellStyle name="SAPBEXformats 4" xfId="9561"/>
    <cellStyle name="SAPBEXheaderItem" xfId="627"/>
    <cellStyle name="SAPBEXheaderItem 2" xfId="1052"/>
    <cellStyle name="SAPBEXheaderItem 3" xfId="9562"/>
    <cellStyle name="SAPBEXheaderItem 4" xfId="9563"/>
    <cellStyle name="SAPBEXheaderText" xfId="628"/>
    <cellStyle name="SAPBEXheaderText 2" xfId="1053"/>
    <cellStyle name="SAPBEXheaderText 3" xfId="9564"/>
    <cellStyle name="SAPBEXheaderText 4" xfId="9565"/>
    <cellStyle name="SAPBEXHLevel0" xfId="629"/>
    <cellStyle name="SAPBEXHLevel0 2" xfId="9566"/>
    <cellStyle name="SAPBEXHLevel0 2 2" xfId="9567"/>
    <cellStyle name="SAPBEXHLevel0 3" xfId="9568"/>
    <cellStyle name="SAPBEXHLevel0 4" xfId="9569"/>
    <cellStyle name="SAPBEXHLevel0X" xfId="630"/>
    <cellStyle name="SAPBEXHLevel0X 2" xfId="1054"/>
    <cellStyle name="SAPBEXHLevel0X 2 2" xfId="9570"/>
    <cellStyle name="SAPBEXHLevel0X 2 2 2" xfId="9571"/>
    <cellStyle name="SAPBEXHLevel0X 2 3" xfId="9572"/>
    <cellStyle name="SAPBEXHLevel0X 3" xfId="9573"/>
    <cellStyle name="SAPBEXHLevel0X 3 2" xfId="9574"/>
    <cellStyle name="SAPBEXHLevel0X 3 2 2" xfId="9575"/>
    <cellStyle name="SAPBEXHLevel0X 3 3" xfId="9576"/>
    <cellStyle name="SAPBEXHLevel0X 3 3 2" xfId="9577"/>
    <cellStyle name="SAPBEXHLevel0X 3 4" xfId="9578"/>
    <cellStyle name="SAPBEXHLevel0X 3 4 2" xfId="9579"/>
    <cellStyle name="SAPBEXHLevel0X 4" xfId="9580"/>
    <cellStyle name="SAPBEXHLevel0X 4 2" xfId="9581"/>
    <cellStyle name="SAPBEXHLevel0X 5" xfId="9582"/>
    <cellStyle name="SAPBEXHLevel0X 6" xfId="9583"/>
    <cellStyle name="SAPBEXHLevel0X 7" xfId="9584"/>
    <cellStyle name="SAPBEXHLevel0X 8" xfId="9585"/>
    <cellStyle name="SAPBEXHLevel1" xfId="631"/>
    <cellStyle name="SAPBEXHLevel1 2" xfId="9586"/>
    <cellStyle name="SAPBEXHLevel1 2 2" xfId="9587"/>
    <cellStyle name="SAPBEXHLevel1 3" xfId="9588"/>
    <cellStyle name="SAPBEXHLevel1 4" xfId="9589"/>
    <cellStyle name="SAPBEXHLevel1X" xfId="632"/>
    <cellStyle name="SAPBEXHLevel1X 2" xfId="9590"/>
    <cellStyle name="SAPBEXHLevel1X 2 2" xfId="9591"/>
    <cellStyle name="SAPBEXHLevel1X 3" xfId="9592"/>
    <cellStyle name="SAPBEXHLevel1X 4" xfId="9593"/>
    <cellStyle name="SAPBEXHLevel2" xfId="633"/>
    <cellStyle name="SAPBEXHLevel2 2" xfId="9594"/>
    <cellStyle name="SAPBEXHLevel2 2 2" xfId="9595"/>
    <cellStyle name="SAPBEXHLevel2 3" xfId="9596"/>
    <cellStyle name="SAPBEXHLevel2 4" xfId="9597"/>
    <cellStyle name="SAPBEXHLevel2X" xfId="634"/>
    <cellStyle name="SAPBEXHLevel2X 2" xfId="9598"/>
    <cellStyle name="SAPBEXHLevel2X 2 2" xfId="9599"/>
    <cellStyle name="SAPBEXHLevel2X 3" xfId="9600"/>
    <cellStyle name="SAPBEXHLevel2X 4" xfId="9601"/>
    <cellStyle name="SAPBEXHLevel3" xfId="635"/>
    <cellStyle name="SAPBEXHLevel3 2" xfId="9602"/>
    <cellStyle name="SAPBEXHLevel3 2 2" xfId="9603"/>
    <cellStyle name="SAPBEXHLevel3 3" xfId="9604"/>
    <cellStyle name="SAPBEXHLevel3 4" xfId="9605"/>
    <cellStyle name="SAPBEXHLevel3X" xfId="636"/>
    <cellStyle name="SAPBEXHLevel3X 2" xfId="9606"/>
    <cellStyle name="SAPBEXHLevel3X 2 2" xfId="9607"/>
    <cellStyle name="SAPBEXHLevel3X 3" xfId="9608"/>
    <cellStyle name="SAPBEXHLevel3X 4" xfId="9609"/>
    <cellStyle name="SAPBEXinputData" xfId="637"/>
    <cellStyle name="SAPBEXinputData 2" xfId="9610"/>
    <cellStyle name="SAPBEXinputData 2 2" xfId="9611"/>
    <cellStyle name="SAPBEXinputData 3" xfId="9612"/>
    <cellStyle name="SAPBEXItemHeader" xfId="638"/>
    <cellStyle name="SAPBEXresData" xfId="639"/>
    <cellStyle name="SAPBEXresData 2" xfId="9613"/>
    <cellStyle name="SAPBEXresData 3" xfId="9614"/>
    <cellStyle name="SAPBEXresDataEmph" xfId="640"/>
    <cellStyle name="SAPBEXresDataEmph 2" xfId="9615"/>
    <cellStyle name="SAPBEXresDataEmph 3" xfId="9616"/>
    <cellStyle name="SAPBEXresItem" xfId="641"/>
    <cellStyle name="SAPBEXresItem 2" xfId="9617"/>
    <cellStyle name="SAPBEXresItem 3" xfId="9618"/>
    <cellStyle name="SAPBEXresItemX" xfId="642"/>
    <cellStyle name="SAPBEXresItemX 2" xfId="9619"/>
    <cellStyle name="SAPBEXresItemX 3" xfId="9620"/>
    <cellStyle name="SAPBEXstdData" xfId="643"/>
    <cellStyle name="SAPBEXstdData 2" xfId="1055"/>
    <cellStyle name="SAPBEXstdData 3" xfId="9621"/>
    <cellStyle name="SAPBEXstdData 4" xfId="9622"/>
    <cellStyle name="SAPBEXstdDataEmph" xfId="644"/>
    <cellStyle name="SAPBEXstdDataEmph 2" xfId="9623"/>
    <cellStyle name="SAPBEXstdDataEmph 3" xfId="9624"/>
    <cellStyle name="SAPBEXstdItem" xfId="645"/>
    <cellStyle name="SAPBEXstdItem 2" xfId="1056"/>
    <cellStyle name="SAPBEXstdItem 2 2" xfId="9625"/>
    <cellStyle name="SAPBEXstdItem 2 2 2" xfId="9626"/>
    <cellStyle name="SAPBEXstdItem 2 3" xfId="9627"/>
    <cellStyle name="SAPBEXstdItem 3" xfId="9628"/>
    <cellStyle name="SAPBEXstdItem 3 2" xfId="9629"/>
    <cellStyle name="SAPBEXstdItem 3 2 2" xfId="9630"/>
    <cellStyle name="SAPBEXstdItem 3 3" xfId="9631"/>
    <cellStyle name="SAPBEXstdItem 3 3 2" xfId="9632"/>
    <cellStyle name="SAPBEXstdItem 3 4" xfId="9633"/>
    <cellStyle name="SAPBEXstdItem 3 4 2" xfId="9634"/>
    <cellStyle name="SAPBEXstdItem 4" xfId="9635"/>
    <cellStyle name="SAPBEXstdItem 4 2" xfId="9636"/>
    <cellStyle name="SAPBEXstdItem 5" xfId="9637"/>
    <cellStyle name="SAPBEXstdItem 6" xfId="9638"/>
    <cellStyle name="SAPBEXstdItem 7" xfId="9639"/>
    <cellStyle name="SAPBEXstdItem 8" xfId="9640"/>
    <cellStyle name="SAPBEXstdItemX" xfId="646"/>
    <cellStyle name="SAPBEXstdItemX 2" xfId="1057"/>
    <cellStyle name="SAPBEXstdItemX 2 2" xfId="9641"/>
    <cellStyle name="SAPBEXstdItemX 2 2 2" xfId="9642"/>
    <cellStyle name="SAPBEXstdItemX 2 3" xfId="9643"/>
    <cellStyle name="SAPBEXstdItemX 3" xfId="9644"/>
    <cellStyle name="SAPBEXstdItemX 3 2" xfId="9645"/>
    <cellStyle name="SAPBEXstdItemX 3 2 2" xfId="9646"/>
    <cellStyle name="SAPBEXstdItemX 3 3" xfId="9647"/>
    <cellStyle name="SAPBEXstdItemX 3 3 2" xfId="9648"/>
    <cellStyle name="SAPBEXstdItemX 3 4" xfId="9649"/>
    <cellStyle name="SAPBEXstdItemX 3 4 2" xfId="9650"/>
    <cellStyle name="SAPBEXstdItemX 4" xfId="9651"/>
    <cellStyle name="SAPBEXstdItemX 4 2" xfId="9652"/>
    <cellStyle name="SAPBEXstdItemX 5" xfId="9653"/>
    <cellStyle name="SAPBEXstdItemX 6" xfId="9654"/>
    <cellStyle name="SAPBEXstdItemX 7" xfId="9655"/>
    <cellStyle name="SAPBEXstdItemX 8" xfId="9656"/>
    <cellStyle name="SAPBEXtitle" xfId="647"/>
    <cellStyle name="SAPBEXtitle 2" xfId="1058"/>
    <cellStyle name="SAPBEXtitle 3" xfId="9657"/>
    <cellStyle name="SAPBEXunassignedItem" xfId="648"/>
    <cellStyle name="SAPBEXundefined" xfId="649"/>
    <cellStyle name="SAPBEXundefined 2" xfId="9658"/>
    <cellStyle name="SAPBEXundefined 3" xfId="9659"/>
    <cellStyle name="shade" xfId="650"/>
    <cellStyle name="shade 2" xfId="1059"/>
    <cellStyle name="shade 2 2" xfId="9660"/>
    <cellStyle name="shade 2 2 2" xfId="9661"/>
    <cellStyle name="shade 2 3" xfId="9662"/>
    <cellStyle name="shade 3" xfId="9663"/>
    <cellStyle name="shade 3 2" xfId="9664"/>
    <cellStyle name="shade 3 2 2" xfId="9665"/>
    <cellStyle name="shade 3 3" xfId="9666"/>
    <cellStyle name="shade 3 3 2" xfId="9667"/>
    <cellStyle name="shade 3 4" xfId="9668"/>
    <cellStyle name="shade 3 4 2" xfId="9669"/>
    <cellStyle name="shade 4" xfId="9670"/>
    <cellStyle name="shade 4 2" xfId="9671"/>
    <cellStyle name="shade 5" xfId="9672"/>
    <cellStyle name="shade 6" xfId="9673"/>
    <cellStyle name="shade 7" xfId="9674"/>
    <cellStyle name="shade_ACCOUNTS" xfId="9675"/>
    <cellStyle name="Sheet Title" xfId="651"/>
    <cellStyle name="StmtTtl1" xfId="652"/>
    <cellStyle name="StmtTtl1 2" xfId="653"/>
    <cellStyle name="StmtTtl1 2 2" xfId="1060"/>
    <cellStyle name="StmtTtl1 2 3" xfId="9676"/>
    <cellStyle name="StmtTtl1 2 4" xfId="9677"/>
    <cellStyle name="StmtTtl1 3" xfId="654"/>
    <cellStyle name="StmtTtl1 3 2" xfId="1061"/>
    <cellStyle name="StmtTtl1 3 3" xfId="9678"/>
    <cellStyle name="StmtTtl1 3 4" xfId="9679"/>
    <cellStyle name="StmtTtl1 4" xfId="655"/>
    <cellStyle name="StmtTtl1 4 2" xfId="1062"/>
    <cellStyle name="StmtTtl1 4 3" xfId="9680"/>
    <cellStyle name="StmtTtl1 4 4" xfId="9681"/>
    <cellStyle name="StmtTtl1 5" xfId="9682"/>
    <cellStyle name="StmtTtl1 5 2" xfId="9683"/>
    <cellStyle name="StmtTtl1 6" xfId="9684"/>
    <cellStyle name="StmtTtl1 6 2" xfId="9685"/>
    <cellStyle name="StmtTtl1 7" xfId="9686"/>
    <cellStyle name="StmtTtl1 8" xfId="9687"/>
    <cellStyle name="StmtTtl1_(C) WHE Proforma with ITC cash grant 10 Yr Amort_for deferral_102809" xfId="9688"/>
    <cellStyle name="StmtTtl2" xfId="656"/>
    <cellStyle name="StmtTtl2 2" xfId="9689"/>
    <cellStyle name="StmtTtl2 2 2" xfId="9690"/>
    <cellStyle name="StmtTtl2 3" xfId="9691"/>
    <cellStyle name="StmtTtl2 3 2" xfId="9692"/>
    <cellStyle name="StmtTtl2 4" xfId="9693"/>
    <cellStyle name="StmtTtl2 5" xfId="9694"/>
    <cellStyle name="StmtTtl2 6" xfId="9695"/>
    <cellStyle name="StmtTtl2 7" xfId="9696"/>
    <cellStyle name="StmtTtl2 8" xfId="9697"/>
    <cellStyle name="StmtTtl2 9" xfId="9698"/>
    <cellStyle name="StmtTtl2_4.32E Depreciation Study Robs file" xfId="9699"/>
    <cellStyle name="STYL1 - Style1" xfId="657"/>
    <cellStyle name="STYL1 - Style1 2" xfId="9700"/>
    <cellStyle name="Style 1" xfId="658"/>
    <cellStyle name="Style 1 10" xfId="9701"/>
    <cellStyle name="Style 1 11" xfId="9702"/>
    <cellStyle name="Style 1 2" xfId="659"/>
    <cellStyle name="Style 1 2 2" xfId="660"/>
    <cellStyle name="Style 1 2 2 2" xfId="9703"/>
    <cellStyle name="Style 1 2 3" xfId="9704"/>
    <cellStyle name="Style 1 2 4" xfId="9705"/>
    <cellStyle name="Style 1 2 5" xfId="9706"/>
    <cellStyle name="Style 1 2 6" xfId="9707"/>
    <cellStyle name="Style 1 2_Chelan PUD Power Costs (8-10)" xfId="9708"/>
    <cellStyle name="Style 1 3" xfId="661"/>
    <cellStyle name="Style 1 3 2" xfId="9709"/>
    <cellStyle name="Style 1 3 2 2" xfId="9710"/>
    <cellStyle name="Style 1 3 2 3" xfId="9711"/>
    <cellStyle name="Style 1 3 3" xfId="9712"/>
    <cellStyle name="Style 1 3 3 2" xfId="9713"/>
    <cellStyle name="Style 1 3 4" xfId="9714"/>
    <cellStyle name="Style 1 3 5" xfId="9715"/>
    <cellStyle name="Style 1 4" xfId="662"/>
    <cellStyle name="Style 1 4 2" xfId="9716"/>
    <cellStyle name="Style 1 4 2 2" xfId="9717"/>
    <cellStyle name="Style 1 4 3" xfId="9718"/>
    <cellStyle name="Style 1 4 4" xfId="9719"/>
    <cellStyle name="Style 1 5" xfId="9720"/>
    <cellStyle name="Style 1 5 2" xfId="9721"/>
    <cellStyle name="Style 1 5 2 2" xfId="9722"/>
    <cellStyle name="Style 1 5 3" xfId="9723"/>
    <cellStyle name="Style 1 5 4" xfId="9724"/>
    <cellStyle name="Style 1 6" xfId="9725"/>
    <cellStyle name="Style 1 6 2" xfId="9726"/>
    <cellStyle name="Style 1 6 2 2" xfId="9727"/>
    <cellStyle name="Style 1 6 2 3" xfId="9728"/>
    <cellStyle name="Style 1 6 3" xfId="9729"/>
    <cellStyle name="Style 1 6 3 2" xfId="9730"/>
    <cellStyle name="Style 1 6 4" xfId="9731"/>
    <cellStyle name="Style 1 6 4 2" xfId="9732"/>
    <cellStyle name="Style 1 6 5" xfId="9733"/>
    <cellStyle name="Style 1 6 5 2" xfId="9734"/>
    <cellStyle name="Style 1 6 6" xfId="9735"/>
    <cellStyle name="Style 1 7" xfId="9736"/>
    <cellStyle name="Style 1 8" xfId="9737"/>
    <cellStyle name="Style 1 9" xfId="9738"/>
    <cellStyle name="Style 1_ Price Inputs" xfId="9739"/>
    <cellStyle name="STYLE1" xfId="9740"/>
    <cellStyle name="STYLE2" xfId="9741"/>
    <cellStyle name="STYLE3" xfId="9742"/>
    <cellStyle name="sub-tl - Style3" xfId="1063"/>
    <cellStyle name="subtot - Style5" xfId="1064"/>
    <cellStyle name="Subtotal" xfId="663"/>
    <cellStyle name="Sub-total" xfId="664"/>
    <cellStyle name="Subtotal 2" xfId="9743"/>
    <cellStyle name="Sub-total 2" xfId="9744"/>
    <cellStyle name="Subtotal 3" xfId="9745"/>
    <cellStyle name="Sub-total 3" xfId="9746"/>
    <cellStyle name="taples Plaza" xfId="1065"/>
    <cellStyle name="Test" xfId="665"/>
    <cellStyle name="Tickmark" xfId="1066"/>
    <cellStyle name="Title" xfId="666" builtinId="15" customBuiltin="1"/>
    <cellStyle name="Title 2" xfId="1164"/>
    <cellStyle name="Title 2 2" xfId="9747"/>
    <cellStyle name="Title 2 2 2" xfId="9748"/>
    <cellStyle name="Title 2 3" xfId="9749"/>
    <cellStyle name="Title 3" xfId="9750"/>
    <cellStyle name="Title 3 2" xfId="9751"/>
    <cellStyle name="Title 3 3" xfId="9752"/>
    <cellStyle name="Title 3 4" xfId="9753"/>
    <cellStyle name="Title 4" xfId="9754"/>
    <cellStyle name="Title 5" xfId="9755"/>
    <cellStyle name="Title 6" xfId="9756"/>
    <cellStyle name="Title: - Style3" xfId="667"/>
    <cellStyle name="Title: - Style4" xfId="668"/>
    <cellStyle name="Title: Major" xfId="669"/>
    <cellStyle name="Title: Major 2" xfId="9757"/>
    <cellStyle name="Title: Major 3" xfId="9758"/>
    <cellStyle name="Title: Minor" xfId="670"/>
    <cellStyle name="Title: Minor 2" xfId="1067"/>
    <cellStyle name="Title: Minor 3" xfId="9759"/>
    <cellStyle name="Title: Minor_Electric Rev Req Model (2009 GRC) Rebuttal" xfId="9760"/>
    <cellStyle name="Title: Worksheet" xfId="671"/>
    <cellStyle name="Title: Worksheet 2" xfId="9761"/>
    <cellStyle name="Total" xfId="672" builtinId="25" customBuiltin="1"/>
    <cellStyle name="Total 2" xfId="1165"/>
    <cellStyle name="Total 2 2" xfId="9762"/>
    <cellStyle name="Total 2 2 2" xfId="9763"/>
    <cellStyle name="Total 2 2 3" xfId="9764"/>
    <cellStyle name="Total 2 3" xfId="9765"/>
    <cellStyle name="Total 2 3 2" xfId="9766"/>
    <cellStyle name="Total 2 3 3" xfId="9767"/>
    <cellStyle name="Total 2 3 4" xfId="9768"/>
    <cellStyle name="Total 2 4" xfId="9769"/>
    <cellStyle name="Total 3" xfId="1166"/>
    <cellStyle name="Total 3 2" xfId="9770"/>
    <cellStyle name="Total 3 3" xfId="9771"/>
    <cellStyle name="Total 3 4" xfId="9772"/>
    <cellStyle name="Total 4" xfId="9773"/>
    <cellStyle name="Total 4 2" xfId="9774"/>
    <cellStyle name="Total 5" xfId="9775"/>
    <cellStyle name="Total 6" xfId="9776"/>
    <cellStyle name="Total 9" xfId="9777"/>
    <cellStyle name="Total 9 2" xfId="9778"/>
    <cellStyle name="Total4 - Style4" xfId="673"/>
    <cellStyle name="Total4 - Style4 2" xfId="1068"/>
    <cellStyle name="Total4 - Style4 2 2" xfId="9779"/>
    <cellStyle name="Total4 - Style4 3" xfId="9780"/>
    <cellStyle name="Total4 - Style4_ACCOUNTS" xfId="9781"/>
    <cellStyle name="Warning Text" xfId="674" builtinId="11" customBuiltin="1"/>
    <cellStyle name="Warning Text 2" xfId="1167"/>
    <cellStyle name="Warning Text 2 2" xfId="9782"/>
    <cellStyle name="Warning Text 2 2 2" xfId="9783"/>
    <cellStyle name="Warning Text 2 3" xfId="9784"/>
    <cellStyle name="Warning Text 3" xfId="9785"/>
    <cellStyle name="Warning Text 4" xfId="97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4029075</xdr:colOff>
      <xdr:row>24</xdr:row>
      <xdr:rowOff>19050</xdr:rowOff>
    </xdr:from>
    <xdr:to>
      <xdr:col>7</xdr:col>
      <xdr:colOff>371475</xdr:colOff>
      <xdr:row>31</xdr:row>
      <xdr:rowOff>95250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4324350" y="4552950"/>
          <a:ext cx="4714875" cy="1209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Source:  </a:t>
          </a:r>
        </a:p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2013 Electric Merger</a:t>
          </a:r>
        </a:p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Credit Calculation </a:t>
          </a:r>
        </a:p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Effective 01-01-13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Expedited%20Rate%20Case%20Filings\As-Filed\Workpapers\Electric%20ERF%20Exhibits\KJB-05-WP%202011%20Electric%20CBR%20Mod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asan\Local%20Settings\Temporary%20Internet%20Files\Content.Outlook\ANERJAHH\KJB-03-WP%202011%20Electric%20ERF%20NP%20w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2.01 IS"/>
      <sheetName val="2.02 BS"/>
      <sheetName val="2.03 RB"/>
      <sheetName val="2.04 WC"/>
      <sheetName val="2.05 AM"/>
      <sheetName val="Elec 11CBR model"/>
      <sheetName val="UIP Summary"/>
      <sheetName val="Restating Print Macros"/>
      <sheetName val="Module13"/>
      <sheetName val="Module14"/>
      <sheetName val="Module15"/>
      <sheetName val="Module1"/>
      <sheetName val="KJB-05-WP 2011 Electric CBR Mo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6">
          <cell r="F86">
            <v>7368096541</v>
          </cell>
        </row>
      </sheetData>
      <sheetData sheetId="5" refreshError="1"/>
      <sheetData sheetId="6" refreshError="1"/>
      <sheetData sheetId="7">
        <row r="4">
          <cell r="A4" t="str">
            <v>PUGET SOUND ENERGY-ELECTRIC</v>
          </cell>
        </row>
        <row r="6">
          <cell r="A6" t="str">
            <v>FOR THE TWELVE MONTHS ENDED DECEMBER 31, 2011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  <row r="19">
          <cell r="CQ19">
            <v>0.35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03 P.1 Deficiency"/>
      <sheetName val="KJB-03 P.2 ERF 2011"/>
      <sheetName val="2011 GRC Related==&gt;"/>
      <sheetName val="KJB-03 P.3 2011 GRC ERF"/>
      <sheetName val="KJB-03 P.4 11GRC NonERF Revs"/>
      <sheetName val="RORs &amp; Conv &amp; Prod Fctrs"/>
      <sheetName val="2011 GRC ERF - COS"/>
      <sheetName val="2011 GRC LSR"/>
      <sheetName val="Property Tax 2011 CBR==&gt;"/>
      <sheetName val="11CBR Prop Tax Summary"/>
      <sheetName val="2009 GRC - Revs in 2011 PCA&amp;PT"/>
      <sheetName val="2009 GRC TY Prop Taxes"/>
      <sheetName val="2009 GRC A-1"/>
      <sheetName val="2009 GRC Elec Prop Tax"/>
      <sheetName val="Prop Taxes 12ME Dec11"/>
      <sheetName val="Property Tax 2011 GRC==&gt;"/>
      <sheetName val="11GRC Prop Tax Summary"/>
      <sheetName val="11GRC Prop Tax adj"/>
      <sheetName val="LSR 20.02 Prop Taxes"/>
      <sheetName val="2011 PCA Prop 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A2" sqref="A2"/>
    </sheetView>
  </sheetViews>
  <sheetFormatPr defaultColWidth="9.109375" defaultRowHeight="28.2"/>
  <cols>
    <col min="1" max="1" width="131" style="120" bestFit="1" customWidth="1"/>
    <col min="2" max="16384" width="9.109375" style="20"/>
  </cols>
  <sheetData>
    <row r="1" spans="1:1">
      <c r="A1" s="120" t="s">
        <v>0</v>
      </c>
    </row>
    <row r="3" spans="1:1">
      <c r="A3" s="121" t="s">
        <v>250</v>
      </c>
    </row>
    <row r="4" spans="1:1">
      <c r="A4" s="120" t="s">
        <v>248</v>
      </c>
    </row>
    <row r="5" spans="1:1">
      <c r="A5" s="121" t="s">
        <v>244</v>
      </c>
    </row>
    <row r="6" spans="1:1">
      <c r="A6" s="121" t="s">
        <v>251</v>
      </c>
    </row>
    <row r="7" spans="1:1">
      <c r="A7" s="121" t="s">
        <v>245</v>
      </c>
    </row>
    <row r="8" spans="1:1">
      <c r="A8" s="120" t="s">
        <v>246</v>
      </c>
    </row>
    <row r="10" spans="1:1">
      <c r="A10" s="121" t="s">
        <v>247</v>
      </c>
    </row>
    <row r="11" spans="1:1">
      <c r="A11" s="121"/>
    </row>
    <row r="12" spans="1:1">
      <c r="A12" s="121"/>
    </row>
    <row r="13" spans="1:1">
      <c r="A13" s="121"/>
    </row>
    <row r="14" spans="1:1">
      <c r="A14" s="121"/>
    </row>
    <row r="15" spans="1:1">
      <c r="A15" s="121"/>
    </row>
  </sheetData>
  <printOptions horizont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A18" zoomScaleNormal="100" workbookViewId="0">
      <selection activeCell="U51" sqref="U51"/>
    </sheetView>
  </sheetViews>
  <sheetFormatPr defaultRowHeight="13.2"/>
  <cols>
    <col min="1" max="1" width="5.6640625" bestFit="1" customWidth="1"/>
    <col min="2" max="2" width="6.5546875" bestFit="1" customWidth="1"/>
    <col min="3" max="3" width="9.109375" bestFit="1" customWidth="1"/>
    <col min="5" max="5" width="12" bestFit="1" customWidth="1"/>
    <col min="6" max="6" width="11.21875" bestFit="1" customWidth="1"/>
    <col min="7" max="7" width="10.88671875" bestFit="1" customWidth="1"/>
    <col min="8" max="8" width="9.88671875" bestFit="1" customWidth="1"/>
    <col min="9" max="9" width="7.33203125" bestFit="1" customWidth="1"/>
    <col min="10" max="10" width="13.77734375" bestFit="1" customWidth="1"/>
    <col min="11" max="11" width="10.88671875" bestFit="1" customWidth="1"/>
    <col min="12" max="12" width="12.33203125" bestFit="1" customWidth="1"/>
    <col min="13" max="13" width="11.21875" customWidth="1"/>
    <col min="14" max="14" width="11.33203125" customWidth="1"/>
    <col min="15" max="15" width="12.33203125" bestFit="1" customWidth="1"/>
  </cols>
  <sheetData>
    <row r="1" spans="1:17" ht="31.2">
      <c r="A1" s="338" t="s">
        <v>309</v>
      </c>
      <c r="B1" s="338"/>
      <c r="C1" s="338"/>
      <c r="D1" s="338"/>
      <c r="E1" s="338"/>
      <c r="F1" s="338"/>
      <c r="G1" s="338"/>
      <c r="H1" s="338"/>
      <c r="I1" s="338"/>
      <c r="J1" s="338"/>
      <c r="K1" s="114"/>
      <c r="L1" s="114"/>
      <c r="M1" s="114"/>
      <c r="N1" s="114"/>
      <c r="O1" s="114"/>
      <c r="P1" s="114"/>
      <c r="Q1" s="114"/>
    </row>
    <row r="2" spans="1:17" ht="31.2">
      <c r="A2" s="338" t="s">
        <v>310</v>
      </c>
      <c r="B2" s="338"/>
      <c r="C2" s="338"/>
      <c r="D2" s="338"/>
      <c r="E2" s="338"/>
      <c r="F2" s="338"/>
      <c r="G2" s="338"/>
      <c r="H2" s="338"/>
      <c r="I2" s="338"/>
      <c r="J2" s="338"/>
      <c r="K2" s="114"/>
      <c r="L2" s="114"/>
      <c r="M2" s="114"/>
      <c r="N2" s="114"/>
      <c r="O2" s="114"/>
      <c r="P2" s="114"/>
      <c r="Q2" s="114"/>
    </row>
    <row r="3" spans="1:17" ht="14.4" thickBot="1">
      <c r="K3" s="114"/>
      <c r="L3" s="114"/>
      <c r="M3" s="114"/>
      <c r="N3" s="114"/>
      <c r="O3" s="114"/>
      <c r="P3" s="114"/>
      <c r="Q3" s="114"/>
    </row>
    <row r="4" spans="1:17" ht="13.8">
      <c r="E4" s="335" t="s">
        <v>232</v>
      </c>
      <c r="F4" s="336"/>
      <c r="G4" s="336"/>
      <c r="H4" s="336"/>
      <c r="I4" s="336"/>
      <c r="J4" s="337"/>
      <c r="K4" s="114"/>
      <c r="L4" s="114"/>
      <c r="M4" s="114"/>
      <c r="N4" s="114"/>
      <c r="O4" s="114"/>
      <c r="P4" s="114"/>
      <c r="Q4" s="114"/>
    </row>
    <row r="5" spans="1:17" ht="13.8">
      <c r="A5" s="117" t="s">
        <v>165</v>
      </c>
      <c r="B5" s="117" t="s">
        <v>28</v>
      </c>
      <c r="C5" s="117" t="s">
        <v>233</v>
      </c>
      <c r="E5" s="178" t="s">
        <v>11</v>
      </c>
      <c r="F5" s="179" t="s">
        <v>162</v>
      </c>
      <c r="G5" s="179" t="s">
        <v>163</v>
      </c>
      <c r="H5" s="179" t="s">
        <v>234</v>
      </c>
      <c r="I5" s="179" t="s">
        <v>166</v>
      </c>
      <c r="J5" s="180" t="s">
        <v>311</v>
      </c>
      <c r="K5" s="114"/>
      <c r="L5" s="114"/>
      <c r="M5" s="114"/>
      <c r="N5" s="114"/>
      <c r="O5" s="114"/>
      <c r="P5" s="114"/>
      <c r="Q5" s="114"/>
    </row>
    <row r="6" spans="1:17" ht="13.8">
      <c r="E6" s="181"/>
      <c r="F6" s="32"/>
      <c r="G6" s="32"/>
      <c r="H6" s="32"/>
      <c r="I6" s="32"/>
      <c r="J6" s="182"/>
      <c r="K6" s="114"/>
      <c r="L6" s="114"/>
      <c r="M6" s="114"/>
      <c r="N6" s="114"/>
      <c r="O6" s="114"/>
      <c r="P6" s="114"/>
      <c r="Q6" s="114"/>
    </row>
    <row r="7" spans="1:17" ht="13.8">
      <c r="A7" s="117">
        <v>2013</v>
      </c>
      <c r="B7" s="117"/>
      <c r="C7" s="183"/>
      <c r="E7" s="184">
        <v>9069.2266404507682</v>
      </c>
      <c r="F7" s="185">
        <v>5367.6377911581658</v>
      </c>
      <c r="G7" s="185">
        <v>531.59903391529224</v>
      </c>
      <c r="H7" s="185">
        <v>691.00806781374013</v>
      </c>
      <c r="I7" s="185">
        <v>44.301583405151064</v>
      </c>
      <c r="J7" s="186">
        <v>15703.77311674325</v>
      </c>
      <c r="K7" s="114"/>
      <c r="L7" s="114"/>
      <c r="M7" s="114"/>
      <c r="N7" s="114"/>
      <c r="O7" s="114"/>
      <c r="P7" s="114"/>
      <c r="Q7" s="114"/>
    </row>
    <row r="8" spans="1:17" ht="13.8">
      <c r="A8" s="187">
        <v>2014</v>
      </c>
      <c r="B8" s="187"/>
      <c r="C8" s="188"/>
      <c r="D8" s="189"/>
      <c r="E8" s="190">
        <v>3604.1257969603175</v>
      </c>
      <c r="F8" s="191">
        <v>5595.2614834358683</v>
      </c>
      <c r="G8" s="191">
        <v>-1072.0746433841123</v>
      </c>
      <c r="H8" s="191">
        <v>443.05059776801772</v>
      </c>
      <c r="I8" s="191">
        <v>1.5316432001746989</v>
      </c>
      <c r="J8" s="192">
        <v>8571.8948779802595</v>
      </c>
      <c r="K8" s="114"/>
      <c r="L8" s="114"/>
      <c r="M8" s="114"/>
      <c r="N8" s="114"/>
      <c r="O8" s="114"/>
      <c r="P8" s="114"/>
      <c r="Q8" s="114"/>
    </row>
    <row r="9" spans="1:17" ht="13.8">
      <c r="A9" s="117">
        <v>2015</v>
      </c>
      <c r="B9" s="117"/>
      <c r="C9" s="183"/>
      <c r="E9" s="184">
        <v>7048.4157633631257</v>
      </c>
      <c r="F9" s="185">
        <v>8723.558317913732</v>
      </c>
      <c r="G9" s="185">
        <v>-3150.5130668287602</v>
      </c>
      <c r="H9" s="185">
        <v>461.11877990618086</v>
      </c>
      <c r="I9" s="185">
        <v>1.4300555220846718</v>
      </c>
      <c r="J9" s="186">
        <v>13084.009849876369</v>
      </c>
      <c r="K9" s="114"/>
      <c r="L9" s="114"/>
      <c r="M9" s="114"/>
      <c r="N9" s="114"/>
      <c r="O9" s="114"/>
      <c r="P9" s="114"/>
      <c r="Q9" s="114"/>
    </row>
    <row r="10" spans="1:17" ht="14.4" thickBot="1">
      <c r="K10" s="114"/>
      <c r="L10" s="114"/>
      <c r="M10" s="114"/>
      <c r="N10" s="114"/>
      <c r="O10" s="114"/>
      <c r="P10" s="114"/>
      <c r="Q10" s="114"/>
    </row>
    <row r="11" spans="1:17" ht="13.8">
      <c r="A11" s="117">
        <v>2013</v>
      </c>
      <c r="B11" s="117">
        <v>1</v>
      </c>
      <c r="C11" s="183">
        <v>41275</v>
      </c>
      <c r="E11" s="193">
        <v>-37897.337467921432</v>
      </c>
      <c r="F11" s="194">
        <v>-1146.3358756436501</v>
      </c>
      <c r="G11" s="194">
        <v>9109.9961103627138</v>
      </c>
      <c r="H11" s="194">
        <v>-279.87929952324066</v>
      </c>
      <c r="I11" s="194">
        <v>-104.10990503293499</v>
      </c>
      <c r="J11" s="195">
        <v>-30317.666437758544</v>
      </c>
      <c r="K11" s="114"/>
      <c r="L11" s="114"/>
      <c r="M11" s="114"/>
      <c r="N11" s="114"/>
      <c r="O11" s="114"/>
      <c r="P11" s="114"/>
      <c r="Q11" s="114"/>
    </row>
    <row r="12" spans="1:17" ht="13.8">
      <c r="A12" s="117">
        <v>2013</v>
      </c>
      <c r="B12" s="117">
        <v>2</v>
      </c>
      <c r="C12" s="183">
        <v>41306</v>
      </c>
      <c r="E12" s="184">
        <v>-132901.19587809779</v>
      </c>
      <c r="F12" s="185">
        <v>-77316.138622269675</v>
      </c>
      <c r="G12" s="185">
        <v>-6068.5521737637609</v>
      </c>
      <c r="H12" s="185">
        <v>-805.50098148843153</v>
      </c>
      <c r="I12" s="185">
        <v>-42.884697446381324</v>
      </c>
      <c r="J12" s="196">
        <v>-217134.27235306602</v>
      </c>
      <c r="K12" s="114"/>
      <c r="L12" s="114"/>
      <c r="M12" s="114"/>
      <c r="N12" s="114"/>
      <c r="O12" s="114"/>
      <c r="P12" s="114"/>
      <c r="Q12" s="114"/>
    </row>
    <row r="13" spans="1:17" ht="13.8">
      <c r="A13" s="117">
        <v>2013</v>
      </c>
      <c r="B13" s="117">
        <v>3</v>
      </c>
      <c r="C13" s="183">
        <v>41334</v>
      </c>
      <c r="E13" s="184">
        <v>-27315.804188014474</v>
      </c>
      <c r="F13" s="185">
        <v>-9388.5442738475977</v>
      </c>
      <c r="G13" s="185">
        <v>-4170.2595088279777</v>
      </c>
      <c r="H13" s="185">
        <v>355.19385177753702</v>
      </c>
      <c r="I13" s="185">
        <v>-67.722708014584441</v>
      </c>
      <c r="J13" s="196">
        <v>-40587.136826927097</v>
      </c>
      <c r="K13" s="114"/>
      <c r="L13" s="114"/>
      <c r="M13" s="114"/>
      <c r="N13" s="114"/>
      <c r="O13" s="114"/>
      <c r="P13" s="114"/>
      <c r="Q13" s="114"/>
    </row>
    <row r="14" spans="1:17" ht="13.8">
      <c r="A14" s="117">
        <v>2013</v>
      </c>
      <c r="B14" s="117">
        <v>4</v>
      </c>
      <c r="C14" s="183">
        <v>41365</v>
      </c>
      <c r="E14" s="184">
        <v>-64350.484124361246</v>
      </c>
      <c r="F14" s="185">
        <v>18426.589464693505</v>
      </c>
      <c r="G14" s="185">
        <v>5391.9765692421206</v>
      </c>
      <c r="H14" s="185">
        <v>-165.0640524188866</v>
      </c>
      <c r="I14" s="185">
        <v>-106.34645398757192</v>
      </c>
      <c r="J14" s="196">
        <v>-40803.328596832078</v>
      </c>
      <c r="K14" s="114"/>
      <c r="L14" s="114"/>
      <c r="M14" s="114"/>
      <c r="N14" s="114"/>
      <c r="O14" s="114"/>
      <c r="P14" s="114"/>
      <c r="Q14" s="114"/>
    </row>
    <row r="15" spans="1:17" ht="13.8">
      <c r="A15" s="117">
        <v>2013</v>
      </c>
      <c r="B15" s="117">
        <v>5</v>
      </c>
      <c r="C15" s="183">
        <v>41395</v>
      </c>
      <c r="E15" s="184">
        <v>-61937.567560741794</v>
      </c>
      <c r="F15" s="185">
        <v>-953.83164638892049</v>
      </c>
      <c r="G15" s="185">
        <v>2175.1660326052661</v>
      </c>
      <c r="H15" s="185">
        <v>28.125701468794432</v>
      </c>
      <c r="I15" s="185">
        <v>-88.067409683628114</v>
      </c>
      <c r="J15" s="196">
        <v>-60776.174882740284</v>
      </c>
      <c r="K15" s="114"/>
      <c r="L15" s="114"/>
      <c r="M15" s="114"/>
      <c r="N15" s="114"/>
      <c r="O15" s="114"/>
      <c r="P15" s="114"/>
      <c r="Q15" s="114"/>
    </row>
    <row r="16" spans="1:17" ht="13.8">
      <c r="A16" s="117">
        <v>2013</v>
      </c>
      <c r="B16" s="117">
        <v>6</v>
      </c>
      <c r="C16" s="183">
        <v>41426</v>
      </c>
      <c r="E16" s="184">
        <v>-43088.705305339594</v>
      </c>
      <c r="F16" s="185">
        <v>-19137.928610447794</v>
      </c>
      <c r="G16" s="185">
        <v>535.15156513221154</v>
      </c>
      <c r="H16" s="185">
        <v>73.373928587159753</v>
      </c>
      <c r="I16" s="185">
        <v>-66.13795197011035</v>
      </c>
      <c r="J16" s="196">
        <v>-61684.246374038128</v>
      </c>
      <c r="K16" s="114"/>
      <c r="L16" s="114"/>
      <c r="M16" s="114"/>
      <c r="N16" s="114"/>
      <c r="O16" s="114"/>
      <c r="P16" s="114"/>
      <c r="Q16" s="114"/>
    </row>
    <row r="17" spans="1:17" ht="13.8">
      <c r="A17" s="117">
        <v>2013</v>
      </c>
      <c r="B17" s="117">
        <v>7</v>
      </c>
      <c r="C17" s="183">
        <v>41456</v>
      </c>
      <c r="E17" s="184">
        <v>9597.2729203595081</v>
      </c>
      <c r="F17" s="185">
        <v>17695.021492952888</v>
      </c>
      <c r="G17" s="185">
        <v>1168.1809175837989</v>
      </c>
      <c r="H17" s="185">
        <v>-67.071439197376094</v>
      </c>
      <c r="I17" s="185">
        <v>-19.564946268689823</v>
      </c>
      <c r="J17" s="196">
        <v>28373.838945430132</v>
      </c>
      <c r="K17" s="114"/>
      <c r="L17" s="114"/>
      <c r="M17" s="114"/>
      <c r="N17" s="114"/>
      <c r="O17" s="114"/>
      <c r="P17" s="114"/>
      <c r="Q17" s="114"/>
    </row>
    <row r="18" spans="1:17" ht="13.8">
      <c r="A18" s="117">
        <v>2013</v>
      </c>
      <c r="B18" s="117">
        <v>8</v>
      </c>
      <c r="C18" s="183">
        <v>41487</v>
      </c>
      <c r="E18" s="184">
        <v>7829.368417784106</v>
      </c>
      <c r="F18" s="185">
        <v>10875.735214745335</v>
      </c>
      <c r="G18" s="185">
        <v>350.7122961745481</v>
      </c>
      <c r="H18" s="185">
        <v>368.90203774384099</v>
      </c>
      <c r="I18" s="185">
        <v>-10.325466573399098</v>
      </c>
      <c r="J18" s="196">
        <v>19414.392499874433</v>
      </c>
      <c r="K18" s="114"/>
      <c r="L18" s="114"/>
      <c r="M18" s="114"/>
      <c r="N18" s="114"/>
      <c r="O18" s="114"/>
      <c r="P18" s="114"/>
      <c r="Q18" s="114"/>
    </row>
    <row r="19" spans="1:17" ht="13.8">
      <c r="A19" s="117">
        <v>2013</v>
      </c>
      <c r="B19" s="117">
        <v>9</v>
      </c>
      <c r="C19" s="183">
        <v>41518</v>
      </c>
      <c r="E19" s="184">
        <v>711.12301745975856</v>
      </c>
      <c r="F19" s="185">
        <v>-26215.875309339899</v>
      </c>
      <c r="G19" s="185">
        <v>-3239.3070258708904</v>
      </c>
      <c r="H19" s="185">
        <v>51.672280450760809</v>
      </c>
      <c r="I19" s="185">
        <v>33.650886982167037</v>
      </c>
      <c r="J19" s="196">
        <v>-28658.736150318106</v>
      </c>
      <c r="K19" s="114"/>
      <c r="L19" s="114"/>
      <c r="M19" s="114"/>
      <c r="N19" s="114"/>
      <c r="O19" s="114"/>
      <c r="P19" s="114"/>
      <c r="Q19" s="114"/>
    </row>
    <row r="20" spans="1:17" ht="13.8">
      <c r="A20" s="117">
        <v>2013</v>
      </c>
      <c r="B20" s="117">
        <v>10</v>
      </c>
      <c r="C20" s="183">
        <v>41548</v>
      </c>
      <c r="E20" s="184">
        <v>119100.45826372987</v>
      </c>
      <c r="F20" s="185">
        <v>23048.90066337114</v>
      </c>
      <c r="G20" s="185">
        <v>1776.3957132150535</v>
      </c>
      <c r="H20" s="185">
        <v>248.97102875029395</v>
      </c>
      <c r="I20" s="185">
        <v>127.83846126063654</v>
      </c>
      <c r="J20" s="196">
        <v>144302.56413032699</v>
      </c>
      <c r="K20" s="114"/>
      <c r="L20" s="114"/>
      <c r="M20" s="114"/>
      <c r="N20" s="114"/>
      <c r="O20" s="114"/>
      <c r="P20" s="114"/>
      <c r="Q20" s="114"/>
    </row>
    <row r="21" spans="1:17" ht="13.8">
      <c r="A21" s="117">
        <v>2013</v>
      </c>
      <c r="B21" s="117">
        <v>11</v>
      </c>
      <c r="C21" s="183">
        <v>41579</v>
      </c>
      <c r="E21" s="184">
        <v>108135.35969982395</v>
      </c>
      <c r="F21" s="185">
        <v>33265.264392689045</v>
      </c>
      <c r="G21" s="185">
        <v>-4592.9948087044177</v>
      </c>
      <c r="H21" s="185">
        <v>705.96212376245239</v>
      </c>
      <c r="I21" s="185">
        <v>180.08919472137302</v>
      </c>
      <c r="J21" s="196">
        <v>137693.68060229241</v>
      </c>
      <c r="K21" s="114"/>
      <c r="L21" s="114"/>
      <c r="M21" s="114"/>
      <c r="N21" s="114"/>
      <c r="O21" s="114"/>
      <c r="P21" s="114"/>
      <c r="Q21" s="114"/>
    </row>
    <row r="22" spans="1:17" ht="13.8">
      <c r="A22" s="117">
        <v>2013</v>
      </c>
      <c r="B22" s="117">
        <v>12</v>
      </c>
      <c r="C22" s="183">
        <v>41609</v>
      </c>
      <c r="E22" s="184">
        <v>131186.7388457699</v>
      </c>
      <c r="F22" s="185">
        <v>36214.780900643789</v>
      </c>
      <c r="G22" s="185">
        <v>-1904.8666532333737</v>
      </c>
      <c r="H22" s="185">
        <v>176.32288790083567</v>
      </c>
      <c r="I22" s="185">
        <v>207.88257941827453</v>
      </c>
      <c r="J22" s="196">
        <v>165880.85856049944</v>
      </c>
      <c r="K22" s="114"/>
      <c r="L22" s="114"/>
      <c r="M22" s="114"/>
      <c r="N22" s="114"/>
      <c r="O22" s="114"/>
      <c r="P22" s="114"/>
      <c r="Q22" s="114"/>
    </row>
    <row r="23" spans="1:17" ht="13.8">
      <c r="A23" s="187">
        <v>2014</v>
      </c>
      <c r="B23" s="187">
        <v>1</v>
      </c>
      <c r="C23" s="188">
        <v>41640</v>
      </c>
      <c r="D23" s="189"/>
      <c r="E23" s="190">
        <v>-40288.263960262411</v>
      </c>
      <c r="F23" s="191">
        <v>-1284.7717558878358</v>
      </c>
      <c r="G23" s="191">
        <v>9481.7411799800611</v>
      </c>
      <c r="H23" s="191">
        <v>-279.8694184266642</v>
      </c>
      <c r="I23" s="191">
        <v>-110.65928998380014</v>
      </c>
      <c r="J23" s="197">
        <v>-32481.82324458065</v>
      </c>
      <c r="K23" s="114"/>
      <c r="L23" s="114"/>
      <c r="M23" s="114"/>
      <c r="N23" s="114"/>
      <c r="O23" s="114"/>
      <c r="P23" s="114"/>
      <c r="Q23" s="114"/>
    </row>
    <row r="24" spans="1:17" ht="13.8">
      <c r="A24" s="187">
        <v>2014</v>
      </c>
      <c r="B24" s="187">
        <v>2</v>
      </c>
      <c r="C24" s="188">
        <v>41671</v>
      </c>
      <c r="D24" s="189"/>
      <c r="E24" s="190">
        <v>-137870.86521855043</v>
      </c>
      <c r="F24" s="191">
        <v>-65703.169452722243</v>
      </c>
      <c r="G24" s="191">
        <v>-6163.0029067771102</v>
      </c>
      <c r="H24" s="191">
        <v>-819.33907968623589</v>
      </c>
      <c r="I24" s="191">
        <v>-90.092895834325986</v>
      </c>
      <c r="J24" s="197">
        <v>-210646.46955357035</v>
      </c>
      <c r="K24" s="114"/>
      <c r="L24" s="114"/>
      <c r="M24" s="114"/>
      <c r="N24" s="114"/>
      <c r="O24" s="114"/>
      <c r="P24" s="114"/>
      <c r="Q24" s="114"/>
    </row>
    <row r="25" spans="1:17" ht="13.8">
      <c r="A25" s="187">
        <v>2014</v>
      </c>
      <c r="B25" s="187">
        <v>3</v>
      </c>
      <c r="C25" s="188">
        <v>41699</v>
      </c>
      <c r="D25" s="189"/>
      <c r="E25" s="190">
        <v>-37375.883908834483</v>
      </c>
      <c r="F25" s="191">
        <v>-1349.0411467834492</v>
      </c>
      <c r="G25" s="191">
        <v>534.9421848008642</v>
      </c>
      <c r="H25" s="191">
        <v>290.09330925254289</v>
      </c>
      <c r="I25" s="191">
        <v>-46.774846146341361</v>
      </c>
      <c r="J25" s="197">
        <v>-37946.664407710865</v>
      </c>
      <c r="K25" s="114"/>
      <c r="L25" s="114"/>
      <c r="M25" s="114"/>
      <c r="N25" s="114"/>
      <c r="O25" s="114"/>
      <c r="P25" s="114"/>
      <c r="Q25" s="114"/>
    </row>
    <row r="26" spans="1:17" ht="13.8">
      <c r="A26" s="187">
        <v>2014</v>
      </c>
      <c r="B26" s="187">
        <v>4</v>
      </c>
      <c r="C26" s="188">
        <v>41730</v>
      </c>
      <c r="D26" s="189"/>
      <c r="E26" s="190">
        <v>-55510.005000556237</v>
      </c>
      <c r="F26" s="191">
        <v>-1901.0259035851341</v>
      </c>
      <c r="G26" s="191">
        <v>-1459.7271020929475</v>
      </c>
      <c r="H26" s="191">
        <v>-415.37155910664023</v>
      </c>
      <c r="I26" s="191">
        <v>-117.48779462941314</v>
      </c>
      <c r="J26" s="197">
        <v>-59403.617359970376</v>
      </c>
      <c r="K26" s="114"/>
      <c r="L26" s="114"/>
      <c r="M26" s="114"/>
      <c r="N26" s="114"/>
      <c r="O26" s="114"/>
      <c r="P26" s="114"/>
      <c r="Q26" s="114"/>
    </row>
    <row r="27" spans="1:17" ht="13.8">
      <c r="A27" s="187">
        <v>2014</v>
      </c>
      <c r="B27" s="187">
        <v>5</v>
      </c>
      <c r="C27" s="188">
        <v>41760</v>
      </c>
      <c r="D27" s="189"/>
      <c r="E27" s="190">
        <v>-62238.068529330078</v>
      </c>
      <c r="F27" s="191">
        <v>-866.83033042930765</v>
      </c>
      <c r="G27" s="191">
        <v>2220.8300564781093</v>
      </c>
      <c r="H27" s="191">
        <v>23.913971394686996</v>
      </c>
      <c r="I27" s="191">
        <v>-87.929322314847127</v>
      </c>
      <c r="J27" s="197">
        <v>-60948.084154201439</v>
      </c>
      <c r="K27" s="114"/>
      <c r="L27" s="114"/>
      <c r="M27" s="114"/>
      <c r="N27" s="114"/>
      <c r="O27" s="114"/>
      <c r="P27" s="114"/>
      <c r="Q27" s="114"/>
    </row>
    <row r="28" spans="1:17" ht="13.8">
      <c r="A28" s="187">
        <v>2014</v>
      </c>
      <c r="B28" s="187">
        <v>6</v>
      </c>
      <c r="C28" s="188">
        <v>41791</v>
      </c>
      <c r="D28" s="189"/>
      <c r="E28" s="190">
        <v>-43360.300192142953</v>
      </c>
      <c r="F28" s="191">
        <v>-19846.39682203572</v>
      </c>
      <c r="G28" s="191">
        <v>601.47612803299853</v>
      </c>
      <c r="H28" s="191">
        <v>72.510352348644119</v>
      </c>
      <c r="I28" s="191">
        <v>-66.046938723171138</v>
      </c>
      <c r="J28" s="197">
        <v>-62598.757472520199</v>
      </c>
      <c r="K28" s="114"/>
      <c r="L28" s="114"/>
      <c r="M28" s="114"/>
      <c r="N28" s="114"/>
      <c r="O28" s="114"/>
      <c r="P28" s="114"/>
      <c r="Q28" s="114"/>
    </row>
    <row r="29" spans="1:17" ht="13.8">
      <c r="A29" s="187">
        <v>2014</v>
      </c>
      <c r="B29" s="187">
        <v>7</v>
      </c>
      <c r="C29" s="188">
        <v>41821</v>
      </c>
      <c r="D29" s="189"/>
      <c r="E29" s="190">
        <v>9537.3352806563489</v>
      </c>
      <c r="F29" s="191">
        <v>17684.919844809221</v>
      </c>
      <c r="G29" s="191">
        <v>1219.2921956661885</v>
      </c>
      <c r="H29" s="191">
        <v>-70.805755792011041</v>
      </c>
      <c r="I29" s="191">
        <v>-19.412335162711457</v>
      </c>
      <c r="J29" s="197">
        <v>28351.329230177034</v>
      </c>
      <c r="K29" s="114"/>
      <c r="L29" s="114"/>
      <c r="M29" s="114"/>
      <c r="N29" s="114"/>
      <c r="O29" s="114"/>
      <c r="P29" s="114"/>
      <c r="Q29" s="114"/>
    </row>
    <row r="30" spans="1:17" ht="13.8">
      <c r="A30" s="187">
        <v>2014</v>
      </c>
      <c r="B30" s="187">
        <v>8</v>
      </c>
      <c r="C30" s="188">
        <v>41852</v>
      </c>
      <c r="D30" s="189"/>
      <c r="E30" s="190">
        <v>8012.8337684693979</v>
      </c>
      <c r="F30" s="191">
        <v>11719.396164412668</v>
      </c>
      <c r="G30" s="191">
        <v>422.79764073947445</v>
      </c>
      <c r="H30" s="191">
        <v>388.75110902077995</v>
      </c>
      <c r="I30" s="191">
        <v>-10.219942334109902</v>
      </c>
      <c r="J30" s="197">
        <v>20533.55874030821</v>
      </c>
      <c r="K30" s="114"/>
      <c r="L30" s="114"/>
      <c r="M30" s="114"/>
      <c r="N30" s="114"/>
      <c r="O30" s="114"/>
      <c r="P30" s="114"/>
      <c r="Q30" s="114"/>
    </row>
    <row r="31" spans="1:17" ht="13.8">
      <c r="A31" s="187">
        <v>2014</v>
      </c>
      <c r="B31" s="187">
        <v>9</v>
      </c>
      <c r="C31" s="188">
        <v>41883</v>
      </c>
      <c r="D31" s="189"/>
      <c r="E31" s="190">
        <v>309.55402356764534</v>
      </c>
      <c r="F31" s="191">
        <v>-26240.239460169338</v>
      </c>
      <c r="G31" s="191">
        <v>-3078.6943764156895</v>
      </c>
      <c r="H31" s="191">
        <v>52.097919737750999</v>
      </c>
      <c r="I31" s="191">
        <v>33.752548657352946</v>
      </c>
      <c r="J31" s="197">
        <v>-28923.529344622275</v>
      </c>
      <c r="K31" s="114"/>
      <c r="L31" s="114"/>
      <c r="M31" s="114"/>
      <c r="N31" s="114"/>
      <c r="O31" s="114"/>
      <c r="P31" s="114"/>
      <c r="Q31" s="114"/>
    </row>
    <row r="32" spans="1:17" ht="13.8">
      <c r="A32" s="187">
        <v>2014</v>
      </c>
      <c r="B32" s="187">
        <v>10</v>
      </c>
      <c r="C32" s="188">
        <v>41913</v>
      </c>
      <c r="D32" s="189"/>
      <c r="E32" s="190">
        <v>119051.04846346925</v>
      </c>
      <c r="F32" s="191">
        <v>23211.543538705562</v>
      </c>
      <c r="G32" s="191">
        <v>1910.3377695986856</v>
      </c>
      <c r="H32" s="191">
        <v>262.66093978395566</v>
      </c>
      <c r="I32" s="191">
        <v>128.01559672379298</v>
      </c>
      <c r="J32" s="197">
        <v>144563.60630828128</v>
      </c>
      <c r="K32" s="114"/>
      <c r="L32" s="114"/>
      <c r="M32" s="114"/>
      <c r="N32" s="114"/>
      <c r="O32" s="114"/>
      <c r="P32" s="114"/>
      <c r="Q32" s="114"/>
    </row>
    <row r="33" spans="1:17" ht="13.8">
      <c r="A33" s="187">
        <v>2014</v>
      </c>
      <c r="B33" s="187">
        <v>11</v>
      </c>
      <c r="C33" s="188">
        <v>41944</v>
      </c>
      <c r="D33" s="189"/>
      <c r="E33" s="190">
        <v>109024.77628202294</v>
      </c>
      <c r="F33" s="191">
        <v>33421.744775629079</v>
      </c>
      <c r="G33" s="191">
        <v>-4412.049120218071</v>
      </c>
      <c r="H33" s="191">
        <v>750.12406318606736</v>
      </c>
      <c r="I33" s="191">
        <v>180.18031762223802</v>
      </c>
      <c r="J33" s="197">
        <v>138964.77631824222</v>
      </c>
      <c r="K33" s="114"/>
      <c r="L33" s="114"/>
      <c r="M33" s="114"/>
      <c r="N33" s="114"/>
      <c r="O33" s="114"/>
      <c r="P33" s="114"/>
      <c r="Q33" s="114"/>
    </row>
    <row r="34" spans="1:17" ht="13.8">
      <c r="A34" s="187">
        <v>2014</v>
      </c>
      <c r="B34" s="187">
        <v>12</v>
      </c>
      <c r="C34" s="188">
        <v>41974</v>
      </c>
      <c r="D34" s="189"/>
      <c r="E34" s="190">
        <v>134311.96478845133</v>
      </c>
      <c r="F34" s="191">
        <v>36749.132031492365</v>
      </c>
      <c r="G34" s="191">
        <v>-2350.0182931766758</v>
      </c>
      <c r="H34" s="191">
        <v>188.28474605514111</v>
      </c>
      <c r="I34" s="191">
        <v>208.20654532551089</v>
      </c>
      <c r="J34" s="197">
        <v>169107.56981814769</v>
      </c>
      <c r="K34" s="114"/>
      <c r="L34" s="114"/>
      <c r="M34" s="114"/>
      <c r="N34" s="114"/>
      <c r="O34" s="114"/>
      <c r="P34" s="114"/>
      <c r="Q34" s="114"/>
    </row>
    <row r="35" spans="1:17" ht="13.8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</row>
    <row r="36" spans="1:17" ht="31.2">
      <c r="A36" s="338" t="s">
        <v>309</v>
      </c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114"/>
      <c r="Q36" s="114"/>
    </row>
    <row r="37" spans="1:17" ht="31.2">
      <c r="A37" s="338" t="s">
        <v>236</v>
      </c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114"/>
      <c r="Q37" s="114"/>
    </row>
    <row r="38" spans="1:17" ht="14.4" thickBot="1">
      <c r="P38" s="114"/>
      <c r="Q38" s="114"/>
    </row>
    <row r="39" spans="1:17" ht="13.8">
      <c r="E39" s="335" t="s">
        <v>232</v>
      </c>
      <c r="F39" s="336"/>
      <c r="G39" s="336"/>
      <c r="H39" s="336"/>
      <c r="I39" s="336"/>
      <c r="J39" s="336"/>
      <c r="K39" s="336"/>
      <c r="L39" s="336"/>
      <c r="M39" s="336"/>
      <c r="N39" s="336"/>
      <c r="O39" s="337"/>
      <c r="P39" s="114"/>
      <c r="Q39" s="114"/>
    </row>
    <row r="40" spans="1:17" s="311" customFormat="1" ht="40.200000000000003">
      <c r="A40" s="4" t="s">
        <v>165</v>
      </c>
      <c r="B40" s="4" t="s">
        <v>28</v>
      </c>
      <c r="C40" s="4" t="s">
        <v>233</v>
      </c>
      <c r="E40" s="312" t="s">
        <v>11</v>
      </c>
      <c r="F40" s="6" t="s">
        <v>162</v>
      </c>
      <c r="G40" s="6" t="s">
        <v>163</v>
      </c>
      <c r="H40" s="6" t="s">
        <v>234</v>
      </c>
      <c r="I40" s="6" t="s">
        <v>166</v>
      </c>
      <c r="J40" s="6" t="s">
        <v>237</v>
      </c>
      <c r="K40" s="6" t="s">
        <v>238</v>
      </c>
      <c r="L40" s="6" t="s">
        <v>239</v>
      </c>
      <c r="M40" s="6" t="s">
        <v>240</v>
      </c>
      <c r="N40" s="6" t="s">
        <v>241</v>
      </c>
      <c r="O40" s="313" t="s">
        <v>242</v>
      </c>
      <c r="P40" s="314"/>
      <c r="Q40" s="314"/>
    </row>
    <row r="41" spans="1:17" ht="13.8">
      <c r="E41" s="181"/>
      <c r="F41" s="32"/>
      <c r="G41" s="32"/>
      <c r="H41" s="32"/>
      <c r="I41" s="32"/>
      <c r="J41" s="32"/>
      <c r="K41" s="32"/>
      <c r="L41" s="32"/>
      <c r="M41" s="32"/>
      <c r="N41" s="32"/>
      <c r="O41" s="182"/>
      <c r="P41" s="114"/>
      <c r="Q41" s="114"/>
    </row>
    <row r="42" spans="1:17" ht="13.8">
      <c r="A42" s="117">
        <v>2013</v>
      </c>
      <c r="B42" s="117"/>
      <c r="C42" s="183"/>
      <c r="E42" s="184">
        <v>10572959.258399842</v>
      </c>
      <c r="F42" s="185">
        <v>9088235.2024034578</v>
      </c>
      <c r="G42" s="185">
        <v>1204544.7722840286</v>
      </c>
      <c r="H42" s="185">
        <v>94601.237902588677</v>
      </c>
      <c r="I42" s="185">
        <v>7456.3245205119492</v>
      </c>
      <c r="J42" s="185">
        <v>20967796.79551043</v>
      </c>
      <c r="K42" s="185">
        <v>1578221.2641782027</v>
      </c>
      <c r="L42" s="185">
        <v>22546018.059688631</v>
      </c>
      <c r="M42" s="185">
        <v>23222.816544569348</v>
      </c>
      <c r="N42" s="185">
        <v>1747.9539334622079</v>
      </c>
      <c r="O42" s="186">
        <v>22570988.830166664</v>
      </c>
      <c r="P42" s="114"/>
      <c r="Q42" s="114"/>
    </row>
    <row r="43" spans="1:17" ht="13.8">
      <c r="A43" s="187">
        <v>2014</v>
      </c>
      <c r="B43" s="187"/>
      <c r="C43" s="188"/>
      <c r="D43" s="189"/>
      <c r="E43" s="190">
        <v>10568431.782056851</v>
      </c>
      <c r="F43" s="191">
        <v>9262524.8914254513</v>
      </c>
      <c r="G43" s="191">
        <v>1199194.5595578125</v>
      </c>
      <c r="H43" s="191">
        <v>100695.92792244592</v>
      </c>
      <c r="I43" s="191">
        <v>7487.8241482858321</v>
      </c>
      <c r="J43" s="191">
        <v>21138334.985110849</v>
      </c>
      <c r="K43" s="198">
        <v>1591057.4719975903</v>
      </c>
      <c r="L43" s="198">
        <v>22729392.457108438</v>
      </c>
      <c r="M43" s="198">
        <v>22880.728694764177</v>
      </c>
      <c r="N43" s="198">
        <v>1722.2053856274099</v>
      </c>
      <c r="O43" s="199">
        <v>22753995.39118883</v>
      </c>
      <c r="P43" s="115"/>
      <c r="Q43" s="115"/>
    </row>
    <row r="44" spans="1:17" ht="13.8">
      <c r="A44" s="117">
        <v>2015</v>
      </c>
      <c r="B44" s="117"/>
      <c r="C44" s="183"/>
      <c r="E44" s="184">
        <v>10645658.552636541</v>
      </c>
      <c r="F44" s="185">
        <v>9412264.1865672097</v>
      </c>
      <c r="G44" s="185">
        <v>1169289.0273798264</v>
      </c>
      <c r="H44" s="185">
        <v>105902.11452448905</v>
      </c>
      <c r="I44" s="185">
        <v>7515.5471612427282</v>
      </c>
      <c r="J44" s="185">
        <v>21340629.428269312</v>
      </c>
      <c r="K44" s="185">
        <v>1606283.9354611293</v>
      </c>
      <c r="L44" s="185">
        <v>22946913.363730442</v>
      </c>
      <c r="M44" s="185">
        <v>22880.728694764177</v>
      </c>
      <c r="N44" s="185">
        <v>1722.2053856274099</v>
      </c>
      <c r="O44" s="186">
        <v>22971516.297810834</v>
      </c>
      <c r="P44" s="114"/>
      <c r="Q44" s="114"/>
    </row>
    <row r="45" spans="1:17" ht="14.4" thickBot="1">
      <c r="P45" s="114"/>
      <c r="Q45" s="114"/>
    </row>
    <row r="46" spans="1:17" ht="13.8">
      <c r="A46" s="117">
        <v>2013</v>
      </c>
      <c r="B46" s="117">
        <v>1</v>
      </c>
      <c r="C46" s="183">
        <v>41275</v>
      </c>
      <c r="E46" s="193">
        <v>1204797.7062537014</v>
      </c>
      <c r="F46" s="194">
        <v>817816.95101194584</v>
      </c>
      <c r="G46" s="194">
        <v>106126.14415936271</v>
      </c>
      <c r="H46" s="194">
        <v>7876.8049274767609</v>
      </c>
      <c r="I46" s="194">
        <v>866.32602123743573</v>
      </c>
      <c r="J46" s="194">
        <v>2137483.9323737239</v>
      </c>
      <c r="K46" s="194">
        <v>160885.88738296833</v>
      </c>
      <c r="L46" s="194">
        <v>2298369.8197566923</v>
      </c>
      <c r="M46" s="194">
        <v>2507.6518512329117</v>
      </c>
      <c r="N46" s="194">
        <v>188.74798880247727</v>
      </c>
      <c r="O46" s="195">
        <v>2301066.2195967278</v>
      </c>
      <c r="P46" s="114"/>
      <c r="Q46" s="114"/>
    </row>
    <row r="47" spans="1:17" ht="13.8">
      <c r="A47" s="117">
        <v>2013</v>
      </c>
      <c r="B47" s="117">
        <v>2</v>
      </c>
      <c r="C47" s="183">
        <v>41306</v>
      </c>
      <c r="E47" s="184">
        <v>1011511.0791264728</v>
      </c>
      <c r="F47" s="185">
        <v>705651.70414119493</v>
      </c>
      <c r="G47" s="185">
        <v>94105.542555236243</v>
      </c>
      <c r="H47" s="185">
        <v>7060.8594655115685</v>
      </c>
      <c r="I47" s="185">
        <v>914.15383060106365</v>
      </c>
      <c r="J47" s="185">
        <v>1819243.3391190167</v>
      </c>
      <c r="K47" s="185">
        <v>136932.29434229154</v>
      </c>
      <c r="L47" s="185">
        <v>1956175.6334613082</v>
      </c>
      <c r="M47" s="185">
        <v>2280.2022388738392</v>
      </c>
      <c r="N47" s="185">
        <v>171.62812550663284</v>
      </c>
      <c r="O47" s="196">
        <v>1958627.4638256887</v>
      </c>
      <c r="P47" s="114"/>
      <c r="Q47" s="114"/>
    </row>
    <row r="48" spans="1:17" ht="13.8">
      <c r="A48" s="117">
        <v>2013</v>
      </c>
      <c r="B48" s="117">
        <v>3</v>
      </c>
      <c r="C48" s="183">
        <v>41334</v>
      </c>
      <c r="E48" s="184">
        <v>1039385.5247345546</v>
      </c>
      <c r="F48" s="185">
        <v>739211.42218095751</v>
      </c>
      <c r="G48" s="185">
        <v>91561.632992172017</v>
      </c>
      <c r="H48" s="185">
        <v>8160.5782047775374</v>
      </c>
      <c r="I48" s="185">
        <v>810.95590999521505</v>
      </c>
      <c r="J48" s="185">
        <v>1879130.1140224566</v>
      </c>
      <c r="K48" s="185">
        <v>141439.90105545358</v>
      </c>
      <c r="L48" s="185">
        <v>2020570.0150779102</v>
      </c>
      <c r="M48" s="185">
        <v>2191.1309768305714</v>
      </c>
      <c r="N48" s="185">
        <v>164.92383696574188</v>
      </c>
      <c r="O48" s="196">
        <v>2022926.0698917066</v>
      </c>
      <c r="P48" s="114"/>
      <c r="Q48" s="114"/>
    </row>
    <row r="49" spans="1:17" ht="13.8">
      <c r="A49" s="117">
        <v>2013</v>
      </c>
      <c r="B49" s="117">
        <v>4</v>
      </c>
      <c r="C49" s="183">
        <v>41365</v>
      </c>
      <c r="E49" s="184">
        <v>843954.47873044154</v>
      </c>
      <c r="F49" s="185">
        <v>746980.19612841867</v>
      </c>
      <c r="G49" s="185">
        <v>105073.15834161884</v>
      </c>
      <c r="H49" s="185">
        <v>7582.9323326791573</v>
      </c>
      <c r="I49" s="185">
        <v>640.01914280491519</v>
      </c>
      <c r="J49" s="185">
        <v>1704230.784675963</v>
      </c>
      <c r="K49" s="185">
        <v>128275.43540571746</v>
      </c>
      <c r="L49" s="185">
        <v>1832506.2200816805</v>
      </c>
      <c r="M49" s="185">
        <v>2032.6984625344471</v>
      </c>
      <c r="N49" s="185">
        <v>152.99880900796916</v>
      </c>
      <c r="O49" s="196">
        <v>1834691.9173532228</v>
      </c>
      <c r="P49" s="114"/>
      <c r="Q49" s="114"/>
    </row>
    <row r="50" spans="1:17" ht="13.8">
      <c r="A50" s="117">
        <v>2013</v>
      </c>
      <c r="B50" s="117">
        <v>5</v>
      </c>
      <c r="C50" s="183">
        <v>41395</v>
      </c>
      <c r="E50" s="184">
        <v>730194.46396506845</v>
      </c>
      <c r="F50" s="185">
        <v>722607.18802114972</v>
      </c>
      <c r="G50" s="185">
        <v>102514.6439201563</v>
      </c>
      <c r="H50" s="185">
        <v>7663.5265707904191</v>
      </c>
      <c r="I50" s="185">
        <v>492.48932248103011</v>
      </c>
      <c r="J50" s="185">
        <v>1563472.3117996459</v>
      </c>
      <c r="K50" s="185">
        <v>117680.71164083341</v>
      </c>
      <c r="L50" s="185">
        <v>1681153.0234404793</v>
      </c>
      <c r="M50" s="185">
        <v>2023.3428169727158</v>
      </c>
      <c r="N50" s="185">
        <v>152.29462063235496</v>
      </c>
      <c r="O50" s="196">
        <v>1683328.6608780844</v>
      </c>
      <c r="P50" s="114"/>
      <c r="Q50" s="114"/>
    </row>
    <row r="51" spans="1:17" ht="13.8">
      <c r="A51" s="117">
        <v>2013</v>
      </c>
      <c r="B51" s="117">
        <v>6</v>
      </c>
      <c r="C51" s="183">
        <v>41426</v>
      </c>
      <c r="E51" s="184">
        <v>657935.39410092891</v>
      </c>
      <c r="F51" s="185">
        <v>715114.85888958722</v>
      </c>
      <c r="G51" s="185">
        <v>102394.18092152756</v>
      </c>
      <c r="H51" s="185">
        <v>7554.4967531224565</v>
      </c>
      <c r="I51" s="185">
        <v>383.2380308662855</v>
      </c>
      <c r="J51" s="185">
        <v>1483382.1686960324</v>
      </c>
      <c r="K51" s="185">
        <v>111652.42129970132</v>
      </c>
      <c r="L51" s="185">
        <v>1595034.5899957337</v>
      </c>
      <c r="M51" s="185">
        <v>1669.3296301369865</v>
      </c>
      <c r="N51" s="185">
        <v>125.64846678450431</v>
      </c>
      <c r="O51" s="196">
        <v>1596829.5680926552</v>
      </c>
      <c r="P51" s="114"/>
      <c r="Q51" s="114"/>
    </row>
    <row r="52" spans="1:17" ht="13.8">
      <c r="A52" s="117">
        <v>2013</v>
      </c>
      <c r="B52" s="117">
        <v>7</v>
      </c>
      <c r="C52" s="183">
        <v>41456</v>
      </c>
      <c r="E52" s="184">
        <v>667306.47193845653</v>
      </c>
      <c r="F52" s="185">
        <v>754898.59853160987</v>
      </c>
      <c r="G52" s="185">
        <v>104565.85241851945</v>
      </c>
      <c r="H52" s="185">
        <v>7329.8067186462113</v>
      </c>
      <c r="I52" s="185">
        <v>344.40200695279776</v>
      </c>
      <c r="J52" s="185">
        <v>1534445.1316141849</v>
      </c>
      <c r="K52" s="185">
        <v>115495.87012149766</v>
      </c>
      <c r="L52" s="185">
        <v>1649941.0017356826</v>
      </c>
      <c r="M52" s="185">
        <v>2674.360552432785</v>
      </c>
      <c r="N52" s="185">
        <v>201.29595555945662</v>
      </c>
      <c r="O52" s="196">
        <v>1652816.6582436748</v>
      </c>
      <c r="P52" s="114"/>
      <c r="Q52" s="114"/>
    </row>
    <row r="53" spans="1:17" ht="13.8">
      <c r="A53" s="117">
        <v>2013</v>
      </c>
      <c r="B53" s="117">
        <v>8</v>
      </c>
      <c r="C53" s="183">
        <v>41487</v>
      </c>
      <c r="E53" s="184">
        <v>667498.86656186858</v>
      </c>
      <c r="F53" s="185">
        <v>771286.1082299992</v>
      </c>
      <c r="G53" s="185">
        <v>105859.32224041964</v>
      </c>
      <c r="H53" s="185">
        <v>7811.0211126531503</v>
      </c>
      <c r="I53" s="185">
        <v>308.40182871284094</v>
      </c>
      <c r="J53" s="185">
        <v>1552763.7199736533</v>
      </c>
      <c r="K53" s="185">
        <v>116874.6886001674</v>
      </c>
      <c r="L53" s="185">
        <v>1669638.4085738207</v>
      </c>
      <c r="M53" s="185">
        <v>1527.8264515258479</v>
      </c>
      <c r="N53" s="185">
        <v>114.99768989979498</v>
      </c>
      <c r="O53" s="196">
        <v>1671281.2327152463</v>
      </c>
      <c r="P53" s="114"/>
      <c r="Q53" s="114"/>
    </row>
    <row r="54" spans="1:17" ht="13.8">
      <c r="A54" s="117">
        <v>2013</v>
      </c>
      <c r="B54" s="117">
        <v>9</v>
      </c>
      <c r="C54" s="183">
        <v>41518</v>
      </c>
      <c r="E54" s="184">
        <v>668966.30782124016</v>
      </c>
      <c r="F54" s="185">
        <v>730729.17206407688</v>
      </c>
      <c r="G54" s="185">
        <v>98719.774378548813</v>
      </c>
      <c r="H54" s="185">
        <v>7788.5329377051457</v>
      </c>
      <c r="I54" s="185">
        <v>349.88248888439119</v>
      </c>
      <c r="J54" s="185">
        <v>1506553.6696904553</v>
      </c>
      <c r="K54" s="185">
        <v>113396.5127723997</v>
      </c>
      <c r="L54" s="185">
        <v>1619950.182462855</v>
      </c>
      <c r="M54" s="185">
        <v>1328.5560922680627</v>
      </c>
      <c r="N54" s="185">
        <v>99.998845654585239</v>
      </c>
      <c r="O54" s="196">
        <v>1621378.7374007776</v>
      </c>
      <c r="P54" s="114"/>
      <c r="Q54" s="114"/>
    </row>
    <row r="55" spans="1:17" ht="13.8">
      <c r="A55" s="117">
        <v>2013</v>
      </c>
      <c r="B55" s="117">
        <v>10</v>
      </c>
      <c r="C55" s="183">
        <v>41548</v>
      </c>
      <c r="E55" s="184">
        <v>820469.18051565811</v>
      </c>
      <c r="F55" s="185">
        <v>751798.20892930799</v>
      </c>
      <c r="G55" s="185">
        <v>101265.10868586907</v>
      </c>
      <c r="H55" s="185">
        <v>8099.1594852526705</v>
      </c>
      <c r="I55" s="185">
        <v>514.58336089811633</v>
      </c>
      <c r="J55" s="185">
        <v>1682146.2409769858</v>
      </c>
      <c r="K55" s="185">
        <v>126613.15792299877</v>
      </c>
      <c r="L55" s="185">
        <v>1808759.3988999845</v>
      </c>
      <c r="M55" s="185">
        <v>1706.6473032634021</v>
      </c>
      <c r="N55" s="185">
        <v>128.45732390154626</v>
      </c>
      <c r="O55" s="196">
        <v>1810594.5035271496</v>
      </c>
      <c r="P55" s="114"/>
      <c r="Q55" s="114"/>
    </row>
    <row r="56" spans="1:17" ht="13.8">
      <c r="A56" s="117">
        <v>2013</v>
      </c>
      <c r="B56" s="117">
        <v>11</v>
      </c>
      <c r="C56" s="183">
        <v>41579</v>
      </c>
      <c r="E56" s="184">
        <v>1001995.5646260723</v>
      </c>
      <c r="F56" s="185">
        <v>780437.03202725528</v>
      </c>
      <c r="G56" s="185">
        <v>95611.976931755795</v>
      </c>
      <c r="H56" s="185">
        <v>8808.392753430453</v>
      </c>
      <c r="I56" s="185">
        <v>749.96738431284655</v>
      </c>
      <c r="J56" s="185">
        <v>1887602.9337228267</v>
      </c>
      <c r="K56" s="185">
        <v>142077.64017268573</v>
      </c>
      <c r="L56" s="185">
        <v>2029680.5738955124</v>
      </c>
      <c r="M56" s="185">
        <v>1697.4546959532297</v>
      </c>
      <c r="N56" s="185">
        <v>127.76540722228606</v>
      </c>
      <c r="O56" s="196">
        <v>2031505.793998688</v>
      </c>
      <c r="P56" s="114"/>
      <c r="Q56" s="114"/>
    </row>
    <row r="57" spans="1:17" ht="13.8">
      <c r="A57" s="117">
        <v>2013</v>
      </c>
      <c r="B57" s="117">
        <v>12</v>
      </c>
      <c r="C57" s="183">
        <v>41609</v>
      </c>
      <c r="E57" s="184">
        <v>1258944.2200253787</v>
      </c>
      <c r="F57" s="185">
        <v>851703.76224795543</v>
      </c>
      <c r="G57" s="185">
        <v>96747.434738842057</v>
      </c>
      <c r="H57" s="185">
        <v>8865.1266405431343</v>
      </c>
      <c r="I57" s="185">
        <v>1081.9051927650112</v>
      </c>
      <c r="J57" s="185">
        <v>2217342.4488454843</v>
      </c>
      <c r="K57" s="185">
        <v>166896.74346148781</v>
      </c>
      <c r="L57" s="185">
        <v>2384239.1923069721</v>
      </c>
      <c r="M57" s="185">
        <v>1583.6154725445472</v>
      </c>
      <c r="N57" s="185">
        <v>119.19686352485837</v>
      </c>
      <c r="O57" s="196">
        <v>2385942.0046430416</v>
      </c>
      <c r="P57" s="114"/>
      <c r="Q57" s="114"/>
    </row>
    <row r="58" spans="1:17" ht="13.8">
      <c r="A58" s="187">
        <v>2014</v>
      </c>
      <c r="B58" s="187">
        <v>1</v>
      </c>
      <c r="C58" s="188">
        <v>41640</v>
      </c>
      <c r="D58" s="189"/>
      <c r="E58" s="190">
        <v>1216411.0069545829</v>
      </c>
      <c r="F58" s="191">
        <v>826364.44795312523</v>
      </c>
      <c r="G58" s="191">
        <v>107196.55855008095</v>
      </c>
      <c r="H58" s="191">
        <v>8662.2025290046186</v>
      </c>
      <c r="I58" s="191">
        <v>920.17499419460387</v>
      </c>
      <c r="J58" s="191">
        <v>2159554.3909809883</v>
      </c>
      <c r="K58" s="185">
        <v>162547.10469749384</v>
      </c>
      <c r="L58" s="185">
        <v>2322101.4956784821</v>
      </c>
      <c r="M58" s="185">
        <v>2165.5640014277396</v>
      </c>
      <c r="N58" s="185">
        <v>162.99944096767922</v>
      </c>
      <c r="O58" s="196">
        <v>2324430.0591208776</v>
      </c>
      <c r="P58" s="114"/>
      <c r="Q58" s="114"/>
    </row>
    <row r="59" spans="1:17" ht="13.8">
      <c r="A59" s="187">
        <v>2014</v>
      </c>
      <c r="B59" s="187">
        <v>2</v>
      </c>
      <c r="C59" s="188">
        <v>41671</v>
      </c>
      <c r="D59" s="189"/>
      <c r="E59" s="190">
        <v>1009343.1854907046</v>
      </c>
      <c r="F59" s="191">
        <v>750991.18855913309</v>
      </c>
      <c r="G59" s="191">
        <v>94944.359566725689</v>
      </c>
      <c r="H59" s="191">
        <v>7941.2870032000983</v>
      </c>
      <c r="I59" s="191">
        <v>850.87573046106593</v>
      </c>
      <c r="J59" s="191">
        <v>1864070.8963502245</v>
      </c>
      <c r="K59" s="185">
        <v>140306.41155324271</v>
      </c>
      <c r="L59" s="185">
        <v>2004377.3079034672</v>
      </c>
      <c r="M59" s="185">
        <v>2280.2022388738392</v>
      </c>
      <c r="N59" s="185">
        <v>171.62812550663284</v>
      </c>
      <c r="O59" s="196">
        <v>2006829.1382678477</v>
      </c>
      <c r="P59" s="114"/>
      <c r="Q59" s="114"/>
    </row>
    <row r="60" spans="1:17" ht="13.8">
      <c r="A60" s="187">
        <v>2014</v>
      </c>
      <c r="B60" s="187">
        <v>3</v>
      </c>
      <c r="C60" s="188">
        <v>41699</v>
      </c>
      <c r="D60" s="189"/>
      <c r="E60" s="190">
        <v>1012471.570637797</v>
      </c>
      <c r="F60" s="191">
        <v>799175.92130397377</v>
      </c>
      <c r="G60" s="191">
        <v>103602.90079656041</v>
      </c>
      <c r="H60" s="191">
        <v>8838.5491221913126</v>
      </c>
      <c r="I60" s="191">
        <v>851.89991945882298</v>
      </c>
      <c r="J60" s="191">
        <v>1924940.8417799813</v>
      </c>
      <c r="K60" s="185">
        <v>144888.02034903085</v>
      </c>
      <c r="L60" s="185">
        <v>2069828.8621290121</v>
      </c>
      <c r="M60" s="185">
        <v>2191.1309768305714</v>
      </c>
      <c r="N60" s="185">
        <v>164.92383696574188</v>
      </c>
      <c r="O60" s="196">
        <v>2072184.9169428085</v>
      </c>
      <c r="P60" s="114"/>
      <c r="Q60" s="114"/>
    </row>
    <row r="61" spans="1:17" ht="13.8">
      <c r="A61" s="187">
        <v>2014</v>
      </c>
      <c r="B61" s="187">
        <v>4</v>
      </c>
      <c r="C61" s="188">
        <v>41730</v>
      </c>
      <c r="D61" s="189"/>
      <c r="E61" s="190">
        <v>853469.19262393995</v>
      </c>
      <c r="F61" s="191">
        <v>735507.10455435736</v>
      </c>
      <c r="G61" s="191">
        <v>96394.539327361388</v>
      </c>
      <c r="H61" s="191">
        <v>7782.3020806533195</v>
      </c>
      <c r="I61" s="191">
        <v>629.16121240035795</v>
      </c>
      <c r="J61" s="191">
        <v>1693782.2997987124</v>
      </c>
      <c r="K61" s="185">
        <v>127488.99030742981</v>
      </c>
      <c r="L61" s="185">
        <v>1821271.2901061422</v>
      </c>
      <c r="M61" s="185">
        <v>2032.6984625344471</v>
      </c>
      <c r="N61" s="185">
        <v>152.99880900796916</v>
      </c>
      <c r="O61" s="196">
        <v>1823456.9873776846</v>
      </c>
      <c r="P61" s="114"/>
      <c r="Q61" s="114"/>
    </row>
    <row r="62" spans="1:17" ht="13.8">
      <c r="A62" s="187">
        <v>2014</v>
      </c>
      <c r="B62" s="187">
        <v>5</v>
      </c>
      <c r="C62" s="188">
        <v>41760</v>
      </c>
      <c r="D62" s="189"/>
      <c r="E62" s="190">
        <v>730753.04076731927</v>
      </c>
      <c r="F62" s="191">
        <v>731262.77347136475</v>
      </c>
      <c r="G62" s="191">
        <v>100827.53882982882</v>
      </c>
      <c r="H62" s="191">
        <v>8095.6475585993712</v>
      </c>
      <c r="I62" s="191">
        <v>493.14820858075882</v>
      </c>
      <c r="J62" s="191">
        <v>1571432.148835693</v>
      </c>
      <c r="K62" s="185">
        <v>118279.83915967564</v>
      </c>
      <c r="L62" s="185">
        <v>1689711.9879953687</v>
      </c>
      <c r="M62" s="185">
        <v>2023.3428169727158</v>
      </c>
      <c r="N62" s="185">
        <v>152.29462063235496</v>
      </c>
      <c r="O62" s="196">
        <v>1691887.6254329737</v>
      </c>
      <c r="P62" s="114"/>
      <c r="Q62" s="114"/>
    </row>
    <row r="63" spans="1:17" ht="13.8">
      <c r="A63" s="187">
        <v>2014</v>
      </c>
      <c r="B63" s="187">
        <v>6</v>
      </c>
      <c r="C63" s="188">
        <v>41791</v>
      </c>
      <c r="D63" s="189"/>
      <c r="E63" s="190">
        <v>658003.12245793862</v>
      </c>
      <c r="F63" s="191">
        <v>723286.36450333265</v>
      </c>
      <c r="G63" s="191">
        <v>100807.73386102941</v>
      </c>
      <c r="H63" s="191">
        <v>7974.4908107800557</v>
      </c>
      <c r="I63" s="191">
        <v>384.05447538309966</v>
      </c>
      <c r="J63" s="191">
        <v>1490455.7661084638</v>
      </c>
      <c r="K63" s="185">
        <v>112184.84261031449</v>
      </c>
      <c r="L63" s="185">
        <v>1602640.6087187782</v>
      </c>
      <c r="M63" s="185">
        <v>1669.3296301369865</v>
      </c>
      <c r="N63" s="185">
        <v>125.64846678450431</v>
      </c>
      <c r="O63" s="196">
        <v>1604435.5868156997</v>
      </c>
      <c r="P63" s="114"/>
      <c r="Q63" s="114"/>
    </row>
    <row r="64" spans="1:17" ht="13.8">
      <c r="A64" s="187">
        <v>2014</v>
      </c>
      <c r="B64" s="187">
        <v>7</v>
      </c>
      <c r="C64" s="188">
        <v>41821</v>
      </c>
      <c r="D64" s="189"/>
      <c r="E64" s="190">
        <v>667085.22130698094</v>
      </c>
      <c r="F64" s="191">
        <v>762838.90066881292</v>
      </c>
      <c r="G64" s="191">
        <v>103036.17528530132</v>
      </c>
      <c r="H64" s="191">
        <v>7736.1923128325025</v>
      </c>
      <c r="I64" s="191">
        <v>345.44650515725584</v>
      </c>
      <c r="J64" s="191">
        <v>1541041.9360790851</v>
      </c>
      <c r="K64" s="185">
        <v>115992.40379089885</v>
      </c>
      <c r="L64" s="185">
        <v>1657034.339869984</v>
      </c>
      <c r="M64" s="185">
        <v>2674.360552432785</v>
      </c>
      <c r="N64" s="185">
        <v>201.29595555945662</v>
      </c>
      <c r="O64" s="196">
        <v>1659909.9963779761</v>
      </c>
      <c r="P64" s="114"/>
      <c r="Q64" s="114"/>
    </row>
    <row r="65" spans="1:17" ht="13.8">
      <c r="A65" s="187">
        <v>2014</v>
      </c>
      <c r="B65" s="187">
        <v>8</v>
      </c>
      <c r="C65" s="188">
        <v>41852</v>
      </c>
      <c r="D65" s="189"/>
      <c r="E65" s="190">
        <v>667415.03923817514</v>
      </c>
      <c r="F65" s="191">
        <v>779925.44053638051</v>
      </c>
      <c r="G65" s="191">
        <v>104407.85904481457</v>
      </c>
      <c r="H65" s="191">
        <v>8243.7699648310227</v>
      </c>
      <c r="I65" s="191">
        <v>309.58299354723511</v>
      </c>
      <c r="J65" s="191">
        <v>1560301.6917777483</v>
      </c>
      <c r="K65" s="185">
        <v>117442.06282198103</v>
      </c>
      <c r="L65" s="185">
        <v>1677743.7545997293</v>
      </c>
      <c r="M65" s="185">
        <v>1527.8264515258479</v>
      </c>
      <c r="N65" s="185">
        <v>114.99768989979498</v>
      </c>
      <c r="O65" s="196">
        <v>1679386.5787411549</v>
      </c>
      <c r="P65" s="114"/>
      <c r="Q65" s="114"/>
    </row>
    <row r="66" spans="1:17" ht="13.8">
      <c r="A66" s="187">
        <v>2014</v>
      </c>
      <c r="B66" s="187">
        <v>9</v>
      </c>
      <c r="C66" s="188">
        <v>41883</v>
      </c>
      <c r="D66" s="189"/>
      <c r="E66" s="190">
        <v>668639.17957208701</v>
      </c>
      <c r="F66" s="191">
        <v>739870.02472134482</v>
      </c>
      <c r="G66" s="191">
        <v>97504.209655427898</v>
      </c>
      <c r="H66" s="191">
        <v>8217.1824166405586</v>
      </c>
      <c r="I66" s="191">
        <v>351.26617932360466</v>
      </c>
      <c r="J66" s="191">
        <v>1514581.8625448237</v>
      </c>
      <c r="K66" s="185">
        <v>114000.78535283613</v>
      </c>
      <c r="L66" s="185">
        <v>1628582.6478976598</v>
      </c>
      <c r="M66" s="185">
        <v>1328.5560922680627</v>
      </c>
      <c r="N66" s="185">
        <v>99.998845654585239</v>
      </c>
      <c r="O66" s="196">
        <v>1630011.2028355824</v>
      </c>
      <c r="P66" s="114"/>
      <c r="Q66" s="114"/>
    </row>
    <row r="67" spans="1:17" ht="13.8">
      <c r="A67" s="187">
        <v>2014</v>
      </c>
      <c r="B67" s="187">
        <v>10</v>
      </c>
      <c r="C67" s="188">
        <v>41913</v>
      </c>
      <c r="D67" s="189"/>
      <c r="E67" s="190">
        <v>819724.38924577972</v>
      </c>
      <c r="F67" s="191">
        <v>761362.32902865321</v>
      </c>
      <c r="G67" s="191">
        <v>100204.63630652131</v>
      </c>
      <c r="H67" s="191">
        <v>8544.9407210490099</v>
      </c>
      <c r="I67" s="191">
        <v>516.27244445435099</v>
      </c>
      <c r="J67" s="191">
        <v>1690352.5677464574</v>
      </c>
      <c r="K67" s="185">
        <v>127230.83843252901</v>
      </c>
      <c r="L67" s="185">
        <v>1817583.4061789864</v>
      </c>
      <c r="M67" s="185">
        <v>1706.6473032634021</v>
      </c>
      <c r="N67" s="185">
        <v>128.45732390154626</v>
      </c>
      <c r="O67" s="196">
        <v>1819418.5108061514</v>
      </c>
      <c r="P67" s="114"/>
      <c r="Q67" s="114"/>
    </row>
    <row r="68" spans="1:17" ht="13.8">
      <c r="A68" s="187">
        <v>2014</v>
      </c>
      <c r="B68" s="187">
        <v>11</v>
      </c>
      <c r="C68" s="188">
        <v>41944</v>
      </c>
      <c r="D68" s="189"/>
      <c r="E68" s="190">
        <v>1002126.9334763724</v>
      </c>
      <c r="F68" s="191">
        <v>789971.79853628017</v>
      </c>
      <c r="G68" s="191">
        <v>94783.835484858806</v>
      </c>
      <c r="H68" s="191">
        <v>9298.1304794713487</v>
      </c>
      <c r="I68" s="191">
        <v>751.78695049939256</v>
      </c>
      <c r="J68" s="191">
        <v>1896932.484927482</v>
      </c>
      <c r="K68" s="185">
        <v>142779.86445690715</v>
      </c>
      <c r="L68" s="185">
        <v>2039712.3493843891</v>
      </c>
      <c r="M68" s="185">
        <v>1697.4546959532297</v>
      </c>
      <c r="N68" s="185">
        <v>127.76540722228606</v>
      </c>
      <c r="O68" s="196">
        <v>2041537.5694875647</v>
      </c>
      <c r="P68" s="114"/>
      <c r="Q68" s="114"/>
    </row>
    <row r="69" spans="1:17" ht="13.8">
      <c r="A69" s="187">
        <v>2014</v>
      </c>
      <c r="B69" s="187">
        <v>12</v>
      </c>
      <c r="C69" s="188">
        <v>41974</v>
      </c>
      <c r="D69" s="189"/>
      <c r="E69" s="190">
        <v>1262989.9002851744</v>
      </c>
      <c r="F69" s="191">
        <v>861968.59758869372</v>
      </c>
      <c r="G69" s="191">
        <v>95484.212849301985</v>
      </c>
      <c r="H69" s="191">
        <v>9361.2329231927142</v>
      </c>
      <c r="I69" s="191">
        <v>1084.1545348252844</v>
      </c>
      <c r="J69" s="191">
        <v>2230888.0981811881</v>
      </c>
      <c r="K69" s="185">
        <v>167916.30846525077</v>
      </c>
      <c r="L69" s="185">
        <v>2398804.4066464389</v>
      </c>
      <c r="M69" s="185">
        <v>1583.6154725445472</v>
      </c>
      <c r="N69" s="185">
        <v>119.19686352485837</v>
      </c>
      <c r="O69" s="196">
        <v>2400507.2189825084</v>
      </c>
      <c r="P69" s="114"/>
      <c r="Q69" s="114"/>
    </row>
  </sheetData>
  <mergeCells count="6">
    <mergeCell ref="E39:O39"/>
    <mergeCell ref="A1:J1"/>
    <mergeCell ref="A2:J2"/>
    <mergeCell ref="E4:J4"/>
    <mergeCell ref="A36:O36"/>
    <mergeCell ref="A37:O37"/>
  </mergeCells>
  <printOptions horizontalCentered="1"/>
  <pageMargins left="0.25" right="0.25" top="1" bottom="0.91" header="0.5" footer="0.5"/>
  <pageSetup scale="87" fitToHeight="2" orientation="landscape" r:id="rId1"/>
  <headerFooter alignWithMargins="0">
    <oddFooter>&amp;L&amp;F
&amp;A&amp;CPage &amp;P of &amp;N&amp;R&amp;D</oddFooter>
  </headerFooter>
  <rowBreaks count="1" manualBreakCount="1">
    <brk id="35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5"/>
  <sheetViews>
    <sheetView zoomScaleNormal="100" workbookViewId="0">
      <pane xSplit="2" ySplit="5" topLeftCell="BH15" activePane="bottomRight" state="frozen"/>
      <selection pane="topRight" activeCell="C1" sqref="C1"/>
      <selection pane="bottomLeft" activeCell="A6" sqref="A6"/>
      <selection pane="bottomRight" activeCell="BS40" sqref="BS40"/>
    </sheetView>
  </sheetViews>
  <sheetFormatPr defaultRowHeight="13.2"/>
  <cols>
    <col min="1" max="2" width="14" customWidth="1"/>
    <col min="3" max="3" width="12" bestFit="1" customWidth="1"/>
    <col min="4" max="4" width="9.77734375" bestFit="1" customWidth="1"/>
    <col min="5" max="5" width="1.88671875" customWidth="1"/>
    <col min="6" max="6" width="12" bestFit="1" customWidth="1"/>
    <col min="7" max="7" width="1.88671875" customWidth="1"/>
    <col min="8" max="8" width="11.21875" bestFit="1" customWidth="1"/>
    <col min="9" max="11" width="9.21875" bestFit="1" customWidth="1"/>
    <col min="12" max="13" width="11.21875" bestFit="1" customWidth="1"/>
    <col min="14" max="14" width="10.88671875" bestFit="1" customWidth="1"/>
    <col min="15" max="15" width="9.5546875" bestFit="1" customWidth="1"/>
    <col min="16" max="16" width="10.44140625" bestFit="1" customWidth="1"/>
    <col min="17" max="17" width="9.5546875" bestFit="1" customWidth="1"/>
    <col min="18" max="18" width="10.88671875" bestFit="1" customWidth="1"/>
    <col min="19" max="19" width="9.5546875" bestFit="1" customWidth="1"/>
    <col min="20" max="21" width="10.88671875" bestFit="1" customWidth="1"/>
    <col min="22" max="25" width="9.5546875" bestFit="1" customWidth="1"/>
    <col min="26" max="26" width="1.88671875" customWidth="1"/>
    <col min="27" max="27" width="11.21875" bestFit="1" customWidth="1"/>
    <col min="28" max="28" width="1.88671875" customWidth="1"/>
    <col min="29" max="31" width="9.88671875" bestFit="1" customWidth="1"/>
    <col min="32" max="32" width="9.5546875" customWidth="1"/>
    <col min="33" max="35" width="9.88671875" bestFit="1" customWidth="1"/>
    <col min="36" max="36" width="1.88671875" customWidth="1"/>
    <col min="37" max="37" width="10.88671875" bestFit="1" customWidth="1"/>
    <col min="38" max="38" width="1.88671875" customWidth="1"/>
    <col min="39" max="39" width="8.21875" customWidth="1"/>
    <col min="40" max="41" width="10.6640625" bestFit="1" customWidth="1"/>
    <col min="42" max="42" width="9.5546875" bestFit="1" customWidth="1"/>
    <col min="43" max="43" width="9.21875" bestFit="1" customWidth="1"/>
    <col min="44" max="47" width="9.5546875" bestFit="1" customWidth="1"/>
    <col min="48" max="48" width="2.77734375" customWidth="1"/>
    <col min="49" max="49" width="9.21875" bestFit="1" customWidth="1"/>
    <col min="50" max="50" width="1.88671875" customWidth="1"/>
    <col min="51" max="51" width="9.5546875" bestFit="1" customWidth="1"/>
    <col min="52" max="52" width="1.88671875" customWidth="1"/>
    <col min="53" max="53" width="12.33203125" bestFit="1" customWidth="1"/>
    <col min="54" max="54" width="1.88671875" customWidth="1"/>
    <col min="55" max="55" width="12" bestFit="1" customWidth="1"/>
    <col min="56" max="57" width="11" bestFit="1" customWidth="1"/>
    <col min="58" max="58" width="2.77734375" customWidth="1"/>
    <col min="59" max="59" width="11.21875" bestFit="1" customWidth="1"/>
    <col min="60" max="60" width="1.88671875" customWidth="1"/>
    <col min="61" max="61" width="13.6640625" bestFit="1" customWidth="1"/>
    <col min="62" max="62" width="1.88671875" customWidth="1"/>
    <col min="63" max="63" width="12" bestFit="1" customWidth="1"/>
    <col min="64" max="65" width="11.21875" bestFit="1" customWidth="1"/>
    <col min="66" max="66" width="10.88671875" bestFit="1" customWidth="1"/>
    <col min="67" max="67" width="9.5546875" bestFit="1" customWidth="1"/>
    <col min="68" max="68" width="10.88671875" bestFit="1" customWidth="1"/>
    <col min="69" max="74" width="9.5546875" bestFit="1" customWidth="1"/>
    <col min="75" max="75" width="10.88671875" bestFit="1" customWidth="1"/>
    <col min="76" max="77" width="9.5546875" bestFit="1" customWidth="1"/>
    <col min="78" max="78" width="12.33203125" bestFit="1" customWidth="1"/>
  </cols>
  <sheetData>
    <row r="1" spans="1:78" ht="50.4" customHeight="1">
      <c r="A1" s="339" t="s">
        <v>309</v>
      </c>
      <c r="B1" s="339"/>
    </row>
    <row r="2" spans="1:78" ht="71.400000000000006" customHeight="1">
      <c r="A2" s="340" t="s">
        <v>474</v>
      </c>
      <c r="B2" s="339"/>
    </row>
    <row r="3" spans="1:78" ht="14.4" thickBot="1">
      <c r="C3" s="200"/>
      <c r="D3" s="200"/>
      <c r="E3" s="200"/>
      <c r="F3" s="200"/>
      <c r="G3" s="201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1"/>
      <c r="AC3" s="200"/>
      <c r="AD3" s="200"/>
      <c r="AE3" s="200"/>
      <c r="AF3" s="200"/>
      <c r="AG3" s="200"/>
      <c r="AH3" s="200"/>
      <c r="AI3" s="200"/>
      <c r="AJ3" s="200"/>
      <c r="AK3" s="200"/>
      <c r="AL3" s="201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1"/>
      <c r="AY3" s="200"/>
      <c r="AZ3" s="201"/>
      <c r="BA3" s="200"/>
      <c r="BB3" s="201"/>
      <c r="BC3" s="200"/>
      <c r="BD3" s="200"/>
      <c r="BE3" s="200"/>
      <c r="BF3" s="200"/>
      <c r="BG3" s="32"/>
      <c r="BH3" s="28"/>
      <c r="BI3" s="32"/>
    </row>
    <row r="4" spans="1:78">
      <c r="C4" s="202" t="s">
        <v>11</v>
      </c>
      <c r="D4" s="203"/>
      <c r="E4" s="203"/>
      <c r="F4" s="204"/>
      <c r="G4" s="117"/>
      <c r="H4" s="202" t="s">
        <v>162</v>
      </c>
      <c r="I4" s="203"/>
      <c r="J4" s="203"/>
      <c r="K4" s="203"/>
      <c r="L4" s="203"/>
      <c r="M4" s="203"/>
      <c r="N4" s="203"/>
      <c r="O4" s="205"/>
      <c r="P4" s="203"/>
      <c r="Q4" s="203"/>
      <c r="R4" s="203"/>
      <c r="S4" s="203"/>
      <c r="T4" s="203"/>
      <c r="U4" s="203"/>
      <c r="V4" s="203"/>
      <c r="W4" s="205"/>
      <c r="X4" s="203"/>
      <c r="Y4" s="203"/>
      <c r="Z4" s="203"/>
      <c r="AA4" s="204"/>
      <c r="AB4" s="117"/>
      <c r="AC4" s="202" t="s">
        <v>163</v>
      </c>
      <c r="AD4" s="203"/>
      <c r="AE4" s="203"/>
      <c r="AF4" s="203"/>
      <c r="AG4" s="203"/>
      <c r="AH4" s="203"/>
      <c r="AI4" s="203"/>
      <c r="AJ4" s="203"/>
      <c r="AK4" s="204"/>
      <c r="AL4" s="117"/>
      <c r="AM4" s="202" t="s">
        <v>234</v>
      </c>
      <c r="AN4" s="203"/>
      <c r="AO4" s="203"/>
      <c r="AP4" s="203"/>
      <c r="AQ4" s="203"/>
      <c r="AR4" s="203"/>
      <c r="AS4" s="203"/>
      <c r="AT4" s="205"/>
      <c r="AU4" s="203"/>
      <c r="AV4" s="203"/>
      <c r="AW4" s="204"/>
      <c r="AX4" s="117"/>
      <c r="AY4" s="206" t="s">
        <v>166</v>
      </c>
      <c r="AZ4" s="117"/>
      <c r="BA4" s="206" t="s">
        <v>4</v>
      </c>
      <c r="BB4" s="117"/>
      <c r="BC4" s="207" t="s">
        <v>235</v>
      </c>
      <c r="BD4" s="203"/>
      <c r="BE4" s="208"/>
      <c r="BF4" s="208"/>
      <c r="BG4" s="209"/>
      <c r="BI4" s="210" t="s">
        <v>312</v>
      </c>
    </row>
    <row r="5" spans="1:78" s="4" customFormat="1" ht="27.6" customHeight="1" thickBot="1">
      <c r="A5" s="307" t="s">
        <v>165</v>
      </c>
      <c r="B5" s="307" t="s">
        <v>28</v>
      </c>
      <c r="C5" s="308" t="s">
        <v>313</v>
      </c>
      <c r="D5" s="307" t="s">
        <v>314</v>
      </c>
      <c r="E5" s="307"/>
      <c r="F5" s="309" t="s">
        <v>4</v>
      </c>
      <c r="G5" s="307"/>
      <c r="H5" s="308" t="s">
        <v>315</v>
      </c>
      <c r="I5" s="307" t="s">
        <v>316</v>
      </c>
      <c r="J5" s="307" t="s">
        <v>317</v>
      </c>
      <c r="K5" s="307" t="s">
        <v>318</v>
      </c>
      <c r="L5" s="307" t="s">
        <v>319</v>
      </c>
      <c r="M5" s="307" t="s">
        <v>320</v>
      </c>
      <c r="N5" s="307" t="s">
        <v>321</v>
      </c>
      <c r="O5" s="307" t="s">
        <v>322</v>
      </c>
      <c r="P5" s="307" t="s">
        <v>323</v>
      </c>
      <c r="Q5" s="307" t="s">
        <v>324</v>
      </c>
      <c r="R5" s="307" t="s">
        <v>325</v>
      </c>
      <c r="S5" s="307" t="s">
        <v>326</v>
      </c>
      <c r="T5" s="307" t="s">
        <v>327</v>
      </c>
      <c r="U5" s="307" t="s">
        <v>328</v>
      </c>
      <c r="V5" s="307" t="s">
        <v>329</v>
      </c>
      <c r="W5" s="307" t="s">
        <v>330</v>
      </c>
      <c r="X5" s="307" t="s">
        <v>331</v>
      </c>
      <c r="Y5" s="307" t="s">
        <v>332</v>
      </c>
      <c r="Z5" s="307"/>
      <c r="AA5" s="309" t="s">
        <v>4</v>
      </c>
      <c r="AB5" s="307"/>
      <c r="AC5" s="308" t="s">
        <v>333</v>
      </c>
      <c r="AD5" s="307" t="s">
        <v>334</v>
      </c>
      <c r="AE5" s="307" t="s">
        <v>335</v>
      </c>
      <c r="AF5" s="307" t="s">
        <v>336</v>
      </c>
      <c r="AG5" s="307" t="s">
        <v>337</v>
      </c>
      <c r="AH5" s="307" t="s">
        <v>338</v>
      </c>
      <c r="AI5" s="307" t="s">
        <v>339</v>
      </c>
      <c r="AJ5" s="307"/>
      <c r="AK5" s="309" t="s">
        <v>4</v>
      </c>
      <c r="AL5" s="307"/>
      <c r="AM5" s="308" t="s">
        <v>340</v>
      </c>
      <c r="AN5" s="307" t="s">
        <v>341</v>
      </c>
      <c r="AO5" s="307" t="s">
        <v>342</v>
      </c>
      <c r="AP5" s="307" t="s">
        <v>343</v>
      </c>
      <c r="AQ5" s="307" t="s">
        <v>344</v>
      </c>
      <c r="AR5" s="307" t="s">
        <v>345</v>
      </c>
      <c r="AS5" s="307" t="s">
        <v>346</v>
      </c>
      <c r="AT5" s="307" t="s">
        <v>347</v>
      </c>
      <c r="AU5" s="307" t="s">
        <v>348</v>
      </c>
      <c r="AV5" s="307"/>
      <c r="AW5" s="309" t="s">
        <v>4</v>
      </c>
      <c r="AX5" s="307"/>
      <c r="AY5" s="310" t="s">
        <v>349</v>
      </c>
      <c r="AZ5" s="307"/>
      <c r="BA5" s="310"/>
      <c r="BB5" s="307"/>
      <c r="BC5" s="308" t="s">
        <v>350</v>
      </c>
      <c r="BD5" s="307" t="s">
        <v>351</v>
      </c>
      <c r="BE5" s="307" t="s">
        <v>352</v>
      </c>
      <c r="BF5" s="307"/>
      <c r="BG5" s="309" t="s">
        <v>4</v>
      </c>
      <c r="BH5" s="307"/>
      <c r="BI5" s="310" t="s">
        <v>243</v>
      </c>
      <c r="BK5" s="7" t="s">
        <v>475</v>
      </c>
      <c r="BL5" s="7" t="s">
        <v>476</v>
      </c>
      <c r="BM5" s="7" t="s">
        <v>477</v>
      </c>
      <c r="BN5" s="7" t="s">
        <v>478</v>
      </c>
      <c r="BO5" s="7" t="s">
        <v>479</v>
      </c>
      <c r="BP5" s="7" t="s">
        <v>480</v>
      </c>
      <c r="BQ5" s="7" t="s">
        <v>481</v>
      </c>
      <c r="BR5" s="7" t="s">
        <v>482</v>
      </c>
      <c r="BS5" s="7" t="s">
        <v>483</v>
      </c>
      <c r="BT5" s="7" t="s">
        <v>484</v>
      </c>
      <c r="BU5" s="7" t="s">
        <v>485</v>
      </c>
      <c r="BV5" s="7" t="s">
        <v>486</v>
      </c>
      <c r="BW5" s="7" t="s">
        <v>488</v>
      </c>
      <c r="BX5" s="7" t="s">
        <v>487</v>
      </c>
      <c r="BY5" s="7" t="s">
        <v>489</v>
      </c>
      <c r="BZ5" s="4" t="s">
        <v>4</v>
      </c>
    </row>
    <row r="6" spans="1:78">
      <c r="C6" s="181"/>
      <c r="D6" s="32"/>
      <c r="E6" s="32"/>
      <c r="F6" s="182"/>
      <c r="H6" s="18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182"/>
      <c r="AC6" s="181"/>
      <c r="AD6" s="32"/>
      <c r="AE6" s="32"/>
      <c r="AF6" s="32"/>
      <c r="AG6" s="32"/>
      <c r="AH6" s="32"/>
      <c r="AI6" s="32"/>
      <c r="AJ6" s="32"/>
      <c r="AK6" s="182"/>
      <c r="AM6" s="181"/>
      <c r="AN6" s="32"/>
      <c r="AO6" s="32"/>
      <c r="AP6" s="32"/>
      <c r="AQ6" s="32"/>
      <c r="AR6" s="32"/>
      <c r="AS6" s="32"/>
      <c r="AT6" s="32"/>
      <c r="AU6" s="32"/>
      <c r="AV6" s="32"/>
      <c r="AW6" s="182"/>
      <c r="AY6" s="211"/>
      <c r="BA6" s="211"/>
      <c r="BC6" s="181"/>
      <c r="BD6" s="32"/>
      <c r="BE6" s="32"/>
      <c r="BF6" s="32"/>
      <c r="BG6" s="182"/>
      <c r="BI6" s="211"/>
    </row>
    <row r="7" spans="1:78">
      <c r="A7" s="117">
        <v>2013</v>
      </c>
      <c r="B7" s="117"/>
      <c r="C7" s="184">
        <v>10560766.349375959</v>
      </c>
      <c r="D7" s="185">
        <v>3123.6823834332972</v>
      </c>
      <c r="E7" s="32"/>
      <c r="F7" s="186">
        <v>10563890.031759389</v>
      </c>
      <c r="H7" s="184">
        <v>290562.85315724299</v>
      </c>
      <c r="I7" s="185">
        <v>42450.682364852975</v>
      </c>
      <c r="J7" s="185">
        <v>186633.71302962539</v>
      </c>
      <c r="K7" s="185">
        <v>23957.445694301816</v>
      </c>
      <c r="L7" s="185">
        <v>2220679.8536592186</v>
      </c>
      <c r="M7" s="185">
        <v>2565155.2812184026</v>
      </c>
      <c r="N7" s="185">
        <v>1640280.9853892804</v>
      </c>
      <c r="O7" s="185">
        <v>14767.943652244656</v>
      </c>
      <c r="P7" s="185">
        <v>849755.33277015819</v>
      </c>
      <c r="Q7" s="185">
        <v>4521.0777638719628</v>
      </c>
      <c r="R7" s="185">
        <v>643162.15142510319</v>
      </c>
      <c r="S7" s="185">
        <v>142334.57062104708</v>
      </c>
      <c r="T7" s="185">
        <v>8.8595950455089625</v>
      </c>
      <c r="U7" s="185">
        <v>452187.18996580795</v>
      </c>
      <c r="V7" s="185">
        <v>2161.0577393646035</v>
      </c>
      <c r="W7" s="185">
        <v>2071.6650293404109</v>
      </c>
      <c r="X7" s="185">
        <v>2103.1805016219355</v>
      </c>
      <c r="Y7" s="185">
        <v>73.721035770611252</v>
      </c>
      <c r="Z7" s="32"/>
      <c r="AA7" s="186">
        <v>9082867.5646122992</v>
      </c>
      <c r="AC7" s="184">
        <v>92976.089208903446</v>
      </c>
      <c r="AD7" s="185">
        <v>192967.31331889413</v>
      </c>
      <c r="AE7" s="185">
        <v>250975.12954718008</v>
      </c>
      <c r="AF7" s="185">
        <v>448191.48322946258</v>
      </c>
      <c r="AG7" s="185">
        <v>52978.024330865694</v>
      </c>
      <c r="AH7" s="185">
        <v>52258.861371276798</v>
      </c>
      <c r="AI7" s="185">
        <v>113666.27224353042</v>
      </c>
      <c r="AJ7" s="32"/>
      <c r="AK7" s="186">
        <v>1204013.1732501131</v>
      </c>
      <c r="AM7" s="184">
        <v>7.362603208604579</v>
      </c>
      <c r="AN7" s="185">
        <v>16747.621472028102</v>
      </c>
      <c r="AO7" s="185">
        <v>1158.3959048069955</v>
      </c>
      <c r="AP7" s="185">
        <v>315.0823483952837</v>
      </c>
      <c r="AQ7" s="185">
        <v>13.859118911039999</v>
      </c>
      <c r="AR7" s="185">
        <v>13159.087153999755</v>
      </c>
      <c r="AS7" s="185">
        <v>47674.856040686893</v>
      </c>
      <c r="AT7" s="185">
        <v>10314.947581165969</v>
      </c>
      <c r="AU7" s="185">
        <v>4519.0176115722834</v>
      </c>
      <c r="AV7" s="32"/>
      <c r="AW7" s="186">
        <v>93910.229834774931</v>
      </c>
      <c r="AY7" s="212">
        <v>7412.0229371067981</v>
      </c>
      <c r="BA7" s="212">
        <v>20952093.022393685</v>
      </c>
      <c r="BC7" s="184">
        <v>78169.888176341279</v>
      </c>
      <c r="BD7" s="185">
        <v>1752156.0179201332</v>
      </c>
      <c r="BE7" s="185">
        <v>255438.95457941058</v>
      </c>
      <c r="BF7" s="32"/>
      <c r="BG7" s="186">
        <v>2085764.8606758846</v>
      </c>
      <c r="BI7" s="212">
        <v>23037857.883069571</v>
      </c>
      <c r="BK7" s="39">
        <f>+C7</f>
        <v>10560766.349375959</v>
      </c>
      <c r="BL7" s="39">
        <f>+H7+L7+AC7+AN7</f>
        <v>2620966.4174973932</v>
      </c>
      <c r="BM7" s="39">
        <f>+D7+J7+M7+AD7+AO7</f>
        <v>2949038.3858551625</v>
      </c>
      <c r="BN7" s="39">
        <f>+K7+N7+AE7</f>
        <v>1915213.5606307623</v>
      </c>
      <c r="BO7" s="39">
        <f>+'F2013  Schedule Billed Sales'!O7</f>
        <v>14767.943652244656</v>
      </c>
      <c r="BP7" s="39">
        <f>+I7+P7+AF7</f>
        <v>1340397.4983644737</v>
      </c>
      <c r="BQ7" s="39">
        <f>+Q7</f>
        <v>4521.0777638719628</v>
      </c>
      <c r="BR7" s="39">
        <f>+'F2013  Schedule Billed Sales'!S7</f>
        <v>142334.57062104708</v>
      </c>
      <c r="BS7" s="39">
        <f>+R7+AG7</f>
        <v>696140.1757559689</v>
      </c>
      <c r="BT7" s="39">
        <f>+T7+AH7</f>
        <v>52267.720966322304</v>
      </c>
      <c r="BU7" s="39">
        <f>+U7+AI7</f>
        <v>565853.46220933832</v>
      </c>
      <c r="BV7" s="39">
        <f>SUM(V7:Y7,AM7,AP7:AU7)</f>
        <v>82413.836764037391</v>
      </c>
      <c r="BW7" s="39">
        <f>+BC7+BD7</f>
        <v>1830325.9060964745</v>
      </c>
      <c r="BX7" s="39">
        <f>+BE7</f>
        <v>255438.95457941058</v>
      </c>
      <c r="BY7" s="39">
        <f>+AY7</f>
        <v>7412.0229371067981</v>
      </c>
      <c r="BZ7" s="39">
        <f>SUM(BK7:BY7)</f>
        <v>23037857.883069575</v>
      </c>
    </row>
    <row r="8" spans="1:78">
      <c r="A8" s="187">
        <v>2014</v>
      </c>
      <c r="B8" s="187"/>
      <c r="C8" s="190">
        <v>10561703.829000177</v>
      </c>
      <c r="D8" s="191">
        <v>3123.8272597147129</v>
      </c>
      <c r="E8" s="213"/>
      <c r="F8" s="192">
        <v>10564827.656259893</v>
      </c>
      <c r="G8" s="189"/>
      <c r="H8" s="190">
        <v>296348.7675220308</v>
      </c>
      <c r="I8" s="191">
        <v>43249.655240553249</v>
      </c>
      <c r="J8" s="191">
        <v>190377.20084571801</v>
      </c>
      <c r="K8" s="191">
        <v>24413.837111284192</v>
      </c>
      <c r="L8" s="191">
        <v>2263869.000329047</v>
      </c>
      <c r="M8" s="191">
        <v>2614162.1368839256</v>
      </c>
      <c r="N8" s="191">
        <v>1671319.9258859344</v>
      </c>
      <c r="O8" s="191">
        <v>14968.961314894101</v>
      </c>
      <c r="P8" s="191">
        <v>865942.78352995706</v>
      </c>
      <c r="Q8" s="191">
        <v>4573.985237853145</v>
      </c>
      <c r="R8" s="191">
        <v>655074.73189151718</v>
      </c>
      <c r="S8" s="191">
        <v>145444.72414425056</v>
      </c>
      <c r="T8" s="191">
        <v>9.0002703739751446</v>
      </c>
      <c r="U8" s="191">
        <v>460643.61827005929</v>
      </c>
      <c r="V8" s="191">
        <v>2202.0608985125168</v>
      </c>
      <c r="W8" s="191">
        <v>2110.8777488261499</v>
      </c>
      <c r="X8" s="191">
        <v>2143.2387481137548</v>
      </c>
      <c r="Y8" s="191">
        <v>75.124069165296277</v>
      </c>
      <c r="Z8" s="213"/>
      <c r="AA8" s="192">
        <v>9256929.6299420167</v>
      </c>
      <c r="AB8" s="189"/>
      <c r="AC8" s="190">
        <v>92772.169694888144</v>
      </c>
      <c r="AD8" s="191">
        <v>192384.27640970558</v>
      </c>
      <c r="AE8" s="191">
        <v>250152.68075048609</v>
      </c>
      <c r="AF8" s="191">
        <v>446859.45643945818</v>
      </c>
      <c r="AG8" s="191">
        <v>52785.047191395046</v>
      </c>
      <c r="AH8" s="191">
        <v>52052.359437495252</v>
      </c>
      <c r="AI8" s="191">
        <v>113260.64427776844</v>
      </c>
      <c r="AJ8" s="213"/>
      <c r="AK8" s="192">
        <v>1200266.634201197</v>
      </c>
      <c r="AL8" s="189"/>
      <c r="AM8" s="190">
        <v>7.8534046414860583</v>
      </c>
      <c r="AN8" s="191">
        <v>17898.473685861107</v>
      </c>
      <c r="AO8" s="191">
        <v>1239.1326080001368</v>
      </c>
      <c r="AP8" s="191">
        <v>336.32319276895458</v>
      </c>
      <c r="AQ8" s="191">
        <v>14.777904664617212</v>
      </c>
      <c r="AR8" s="191">
        <v>14041.905057050168</v>
      </c>
      <c r="AS8" s="191">
        <v>50883.180939811398</v>
      </c>
      <c r="AT8" s="191">
        <v>11011.923133701293</v>
      </c>
      <c r="AU8" s="191">
        <v>4819.3073981787629</v>
      </c>
      <c r="AV8" s="213"/>
      <c r="AW8" s="192">
        <v>100252.8773246779</v>
      </c>
      <c r="AX8" s="189"/>
      <c r="AY8" s="214">
        <v>7486.2925050856575</v>
      </c>
      <c r="AZ8" s="189"/>
      <c r="BA8" s="214">
        <v>21129763.090232868</v>
      </c>
      <c r="BB8" s="189"/>
      <c r="BC8" s="190">
        <v>78446.637700977357</v>
      </c>
      <c r="BD8" s="191">
        <v>1758544.5612705995</v>
      </c>
      <c r="BE8" s="191">
        <v>256358.36800494793</v>
      </c>
      <c r="BF8" s="213"/>
      <c r="BG8" s="192">
        <v>2093349.5669765249</v>
      </c>
      <c r="BH8" s="189"/>
      <c r="BI8" s="214">
        <v>23223112.657209396</v>
      </c>
      <c r="BJ8" s="189"/>
      <c r="BK8" s="215">
        <f t="shared" ref="BK8:BK10" si="0">+C8</f>
        <v>10561703.829000177</v>
      </c>
      <c r="BL8" s="215">
        <f t="shared" ref="BL8:BL10" si="1">+H8+L8+AC8+AN8</f>
        <v>2670888.411231827</v>
      </c>
      <c r="BM8" s="215">
        <f t="shared" ref="BM8:BM10" si="2">+D8+J8+M8+AD8+AO8</f>
        <v>3001286.5740070641</v>
      </c>
      <c r="BN8" s="215">
        <f t="shared" ref="BN8:BN10" si="3">+K8+N8+AE8</f>
        <v>1945886.4437477048</v>
      </c>
      <c r="BO8" s="215">
        <f>+'F2013  Schedule Billed Sales'!O8</f>
        <v>14968.961314894101</v>
      </c>
      <c r="BP8" s="215">
        <f t="shared" ref="BP8:BP10" si="4">+I8+P8+AF8</f>
        <v>1356051.8952099686</v>
      </c>
      <c r="BQ8" s="215">
        <f t="shared" ref="BQ8:BQ10" si="5">+Q8</f>
        <v>4573.985237853145</v>
      </c>
      <c r="BR8" s="215">
        <f>+'F2013  Schedule Billed Sales'!S8</f>
        <v>145444.72414425056</v>
      </c>
      <c r="BS8" s="215">
        <f t="shared" ref="BS8:BS10" si="6">+R8+AG8</f>
        <v>707859.77908291225</v>
      </c>
      <c r="BT8" s="215">
        <f t="shared" ref="BT8:BU10" si="7">+T8+AH8</f>
        <v>52061.359707869226</v>
      </c>
      <c r="BU8" s="215">
        <f t="shared" si="7"/>
        <v>573904.26254782779</v>
      </c>
      <c r="BV8" s="215">
        <f t="shared" ref="BV8:BV10" si="8">SUM(V8:Y8,AM8,AP8:AU8)</f>
        <v>87646.57249543439</v>
      </c>
      <c r="BW8" s="215">
        <f t="shared" ref="BW8:BW10" si="9">+BC8+BD8</f>
        <v>1836991.1989715768</v>
      </c>
      <c r="BX8" s="215">
        <f t="shared" ref="BX8:BX10" si="10">+BE8</f>
        <v>256358.36800494793</v>
      </c>
      <c r="BY8" s="215">
        <f t="shared" ref="BY8:BY10" si="11">+AY8</f>
        <v>7486.2925050856575</v>
      </c>
      <c r="BZ8" s="215">
        <f t="shared" ref="BZ8:BZ10" si="12">SUM(BK8:BY8)</f>
        <v>23223112.657209393</v>
      </c>
    </row>
    <row r="9" spans="1:78">
      <c r="A9" s="117">
        <v>2015</v>
      </c>
      <c r="B9" s="117"/>
      <c r="C9" s="184">
        <v>10635464.52337113</v>
      </c>
      <c r="D9" s="185">
        <v>3145.6135020485008</v>
      </c>
      <c r="E9" s="32"/>
      <c r="F9" s="186">
        <v>10638610.136873178</v>
      </c>
      <c r="H9" s="184">
        <v>301000.75980741123</v>
      </c>
      <c r="I9" s="185">
        <v>43935.801977051116</v>
      </c>
      <c r="J9" s="185">
        <v>193379.94352907286</v>
      </c>
      <c r="K9" s="185">
        <v>24800.523083019223</v>
      </c>
      <c r="L9" s="185">
        <v>2299631.3634401602</v>
      </c>
      <c r="M9" s="185">
        <v>2655532.2860059952</v>
      </c>
      <c r="N9" s="185">
        <v>1697930.0763357386</v>
      </c>
      <c r="O9" s="185">
        <v>15216.100930684062</v>
      </c>
      <c r="P9" s="185">
        <v>879705.05111514172</v>
      </c>
      <c r="Q9" s="185">
        <v>4650.2814739356563</v>
      </c>
      <c r="R9" s="185">
        <v>665450.7697715353</v>
      </c>
      <c r="S9" s="185">
        <v>147711.17446367021</v>
      </c>
      <c r="T9" s="185">
        <v>9.1416268311986197</v>
      </c>
      <c r="U9" s="185">
        <v>467952.51210205507</v>
      </c>
      <c r="V9" s="185">
        <v>2236.9765144127446</v>
      </c>
      <c r="W9" s="185">
        <v>2144.3546982509511</v>
      </c>
      <c r="X9" s="185">
        <v>2177.1978123496419</v>
      </c>
      <c r="Y9" s="185">
        <v>76.313561980917939</v>
      </c>
      <c r="Z9" s="32"/>
      <c r="AA9" s="186">
        <v>9403540.6282492969</v>
      </c>
      <c r="AC9" s="184">
        <v>90645.121940421755</v>
      </c>
      <c r="AD9" s="185">
        <v>187950.08722465846</v>
      </c>
      <c r="AE9" s="185">
        <v>244324.03109918343</v>
      </c>
      <c r="AF9" s="185">
        <v>436505.39841188228</v>
      </c>
      <c r="AG9" s="185">
        <v>51541.709661028028</v>
      </c>
      <c r="AH9" s="185">
        <v>50827.07765241187</v>
      </c>
      <c r="AI9" s="185">
        <v>110646.11445706928</v>
      </c>
      <c r="AJ9" s="32"/>
      <c r="AK9" s="186">
        <v>1172439.5404466551</v>
      </c>
      <c r="AM9" s="184">
        <v>8.2585432165146813</v>
      </c>
      <c r="AN9" s="185">
        <v>18829.507261375864</v>
      </c>
      <c r="AO9" s="185">
        <v>1303.5731967104909</v>
      </c>
      <c r="AP9" s="185">
        <v>353.70868270237548</v>
      </c>
      <c r="AQ9" s="185">
        <v>15.539044598618288</v>
      </c>
      <c r="AR9" s="185">
        <v>14767.280202429347</v>
      </c>
      <c r="AS9" s="185">
        <v>53513.709879352711</v>
      </c>
      <c r="AT9" s="185">
        <v>11581.555347140391</v>
      </c>
      <c r="AU9" s="185">
        <v>5067.8635870565504</v>
      </c>
      <c r="AV9" s="32"/>
      <c r="AW9" s="186">
        <v>105440.99574458285</v>
      </c>
      <c r="AY9" s="212">
        <v>7514.1171057206429</v>
      </c>
      <c r="BA9" s="212">
        <v>21327545.418419436</v>
      </c>
      <c r="BC9" s="184">
        <v>78959.237133936695</v>
      </c>
      <c r="BD9" s="185">
        <v>1769998.1971936885</v>
      </c>
      <c r="BE9" s="185">
        <v>258032.24602068603</v>
      </c>
      <c r="BF9" s="32"/>
      <c r="BG9" s="186">
        <v>2106989.6803483111</v>
      </c>
      <c r="BI9" s="212">
        <v>23434535.098767743</v>
      </c>
      <c r="BK9" s="39">
        <f t="shared" si="0"/>
        <v>10635464.52337113</v>
      </c>
      <c r="BL9" s="39">
        <f t="shared" si="1"/>
        <v>2710106.7524493691</v>
      </c>
      <c r="BM9" s="39">
        <f t="shared" si="2"/>
        <v>3041311.5034584859</v>
      </c>
      <c r="BN9" s="39">
        <f t="shared" si="3"/>
        <v>1967054.6305179414</v>
      </c>
      <c r="BO9" s="39">
        <f>+'F2013  Schedule Billed Sales'!O9</f>
        <v>15216.100930684062</v>
      </c>
      <c r="BP9" s="39">
        <f t="shared" si="4"/>
        <v>1360146.251504075</v>
      </c>
      <c r="BQ9" s="39">
        <f t="shared" si="5"/>
        <v>4650.2814739356563</v>
      </c>
      <c r="BR9" s="39">
        <f>+'F2013  Schedule Billed Sales'!S9</f>
        <v>147711.17446367021</v>
      </c>
      <c r="BS9" s="39">
        <f t="shared" si="6"/>
        <v>716992.4794325633</v>
      </c>
      <c r="BT9" s="39">
        <f t="shared" si="7"/>
        <v>50836.219279243065</v>
      </c>
      <c r="BU9" s="39">
        <f t="shared" si="7"/>
        <v>578598.62655912433</v>
      </c>
      <c r="BV9" s="39">
        <f t="shared" si="8"/>
        <v>91942.757873490773</v>
      </c>
      <c r="BW9" s="39">
        <f t="shared" si="9"/>
        <v>1848957.4343276252</v>
      </c>
      <c r="BX9" s="39">
        <f t="shared" si="10"/>
        <v>258032.24602068603</v>
      </c>
      <c r="BY9" s="39">
        <f t="shared" si="11"/>
        <v>7514.1171057206429</v>
      </c>
      <c r="BZ9" s="39">
        <f t="shared" si="12"/>
        <v>23434535.098767746</v>
      </c>
    </row>
    <row r="10" spans="1:78">
      <c r="A10" s="117">
        <v>2016</v>
      </c>
      <c r="B10" s="117"/>
      <c r="C10" s="184">
        <v>10775817.86914783</v>
      </c>
      <c r="D10" s="185">
        <v>3185.9763686451483</v>
      </c>
      <c r="E10" s="32"/>
      <c r="F10" s="186">
        <v>10779003.845516477</v>
      </c>
      <c r="H10" s="184">
        <v>308147.54747475416</v>
      </c>
      <c r="I10" s="185">
        <v>44966.274839096863</v>
      </c>
      <c r="J10" s="185">
        <v>198021.81425617976</v>
      </c>
      <c r="K10" s="185">
        <v>25382.829891678262</v>
      </c>
      <c r="L10" s="185">
        <v>2354055.515549609</v>
      </c>
      <c r="M10" s="185">
        <v>2718125.4168245899</v>
      </c>
      <c r="N10" s="185">
        <v>1737908.2483634846</v>
      </c>
      <c r="O10" s="185">
        <v>15548.719923221004</v>
      </c>
      <c r="P10" s="185">
        <v>900448.36171771795</v>
      </c>
      <c r="Q10" s="185">
        <v>4748.8450142717256</v>
      </c>
      <c r="R10" s="185">
        <v>681008.85597329098</v>
      </c>
      <c r="S10" s="185">
        <v>151322.00623557885</v>
      </c>
      <c r="T10" s="185">
        <v>9.3445011872765011</v>
      </c>
      <c r="U10" s="185">
        <v>478880.85025422642</v>
      </c>
      <c r="V10" s="185">
        <v>2289.6491734882725</v>
      </c>
      <c r="W10" s="185">
        <v>2194.7221791855268</v>
      </c>
      <c r="X10" s="185">
        <v>2228.5200945450983</v>
      </c>
      <c r="Y10" s="185">
        <v>78.120522745826634</v>
      </c>
      <c r="Z10" s="32"/>
      <c r="AA10" s="186">
        <v>9625365.6427888516</v>
      </c>
      <c r="AC10" s="184">
        <v>87197.616947975752</v>
      </c>
      <c r="AD10" s="185">
        <v>180773.0394030294</v>
      </c>
      <c r="AE10" s="185">
        <v>235008.09409844151</v>
      </c>
      <c r="AF10" s="185">
        <v>419838.39005124685</v>
      </c>
      <c r="AG10" s="185">
        <v>49563.665640036626</v>
      </c>
      <c r="AH10" s="185">
        <v>48874.738589554559</v>
      </c>
      <c r="AI10" s="185">
        <v>106389.81194318291</v>
      </c>
      <c r="AJ10" s="32"/>
      <c r="AK10" s="186">
        <v>1127645.3566734677</v>
      </c>
      <c r="AM10" s="184">
        <v>8.7339356683282059</v>
      </c>
      <c r="AN10" s="185">
        <v>19922.090229755759</v>
      </c>
      <c r="AO10" s="185">
        <v>1379.5084526396729</v>
      </c>
      <c r="AP10" s="185">
        <v>374.18902836994982</v>
      </c>
      <c r="AQ10" s="185">
        <v>16.431165835611601</v>
      </c>
      <c r="AR10" s="185">
        <v>15621.338478808677</v>
      </c>
      <c r="AS10" s="185">
        <v>56609.072589169315</v>
      </c>
      <c r="AT10" s="185">
        <v>12252.940003985246</v>
      </c>
      <c r="AU10" s="185">
        <v>5361.281064634205</v>
      </c>
      <c r="AV10" s="32"/>
      <c r="AW10" s="186">
        <v>111545.58494886674</v>
      </c>
      <c r="AY10" s="212">
        <v>7563.2398005442492</v>
      </c>
      <c r="BA10" s="212">
        <v>21651123.669728205</v>
      </c>
      <c r="BC10" s="184">
        <v>79247.980288131221</v>
      </c>
      <c r="BD10" s="185">
        <v>1776445.5926739387</v>
      </c>
      <c r="BE10" s="185">
        <v>258979.86388335511</v>
      </c>
      <c r="BF10" s="32"/>
      <c r="BG10" s="186">
        <v>2114673.4368454246</v>
      </c>
      <c r="BI10" s="212">
        <v>23765797.10657363</v>
      </c>
      <c r="BK10" s="39">
        <f t="shared" si="0"/>
        <v>10775817.86914783</v>
      </c>
      <c r="BL10" s="39">
        <f t="shared" si="1"/>
        <v>2769322.7702020947</v>
      </c>
      <c r="BM10" s="39">
        <f t="shared" si="2"/>
        <v>3101485.7553050835</v>
      </c>
      <c r="BN10" s="39">
        <f t="shared" si="3"/>
        <v>1998299.1723536043</v>
      </c>
      <c r="BO10" s="39">
        <f>+'F2013  Schedule Billed Sales'!O10</f>
        <v>15548.719923221004</v>
      </c>
      <c r="BP10" s="39">
        <f t="shared" si="4"/>
        <v>1365253.0266080615</v>
      </c>
      <c r="BQ10" s="39">
        <f t="shared" si="5"/>
        <v>4748.8450142717256</v>
      </c>
      <c r="BR10" s="39">
        <f>+'F2013  Schedule Billed Sales'!S10</f>
        <v>151322.00623557885</v>
      </c>
      <c r="BS10" s="39">
        <f t="shared" si="6"/>
        <v>730572.52161332755</v>
      </c>
      <c r="BT10" s="39">
        <f t="shared" si="7"/>
        <v>48884.083090741835</v>
      </c>
      <c r="BU10" s="39">
        <f t="shared" si="7"/>
        <v>585270.66219740931</v>
      </c>
      <c r="BV10" s="39">
        <f t="shared" si="8"/>
        <v>97034.998236436062</v>
      </c>
      <c r="BW10" s="39">
        <f t="shared" si="9"/>
        <v>1855693.5729620699</v>
      </c>
      <c r="BX10" s="39">
        <f t="shared" si="10"/>
        <v>258979.86388335511</v>
      </c>
      <c r="BY10" s="39">
        <f t="shared" si="11"/>
        <v>7563.2398005442492</v>
      </c>
      <c r="BZ10" s="39">
        <f t="shared" si="12"/>
        <v>23765797.106573619</v>
      </c>
    </row>
    <row r="11" spans="1:78" ht="13.8" thickBot="1"/>
    <row r="12" spans="1:78">
      <c r="A12" s="117">
        <v>2013</v>
      </c>
      <c r="B12" s="117">
        <v>1</v>
      </c>
      <c r="C12" s="193">
        <v>1242368.4920885633</v>
      </c>
      <c r="D12" s="194">
        <v>326.55163305948645</v>
      </c>
      <c r="E12" s="216"/>
      <c r="F12" s="217">
        <v>1242695.0437216228</v>
      </c>
      <c r="H12" s="193">
        <v>33228.27862122497</v>
      </c>
      <c r="I12" s="194">
        <v>3840.2814071714538</v>
      </c>
      <c r="J12" s="194">
        <v>18868.165109019668</v>
      </c>
      <c r="K12" s="194">
        <v>2277.3205302256938</v>
      </c>
      <c r="L12" s="194">
        <v>213693.88952823778</v>
      </c>
      <c r="M12" s="194">
        <v>238429.55859890179</v>
      </c>
      <c r="N12" s="194">
        <v>119695.33830965364</v>
      </c>
      <c r="O12" s="194">
        <v>379.07383464868269</v>
      </c>
      <c r="P12" s="194">
        <v>73738.685553458592</v>
      </c>
      <c r="Q12" s="194">
        <v>3.0386803989968976</v>
      </c>
      <c r="R12" s="194">
        <v>59107.070281715351</v>
      </c>
      <c r="S12" s="194">
        <v>17431.450930134273</v>
      </c>
      <c r="T12" s="194">
        <v>0.41644214441145022</v>
      </c>
      <c r="U12" s="194">
        <v>37732.678759715986</v>
      </c>
      <c r="V12" s="194">
        <v>182.11911546161332</v>
      </c>
      <c r="W12" s="194">
        <v>171.03686880801729</v>
      </c>
      <c r="X12" s="194">
        <v>178.19726020684948</v>
      </c>
      <c r="Y12" s="194">
        <v>6.6870564617349171</v>
      </c>
      <c r="Z12" s="216"/>
      <c r="AA12" s="217">
        <v>818963.28688758949</v>
      </c>
      <c r="AC12" s="193">
        <v>8671.5121346517153</v>
      </c>
      <c r="AD12" s="194">
        <v>15650.31820097576</v>
      </c>
      <c r="AE12" s="194">
        <v>18584.83364240982</v>
      </c>
      <c r="AF12" s="194">
        <v>36718.824332451572</v>
      </c>
      <c r="AG12" s="194">
        <v>3885.4714537577956</v>
      </c>
      <c r="AH12" s="194">
        <v>3811.199500045539</v>
      </c>
      <c r="AI12" s="194">
        <v>9693.9887847077844</v>
      </c>
      <c r="AJ12" s="216"/>
      <c r="AK12" s="217">
        <v>97016.148048999996</v>
      </c>
      <c r="AM12" s="193">
        <v>0.57413563461425565</v>
      </c>
      <c r="AN12" s="194">
        <v>1744.688884490424</v>
      </c>
      <c r="AO12" s="194">
        <v>119.73958955202713</v>
      </c>
      <c r="AP12" s="194">
        <v>26.685434895447358</v>
      </c>
      <c r="AQ12" s="194">
        <v>1.0424669242085804</v>
      </c>
      <c r="AR12" s="194">
        <v>1053.982756659776</v>
      </c>
      <c r="AS12" s="194">
        <v>3966.4698430664757</v>
      </c>
      <c r="AT12" s="194">
        <v>885.16085000792702</v>
      </c>
      <c r="AU12" s="194">
        <v>358.34026576910219</v>
      </c>
      <c r="AV12" s="216"/>
      <c r="AW12" s="217">
        <v>8156.6842270000016</v>
      </c>
      <c r="AY12" s="218">
        <v>970.43592627037071</v>
      </c>
      <c r="BA12" s="219">
        <v>2167801.5988114825</v>
      </c>
      <c r="BC12" s="193">
        <v>6193.6837899537932</v>
      </c>
      <c r="BD12" s="194">
        <v>140731.93785697766</v>
      </c>
      <c r="BE12" s="194">
        <v>22622.773353068551</v>
      </c>
      <c r="BF12" s="216"/>
      <c r="BG12" s="195">
        <v>169548.39499999999</v>
      </c>
      <c r="BI12" s="219">
        <v>2337349.9938114826</v>
      </c>
      <c r="BK12" s="39">
        <f t="shared" ref="BK12:BK35" si="13">+C12</f>
        <v>1242368.4920885633</v>
      </c>
      <c r="BL12" s="39">
        <f t="shared" ref="BL12:BL35" si="14">+H12+L12+AC12+AN12</f>
        <v>257338.3691686049</v>
      </c>
      <c r="BM12" s="39">
        <f t="shared" ref="BM12:BM35" si="15">+D12+J12+M12+AD12+AO12</f>
        <v>273394.33313150873</v>
      </c>
      <c r="BN12" s="39">
        <f t="shared" ref="BN12:BN35" si="16">+K12+N12+AE12</f>
        <v>140557.49248228915</v>
      </c>
      <c r="BO12" s="39">
        <f>+'F2013  Schedule Billed Sales'!O12</f>
        <v>379.07383464868269</v>
      </c>
      <c r="BP12" s="39">
        <f t="shared" ref="BP12:BP35" si="17">+I12+P12+AF12</f>
        <v>114297.79129308162</v>
      </c>
      <c r="BQ12" s="39">
        <f t="shared" ref="BQ12:BQ35" si="18">+Q12</f>
        <v>3.0386803989968976</v>
      </c>
      <c r="BR12" s="39">
        <f>+'F2013  Schedule Billed Sales'!S12</f>
        <v>17431.450930134273</v>
      </c>
      <c r="BS12" s="39">
        <f t="shared" ref="BS12:BS35" si="19">+R12+AG12</f>
        <v>62992.541735473147</v>
      </c>
      <c r="BT12" s="39">
        <f t="shared" ref="BT12:BU35" si="20">+T12+AH12</f>
        <v>3811.6159421899506</v>
      </c>
      <c r="BU12" s="39">
        <f t="shared" si="20"/>
        <v>47426.66754442377</v>
      </c>
      <c r="BV12" s="39">
        <f t="shared" ref="BV12:BV35" si="21">SUM(V12:Y12,AM12,AP12:AU12)</f>
        <v>6830.2960538957668</v>
      </c>
      <c r="BW12" s="39">
        <f t="shared" ref="BW12:BW35" si="22">+BC12+BD12</f>
        <v>146925.62164693145</v>
      </c>
      <c r="BX12" s="39">
        <f t="shared" ref="BX12:BX35" si="23">+BE12</f>
        <v>22622.773353068551</v>
      </c>
      <c r="BY12" s="39">
        <f t="shared" ref="BY12:BY35" si="24">+AY12</f>
        <v>970.43592627037071</v>
      </c>
      <c r="BZ12" s="39">
        <f t="shared" ref="BZ12:BZ35" si="25">SUM(BK12:BY12)</f>
        <v>2337349.9938114821</v>
      </c>
    </row>
    <row r="13" spans="1:78">
      <c r="A13" s="117">
        <v>2013</v>
      </c>
      <c r="B13" s="117">
        <v>2</v>
      </c>
      <c r="C13" s="184">
        <v>1144042.3327718233</v>
      </c>
      <c r="D13" s="185">
        <v>369.94223274732502</v>
      </c>
      <c r="E13" s="32"/>
      <c r="F13" s="186">
        <v>1144412.2750045706</v>
      </c>
      <c r="H13" s="184">
        <v>28486.221498257266</v>
      </c>
      <c r="I13" s="185">
        <v>3324.6435827965634</v>
      </c>
      <c r="J13" s="185">
        <v>17028.983165298603</v>
      </c>
      <c r="K13" s="185">
        <v>2063.0937021139248</v>
      </c>
      <c r="L13" s="185">
        <v>200705.00665857759</v>
      </c>
      <c r="M13" s="185">
        <v>217898.75999840241</v>
      </c>
      <c r="N13" s="185">
        <v>135540.39550408808</v>
      </c>
      <c r="O13" s="185">
        <v>365.29494379142392</v>
      </c>
      <c r="P13" s="185">
        <v>71172.324808779187</v>
      </c>
      <c r="Q13" s="185">
        <v>2.8418692385940978</v>
      </c>
      <c r="R13" s="185">
        <v>50990.161263174166</v>
      </c>
      <c r="S13" s="185">
        <v>16770.234747932951</v>
      </c>
      <c r="T13" s="185">
        <v>0.40139042702346522</v>
      </c>
      <c r="U13" s="185">
        <v>38084.341795122396</v>
      </c>
      <c r="V13" s="185">
        <v>179.01547651886008</v>
      </c>
      <c r="W13" s="185">
        <v>174.28464348052444</v>
      </c>
      <c r="X13" s="185">
        <v>176.06730983369332</v>
      </c>
      <c r="Y13" s="185">
        <v>5.7704056311156711</v>
      </c>
      <c r="Z13" s="32"/>
      <c r="AA13" s="186">
        <v>782967.84276346455</v>
      </c>
      <c r="AC13" s="184">
        <v>8635.3160619792416</v>
      </c>
      <c r="AD13" s="185">
        <v>16296.346778394238</v>
      </c>
      <c r="AE13" s="185">
        <v>18763.131708646877</v>
      </c>
      <c r="AF13" s="185">
        <v>38405.681792620315</v>
      </c>
      <c r="AG13" s="185">
        <v>4250.1574863064907</v>
      </c>
      <c r="AH13" s="185">
        <v>4174.8882494588297</v>
      </c>
      <c r="AI13" s="185">
        <v>9648.5726515939987</v>
      </c>
      <c r="AJ13" s="32"/>
      <c r="AK13" s="186">
        <v>100174.094729</v>
      </c>
      <c r="AM13" s="184">
        <v>0.57099445586076669</v>
      </c>
      <c r="AN13" s="185">
        <v>1538.6350055118387</v>
      </c>
      <c r="AO13" s="185">
        <v>119.36178696512286</v>
      </c>
      <c r="AP13" s="185">
        <v>26.538611624775836</v>
      </c>
      <c r="AQ13" s="185">
        <v>1.0378549307905784</v>
      </c>
      <c r="AR13" s="185">
        <v>1040.8983335073792</v>
      </c>
      <c r="AS13" s="185">
        <v>3943.2706495798298</v>
      </c>
      <c r="AT13" s="185">
        <v>881.0537559108451</v>
      </c>
      <c r="AU13" s="185">
        <v>314.99345451355617</v>
      </c>
      <c r="AV13" s="32"/>
      <c r="AW13" s="186">
        <v>7866.360447</v>
      </c>
      <c r="AY13" s="212">
        <v>957.03852804744497</v>
      </c>
      <c r="BA13" s="220">
        <v>2036377.6114720826</v>
      </c>
      <c r="BC13" s="184">
        <v>6710.5814651743303</v>
      </c>
      <c r="BD13" s="185">
        <v>147965.35803141913</v>
      </c>
      <c r="BE13" s="185">
        <v>23351.757162928738</v>
      </c>
      <c r="BF13" s="32"/>
      <c r="BG13" s="196">
        <v>178027.69665952219</v>
      </c>
      <c r="BI13" s="220">
        <v>2214405.3081316049</v>
      </c>
      <c r="BK13" s="39">
        <f t="shared" si="13"/>
        <v>1144042.3327718233</v>
      </c>
      <c r="BL13" s="39">
        <f t="shared" si="14"/>
        <v>239365.17922432596</v>
      </c>
      <c r="BM13" s="39">
        <f t="shared" si="15"/>
        <v>251713.39396180771</v>
      </c>
      <c r="BN13" s="39">
        <f t="shared" si="16"/>
        <v>156366.62091484887</v>
      </c>
      <c r="BO13" s="39">
        <f>+'F2013  Schedule Billed Sales'!O13</f>
        <v>365.29494379142392</v>
      </c>
      <c r="BP13" s="39">
        <f t="shared" si="17"/>
        <v>112902.65018419607</v>
      </c>
      <c r="BQ13" s="39">
        <f t="shared" si="18"/>
        <v>2.8418692385940978</v>
      </c>
      <c r="BR13" s="39">
        <f>+'F2013  Schedule Billed Sales'!S13</f>
        <v>16770.234747932951</v>
      </c>
      <c r="BS13" s="39">
        <f t="shared" si="19"/>
        <v>55240.318749480655</v>
      </c>
      <c r="BT13" s="39">
        <f t="shared" si="20"/>
        <v>4175.2896398858529</v>
      </c>
      <c r="BU13" s="39">
        <f t="shared" si="20"/>
        <v>47732.914446716393</v>
      </c>
      <c r="BV13" s="39">
        <f t="shared" si="21"/>
        <v>6743.5014899872313</v>
      </c>
      <c r="BW13" s="39">
        <f t="shared" si="22"/>
        <v>154675.93949659346</v>
      </c>
      <c r="BX13" s="39">
        <f t="shared" si="23"/>
        <v>23351.757162928738</v>
      </c>
      <c r="BY13" s="39">
        <f t="shared" si="24"/>
        <v>957.03852804744497</v>
      </c>
      <c r="BZ13" s="39">
        <f t="shared" si="25"/>
        <v>2214405.308131604</v>
      </c>
    </row>
    <row r="14" spans="1:78">
      <c r="A14" s="117">
        <v>2013</v>
      </c>
      <c r="B14" s="117">
        <v>3</v>
      </c>
      <c r="C14" s="184">
        <v>1066415.7589902724</v>
      </c>
      <c r="D14" s="185">
        <v>285.56993229660299</v>
      </c>
      <c r="E14" s="32"/>
      <c r="F14" s="186">
        <v>1066701.3289225691</v>
      </c>
      <c r="H14" s="184">
        <v>25929.712485933338</v>
      </c>
      <c r="I14" s="185">
        <v>3364.3796053010069</v>
      </c>
      <c r="J14" s="185">
        <v>17756.898922649478</v>
      </c>
      <c r="K14" s="185">
        <v>1914.4895980953465</v>
      </c>
      <c r="L14" s="185">
        <v>189317.28659904952</v>
      </c>
      <c r="M14" s="185">
        <v>210538.47814213621</v>
      </c>
      <c r="N14" s="185">
        <v>130980.35688914575</v>
      </c>
      <c r="O14" s="185">
        <v>342.08045474093421</v>
      </c>
      <c r="P14" s="185">
        <v>69247.53767711675</v>
      </c>
      <c r="Q14" s="185">
        <v>2.7550679200261565</v>
      </c>
      <c r="R14" s="185">
        <v>48760.36966528745</v>
      </c>
      <c r="S14" s="185">
        <v>15805.952879344353</v>
      </c>
      <c r="T14" s="185">
        <v>0.40819694152043373</v>
      </c>
      <c r="U14" s="185">
        <v>34122.59664732399</v>
      </c>
      <c r="V14" s="185">
        <v>174.57559374738872</v>
      </c>
      <c r="W14" s="185">
        <v>164.15734003908889</v>
      </c>
      <c r="X14" s="185">
        <v>171.70674345568361</v>
      </c>
      <c r="Y14" s="185">
        <v>6.223946577418177</v>
      </c>
      <c r="Z14" s="32"/>
      <c r="AA14" s="186">
        <v>748599.96645480511</v>
      </c>
      <c r="AC14" s="184">
        <v>7779.1735381323178</v>
      </c>
      <c r="AD14" s="185">
        <v>15580.424827691797</v>
      </c>
      <c r="AE14" s="185">
        <v>20502.78446019538</v>
      </c>
      <c r="AF14" s="185">
        <v>35789.29762494329</v>
      </c>
      <c r="AG14" s="185">
        <v>3953.1037639189935</v>
      </c>
      <c r="AH14" s="185">
        <v>3754.5810602947613</v>
      </c>
      <c r="AI14" s="185">
        <v>8372.52722582346</v>
      </c>
      <c r="AJ14" s="32"/>
      <c r="AK14" s="186">
        <v>95731.892500999995</v>
      </c>
      <c r="AM14" s="184">
        <v>0.5678357517602175</v>
      </c>
      <c r="AN14" s="185">
        <v>1388.1791698625696</v>
      </c>
      <c r="AO14" s="185">
        <v>105.87748369483052</v>
      </c>
      <c r="AP14" s="185">
        <v>26.369207888186342</v>
      </c>
      <c r="AQ14" s="185">
        <v>1.033217205962383</v>
      </c>
      <c r="AR14" s="185">
        <v>1095.1881774450751</v>
      </c>
      <c r="AS14" s="185">
        <v>3928.9051462798861</v>
      </c>
      <c r="AT14" s="185">
        <v>876.14384900479672</v>
      </c>
      <c r="AU14" s="185">
        <v>383.12026586693219</v>
      </c>
      <c r="AV14" s="32"/>
      <c r="AW14" s="186">
        <v>7805.3843530000004</v>
      </c>
      <c r="AY14" s="212">
        <v>878.67861800979949</v>
      </c>
      <c r="BA14" s="220">
        <v>1919717.2508493839</v>
      </c>
      <c r="BC14" s="184">
        <v>6434.1041545110966</v>
      </c>
      <c r="BD14" s="185">
        <v>144993.40268472585</v>
      </c>
      <c r="BE14" s="185">
        <v>22208.035092460002</v>
      </c>
      <c r="BF14" s="32"/>
      <c r="BG14" s="196">
        <v>173635.54193169693</v>
      </c>
      <c r="BI14" s="220">
        <v>2093352.7927810808</v>
      </c>
      <c r="BK14" s="39">
        <f t="shared" si="13"/>
        <v>1066415.7589902724</v>
      </c>
      <c r="BL14" s="39">
        <f t="shared" si="14"/>
        <v>224414.35179297772</v>
      </c>
      <c r="BM14" s="39">
        <f t="shared" si="15"/>
        <v>244267.24930846895</v>
      </c>
      <c r="BN14" s="39">
        <f t="shared" si="16"/>
        <v>153397.63094743647</v>
      </c>
      <c r="BO14" s="39">
        <f>+'F2013  Schedule Billed Sales'!O14</f>
        <v>342.08045474093421</v>
      </c>
      <c r="BP14" s="39">
        <f t="shared" si="17"/>
        <v>108401.21490736105</v>
      </c>
      <c r="BQ14" s="39">
        <f t="shared" si="18"/>
        <v>2.7550679200261565</v>
      </c>
      <c r="BR14" s="39">
        <f>+'F2013  Schedule Billed Sales'!S14</f>
        <v>15805.952879344353</v>
      </c>
      <c r="BS14" s="39">
        <f t="shared" si="19"/>
        <v>52713.473429206446</v>
      </c>
      <c r="BT14" s="39">
        <f t="shared" si="20"/>
        <v>3754.9892572362819</v>
      </c>
      <c r="BU14" s="39">
        <f t="shared" si="20"/>
        <v>42495.123873147451</v>
      </c>
      <c r="BV14" s="39">
        <f t="shared" si="21"/>
        <v>6827.9913232621784</v>
      </c>
      <c r="BW14" s="39">
        <f t="shared" si="22"/>
        <v>151427.50683923694</v>
      </c>
      <c r="BX14" s="39">
        <f t="shared" si="23"/>
        <v>22208.035092460002</v>
      </c>
      <c r="BY14" s="39">
        <f t="shared" si="24"/>
        <v>878.67861800979949</v>
      </c>
      <c r="BZ14" s="39">
        <f t="shared" si="25"/>
        <v>2093352.7927810811</v>
      </c>
    </row>
    <row r="15" spans="1:78">
      <c r="A15" s="117">
        <v>2013</v>
      </c>
      <c r="B15" s="117">
        <v>4</v>
      </c>
      <c r="C15" s="184">
        <v>908122.30738314765</v>
      </c>
      <c r="D15" s="185">
        <v>182.65547165508605</v>
      </c>
      <c r="E15" s="32"/>
      <c r="F15" s="186">
        <v>908304.96285480272</v>
      </c>
      <c r="H15" s="184">
        <v>24141.940866482837</v>
      </c>
      <c r="I15" s="185">
        <v>3186.7607189610972</v>
      </c>
      <c r="J15" s="185">
        <v>15076.258212553337</v>
      </c>
      <c r="K15" s="185">
        <v>1837.7559764488688</v>
      </c>
      <c r="L15" s="185">
        <v>180970.72681175327</v>
      </c>
      <c r="M15" s="185">
        <v>207096.8329621192</v>
      </c>
      <c r="N15" s="185">
        <v>135917.60262849723</v>
      </c>
      <c r="O15" s="185">
        <v>382.68547501307273</v>
      </c>
      <c r="P15" s="185">
        <v>59355.608827526623</v>
      </c>
      <c r="Q15" s="185">
        <v>2.9568936807184376</v>
      </c>
      <c r="R15" s="185">
        <v>49652.21681311298</v>
      </c>
      <c r="S15" s="185">
        <v>12637.329834214805</v>
      </c>
      <c r="T15" s="185">
        <v>1.3449474460892954</v>
      </c>
      <c r="U15" s="185">
        <v>37752.597798987059</v>
      </c>
      <c r="V15" s="185">
        <v>180.62446118872094</v>
      </c>
      <c r="W15" s="185">
        <v>176.53417427430617</v>
      </c>
      <c r="X15" s="185">
        <v>178.03510914907139</v>
      </c>
      <c r="Y15" s="185">
        <v>5.7941523159694519</v>
      </c>
      <c r="Z15" s="32"/>
      <c r="AA15" s="186">
        <v>728553.60666372522</v>
      </c>
      <c r="AC15" s="184">
        <v>8131.2862294857614</v>
      </c>
      <c r="AD15" s="185">
        <v>17351.84795753278</v>
      </c>
      <c r="AE15" s="185">
        <v>24250.803962397204</v>
      </c>
      <c r="AF15" s="185">
        <v>35060.310335984133</v>
      </c>
      <c r="AG15" s="185">
        <v>628.80121854567744</v>
      </c>
      <c r="AH15" s="185">
        <v>4213.6944426846394</v>
      </c>
      <c r="AI15" s="185">
        <v>10044.437625746521</v>
      </c>
      <c r="AJ15" s="32"/>
      <c r="AK15" s="186">
        <v>99681.181772376716</v>
      </c>
      <c r="AM15" s="184">
        <v>0.73571320489635628</v>
      </c>
      <c r="AN15" s="185">
        <v>1481.7252273815241</v>
      </c>
      <c r="AO15" s="185">
        <v>115.63509341283525</v>
      </c>
      <c r="AP15" s="185">
        <v>10.125078336682458</v>
      </c>
      <c r="AQ15" s="185">
        <v>1.3577301186395259</v>
      </c>
      <c r="AR15" s="185">
        <v>1332.855417278754</v>
      </c>
      <c r="AS15" s="185">
        <v>3989.4455073428312</v>
      </c>
      <c r="AT15" s="185">
        <v>524.33515136561562</v>
      </c>
      <c r="AU15" s="185">
        <v>291.78146665626588</v>
      </c>
      <c r="AV15" s="32"/>
      <c r="AW15" s="186">
        <v>7747.9963850980439</v>
      </c>
      <c r="AY15" s="212">
        <v>746.36559679248705</v>
      </c>
      <c r="BA15" s="220">
        <v>1745034.1132727952</v>
      </c>
      <c r="BC15" s="184">
        <v>7342.7242347326937</v>
      </c>
      <c r="BD15" s="185">
        <v>144347.2470218442</v>
      </c>
      <c r="BE15" s="185">
        <v>22170.615818358834</v>
      </c>
      <c r="BF15" s="32"/>
      <c r="BG15" s="196">
        <v>173860.58707493573</v>
      </c>
      <c r="BI15" s="220">
        <v>1918894.7003477309</v>
      </c>
      <c r="BK15" s="39">
        <f t="shared" si="13"/>
        <v>908122.30738314765</v>
      </c>
      <c r="BL15" s="39">
        <f t="shared" si="14"/>
        <v>214725.67913510336</v>
      </c>
      <c r="BM15" s="39">
        <f t="shared" si="15"/>
        <v>239823.22969727323</v>
      </c>
      <c r="BN15" s="39">
        <f t="shared" si="16"/>
        <v>162006.16256734333</v>
      </c>
      <c r="BO15" s="39">
        <f>+'F2013  Schedule Billed Sales'!O15</f>
        <v>382.68547501307273</v>
      </c>
      <c r="BP15" s="39">
        <f t="shared" si="17"/>
        <v>97602.679882471857</v>
      </c>
      <c r="BQ15" s="39">
        <f t="shared" si="18"/>
        <v>2.9568936807184376</v>
      </c>
      <c r="BR15" s="39">
        <f>+'F2013  Schedule Billed Sales'!S15</f>
        <v>12637.329834214805</v>
      </c>
      <c r="BS15" s="39">
        <f t="shared" si="19"/>
        <v>50281.018031658656</v>
      </c>
      <c r="BT15" s="39">
        <f t="shared" si="20"/>
        <v>4215.0393901307289</v>
      </c>
      <c r="BU15" s="39">
        <f t="shared" si="20"/>
        <v>47797.035424733578</v>
      </c>
      <c r="BV15" s="39">
        <f t="shared" si="21"/>
        <v>6691.6239612317531</v>
      </c>
      <c r="BW15" s="39">
        <f t="shared" si="22"/>
        <v>151689.97125657689</v>
      </c>
      <c r="BX15" s="39">
        <f t="shared" si="23"/>
        <v>22170.615818358834</v>
      </c>
      <c r="BY15" s="39">
        <f t="shared" si="24"/>
        <v>746.36559679248705</v>
      </c>
      <c r="BZ15" s="39">
        <f t="shared" si="25"/>
        <v>1918894.7003477307</v>
      </c>
    </row>
    <row r="16" spans="1:78">
      <c r="A16" s="117">
        <v>2013</v>
      </c>
      <c r="B16" s="117">
        <v>5</v>
      </c>
      <c r="C16" s="184">
        <v>791960.35081145738</v>
      </c>
      <c r="D16" s="185">
        <v>171.68071435292705</v>
      </c>
      <c r="E16" s="32"/>
      <c r="F16" s="186">
        <v>792132.03152581025</v>
      </c>
      <c r="H16" s="184">
        <v>21680.887229281492</v>
      </c>
      <c r="I16" s="185">
        <v>2685.5637281127756</v>
      </c>
      <c r="J16" s="185">
        <v>14026.174356189975</v>
      </c>
      <c r="K16" s="185">
        <v>1630.1837577584006</v>
      </c>
      <c r="L16" s="185">
        <v>174700.15885352931</v>
      </c>
      <c r="M16" s="185">
        <v>210931.05757988896</v>
      </c>
      <c r="N16" s="185">
        <v>128650.26869469818</v>
      </c>
      <c r="O16" s="185">
        <v>796.07660839645496</v>
      </c>
      <c r="P16" s="185">
        <v>61805.736917726987</v>
      </c>
      <c r="Q16" s="185">
        <v>310.49181149178725</v>
      </c>
      <c r="R16" s="185">
        <v>57536.697217931483</v>
      </c>
      <c r="S16" s="185">
        <v>12245.17458441266</v>
      </c>
      <c r="T16" s="185">
        <v>1.8116431484404907</v>
      </c>
      <c r="U16" s="185">
        <v>35992.503272372749</v>
      </c>
      <c r="V16" s="185">
        <v>190.19522853249771</v>
      </c>
      <c r="W16" s="185">
        <v>180.23530095893713</v>
      </c>
      <c r="X16" s="185">
        <v>190.63399883979321</v>
      </c>
      <c r="Y16" s="185">
        <v>7.1688842677472628</v>
      </c>
      <c r="Z16" s="32"/>
      <c r="AA16" s="186">
        <v>723561.0196675387</v>
      </c>
      <c r="AC16" s="184">
        <v>8008.8074259113228</v>
      </c>
      <c r="AD16" s="185">
        <v>18117.938864135067</v>
      </c>
      <c r="AE16" s="185">
        <v>18318.930612898901</v>
      </c>
      <c r="AF16" s="185">
        <v>36302.864016744141</v>
      </c>
      <c r="AG16" s="185">
        <v>5383.5018659087436</v>
      </c>
      <c r="AH16" s="185">
        <v>3867.2796975001106</v>
      </c>
      <c r="AI16" s="185">
        <v>10340.155404452742</v>
      </c>
      <c r="AJ16" s="32"/>
      <c r="AK16" s="186">
        <v>100339.47788755104</v>
      </c>
      <c r="AM16" s="184">
        <v>0.60115249890577593</v>
      </c>
      <c r="AN16" s="185">
        <v>1178.2788562615381</v>
      </c>
      <c r="AO16" s="185">
        <v>73.597018876132466</v>
      </c>
      <c r="AP16" s="185">
        <v>26.718434294287615</v>
      </c>
      <c r="AQ16" s="185">
        <v>1.1493396468627184</v>
      </c>
      <c r="AR16" s="185">
        <v>1424.1649122874644</v>
      </c>
      <c r="AS16" s="185">
        <v>3839.5495338158407</v>
      </c>
      <c r="AT16" s="185">
        <v>742.14088810186547</v>
      </c>
      <c r="AU16" s="185">
        <v>349.20073353872635</v>
      </c>
      <c r="AV16" s="32"/>
      <c r="AW16" s="186">
        <v>7635.4008693216247</v>
      </c>
      <c r="AY16" s="212">
        <v>580.55673216465823</v>
      </c>
      <c r="BA16" s="220">
        <v>1624248.4866823861</v>
      </c>
      <c r="BC16" s="184">
        <v>6833.0342382459294</v>
      </c>
      <c r="BD16" s="185">
        <v>145473.68993810043</v>
      </c>
      <c r="BE16" s="185">
        <v>21565.173461792099</v>
      </c>
      <c r="BF16" s="32"/>
      <c r="BG16" s="196">
        <v>173871.89763813847</v>
      </c>
      <c r="BI16" s="220">
        <v>1798120.3843205245</v>
      </c>
      <c r="BK16" s="39">
        <f t="shared" si="13"/>
        <v>791960.35081145738</v>
      </c>
      <c r="BL16" s="39">
        <f t="shared" si="14"/>
        <v>205568.13236498367</v>
      </c>
      <c r="BM16" s="39">
        <f t="shared" si="15"/>
        <v>243320.44853344306</v>
      </c>
      <c r="BN16" s="39">
        <f t="shared" si="16"/>
        <v>148599.38306535548</v>
      </c>
      <c r="BO16" s="39">
        <f>+'F2013  Schedule Billed Sales'!O16</f>
        <v>796.07660839645496</v>
      </c>
      <c r="BP16" s="39">
        <f t="shared" si="17"/>
        <v>100794.16466258391</v>
      </c>
      <c r="BQ16" s="39">
        <f t="shared" si="18"/>
        <v>310.49181149178725</v>
      </c>
      <c r="BR16" s="39">
        <f>+'F2013  Schedule Billed Sales'!S16</f>
        <v>12245.17458441266</v>
      </c>
      <c r="BS16" s="39">
        <f t="shared" si="19"/>
        <v>62920.199083840227</v>
      </c>
      <c r="BT16" s="39">
        <f t="shared" si="20"/>
        <v>3869.0913406485511</v>
      </c>
      <c r="BU16" s="39">
        <f t="shared" si="20"/>
        <v>46332.658676825493</v>
      </c>
      <c r="BV16" s="39">
        <f t="shared" si="21"/>
        <v>6951.7584067829275</v>
      </c>
      <c r="BW16" s="39">
        <f t="shared" si="22"/>
        <v>152306.72417634635</v>
      </c>
      <c r="BX16" s="39">
        <f t="shared" si="23"/>
        <v>21565.173461792099</v>
      </c>
      <c r="BY16" s="39">
        <f t="shared" si="24"/>
        <v>580.55673216465823</v>
      </c>
      <c r="BZ16" s="39">
        <f t="shared" si="25"/>
        <v>1798120.3843205248</v>
      </c>
    </row>
    <row r="17" spans="1:78">
      <c r="A17" s="117">
        <v>2013</v>
      </c>
      <c r="B17" s="117">
        <v>6</v>
      </c>
      <c r="C17" s="184">
        <v>700863.49549014855</v>
      </c>
      <c r="D17" s="185">
        <v>160.60391611988231</v>
      </c>
      <c r="E17" s="32"/>
      <c r="F17" s="186">
        <v>701024.09940626845</v>
      </c>
      <c r="H17" s="184">
        <v>22231.393211508945</v>
      </c>
      <c r="I17" s="185">
        <v>3461.2262751912558</v>
      </c>
      <c r="J17" s="185">
        <v>14089.467615733609</v>
      </c>
      <c r="K17" s="185">
        <v>1692.2346564472193</v>
      </c>
      <c r="L17" s="185">
        <v>176689.73086714535</v>
      </c>
      <c r="M17" s="185">
        <v>219264.13980891687</v>
      </c>
      <c r="N17" s="185">
        <v>140487.28340660396</v>
      </c>
      <c r="O17" s="185">
        <v>1305.5956855559029</v>
      </c>
      <c r="P17" s="185">
        <v>62908.168957700531</v>
      </c>
      <c r="Q17" s="185">
        <v>780.15553643489272</v>
      </c>
      <c r="R17" s="185">
        <v>44241.477580815685</v>
      </c>
      <c r="S17" s="185">
        <v>9945.0486707083746</v>
      </c>
      <c r="T17" s="185">
        <v>2.0863582411716326</v>
      </c>
      <c r="U17" s="185">
        <v>36622.424619619072</v>
      </c>
      <c r="V17" s="185">
        <v>180.62215699825771</v>
      </c>
      <c r="W17" s="185">
        <v>177.74910332170074</v>
      </c>
      <c r="X17" s="185">
        <v>168.40733042571654</v>
      </c>
      <c r="Y17" s="185">
        <v>5.5756586665284695</v>
      </c>
      <c r="Z17" s="32"/>
      <c r="AA17" s="186">
        <v>734252.78750003502</v>
      </c>
      <c r="AC17" s="184">
        <v>6895.128854837003</v>
      </c>
      <c r="AD17" s="185">
        <v>16923.505955939272</v>
      </c>
      <c r="AE17" s="185">
        <v>18626.71928366302</v>
      </c>
      <c r="AF17" s="185">
        <v>40261.185676770634</v>
      </c>
      <c r="AG17" s="185">
        <v>7613.4904272124113</v>
      </c>
      <c r="AH17" s="185">
        <v>3981.9465007839435</v>
      </c>
      <c r="AI17" s="185">
        <v>7557.0526571890605</v>
      </c>
      <c r="AJ17" s="32"/>
      <c r="AK17" s="186">
        <v>101859.02935639535</v>
      </c>
      <c r="AM17" s="184">
        <v>0.91065447410794786</v>
      </c>
      <c r="AN17" s="185">
        <v>1533.0359811358753</v>
      </c>
      <c r="AO17" s="185">
        <v>99.162217926353293</v>
      </c>
      <c r="AP17" s="185">
        <v>40.178968179212958</v>
      </c>
      <c r="AQ17" s="185">
        <v>1.784825921209551</v>
      </c>
      <c r="AR17" s="185">
        <v>981.29025185117007</v>
      </c>
      <c r="AS17" s="185">
        <v>3434.5907120198667</v>
      </c>
      <c r="AT17" s="185">
        <v>874.48779876224785</v>
      </c>
      <c r="AU17" s="185">
        <v>515.68141426525347</v>
      </c>
      <c r="AV17" s="32"/>
      <c r="AW17" s="186">
        <v>7481.1228245352968</v>
      </c>
      <c r="AY17" s="212">
        <v>449.37598283639585</v>
      </c>
      <c r="BA17" s="220">
        <v>1545066.4150700704</v>
      </c>
      <c r="BC17" s="184">
        <v>6966.0155831198772</v>
      </c>
      <c r="BD17" s="185">
        <v>145255.16286821419</v>
      </c>
      <c r="BE17" s="185">
        <v>21660.084243846006</v>
      </c>
      <c r="BF17" s="32"/>
      <c r="BG17" s="196">
        <v>173881.26269518005</v>
      </c>
      <c r="BI17" s="220">
        <v>1718947.6777652504</v>
      </c>
      <c r="BK17" s="39">
        <f t="shared" si="13"/>
        <v>700863.49549014855</v>
      </c>
      <c r="BL17" s="39">
        <f t="shared" si="14"/>
        <v>207349.28891462719</v>
      </c>
      <c r="BM17" s="39">
        <f t="shared" si="15"/>
        <v>250536.87951463598</v>
      </c>
      <c r="BN17" s="39">
        <f t="shared" si="16"/>
        <v>160806.23734671422</v>
      </c>
      <c r="BO17" s="39">
        <f>+'F2013  Schedule Billed Sales'!O17</f>
        <v>1305.5956855559029</v>
      </c>
      <c r="BP17" s="39">
        <f t="shared" si="17"/>
        <v>106630.58090966241</v>
      </c>
      <c r="BQ17" s="39">
        <f t="shared" si="18"/>
        <v>780.15553643489272</v>
      </c>
      <c r="BR17" s="39">
        <f>+'F2013  Schedule Billed Sales'!S17</f>
        <v>9945.0486707083746</v>
      </c>
      <c r="BS17" s="39">
        <f t="shared" si="19"/>
        <v>51854.968008028096</v>
      </c>
      <c r="BT17" s="39">
        <f t="shared" si="20"/>
        <v>3984.0328590251152</v>
      </c>
      <c r="BU17" s="39">
        <f t="shared" si="20"/>
        <v>44179.477276808131</v>
      </c>
      <c r="BV17" s="39">
        <f t="shared" si="21"/>
        <v>6381.2788748852718</v>
      </c>
      <c r="BW17" s="39">
        <f t="shared" si="22"/>
        <v>152221.17845133407</v>
      </c>
      <c r="BX17" s="39">
        <f t="shared" si="23"/>
        <v>21660.084243846006</v>
      </c>
      <c r="BY17" s="39">
        <f t="shared" si="24"/>
        <v>449.37598283639585</v>
      </c>
      <c r="BZ17" s="39">
        <f t="shared" si="25"/>
        <v>1718947.6777652502</v>
      </c>
    </row>
    <row r="18" spans="1:78">
      <c r="A18" s="117">
        <v>2013</v>
      </c>
      <c r="B18" s="117">
        <v>7</v>
      </c>
      <c r="C18" s="184">
        <v>657429.49345779046</v>
      </c>
      <c r="D18" s="185">
        <v>279.7055603066039</v>
      </c>
      <c r="E18" s="32"/>
      <c r="F18" s="186">
        <v>657709.19901809702</v>
      </c>
      <c r="H18" s="184">
        <v>20244.19409738624</v>
      </c>
      <c r="I18" s="185">
        <v>2818.8517344036422</v>
      </c>
      <c r="J18" s="185">
        <v>13396.111164267737</v>
      </c>
      <c r="K18" s="185">
        <v>1608.5532985508924</v>
      </c>
      <c r="L18" s="185">
        <v>175855.47344949434</v>
      </c>
      <c r="M18" s="185">
        <v>199438.25664842606</v>
      </c>
      <c r="N18" s="185">
        <v>140638.7776588522</v>
      </c>
      <c r="O18" s="185">
        <v>1692.2867446275693</v>
      </c>
      <c r="P18" s="185">
        <v>69009.428343548236</v>
      </c>
      <c r="Q18" s="185">
        <v>622.63501839795424</v>
      </c>
      <c r="R18" s="185">
        <v>62759.046980076477</v>
      </c>
      <c r="S18" s="185">
        <v>6807.1568836308243</v>
      </c>
      <c r="T18" s="185">
        <v>1.2107461237482324</v>
      </c>
      <c r="U18" s="185">
        <v>41779.546876100496</v>
      </c>
      <c r="V18" s="185">
        <v>177.98772356190136</v>
      </c>
      <c r="W18" s="185">
        <v>168.11022173155013</v>
      </c>
      <c r="X18" s="185">
        <v>179.41986715459524</v>
      </c>
      <c r="Y18" s="185">
        <v>6.5295823224341492</v>
      </c>
      <c r="Z18" s="32"/>
      <c r="AA18" s="186">
        <v>737203.57703865692</v>
      </c>
      <c r="AC18" s="184">
        <v>7041.7825185115753</v>
      </c>
      <c r="AD18" s="185">
        <v>13424.875016150734</v>
      </c>
      <c r="AE18" s="185">
        <v>25165.946749150597</v>
      </c>
      <c r="AF18" s="185">
        <v>37185.57130612131</v>
      </c>
      <c r="AG18" s="185">
        <v>4000.4720058447583</v>
      </c>
      <c r="AH18" s="185">
        <v>4457.4329329042657</v>
      </c>
      <c r="AI18" s="185">
        <v>12121.590972252408</v>
      </c>
      <c r="AJ18" s="32"/>
      <c r="AK18" s="186">
        <v>103397.67150093566</v>
      </c>
      <c r="AM18" s="184">
        <v>0.46190237213261859</v>
      </c>
      <c r="AN18" s="185">
        <v>795.64816376431679</v>
      </c>
      <c r="AO18" s="185">
        <v>62.398385917519207</v>
      </c>
      <c r="AP18" s="185">
        <v>21.577914060943179</v>
      </c>
      <c r="AQ18" s="185">
        <v>1.1795400264271252</v>
      </c>
      <c r="AR18" s="185">
        <v>863.95866787446244</v>
      </c>
      <c r="AS18" s="185">
        <v>4249.0512082194009</v>
      </c>
      <c r="AT18" s="185">
        <v>988.00632417851466</v>
      </c>
      <c r="AU18" s="185">
        <v>414.59605142987135</v>
      </c>
      <c r="AV18" s="32"/>
      <c r="AW18" s="186">
        <v>7396.8781578435874</v>
      </c>
      <c r="AY18" s="212">
        <v>363.96695322148759</v>
      </c>
      <c r="BA18" s="220">
        <v>1506071.2926687547</v>
      </c>
      <c r="BC18" s="184">
        <v>6217.511185989988</v>
      </c>
      <c r="BD18" s="185">
        <v>148114.41451243285</v>
      </c>
      <c r="BE18" s="185">
        <v>19557.958242461369</v>
      </c>
      <c r="BF18" s="32"/>
      <c r="BG18" s="196">
        <v>173889.8839408842</v>
      </c>
      <c r="BI18" s="220">
        <v>1679961.1766096388</v>
      </c>
      <c r="BK18" s="39">
        <f t="shared" si="13"/>
        <v>657429.49345779046</v>
      </c>
      <c r="BL18" s="39">
        <f t="shared" si="14"/>
        <v>203937.09822915649</v>
      </c>
      <c r="BM18" s="39">
        <f t="shared" si="15"/>
        <v>226601.34677506864</v>
      </c>
      <c r="BN18" s="39">
        <f t="shared" si="16"/>
        <v>167413.27770655369</v>
      </c>
      <c r="BO18" s="39">
        <f>+'F2013  Schedule Billed Sales'!O18</f>
        <v>1692.2867446275693</v>
      </c>
      <c r="BP18" s="39">
        <f t="shared" si="17"/>
        <v>109013.85138407318</v>
      </c>
      <c r="BQ18" s="39">
        <f t="shared" si="18"/>
        <v>622.63501839795424</v>
      </c>
      <c r="BR18" s="39">
        <f>+'F2013  Schedule Billed Sales'!S18</f>
        <v>6807.1568836308243</v>
      </c>
      <c r="BS18" s="39">
        <f t="shared" si="19"/>
        <v>66759.518985921241</v>
      </c>
      <c r="BT18" s="39">
        <f t="shared" si="20"/>
        <v>4458.643679028014</v>
      </c>
      <c r="BU18" s="39">
        <f t="shared" si="20"/>
        <v>53901.137848352904</v>
      </c>
      <c r="BV18" s="39">
        <f t="shared" si="21"/>
        <v>7070.8790029322327</v>
      </c>
      <c r="BW18" s="39">
        <f t="shared" si="22"/>
        <v>154331.92569842283</v>
      </c>
      <c r="BX18" s="39">
        <f t="shared" si="23"/>
        <v>19557.958242461369</v>
      </c>
      <c r="BY18" s="39">
        <f t="shared" si="24"/>
        <v>363.96695322148759</v>
      </c>
      <c r="BZ18" s="39">
        <f t="shared" si="25"/>
        <v>1679961.1766096391</v>
      </c>
    </row>
    <row r="19" spans="1:78">
      <c r="A19" s="117">
        <v>2013</v>
      </c>
      <c r="B19" s="117">
        <v>8</v>
      </c>
      <c r="C19" s="184">
        <v>659395.5310061659</v>
      </c>
      <c r="D19" s="185">
        <v>273.9671379186077</v>
      </c>
      <c r="E19" s="32"/>
      <c r="F19" s="186">
        <v>659669.49814408447</v>
      </c>
      <c r="H19" s="184">
        <v>21080.820455976642</v>
      </c>
      <c r="I19" s="185">
        <v>2646.9000502308436</v>
      </c>
      <c r="J19" s="185">
        <v>13553.910974142227</v>
      </c>
      <c r="K19" s="185">
        <v>1986.7599406673287</v>
      </c>
      <c r="L19" s="185">
        <v>181524.71125506746</v>
      </c>
      <c r="M19" s="185">
        <v>214710.86952962092</v>
      </c>
      <c r="N19" s="185">
        <v>144913.92865285484</v>
      </c>
      <c r="O19" s="185">
        <v>3780.3601299862166</v>
      </c>
      <c r="P19" s="185">
        <v>68777.128041973308</v>
      </c>
      <c r="Q19" s="185">
        <v>961.54998746417391</v>
      </c>
      <c r="R19" s="185">
        <v>63018.193030211303</v>
      </c>
      <c r="S19" s="185">
        <v>5298.7387677440256</v>
      </c>
      <c r="T19" s="185">
        <v>0</v>
      </c>
      <c r="U19" s="185">
        <v>37617.439299638972</v>
      </c>
      <c r="V19" s="185">
        <v>182.48322685297438</v>
      </c>
      <c r="W19" s="185">
        <v>176.99034318638581</v>
      </c>
      <c r="X19" s="185">
        <v>173.88496088717451</v>
      </c>
      <c r="Y19" s="185">
        <v>5.7043687489405661</v>
      </c>
      <c r="Z19" s="32"/>
      <c r="AA19" s="186">
        <v>760410.3730152538</v>
      </c>
      <c r="AC19" s="184">
        <v>7297.0511582389472</v>
      </c>
      <c r="AD19" s="185">
        <v>16650.78101614831</v>
      </c>
      <c r="AE19" s="185">
        <v>22555.519527897584</v>
      </c>
      <c r="AF19" s="185">
        <v>39119.548748751215</v>
      </c>
      <c r="AG19" s="185">
        <v>5070.8434104753478</v>
      </c>
      <c r="AH19" s="185">
        <v>5444.1460440922237</v>
      </c>
      <c r="AI19" s="185">
        <v>9370.7200386414679</v>
      </c>
      <c r="AJ19" s="32"/>
      <c r="AK19" s="186">
        <v>105508.60994424509</v>
      </c>
      <c r="AM19" s="184">
        <v>0.5771278509717167</v>
      </c>
      <c r="AN19" s="185">
        <v>1056.0983683853515</v>
      </c>
      <c r="AO19" s="185">
        <v>83.137837132117383</v>
      </c>
      <c r="AP19" s="185">
        <v>26.900230836045466</v>
      </c>
      <c r="AQ19" s="185">
        <v>1.0266076724525903</v>
      </c>
      <c r="AR19" s="185">
        <v>1041.8580054983966</v>
      </c>
      <c r="AS19" s="185">
        <v>3997.3347378980088</v>
      </c>
      <c r="AT19" s="185">
        <v>892.81600076748089</v>
      </c>
      <c r="AU19" s="185">
        <v>342.37015886848468</v>
      </c>
      <c r="AV19" s="32"/>
      <c r="AW19" s="186">
        <v>7442.1190749093093</v>
      </c>
      <c r="AY19" s="212">
        <v>318.72729528624001</v>
      </c>
      <c r="BA19" s="220">
        <v>1533349.3274737787</v>
      </c>
      <c r="BC19" s="184">
        <v>6262.6761774207316</v>
      </c>
      <c r="BD19" s="185">
        <v>147420.52268995644</v>
      </c>
      <c r="BE19" s="185">
        <v>20180.585045234362</v>
      </c>
      <c r="BF19" s="32"/>
      <c r="BG19" s="196">
        <v>173863.78391261154</v>
      </c>
      <c r="BI19" s="220">
        <v>1707213.1113863904</v>
      </c>
      <c r="BK19" s="39">
        <f t="shared" si="13"/>
        <v>659395.5310061659</v>
      </c>
      <c r="BL19" s="39">
        <f t="shared" si="14"/>
        <v>210958.68123766841</v>
      </c>
      <c r="BM19" s="39">
        <f t="shared" si="15"/>
        <v>245272.66649496218</v>
      </c>
      <c r="BN19" s="39">
        <f t="shared" si="16"/>
        <v>169456.20812141977</v>
      </c>
      <c r="BO19" s="39">
        <f>+'F2013  Schedule Billed Sales'!O19</f>
        <v>3780.3601299862166</v>
      </c>
      <c r="BP19" s="39">
        <f t="shared" si="17"/>
        <v>110543.57684095537</v>
      </c>
      <c r="BQ19" s="39">
        <f t="shared" si="18"/>
        <v>961.54998746417391</v>
      </c>
      <c r="BR19" s="39">
        <f>+'F2013  Schedule Billed Sales'!S19</f>
        <v>5298.7387677440256</v>
      </c>
      <c r="BS19" s="39">
        <f t="shared" si="19"/>
        <v>68089.036440686657</v>
      </c>
      <c r="BT19" s="39">
        <f t="shared" si="20"/>
        <v>5444.1460440922237</v>
      </c>
      <c r="BU19" s="39">
        <f t="shared" si="20"/>
        <v>46988.159338280442</v>
      </c>
      <c r="BV19" s="39">
        <f t="shared" si="21"/>
        <v>6841.9457690673153</v>
      </c>
      <c r="BW19" s="39">
        <f t="shared" si="22"/>
        <v>153683.19886737718</v>
      </c>
      <c r="BX19" s="39">
        <f t="shared" si="23"/>
        <v>20180.585045234362</v>
      </c>
      <c r="BY19" s="39">
        <f t="shared" si="24"/>
        <v>318.72729528624001</v>
      </c>
      <c r="BZ19" s="39">
        <f t="shared" si="25"/>
        <v>1707213.1113863904</v>
      </c>
    </row>
    <row r="20" spans="1:78">
      <c r="A20" s="117">
        <v>2013</v>
      </c>
      <c r="B20" s="117">
        <v>9</v>
      </c>
      <c r="C20" s="184">
        <v>668005.4908797848</v>
      </c>
      <c r="D20" s="185">
        <v>249.69392399556358</v>
      </c>
      <c r="E20" s="32"/>
      <c r="F20" s="186">
        <v>668255.1848037804</v>
      </c>
      <c r="H20" s="184">
        <v>21187.470408086727</v>
      </c>
      <c r="I20" s="185">
        <v>2655.4977183227161</v>
      </c>
      <c r="J20" s="185">
        <v>13679.202241346748</v>
      </c>
      <c r="K20" s="185">
        <v>1966.5659473004787</v>
      </c>
      <c r="L20" s="185">
        <v>178874.1160435121</v>
      </c>
      <c r="M20" s="185">
        <v>217028.67077445297</v>
      </c>
      <c r="N20" s="185">
        <v>147471.81733568807</v>
      </c>
      <c r="O20" s="185">
        <v>3316.8925758893215</v>
      </c>
      <c r="P20" s="185">
        <v>69558.155702895077</v>
      </c>
      <c r="Q20" s="185">
        <v>917.34713789890577</v>
      </c>
      <c r="R20" s="185">
        <v>52307.169173788658</v>
      </c>
      <c r="S20" s="185">
        <v>7063.9657637679729</v>
      </c>
      <c r="T20" s="185">
        <v>0</v>
      </c>
      <c r="U20" s="185">
        <v>40394.482334155182</v>
      </c>
      <c r="V20" s="185">
        <v>178.16113723417811</v>
      </c>
      <c r="W20" s="185">
        <v>167.2251663646669</v>
      </c>
      <c r="X20" s="185">
        <v>171.84423788833689</v>
      </c>
      <c r="Y20" s="185">
        <v>6.4636748246358389</v>
      </c>
      <c r="Z20" s="32"/>
      <c r="AA20" s="186">
        <v>756945.04737341672</v>
      </c>
      <c r="AC20" s="184">
        <v>7233.6917171159412</v>
      </c>
      <c r="AD20" s="185">
        <v>15906.823531861404</v>
      </c>
      <c r="AE20" s="185">
        <v>21562.000685916519</v>
      </c>
      <c r="AF20" s="185">
        <v>37960.243831240463</v>
      </c>
      <c r="AG20" s="185">
        <v>5067.8688820227389</v>
      </c>
      <c r="AH20" s="185">
        <v>4822.8537524899766</v>
      </c>
      <c r="AI20" s="185">
        <v>9405.5990037726624</v>
      </c>
      <c r="AJ20" s="32"/>
      <c r="AK20" s="186">
        <v>101959.0814044197</v>
      </c>
      <c r="AM20" s="184">
        <v>0.58605707094520976</v>
      </c>
      <c r="AN20" s="185">
        <v>1207.7826281177174</v>
      </c>
      <c r="AO20" s="185">
        <v>86.683830325391938</v>
      </c>
      <c r="AP20" s="185">
        <v>27.316638550123226</v>
      </c>
      <c r="AQ20" s="185">
        <v>1.0419880394301135</v>
      </c>
      <c r="AR20" s="185">
        <v>1059.7004202460096</v>
      </c>
      <c r="AS20" s="185">
        <v>4062.8070683857686</v>
      </c>
      <c r="AT20" s="185">
        <v>906.64509562407522</v>
      </c>
      <c r="AU20" s="185">
        <v>384.29693089492412</v>
      </c>
      <c r="AV20" s="32"/>
      <c r="AW20" s="186">
        <v>7736.8606572543849</v>
      </c>
      <c r="AY20" s="212">
        <v>316.23160190222416</v>
      </c>
      <c r="BA20" s="220">
        <v>1535212.4058407734</v>
      </c>
      <c r="BC20" s="184">
        <v>6194.7002075707851</v>
      </c>
      <c r="BD20" s="185">
        <v>147353.23695286733</v>
      </c>
      <c r="BE20" s="185">
        <v>20283.271324840716</v>
      </c>
      <c r="BF20" s="32"/>
      <c r="BG20" s="196">
        <v>173831.20848527882</v>
      </c>
      <c r="BI20" s="220">
        <v>1709043.6143260521</v>
      </c>
      <c r="BK20" s="39">
        <f t="shared" si="13"/>
        <v>668005.4908797848</v>
      </c>
      <c r="BL20" s="39">
        <f t="shared" si="14"/>
        <v>208503.06079683246</v>
      </c>
      <c r="BM20" s="39">
        <f t="shared" si="15"/>
        <v>246951.07430198209</v>
      </c>
      <c r="BN20" s="39">
        <f t="shared" si="16"/>
        <v>171000.38396890508</v>
      </c>
      <c r="BO20" s="39">
        <f>+'F2013  Schedule Billed Sales'!O20</f>
        <v>3316.8925758893215</v>
      </c>
      <c r="BP20" s="39">
        <f t="shared" si="17"/>
        <v>110173.89725245826</v>
      </c>
      <c r="BQ20" s="39">
        <f t="shared" si="18"/>
        <v>917.34713789890577</v>
      </c>
      <c r="BR20" s="39">
        <f>+'F2013  Schedule Billed Sales'!S20</f>
        <v>7063.9657637679729</v>
      </c>
      <c r="BS20" s="39">
        <f t="shared" si="19"/>
        <v>57375.038055811397</v>
      </c>
      <c r="BT20" s="39">
        <f t="shared" si="20"/>
        <v>4822.8537524899766</v>
      </c>
      <c r="BU20" s="39">
        <f t="shared" si="20"/>
        <v>49800.081337927841</v>
      </c>
      <c r="BV20" s="39">
        <f t="shared" si="21"/>
        <v>6966.0884151230939</v>
      </c>
      <c r="BW20" s="39">
        <f t="shared" si="22"/>
        <v>153547.9371604381</v>
      </c>
      <c r="BX20" s="39">
        <f t="shared" si="23"/>
        <v>20283.271324840716</v>
      </c>
      <c r="BY20" s="39">
        <f t="shared" si="24"/>
        <v>316.23160190222416</v>
      </c>
      <c r="BZ20" s="39">
        <f t="shared" si="25"/>
        <v>1709043.6143260519</v>
      </c>
    </row>
    <row r="21" spans="1:78">
      <c r="A21" s="117">
        <v>2013</v>
      </c>
      <c r="B21" s="117">
        <v>10</v>
      </c>
      <c r="C21" s="184">
        <v>701143.99113978574</v>
      </c>
      <c r="D21" s="185">
        <v>224.73111214253032</v>
      </c>
      <c r="E21" s="32"/>
      <c r="F21" s="186">
        <v>701368.7222519283</v>
      </c>
      <c r="H21" s="184">
        <v>20525.421362538982</v>
      </c>
      <c r="I21" s="185">
        <v>2671.1946510914199</v>
      </c>
      <c r="J21" s="185">
        <v>13517.977013312953</v>
      </c>
      <c r="K21" s="185">
        <v>1701.4428845758</v>
      </c>
      <c r="L21" s="185">
        <v>168461.27037306534</v>
      </c>
      <c r="M21" s="185">
        <v>203913.12681630027</v>
      </c>
      <c r="N21" s="185">
        <v>137763.88832181919</v>
      </c>
      <c r="O21" s="185">
        <v>1490.6109934482452</v>
      </c>
      <c r="P21" s="185">
        <v>76637.152814250847</v>
      </c>
      <c r="Q21" s="185">
        <v>639.2492788656956</v>
      </c>
      <c r="R21" s="185">
        <v>55622.407396154296</v>
      </c>
      <c r="S21" s="185">
        <v>9616.1275338860269</v>
      </c>
      <c r="T21" s="185">
        <v>0</v>
      </c>
      <c r="U21" s="185">
        <v>35656.76771829978</v>
      </c>
      <c r="V21" s="185">
        <v>180.40868600035577</v>
      </c>
      <c r="W21" s="185">
        <v>175.69503760090322</v>
      </c>
      <c r="X21" s="185">
        <v>170.88787100068083</v>
      </c>
      <c r="Y21" s="185">
        <v>5.6795137262711766</v>
      </c>
      <c r="Z21" s="32"/>
      <c r="AA21" s="186">
        <v>728749.30826593691</v>
      </c>
      <c r="AC21" s="184">
        <v>7065.4400189022399</v>
      </c>
      <c r="AD21" s="185">
        <v>15484.242644915936</v>
      </c>
      <c r="AE21" s="185">
        <v>21764.364695610217</v>
      </c>
      <c r="AF21" s="185">
        <v>37204.222811772299</v>
      </c>
      <c r="AG21" s="185">
        <v>4408.320575664251</v>
      </c>
      <c r="AH21" s="185">
        <v>4700.1681177885448</v>
      </c>
      <c r="AI21" s="185">
        <v>8861.9541080005056</v>
      </c>
      <c r="AJ21" s="32"/>
      <c r="AK21" s="186">
        <v>99488.712972654015</v>
      </c>
      <c r="AM21" s="184">
        <v>0.58257678925677681</v>
      </c>
      <c r="AN21" s="185">
        <v>1370.7842199993211</v>
      </c>
      <c r="AO21" s="185">
        <v>84.18497077658067</v>
      </c>
      <c r="AP21" s="185">
        <v>27.154126442279377</v>
      </c>
      <c r="AQ21" s="185">
        <v>1.0364954803068278</v>
      </c>
      <c r="AR21" s="185">
        <v>1077.304197065818</v>
      </c>
      <c r="AS21" s="185">
        <v>4014.2150983907682</v>
      </c>
      <c r="AT21" s="185">
        <v>899.68740342068668</v>
      </c>
      <c r="AU21" s="185">
        <v>375.23936813735867</v>
      </c>
      <c r="AV21" s="32"/>
      <c r="AW21" s="186">
        <v>7850.1884565023765</v>
      </c>
      <c r="AY21" s="212">
        <v>386.74489963747982</v>
      </c>
      <c r="BA21" s="220">
        <v>1537843.676846659</v>
      </c>
      <c r="BC21" s="184">
        <v>6187.3916587795156</v>
      </c>
      <c r="BD21" s="185">
        <v>148478.06430418522</v>
      </c>
      <c r="BE21" s="185">
        <v>19132.214036377954</v>
      </c>
      <c r="BF21" s="32"/>
      <c r="BG21" s="196">
        <v>173797.66999934267</v>
      </c>
      <c r="BI21" s="220">
        <v>1711641.3468460017</v>
      </c>
      <c r="BK21" s="39">
        <f t="shared" si="13"/>
        <v>701143.99113978574</v>
      </c>
      <c r="BL21" s="39">
        <f t="shared" si="14"/>
        <v>197422.91597450589</v>
      </c>
      <c r="BM21" s="39">
        <f t="shared" si="15"/>
        <v>233224.26255744827</v>
      </c>
      <c r="BN21" s="39">
        <f t="shared" si="16"/>
        <v>161229.69590200522</v>
      </c>
      <c r="BO21" s="39">
        <f>+'F2013  Schedule Billed Sales'!O21</f>
        <v>1490.6109934482452</v>
      </c>
      <c r="BP21" s="39">
        <f t="shared" si="17"/>
        <v>116512.57027711456</v>
      </c>
      <c r="BQ21" s="39">
        <f t="shared" si="18"/>
        <v>639.2492788656956</v>
      </c>
      <c r="BR21" s="39">
        <f>+'F2013  Schedule Billed Sales'!S21</f>
        <v>9616.1275338860269</v>
      </c>
      <c r="BS21" s="39">
        <f t="shared" si="19"/>
        <v>60030.727971818545</v>
      </c>
      <c r="BT21" s="39">
        <f t="shared" si="20"/>
        <v>4700.1681177885448</v>
      </c>
      <c r="BU21" s="39">
        <f t="shared" si="20"/>
        <v>44518.721826300287</v>
      </c>
      <c r="BV21" s="39">
        <f t="shared" si="21"/>
        <v>6927.8903740546857</v>
      </c>
      <c r="BW21" s="39">
        <f t="shared" si="22"/>
        <v>154665.45596296474</v>
      </c>
      <c r="BX21" s="39">
        <f t="shared" si="23"/>
        <v>19132.214036377954</v>
      </c>
      <c r="BY21" s="39">
        <f t="shared" si="24"/>
        <v>386.74489963747982</v>
      </c>
      <c r="BZ21" s="39">
        <f t="shared" si="25"/>
        <v>1711641.3468460022</v>
      </c>
    </row>
    <row r="22" spans="1:78">
      <c r="A22" s="117">
        <v>2013</v>
      </c>
      <c r="B22" s="117">
        <v>11</v>
      </c>
      <c r="C22" s="184">
        <v>893594.45943890628</v>
      </c>
      <c r="D22" s="185">
        <v>265.74548734214227</v>
      </c>
      <c r="E22" s="32"/>
      <c r="F22" s="186">
        <v>893860.20492624841</v>
      </c>
      <c r="H22" s="184">
        <v>23697.240403943051</v>
      </c>
      <c r="I22" s="185">
        <v>7074.7312949753423</v>
      </c>
      <c r="J22" s="185">
        <v>15709.259543910501</v>
      </c>
      <c r="K22" s="185">
        <v>3231.479212868639</v>
      </c>
      <c r="L22" s="185">
        <v>179284.47776831433</v>
      </c>
      <c r="M22" s="185">
        <v>208853.95632254687</v>
      </c>
      <c r="N22" s="185">
        <v>139450.76096681179</v>
      </c>
      <c r="O22" s="185">
        <v>527.13871427991421</v>
      </c>
      <c r="P22" s="185">
        <v>69235.210005394576</v>
      </c>
      <c r="Q22" s="185">
        <v>272.98329816119417</v>
      </c>
      <c r="R22" s="185">
        <v>48701.09363626816</v>
      </c>
      <c r="S22" s="185">
        <v>12495.310254653949</v>
      </c>
      <c r="T22" s="185">
        <v>0.78627319936208617</v>
      </c>
      <c r="U22" s="185">
        <v>38112.293975745968</v>
      </c>
      <c r="V22" s="185">
        <v>177.84090446046474</v>
      </c>
      <c r="W22" s="185">
        <v>167.46515707674988</v>
      </c>
      <c r="X22" s="185">
        <v>173.28990487271386</v>
      </c>
      <c r="Y22" s="185">
        <v>6.4499970825506132</v>
      </c>
      <c r="Z22" s="32"/>
      <c r="AA22" s="186">
        <v>747171.76763456617</v>
      </c>
      <c r="AC22" s="184">
        <v>7745.4022130575067</v>
      </c>
      <c r="AD22" s="185">
        <v>15671.752733138197</v>
      </c>
      <c r="AE22" s="185">
        <v>21056.604750773542</v>
      </c>
      <c r="AF22" s="185">
        <v>37405.473556325189</v>
      </c>
      <c r="AG22" s="185">
        <v>4201.4376293451242</v>
      </c>
      <c r="AH22" s="185">
        <v>4932.5182642458603</v>
      </c>
      <c r="AI22" s="185">
        <v>9191.7825935747878</v>
      </c>
      <c r="AJ22" s="32"/>
      <c r="AK22" s="186">
        <v>100204.97174046021</v>
      </c>
      <c r="AM22" s="184">
        <v>0.58030409121813376</v>
      </c>
      <c r="AN22" s="185">
        <v>1622.3609957438268</v>
      </c>
      <c r="AO22" s="185">
        <v>89.530343637790821</v>
      </c>
      <c r="AP22" s="185">
        <v>26.972133615664777</v>
      </c>
      <c r="AQ22" s="185">
        <v>1.0543838637854062</v>
      </c>
      <c r="AR22" s="185">
        <v>1060.9401235800362</v>
      </c>
      <c r="AS22" s="185">
        <v>4008.530282985409</v>
      </c>
      <c r="AT22" s="185">
        <v>896.09560942898941</v>
      </c>
      <c r="AU22" s="185">
        <v>396.36645272127981</v>
      </c>
      <c r="AV22" s="32"/>
      <c r="AW22" s="186">
        <v>8102.4306296680006</v>
      </c>
      <c r="AY22" s="212">
        <v>569.87818959147353</v>
      </c>
      <c r="BA22" s="220">
        <v>1749909.2531205341</v>
      </c>
      <c r="BC22" s="184">
        <v>6458.7880550701866</v>
      </c>
      <c r="BD22" s="185">
        <v>147297.86539696471</v>
      </c>
      <c r="BE22" s="185">
        <v>20022.406079503777</v>
      </c>
      <c r="BF22" s="32"/>
      <c r="BG22" s="196">
        <v>173779.05953153869</v>
      </c>
      <c r="BI22" s="220">
        <v>1923688.3126520729</v>
      </c>
      <c r="BK22" s="39">
        <f t="shared" si="13"/>
        <v>893594.45943890628</v>
      </c>
      <c r="BL22" s="39">
        <f t="shared" si="14"/>
        <v>212349.48138105872</v>
      </c>
      <c r="BM22" s="39">
        <f t="shared" si="15"/>
        <v>240590.24443057549</v>
      </c>
      <c r="BN22" s="39">
        <f t="shared" si="16"/>
        <v>163738.84493045398</v>
      </c>
      <c r="BO22" s="39">
        <f>+'F2013  Schedule Billed Sales'!O22</f>
        <v>527.13871427991421</v>
      </c>
      <c r="BP22" s="39">
        <f t="shared" si="17"/>
        <v>113715.4148566951</v>
      </c>
      <c r="BQ22" s="39">
        <f t="shared" si="18"/>
        <v>272.98329816119417</v>
      </c>
      <c r="BR22" s="39">
        <f>+'F2013  Schedule Billed Sales'!S22</f>
        <v>12495.310254653949</v>
      </c>
      <c r="BS22" s="39">
        <f t="shared" si="19"/>
        <v>52902.531265613288</v>
      </c>
      <c r="BT22" s="39">
        <f t="shared" si="20"/>
        <v>4933.3045374452222</v>
      </c>
      <c r="BU22" s="39">
        <f t="shared" si="20"/>
        <v>47304.076569320758</v>
      </c>
      <c r="BV22" s="39">
        <f t="shared" si="21"/>
        <v>6915.5852537788614</v>
      </c>
      <c r="BW22" s="39">
        <f t="shared" si="22"/>
        <v>153756.65345203489</v>
      </c>
      <c r="BX22" s="39">
        <f t="shared" si="23"/>
        <v>20022.406079503777</v>
      </c>
      <c r="BY22" s="39">
        <f t="shared" si="24"/>
        <v>569.87818959147353</v>
      </c>
      <c r="BZ22" s="39">
        <f t="shared" si="25"/>
        <v>1923688.3126520731</v>
      </c>
    </row>
    <row r="23" spans="1:78">
      <c r="A23" s="117">
        <v>2013</v>
      </c>
      <c r="B23" s="117">
        <v>12</v>
      </c>
      <c r="C23" s="184">
        <v>1127424.6459181122</v>
      </c>
      <c r="D23" s="185">
        <v>332.83526149653892</v>
      </c>
      <c r="E23" s="32"/>
      <c r="F23" s="186">
        <v>1127757.4811796087</v>
      </c>
      <c r="H23" s="184">
        <v>28129.272516622474</v>
      </c>
      <c r="I23" s="185">
        <v>4720.6515982948522</v>
      </c>
      <c r="J23" s="185">
        <v>19931.304711200562</v>
      </c>
      <c r="K23" s="185">
        <v>2047.5661892492205</v>
      </c>
      <c r="L23" s="185">
        <v>200603.00545147227</v>
      </c>
      <c r="M23" s="185">
        <v>217051.57403668948</v>
      </c>
      <c r="N23" s="185">
        <v>138770.56702056731</v>
      </c>
      <c r="O23" s="185">
        <v>389.84749186691789</v>
      </c>
      <c r="P23" s="185">
        <v>98310.19511978743</v>
      </c>
      <c r="Q23" s="185">
        <v>5.0731839190226831</v>
      </c>
      <c r="R23" s="185">
        <v>50466.248386567226</v>
      </c>
      <c r="S23" s="185">
        <v>16218.079770616856</v>
      </c>
      <c r="T23" s="185">
        <v>0.39359737374187637</v>
      </c>
      <c r="U23" s="185">
        <v>38319.516868726365</v>
      </c>
      <c r="V23" s="185">
        <v>177.02402880739029</v>
      </c>
      <c r="W23" s="185">
        <v>172.18167249758051</v>
      </c>
      <c r="X23" s="185">
        <v>170.80590790762645</v>
      </c>
      <c r="Y23" s="185">
        <v>5.6737951452649682</v>
      </c>
      <c r="Z23" s="32"/>
      <c r="AA23" s="186">
        <v>815488.98134731164</v>
      </c>
      <c r="AC23" s="184">
        <v>8471.4973380798874</v>
      </c>
      <c r="AD23" s="185">
        <v>15908.455792010644</v>
      </c>
      <c r="AE23" s="185">
        <v>19823.489467620409</v>
      </c>
      <c r="AF23" s="185">
        <v>36778.259195737985</v>
      </c>
      <c r="AG23" s="185">
        <v>4514.5556118633722</v>
      </c>
      <c r="AH23" s="185">
        <v>4098.1528089880931</v>
      </c>
      <c r="AI23" s="185">
        <v>9057.8911777750473</v>
      </c>
      <c r="AJ23" s="32"/>
      <c r="AK23" s="186">
        <v>98652.301392075431</v>
      </c>
      <c r="AM23" s="184">
        <v>0.61414901393480337</v>
      </c>
      <c r="AN23" s="185">
        <v>1830.4039713738</v>
      </c>
      <c r="AO23" s="185">
        <v>119.08734659029393</v>
      </c>
      <c r="AP23" s="185">
        <v>28.545569671635079</v>
      </c>
      <c r="AQ23" s="185">
        <v>1.1146690809645989</v>
      </c>
      <c r="AR23" s="185">
        <v>1126.9458907054138</v>
      </c>
      <c r="AS23" s="185">
        <v>4240.6862527028043</v>
      </c>
      <c r="AT23" s="185">
        <v>948.37485459292566</v>
      </c>
      <c r="AU23" s="185">
        <v>393.03104891052891</v>
      </c>
      <c r="AV23" s="32"/>
      <c r="AW23" s="186">
        <v>8688.8037526422995</v>
      </c>
      <c r="AY23" s="212">
        <v>874.02261334673665</v>
      </c>
      <c r="BA23" s="220">
        <v>2051461.5902849848</v>
      </c>
      <c r="BC23" s="184">
        <v>6368.6774257723519</v>
      </c>
      <c r="BD23" s="185">
        <v>144725.11566244494</v>
      </c>
      <c r="BE23" s="185">
        <v>22684.080718538178</v>
      </c>
      <c r="BF23" s="32"/>
      <c r="BG23" s="196">
        <v>173777.87380675547</v>
      </c>
      <c r="BI23" s="220">
        <v>2225239.4640917401</v>
      </c>
      <c r="BK23" s="39">
        <f t="shared" si="13"/>
        <v>1127424.6459181122</v>
      </c>
      <c r="BL23" s="39">
        <f t="shared" si="14"/>
        <v>239034.17927754842</v>
      </c>
      <c r="BM23" s="39">
        <f t="shared" si="15"/>
        <v>253343.25714798752</v>
      </c>
      <c r="BN23" s="39">
        <f t="shared" si="16"/>
        <v>160641.62267743694</v>
      </c>
      <c r="BO23" s="39">
        <f>+'F2013  Schedule Billed Sales'!O23</f>
        <v>389.84749186691789</v>
      </c>
      <c r="BP23" s="39">
        <f t="shared" si="17"/>
        <v>139809.10591382027</v>
      </c>
      <c r="BQ23" s="39">
        <f t="shared" si="18"/>
        <v>5.0731839190226831</v>
      </c>
      <c r="BR23" s="39">
        <f>+'F2013  Schedule Billed Sales'!S23</f>
        <v>16218.079770616856</v>
      </c>
      <c r="BS23" s="39">
        <f t="shared" si="19"/>
        <v>54980.803998430594</v>
      </c>
      <c r="BT23" s="39">
        <f t="shared" si="20"/>
        <v>4098.5464063618347</v>
      </c>
      <c r="BU23" s="39">
        <f t="shared" si="20"/>
        <v>47377.408046501412</v>
      </c>
      <c r="BV23" s="39">
        <f t="shared" si="21"/>
        <v>7264.9978390360693</v>
      </c>
      <c r="BW23" s="39">
        <f t="shared" si="22"/>
        <v>151093.7930882173</v>
      </c>
      <c r="BX23" s="39">
        <f t="shared" si="23"/>
        <v>22684.080718538178</v>
      </c>
      <c r="BY23" s="39">
        <f t="shared" si="24"/>
        <v>874.02261334673665</v>
      </c>
      <c r="BZ23" s="39">
        <f t="shared" si="25"/>
        <v>2225239.4640917405</v>
      </c>
    </row>
    <row r="24" spans="1:78">
      <c r="A24" s="187">
        <v>2014</v>
      </c>
      <c r="B24" s="187">
        <v>1</v>
      </c>
      <c r="C24" s="190">
        <v>1256369.0392934552</v>
      </c>
      <c r="D24" s="191">
        <v>330.23162139032212</v>
      </c>
      <c r="E24" s="213"/>
      <c r="F24" s="192">
        <v>1256699.2709148454</v>
      </c>
      <c r="G24" s="189"/>
      <c r="H24" s="190">
        <v>33580.69807701325</v>
      </c>
      <c r="I24" s="191">
        <v>3881.011470230595</v>
      </c>
      <c r="J24" s="191">
        <v>19068.281057102417</v>
      </c>
      <c r="K24" s="191">
        <v>2301.4738145732299</v>
      </c>
      <c r="L24" s="191">
        <v>215960.32906039929</v>
      </c>
      <c r="M24" s="191">
        <v>240958.34488491755</v>
      </c>
      <c r="N24" s="191">
        <v>120964.82826633581</v>
      </c>
      <c r="O24" s="191">
        <v>383.09429553482471</v>
      </c>
      <c r="P24" s="191">
        <v>74520.758790821346</v>
      </c>
      <c r="Q24" s="191">
        <v>3.0709086737365032</v>
      </c>
      <c r="R24" s="191">
        <v>59733.960460992217</v>
      </c>
      <c r="S24" s="191">
        <v>17616.329073249217</v>
      </c>
      <c r="T24" s="191">
        <v>0.42085893396512397</v>
      </c>
      <c r="U24" s="191">
        <v>38132.871928477936</v>
      </c>
      <c r="V24" s="191">
        <v>184.05067262385006</v>
      </c>
      <c r="W24" s="191">
        <v>172.85088755127381</v>
      </c>
      <c r="X24" s="191">
        <v>180.08722213298265</v>
      </c>
      <c r="Y24" s="191">
        <v>6.7579794495289569</v>
      </c>
      <c r="Z24" s="213"/>
      <c r="AA24" s="192">
        <v>827649.21970901301</v>
      </c>
      <c r="AB24" s="189"/>
      <c r="AC24" s="190">
        <v>8733.9607024197885</v>
      </c>
      <c r="AD24" s="191">
        <v>15763.025182363705</v>
      </c>
      <c r="AE24" s="191">
        <v>18718.673764542451</v>
      </c>
      <c r="AF24" s="191">
        <v>36983.25779619845</v>
      </c>
      <c r="AG24" s="191">
        <v>3913.4529780436578</v>
      </c>
      <c r="AH24" s="191">
        <v>3838.6461490913453</v>
      </c>
      <c r="AI24" s="191">
        <v>9763.8007974414868</v>
      </c>
      <c r="AJ24" s="213"/>
      <c r="AK24" s="192">
        <v>97714.817370100893</v>
      </c>
      <c r="AL24" s="189"/>
      <c r="AM24" s="190">
        <v>0.62941778907052837</v>
      </c>
      <c r="AN24" s="191">
        <v>1912.6808267696097</v>
      </c>
      <c r="AO24" s="191">
        <v>131.26902978367775</v>
      </c>
      <c r="AP24" s="191">
        <v>29.254911940038209</v>
      </c>
      <c r="AQ24" s="191">
        <v>1.142843584435173</v>
      </c>
      <c r="AR24" s="191">
        <v>1155.4682489982915</v>
      </c>
      <c r="AS24" s="191">
        <v>4348.3917884929651</v>
      </c>
      <c r="AT24" s="191">
        <v>970.39088256227433</v>
      </c>
      <c r="AU24" s="191">
        <v>392.84399751092121</v>
      </c>
      <c r="AV24" s="213"/>
      <c r="AW24" s="192">
        <v>8942.0719474312828</v>
      </c>
      <c r="AX24" s="189"/>
      <c r="AY24" s="214">
        <v>1030.834284178404</v>
      </c>
      <c r="AZ24" s="189"/>
      <c r="BA24" s="221">
        <v>2192036.2142255688</v>
      </c>
      <c r="BB24" s="189"/>
      <c r="BC24" s="190">
        <v>6348.117869032576</v>
      </c>
      <c r="BD24" s="191">
        <v>144240.96543361424</v>
      </c>
      <c r="BE24" s="191">
        <v>23186.852387044422</v>
      </c>
      <c r="BF24" s="213"/>
      <c r="BG24" s="197">
        <v>173775.93568969122</v>
      </c>
      <c r="BH24" s="189"/>
      <c r="BI24" s="221">
        <v>2365812.1499152603</v>
      </c>
      <c r="BJ24" s="189"/>
      <c r="BK24" s="215">
        <f t="shared" si="13"/>
        <v>1256369.0392934552</v>
      </c>
      <c r="BL24" s="215">
        <f t="shared" si="14"/>
        <v>260187.66866660194</v>
      </c>
      <c r="BM24" s="215">
        <f t="shared" si="15"/>
        <v>276251.15177555766</v>
      </c>
      <c r="BN24" s="215">
        <f t="shared" si="16"/>
        <v>141984.9758454515</v>
      </c>
      <c r="BO24" s="215">
        <f>+'F2013  Schedule Billed Sales'!O24</f>
        <v>383.09429553482471</v>
      </c>
      <c r="BP24" s="215">
        <f t="shared" si="17"/>
        <v>115385.0280572504</v>
      </c>
      <c r="BQ24" s="215">
        <f t="shared" si="18"/>
        <v>3.0709086737365032</v>
      </c>
      <c r="BR24" s="215">
        <f>+'F2013  Schedule Billed Sales'!S24</f>
        <v>17616.329073249217</v>
      </c>
      <c r="BS24" s="215">
        <f t="shared" si="19"/>
        <v>63647.413439035874</v>
      </c>
      <c r="BT24" s="215">
        <f t="shared" si="20"/>
        <v>3839.0670080253103</v>
      </c>
      <c r="BU24" s="215">
        <f t="shared" si="20"/>
        <v>47896.672725919423</v>
      </c>
      <c r="BV24" s="215">
        <f t="shared" si="21"/>
        <v>7441.8688526356327</v>
      </c>
      <c r="BW24" s="215">
        <f t="shared" si="22"/>
        <v>150589.08330264682</v>
      </c>
      <c r="BX24" s="215">
        <f t="shared" si="23"/>
        <v>23186.852387044422</v>
      </c>
      <c r="BY24" s="215">
        <f t="shared" si="24"/>
        <v>1030.834284178404</v>
      </c>
      <c r="BZ24" s="215">
        <f t="shared" si="25"/>
        <v>2365812.1499152607</v>
      </c>
    </row>
    <row r="25" spans="1:78">
      <c r="A25" s="187">
        <v>2014</v>
      </c>
      <c r="B25" s="187">
        <v>2</v>
      </c>
      <c r="C25" s="190">
        <v>1146843.2027756667</v>
      </c>
      <c r="D25" s="191">
        <v>370.84793358826022</v>
      </c>
      <c r="E25" s="213"/>
      <c r="F25" s="192">
        <v>1147214.050709255</v>
      </c>
      <c r="G25" s="189"/>
      <c r="H25" s="190">
        <v>29713.271871538367</v>
      </c>
      <c r="I25" s="191">
        <v>3467.8533500009198</v>
      </c>
      <c r="J25" s="191">
        <v>17762.510430431175</v>
      </c>
      <c r="K25" s="191">
        <v>2151.9619255617995</v>
      </c>
      <c r="L25" s="191">
        <v>209350.41978768847</v>
      </c>
      <c r="M25" s="191">
        <v>227284.79790482979</v>
      </c>
      <c r="N25" s="191">
        <v>141378.82840780384</v>
      </c>
      <c r="O25" s="191">
        <v>381.03010533836294</v>
      </c>
      <c r="P25" s="191">
        <v>74238.088645841228</v>
      </c>
      <c r="Q25" s="191">
        <v>2.9642833927579382</v>
      </c>
      <c r="R25" s="191">
        <v>53186.573883762307</v>
      </c>
      <c r="S25" s="191">
        <v>17492.616367015769</v>
      </c>
      <c r="T25" s="191">
        <v>0.41868040959769809</v>
      </c>
      <c r="U25" s="191">
        <v>39724.833350618064</v>
      </c>
      <c r="V25" s="191">
        <v>186.72660827773515</v>
      </c>
      <c r="W25" s="191">
        <v>181.79199354634571</v>
      </c>
      <c r="X25" s="191">
        <v>183.65144865207787</v>
      </c>
      <c r="Y25" s="191">
        <v>6.0189671465162666</v>
      </c>
      <c r="Z25" s="213"/>
      <c r="AA25" s="192">
        <v>816694.35801185528</v>
      </c>
      <c r="AB25" s="189"/>
      <c r="AC25" s="190">
        <v>8715.7666212384411</v>
      </c>
      <c r="AD25" s="191">
        <v>16448.171008427478</v>
      </c>
      <c r="AE25" s="191">
        <v>18937.937636835301</v>
      </c>
      <c r="AF25" s="191">
        <v>38763.486713340149</v>
      </c>
      <c r="AG25" s="191">
        <v>4289.7538999477374</v>
      </c>
      <c r="AH25" s="191">
        <v>4213.7834204175915</v>
      </c>
      <c r="AI25" s="191">
        <v>9738.4631732960897</v>
      </c>
      <c r="AJ25" s="213"/>
      <c r="AK25" s="192">
        <v>101107.3624735028</v>
      </c>
      <c r="AL25" s="189"/>
      <c r="AM25" s="190">
        <v>0.6359063962172038</v>
      </c>
      <c r="AN25" s="191">
        <v>1713.5505107027768</v>
      </c>
      <c r="AO25" s="191">
        <v>132.93110469980698</v>
      </c>
      <c r="AP25" s="191">
        <v>29.555580979291179</v>
      </c>
      <c r="AQ25" s="191">
        <v>1.1558406251780207</v>
      </c>
      <c r="AR25" s="191">
        <v>1159.230008794646</v>
      </c>
      <c r="AS25" s="191">
        <v>4391.5505699670612</v>
      </c>
      <c r="AT25" s="191">
        <v>981.21393832152216</v>
      </c>
      <c r="AU25" s="191">
        <v>350.80262239983398</v>
      </c>
      <c r="AV25" s="213"/>
      <c r="AW25" s="192">
        <v>8760.6260828863342</v>
      </c>
      <c r="AX25" s="189"/>
      <c r="AY25" s="214">
        <v>940.96862629539191</v>
      </c>
      <c r="AZ25" s="189"/>
      <c r="BA25" s="221">
        <v>2074717.3659037948</v>
      </c>
      <c r="BB25" s="189"/>
      <c r="BC25" s="190">
        <v>6551.4081289030773</v>
      </c>
      <c r="BD25" s="191">
        <v>144455.65625480571</v>
      </c>
      <c r="BE25" s="191">
        <v>22797.859245928645</v>
      </c>
      <c r="BF25" s="213"/>
      <c r="BG25" s="197">
        <v>173804.92362963743</v>
      </c>
      <c r="BH25" s="189"/>
      <c r="BI25" s="221">
        <v>2248522.2895334321</v>
      </c>
      <c r="BJ25" s="189"/>
      <c r="BK25" s="215">
        <f t="shared" si="13"/>
        <v>1146843.2027756667</v>
      </c>
      <c r="BL25" s="215">
        <f t="shared" si="14"/>
        <v>249493.00879116805</v>
      </c>
      <c r="BM25" s="215">
        <f t="shared" si="15"/>
        <v>261999.25838197651</v>
      </c>
      <c r="BN25" s="215">
        <f t="shared" si="16"/>
        <v>162468.72797020094</v>
      </c>
      <c r="BO25" s="215">
        <f>+'F2013  Schedule Billed Sales'!O25</f>
        <v>381.03010533836294</v>
      </c>
      <c r="BP25" s="215">
        <f t="shared" si="17"/>
        <v>116469.42870918231</v>
      </c>
      <c r="BQ25" s="215">
        <f t="shared" si="18"/>
        <v>2.9642833927579382</v>
      </c>
      <c r="BR25" s="215">
        <f>+'F2013  Schedule Billed Sales'!S25</f>
        <v>17492.616367015769</v>
      </c>
      <c r="BS25" s="215">
        <f t="shared" si="19"/>
        <v>57476.327783710047</v>
      </c>
      <c r="BT25" s="215">
        <f t="shared" si="20"/>
        <v>4214.2021008271895</v>
      </c>
      <c r="BU25" s="215">
        <f t="shared" si="20"/>
        <v>49463.296523914156</v>
      </c>
      <c r="BV25" s="215">
        <f t="shared" si="21"/>
        <v>7472.3334851064255</v>
      </c>
      <c r="BW25" s="215">
        <f t="shared" si="22"/>
        <v>151007.06438370878</v>
      </c>
      <c r="BX25" s="215">
        <f t="shared" si="23"/>
        <v>22797.859245928645</v>
      </c>
      <c r="BY25" s="215">
        <f t="shared" si="24"/>
        <v>940.96862629539191</v>
      </c>
      <c r="BZ25" s="215">
        <f t="shared" si="25"/>
        <v>2248522.2895334316</v>
      </c>
    </row>
    <row r="26" spans="1:78">
      <c r="A26" s="187">
        <v>2014</v>
      </c>
      <c r="B26" s="187">
        <v>3</v>
      </c>
      <c r="C26" s="190">
        <v>1049566.3966174927</v>
      </c>
      <c r="D26" s="191">
        <v>281.05792913885568</v>
      </c>
      <c r="E26" s="213"/>
      <c r="F26" s="192">
        <v>1049847.4545466315</v>
      </c>
      <c r="G26" s="189"/>
      <c r="H26" s="190">
        <v>27728.270163386245</v>
      </c>
      <c r="I26" s="191">
        <v>3597.7424230438855</v>
      </c>
      <c r="J26" s="191">
        <v>18988.567299320137</v>
      </c>
      <c r="K26" s="191">
        <v>2047.2839731554666</v>
      </c>
      <c r="L26" s="191">
        <v>202448.86526472081</v>
      </c>
      <c r="M26" s="191">
        <v>225142.0182495405</v>
      </c>
      <c r="N26" s="191">
        <v>140065.52228025036</v>
      </c>
      <c r="O26" s="191">
        <v>365.80811575972325</v>
      </c>
      <c r="P26" s="191">
        <v>74050.741360977598</v>
      </c>
      <c r="Q26" s="191">
        <v>2.9461671681244677</v>
      </c>
      <c r="R26" s="191">
        <v>52142.525840930357</v>
      </c>
      <c r="S26" s="191">
        <v>16902.298159533075</v>
      </c>
      <c r="T26" s="191">
        <v>0.43651062773977184</v>
      </c>
      <c r="U26" s="191">
        <v>36489.435778608873</v>
      </c>
      <c r="V26" s="191">
        <v>186.68464719719458</v>
      </c>
      <c r="W26" s="191">
        <v>175.54375415369657</v>
      </c>
      <c r="X26" s="191">
        <v>183.61680539255201</v>
      </c>
      <c r="Y26" s="191">
        <v>6.6556569909811865</v>
      </c>
      <c r="Z26" s="213"/>
      <c r="AA26" s="192">
        <v>800524.96245075716</v>
      </c>
      <c r="AB26" s="189"/>
      <c r="AC26" s="190">
        <v>8375.3022667293608</v>
      </c>
      <c r="AD26" s="191">
        <v>16774.374133232504</v>
      </c>
      <c r="AE26" s="191">
        <v>22073.940929843942</v>
      </c>
      <c r="AF26" s="191">
        <v>38531.880546632536</v>
      </c>
      <c r="AG26" s="191">
        <v>4256.0355225750673</v>
      </c>
      <c r="AH26" s="191">
        <v>4042.2997521219427</v>
      </c>
      <c r="AI26" s="191">
        <v>9014.1254606241946</v>
      </c>
      <c r="AJ26" s="213"/>
      <c r="AK26" s="192">
        <v>103067.95861175955</v>
      </c>
      <c r="AL26" s="189"/>
      <c r="AM26" s="190">
        <v>0.62189363308719148</v>
      </c>
      <c r="AN26" s="191">
        <v>1520.3336257811825</v>
      </c>
      <c r="AO26" s="191">
        <v>115.95700480816588</v>
      </c>
      <c r="AP26" s="191">
        <v>28.879552660045334</v>
      </c>
      <c r="AQ26" s="191">
        <v>1.131579334327431</v>
      </c>
      <c r="AR26" s="191">
        <v>1199.4499333199162</v>
      </c>
      <c r="AS26" s="191">
        <v>4302.9363471758479</v>
      </c>
      <c r="AT26" s="191">
        <v>959.55261653667878</v>
      </c>
      <c r="AU26" s="191">
        <v>419.5932596895172</v>
      </c>
      <c r="AV26" s="213"/>
      <c r="AW26" s="192">
        <v>8548.4558129387697</v>
      </c>
      <c r="AX26" s="189"/>
      <c r="AY26" s="214">
        <v>898.67476560516434</v>
      </c>
      <c r="AZ26" s="189"/>
      <c r="BA26" s="221">
        <v>1962887.5061876923</v>
      </c>
      <c r="BB26" s="189"/>
      <c r="BC26" s="190">
        <v>6458.3107436434548</v>
      </c>
      <c r="BD26" s="191">
        <v>145538.90142727122</v>
      </c>
      <c r="BE26" s="191">
        <v>22291.586860975171</v>
      </c>
      <c r="BF26" s="213"/>
      <c r="BG26" s="197">
        <v>174288.79903188982</v>
      </c>
      <c r="BH26" s="189"/>
      <c r="BI26" s="221">
        <v>2137176.3052195823</v>
      </c>
      <c r="BJ26" s="189"/>
      <c r="BK26" s="215">
        <f t="shared" si="13"/>
        <v>1049566.3966174927</v>
      </c>
      <c r="BL26" s="215">
        <f t="shared" si="14"/>
        <v>240072.77132061758</v>
      </c>
      <c r="BM26" s="215">
        <f t="shared" si="15"/>
        <v>261301.97461604016</v>
      </c>
      <c r="BN26" s="215">
        <f t="shared" si="16"/>
        <v>164186.74718324974</v>
      </c>
      <c r="BO26" s="215">
        <f>+'F2013  Schedule Billed Sales'!O26</f>
        <v>365.80811575972325</v>
      </c>
      <c r="BP26" s="215">
        <f t="shared" si="17"/>
        <v>116180.36433065403</v>
      </c>
      <c r="BQ26" s="215">
        <f t="shared" si="18"/>
        <v>2.9461671681244677</v>
      </c>
      <c r="BR26" s="215">
        <f>+'F2013  Schedule Billed Sales'!S26</f>
        <v>16902.298159533075</v>
      </c>
      <c r="BS26" s="215">
        <f t="shared" si="19"/>
        <v>56398.561363505425</v>
      </c>
      <c r="BT26" s="215">
        <f t="shared" si="20"/>
        <v>4042.7362627496823</v>
      </c>
      <c r="BU26" s="215">
        <f t="shared" si="20"/>
        <v>45503.561239233066</v>
      </c>
      <c r="BV26" s="215">
        <f t="shared" si="21"/>
        <v>7464.6660460838448</v>
      </c>
      <c r="BW26" s="215">
        <f t="shared" si="22"/>
        <v>151997.21217091469</v>
      </c>
      <c r="BX26" s="215">
        <f t="shared" si="23"/>
        <v>22291.586860975171</v>
      </c>
      <c r="BY26" s="215">
        <f t="shared" si="24"/>
        <v>898.67476560516434</v>
      </c>
      <c r="BZ26" s="215">
        <f t="shared" si="25"/>
        <v>2137176.3052195823</v>
      </c>
    </row>
    <row r="27" spans="1:78">
      <c r="A27" s="187">
        <v>2014</v>
      </c>
      <c r="B27" s="187">
        <v>4</v>
      </c>
      <c r="C27" s="190">
        <v>908796.40656768531</v>
      </c>
      <c r="D27" s="191">
        <v>182.79105681084422</v>
      </c>
      <c r="E27" s="213"/>
      <c r="F27" s="192">
        <v>908979.19762449618</v>
      </c>
      <c r="G27" s="189"/>
      <c r="H27" s="190">
        <v>24435.351519982662</v>
      </c>
      <c r="I27" s="191">
        <v>3225.4912232842225</v>
      </c>
      <c r="J27" s="191">
        <v>15259.488500413861</v>
      </c>
      <c r="K27" s="191">
        <v>1860.0912636159287</v>
      </c>
      <c r="L27" s="191">
        <v>183170.16634778053</v>
      </c>
      <c r="M27" s="191">
        <v>209613.79783388396</v>
      </c>
      <c r="N27" s="191">
        <v>137569.48608020114</v>
      </c>
      <c r="O27" s="191">
        <v>387.33646790256176</v>
      </c>
      <c r="P27" s="191">
        <v>60076.99109216233</v>
      </c>
      <c r="Q27" s="191">
        <v>2.9928304809942432</v>
      </c>
      <c r="R27" s="191">
        <v>50255.668269788381</v>
      </c>
      <c r="S27" s="191">
        <v>12790.91844689746</v>
      </c>
      <c r="T27" s="191">
        <v>1.36129335262856</v>
      </c>
      <c r="U27" s="191">
        <v>38211.426459564864</v>
      </c>
      <c r="V27" s="191">
        <v>182.81969236290604</v>
      </c>
      <c r="W27" s="191">
        <v>178.67969387959971</v>
      </c>
      <c r="X27" s="191">
        <v>180.19887046429625</v>
      </c>
      <c r="Y27" s="191">
        <v>5.864571924190197</v>
      </c>
      <c r="Z27" s="213"/>
      <c r="AA27" s="192">
        <v>737408.13045794249</v>
      </c>
      <c r="AB27" s="189"/>
      <c r="AC27" s="190">
        <v>7982.2593890509943</v>
      </c>
      <c r="AD27" s="191">
        <v>17033.830487253774</v>
      </c>
      <c r="AE27" s="191">
        <v>23806.345288760334</v>
      </c>
      <c r="AF27" s="191">
        <v>34417.739514274836</v>
      </c>
      <c r="AG27" s="191">
        <v>617.27681069472908</v>
      </c>
      <c r="AH27" s="191">
        <v>4136.4675991535705</v>
      </c>
      <c r="AI27" s="191">
        <v>9860.3473402660948</v>
      </c>
      <c r="AJ27" s="213"/>
      <c r="AK27" s="192">
        <v>97854.266429454336</v>
      </c>
      <c r="AL27" s="189"/>
      <c r="AM27" s="190">
        <v>0.77841243676907823</v>
      </c>
      <c r="AN27" s="191">
        <v>1567.7214126267493</v>
      </c>
      <c r="AO27" s="191">
        <v>122.34630864371329</v>
      </c>
      <c r="AP27" s="191">
        <v>10.712716379265075</v>
      </c>
      <c r="AQ27" s="191">
        <v>1.4365298911195299</v>
      </c>
      <c r="AR27" s="191">
        <v>1410.2115149217434</v>
      </c>
      <c r="AS27" s="191">
        <v>4220.984451632431</v>
      </c>
      <c r="AT27" s="191">
        <v>554.76644994524781</v>
      </c>
      <c r="AU27" s="191">
        <v>308.71584328292153</v>
      </c>
      <c r="AV27" s="213"/>
      <c r="AW27" s="192">
        <v>8197.6736397599598</v>
      </c>
      <c r="AX27" s="189"/>
      <c r="AY27" s="214">
        <v>746.64900702977104</v>
      </c>
      <c r="AZ27" s="189"/>
      <c r="BA27" s="221">
        <v>1753185.9171586828</v>
      </c>
      <c r="BB27" s="189"/>
      <c r="BC27" s="190">
        <v>7361.5174399392154</v>
      </c>
      <c r="BD27" s="191">
        <v>144716.69402101735</v>
      </c>
      <c r="BE27" s="191">
        <v>22227.360007478521</v>
      </c>
      <c r="BF27" s="213"/>
      <c r="BG27" s="197">
        <v>174305.57146843508</v>
      </c>
      <c r="BH27" s="189"/>
      <c r="BI27" s="221">
        <v>1927491.4886271178</v>
      </c>
      <c r="BJ27" s="189"/>
      <c r="BK27" s="215">
        <f t="shared" si="13"/>
        <v>908796.40656768531</v>
      </c>
      <c r="BL27" s="215">
        <f t="shared" si="14"/>
        <v>217155.49866944092</v>
      </c>
      <c r="BM27" s="215">
        <f t="shared" si="15"/>
        <v>242212.25418700618</v>
      </c>
      <c r="BN27" s="215">
        <f t="shared" si="16"/>
        <v>163235.92263257742</v>
      </c>
      <c r="BO27" s="215">
        <f>+'F2013  Schedule Billed Sales'!O27</f>
        <v>387.33646790256176</v>
      </c>
      <c r="BP27" s="215">
        <f t="shared" si="17"/>
        <v>97720.221829721384</v>
      </c>
      <c r="BQ27" s="215">
        <f t="shared" si="18"/>
        <v>2.9928304809942432</v>
      </c>
      <c r="BR27" s="215">
        <f>+'F2013  Schedule Billed Sales'!S27</f>
        <v>12790.91844689746</v>
      </c>
      <c r="BS27" s="215">
        <f t="shared" si="19"/>
        <v>50872.945080483107</v>
      </c>
      <c r="BT27" s="215">
        <f t="shared" si="20"/>
        <v>4137.8288925061988</v>
      </c>
      <c r="BU27" s="215">
        <f t="shared" si="20"/>
        <v>48071.77379983096</v>
      </c>
      <c r="BV27" s="215">
        <f t="shared" si="21"/>
        <v>7055.1687471204896</v>
      </c>
      <c r="BW27" s="215">
        <f t="shared" si="22"/>
        <v>152078.21146095658</v>
      </c>
      <c r="BX27" s="215">
        <f t="shared" si="23"/>
        <v>22227.360007478521</v>
      </c>
      <c r="BY27" s="215">
        <f t="shared" si="24"/>
        <v>746.64900702977104</v>
      </c>
      <c r="BZ27" s="215">
        <f t="shared" si="25"/>
        <v>1927491.4886271183</v>
      </c>
    </row>
    <row r="28" spans="1:78">
      <c r="A28" s="187">
        <v>2014</v>
      </c>
      <c r="B28" s="187">
        <v>5</v>
      </c>
      <c r="C28" s="190">
        <v>792819.24239226815</v>
      </c>
      <c r="D28" s="191">
        <v>171.86690438124631</v>
      </c>
      <c r="E28" s="213"/>
      <c r="F28" s="192">
        <v>792991.10929664935</v>
      </c>
      <c r="G28" s="189"/>
      <c r="H28" s="190">
        <v>21937.637525773087</v>
      </c>
      <c r="I28" s="191">
        <v>2717.366821600056</v>
      </c>
      <c r="J28" s="191">
        <v>14192.27569634781</v>
      </c>
      <c r="K28" s="191">
        <v>1649.4887870551247</v>
      </c>
      <c r="L28" s="191">
        <v>176769.00027631913</v>
      </c>
      <c r="M28" s="191">
        <v>213428.95404511201</v>
      </c>
      <c r="N28" s="191">
        <v>130173.77620994765</v>
      </c>
      <c r="O28" s="191">
        <v>805.5039396248452</v>
      </c>
      <c r="P28" s="191">
        <v>62537.655363254256</v>
      </c>
      <c r="Q28" s="191">
        <v>314.16873042115014</v>
      </c>
      <c r="R28" s="191">
        <v>58218.060665544435</v>
      </c>
      <c r="S28" s="191">
        <v>12390.184895655511</v>
      </c>
      <c r="T28" s="191">
        <v>1.8330970636137984</v>
      </c>
      <c r="U28" s="191">
        <v>36418.735178333482</v>
      </c>
      <c r="V28" s="191">
        <v>192.44756630818858</v>
      </c>
      <c r="W28" s="191">
        <v>182.36969086974116</v>
      </c>
      <c r="X28" s="191">
        <v>192.89153263930447</v>
      </c>
      <c r="Y28" s="191">
        <v>7.2537799245436396</v>
      </c>
      <c r="Z28" s="213"/>
      <c r="AA28" s="192">
        <v>732129.603801794</v>
      </c>
      <c r="AB28" s="189"/>
      <c r="AC28" s="190">
        <v>7870.5027980484028</v>
      </c>
      <c r="AD28" s="191">
        <v>17805.05897341124</v>
      </c>
      <c r="AE28" s="191">
        <v>18002.579782303754</v>
      </c>
      <c r="AF28" s="191">
        <v>35675.947444627585</v>
      </c>
      <c r="AG28" s="191">
        <v>5290.5338142916062</v>
      </c>
      <c r="AH28" s="191">
        <v>3800.495387307546</v>
      </c>
      <c r="AI28" s="191">
        <v>10161.59057336057</v>
      </c>
      <c r="AJ28" s="213"/>
      <c r="AK28" s="192">
        <v>98606.708773350707</v>
      </c>
      <c r="AL28" s="189"/>
      <c r="AM28" s="190">
        <v>0.6355059674661051</v>
      </c>
      <c r="AN28" s="191">
        <v>1245.6127951831259</v>
      </c>
      <c r="AO28" s="191">
        <v>77.802795078838486</v>
      </c>
      <c r="AP28" s="191">
        <v>28.245286289714311</v>
      </c>
      <c r="AQ28" s="191">
        <v>1.2150198253457274</v>
      </c>
      <c r="AR28" s="191">
        <v>1505.5502589807661</v>
      </c>
      <c r="AS28" s="191">
        <v>4058.9644816632808</v>
      </c>
      <c r="AT28" s="191">
        <v>784.55128099409944</v>
      </c>
      <c r="AU28" s="191">
        <v>369.15616322204664</v>
      </c>
      <c r="AV28" s="213"/>
      <c r="AW28" s="192">
        <v>8071.7335872046842</v>
      </c>
      <c r="AX28" s="189"/>
      <c r="AY28" s="214">
        <v>581.07753089560595</v>
      </c>
      <c r="AZ28" s="189"/>
      <c r="BA28" s="221">
        <v>1632380.2329898942</v>
      </c>
      <c r="BB28" s="189"/>
      <c r="BC28" s="190">
        <v>6853.1965271489653</v>
      </c>
      <c r="BD28" s="191">
        <v>145902.94032117413</v>
      </c>
      <c r="BE28" s="191">
        <v>21628.805992000576</v>
      </c>
      <c r="BF28" s="213"/>
      <c r="BG28" s="197">
        <v>174384.94284032367</v>
      </c>
      <c r="BH28" s="189"/>
      <c r="BI28" s="221">
        <v>1806765.175830218</v>
      </c>
      <c r="BJ28" s="189"/>
      <c r="BK28" s="215">
        <f t="shared" si="13"/>
        <v>792819.24239226815</v>
      </c>
      <c r="BL28" s="215">
        <f t="shared" si="14"/>
        <v>207822.75339532373</v>
      </c>
      <c r="BM28" s="215">
        <f t="shared" si="15"/>
        <v>245675.95841433114</v>
      </c>
      <c r="BN28" s="215">
        <f t="shared" si="16"/>
        <v>149825.84477930653</v>
      </c>
      <c r="BO28" s="215">
        <f>+'F2013  Schedule Billed Sales'!O28</f>
        <v>805.5039396248452</v>
      </c>
      <c r="BP28" s="215">
        <f t="shared" si="17"/>
        <v>100930.9696294819</v>
      </c>
      <c r="BQ28" s="215">
        <f t="shared" si="18"/>
        <v>314.16873042115014</v>
      </c>
      <c r="BR28" s="215">
        <f>+'F2013  Schedule Billed Sales'!S28</f>
        <v>12390.184895655511</v>
      </c>
      <c r="BS28" s="215">
        <f t="shared" si="19"/>
        <v>63508.594479836043</v>
      </c>
      <c r="BT28" s="215">
        <f t="shared" si="20"/>
        <v>3802.3284843711599</v>
      </c>
      <c r="BU28" s="215">
        <f t="shared" si="20"/>
        <v>46580.32575169405</v>
      </c>
      <c r="BV28" s="215">
        <f t="shared" si="21"/>
        <v>7323.280566684497</v>
      </c>
      <c r="BW28" s="215">
        <f t="shared" si="22"/>
        <v>152756.13684832311</v>
      </c>
      <c r="BX28" s="215">
        <f t="shared" si="23"/>
        <v>21628.805992000576</v>
      </c>
      <c r="BY28" s="215">
        <f t="shared" si="24"/>
        <v>581.07753089560595</v>
      </c>
      <c r="BZ28" s="215">
        <f t="shared" si="25"/>
        <v>1806765.175830218</v>
      </c>
    </row>
    <row r="29" spans="1:78">
      <c r="A29" s="187">
        <v>2014</v>
      </c>
      <c r="B29" s="187">
        <v>6</v>
      </c>
      <c r="C29" s="190">
        <v>701202.74099534785</v>
      </c>
      <c r="D29" s="191">
        <v>160.68165473376598</v>
      </c>
      <c r="E29" s="213"/>
      <c r="F29" s="192">
        <v>701363.42265008157</v>
      </c>
      <c r="G29" s="189"/>
      <c r="H29" s="190">
        <v>22500.257277372482</v>
      </c>
      <c r="I29" s="191">
        <v>3503.0859715390252</v>
      </c>
      <c r="J29" s="191">
        <v>14259.864113738857</v>
      </c>
      <c r="K29" s="191">
        <v>1712.7003594195387</v>
      </c>
      <c r="L29" s="191">
        <v>178826.59736873201</v>
      </c>
      <c r="M29" s="191">
        <v>221915.89660914193</v>
      </c>
      <c r="N29" s="191">
        <v>142186.321422776</v>
      </c>
      <c r="O29" s="191">
        <v>1321.3854186172896</v>
      </c>
      <c r="P29" s="191">
        <v>63668.973551505369</v>
      </c>
      <c r="Q29" s="191">
        <v>789.59065314288409</v>
      </c>
      <c r="R29" s="191">
        <v>44776.52922733286</v>
      </c>
      <c r="S29" s="191">
        <v>10065.323014083002</v>
      </c>
      <c r="T29" s="191">
        <v>2.1115904321653534</v>
      </c>
      <c r="U29" s="191">
        <v>37065.332263388074</v>
      </c>
      <c r="V29" s="191">
        <v>182.80658183630399</v>
      </c>
      <c r="W29" s="191">
        <v>179.8987817592145</v>
      </c>
      <c r="X29" s="191">
        <v>170.44403047184957</v>
      </c>
      <c r="Y29" s="191">
        <v>5.6430900796067123</v>
      </c>
      <c r="Z29" s="213"/>
      <c r="AA29" s="192">
        <v>743132.76132536842</v>
      </c>
      <c r="AB29" s="189"/>
      <c r="AC29" s="190">
        <v>6783.2480193042002</v>
      </c>
      <c r="AD29" s="191">
        <v>16648.903983103537</v>
      </c>
      <c r="AE29" s="191">
        <v>18324.480854104266</v>
      </c>
      <c r="AF29" s="191">
        <v>39607.904905969888</v>
      </c>
      <c r="AG29" s="191">
        <v>7489.953407346572</v>
      </c>
      <c r="AH29" s="191">
        <v>3917.3351627025527</v>
      </c>
      <c r="AI29" s="191">
        <v>7434.4314004653979</v>
      </c>
      <c r="AJ29" s="213"/>
      <c r="AK29" s="192">
        <v>100206.25773299641</v>
      </c>
      <c r="AL29" s="189"/>
      <c r="AM29" s="190">
        <v>0.96188420208581837</v>
      </c>
      <c r="AN29" s="191">
        <v>1619.2783689205633</v>
      </c>
      <c r="AO29" s="191">
        <v>104.74068220066071</v>
      </c>
      <c r="AP29" s="191">
        <v>42.439274001867489</v>
      </c>
      <c r="AQ29" s="191">
        <v>1.8852329900058535</v>
      </c>
      <c r="AR29" s="191">
        <v>1036.4936622543482</v>
      </c>
      <c r="AS29" s="191">
        <v>3627.8068580937743</v>
      </c>
      <c r="AT29" s="191">
        <v>923.68293624229079</v>
      </c>
      <c r="AU29" s="191">
        <v>544.69155952581571</v>
      </c>
      <c r="AV29" s="213"/>
      <c r="AW29" s="192">
        <v>7901.9804584314115</v>
      </c>
      <c r="AX29" s="189"/>
      <c r="AY29" s="214">
        <v>450.10141410627079</v>
      </c>
      <c r="AZ29" s="189"/>
      <c r="BA29" s="221">
        <v>1553054.5235809842</v>
      </c>
      <c r="BB29" s="189"/>
      <c r="BC29" s="190">
        <v>6989.3640953022586</v>
      </c>
      <c r="BD29" s="191">
        <v>145742.02539375902</v>
      </c>
      <c r="BE29" s="191">
        <v>21732.683958102221</v>
      </c>
      <c r="BF29" s="213"/>
      <c r="BG29" s="197">
        <v>174464.07344716348</v>
      </c>
      <c r="BH29" s="189"/>
      <c r="BI29" s="221">
        <v>1727518.5970281477</v>
      </c>
      <c r="BJ29" s="189"/>
      <c r="BK29" s="215">
        <f t="shared" si="13"/>
        <v>701202.74099534785</v>
      </c>
      <c r="BL29" s="215">
        <f t="shared" si="14"/>
        <v>209729.38103432927</v>
      </c>
      <c r="BM29" s="215">
        <f t="shared" si="15"/>
        <v>253090.08704291878</v>
      </c>
      <c r="BN29" s="215">
        <f t="shared" si="16"/>
        <v>162223.50263629982</v>
      </c>
      <c r="BO29" s="215">
        <f>+'F2013  Schedule Billed Sales'!O29</f>
        <v>1321.3854186172896</v>
      </c>
      <c r="BP29" s="215">
        <f t="shared" si="17"/>
        <v>106779.96442901428</v>
      </c>
      <c r="BQ29" s="215">
        <f t="shared" si="18"/>
        <v>789.59065314288409</v>
      </c>
      <c r="BR29" s="215">
        <f>+'F2013  Schedule Billed Sales'!S29</f>
        <v>10065.323014083002</v>
      </c>
      <c r="BS29" s="215">
        <f t="shared" si="19"/>
        <v>52266.482634679429</v>
      </c>
      <c r="BT29" s="215">
        <f t="shared" si="20"/>
        <v>3919.4467531347182</v>
      </c>
      <c r="BU29" s="215">
        <f t="shared" si="20"/>
        <v>44499.763663853475</v>
      </c>
      <c r="BV29" s="215">
        <f t="shared" si="21"/>
        <v>6716.7538914571633</v>
      </c>
      <c r="BW29" s="215">
        <f t="shared" si="22"/>
        <v>152731.38948906129</v>
      </c>
      <c r="BX29" s="215">
        <f t="shared" si="23"/>
        <v>21732.683958102221</v>
      </c>
      <c r="BY29" s="215">
        <f t="shared" si="24"/>
        <v>450.10141410627079</v>
      </c>
      <c r="BZ29" s="215">
        <f t="shared" si="25"/>
        <v>1727518.5970281481</v>
      </c>
    </row>
    <row r="30" spans="1:78">
      <c r="A30" s="187">
        <v>2014</v>
      </c>
      <c r="B30" s="187">
        <v>7</v>
      </c>
      <c r="C30" s="190">
        <v>657268.24906797882</v>
      </c>
      <c r="D30" s="191">
        <v>279.63695834571325</v>
      </c>
      <c r="E30" s="213"/>
      <c r="F30" s="192">
        <v>657547.88602632459</v>
      </c>
      <c r="G30" s="189"/>
      <c r="H30" s="190">
        <v>20462.518482123611</v>
      </c>
      <c r="I30" s="191">
        <v>2849.251762560802</v>
      </c>
      <c r="J30" s="191">
        <v>13540.582103132614</v>
      </c>
      <c r="K30" s="191">
        <v>1625.9008110047835</v>
      </c>
      <c r="L30" s="191">
        <v>177751.99439070173</v>
      </c>
      <c r="M30" s="191">
        <v>201589.10713258947</v>
      </c>
      <c r="N30" s="191">
        <v>142155.50262477956</v>
      </c>
      <c r="O30" s="191">
        <v>1710.537284043595</v>
      </c>
      <c r="P30" s="191">
        <v>69753.663501129937</v>
      </c>
      <c r="Q30" s="191">
        <v>629.34985261924965</v>
      </c>
      <c r="R30" s="191">
        <v>63435.874630153099</v>
      </c>
      <c r="S30" s="191">
        <v>6880.5689607567465</v>
      </c>
      <c r="T30" s="191">
        <v>1.2238034675609268</v>
      </c>
      <c r="U30" s="191">
        <v>42230.120202084785</v>
      </c>
      <c r="V30" s="191">
        <v>179.90723984644808</v>
      </c>
      <c r="W30" s="191">
        <v>169.92321367141415</v>
      </c>
      <c r="X30" s="191">
        <v>181.35482845351132</v>
      </c>
      <c r="Y30" s="191">
        <v>6.6000008847280913</v>
      </c>
      <c r="Z30" s="213"/>
      <c r="AA30" s="192">
        <v>745153.98082400369</v>
      </c>
      <c r="AB30" s="189"/>
      <c r="AC30" s="190">
        <v>6934.1246956750037</v>
      </c>
      <c r="AD30" s="191">
        <v>13219.629708972834</v>
      </c>
      <c r="AE30" s="191">
        <v>24781.198849096549</v>
      </c>
      <c r="AF30" s="191">
        <v>36617.062176901949</v>
      </c>
      <c r="AG30" s="191">
        <v>3939.3110561369658</v>
      </c>
      <c r="AH30" s="191">
        <v>4389.2857665106721</v>
      </c>
      <c r="AI30" s="191">
        <v>11936.270836341142</v>
      </c>
      <c r="AJ30" s="213"/>
      <c r="AK30" s="192">
        <v>101816.88308963513</v>
      </c>
      <c r="AL30" s="189"/>
      <c r="AM30" s="190">
        <v>0.48751254923789539</v>
      </c>
      <c r="AN30" s="191">
        <v>839.76287634613914</v>
      </c>
      <c r="AO30" s="191">
        <v>65.858064435845279</v>
      </c>
      <c r="AP30" s="191">
        <v>22.774301509900756</v>
      </c>
      <c r="AQ30" s="191">
        <v>1.244939623402757</v>
      </c>
      <c r="AR30" s="191">
        <v>911.86085636885548</v>
      </c>
      <c r="AS30" s="191">
        <v>4484.6398532169751</v>
      </c>
      <c r="AT30" s="191">
        <v>1042.7863349988106</v>
      </c>
      <c r="AU30" s="191">
        <v>437.58332957534685</v>
      </c>
      <c r="AV30" s="213"/>
      <c r="AW30" s="192">
        <v>7806.9980686245135</v>
      </c>
      <c r="AX30" s="189"/>
      <c r="AY30" s="214">
        <v>364.85884031996733</v>
      </c>
      <c r="AZ30" s="189"/>
      <c r="BA30" s="221">
        <v>1512690.6068489079</v>
      </c>
      <c r="BB30" s="189"/>
      <c r="BC30" s="190">
        <v>6240.8360425648316</v>
      </c>
      <c r="BD30" s="191">
        <v>148670.06248343358</v>
      </c>
      <c r="BE30" s="191">
        <v>19631.329492991666</v>
      </c>
      <c r="BF30" s="213"/>
      <c r="BG30" s="197">
        <v>174542.22801899005</v>
      </c>
      <c r="BH30" s="189"/>
      <c r="BI30" s="221">
        <v>1687232.8348678979</v>
      </c>
      <c r="BJ30" s="189"/>
      <c r="BK30" s="215">
        <f t="shared" si="13"/>
        <v>657268.24906797882</v>
      </c>
      <c r="BL30" s="215">
        <f t="shared" si="14"/>
        <v>205988.40044484648</v>
      </c>
      <c r="BM30" s="215">
        <f t="shared" si="15"/>
        <v>228694.81396747651</v>
      </c>
      <c r="BN30" s="215">
        <f t="shared" si="16"/>
        <v>168562.60228488088</v>
      </c>
      <c r="BO30" s="215">
        <f>+'F2013  Schedule Billed Sales'!O30</f>
        <v>1710.537284043595</v>
      </c>
      <c r="BP30" s="215">
        <f t="shared" si="17"/>
        <v>109219.97744059269</v>
      </c>
      <c r="BQ30" s="215">
        <f t="shared" si="18"/>
        <v>629.34985261924965</v>
      </c>
      <c r="BR30" s="215">
        <f>+'F2013  Schedule Billed Sales'!S30</f>
        <v>6880.5689607567465</v>
      </c>
      <c r="BS30" s="215">
        <f t="shared" si="19"/>
        <v>67375.18568629006</v>
      </c>
      <c r="BT30" s="215">
        <f t="shared" si="20"/>
        <v>4390.5095699782332</v>
      </c>
      <c r="BU30" s="215">
        <f t="shared" si="20"/>
        <v>54166.391038425929</v>
      </c>
      <c r="BV30" s="215">
        <f t="shared" si="21"/>
        <v>7439.162410698631</v>
      </c>
      <c r="BW30" s="215">
        <f t="shared" si="22"/>
        <v>154910.8985259984</v>
      </c>
      <c r="BX30" s="215">
        <f t="shared" si="23"/>
        <v>19631.329492991666</v>
      </c>
      <c r="BY30" s="215">
        <f t="shared" si="24"/>
        <v>364.85884031996733</v>
      </c>
      <c r="BZ30" s="215">
        <f t="shared" si="25"/>
        <v>1687232.8348678979</v>
      </c>
    </row>
    <row r="31" spans="1:78">
      <c r="A31" s="187">
        <v>2014</v>
      </c>
      <c r="B31" s="187">
        <v>8</v>
      </c>
      <c r="C31" s="190">
        <v>659128.34934102616</v>
      </c>
      <c r="D31" s="191">
        <v>273.85612867959912</v>
      </c>
      <c r="E31" s="213"/>
      <c r="F31" s="192">
        <v>659402.20546970575</v>
      </c>
      <c r="G31" s="189"/>
      <c r="H31" s="190">
        <v>21296.939480698828</v>
      </c>
      <c r="I31" s="191">
        <v>2674.0358753562273</v>
      </c>
      <c r="J31" s="191">
        <v>13692.86467506768</v>
      </c>
      <c r="K31" s="191">
        <v>2007.1280578205867</v>
      </c>
      <c r="L31" s="191">
        <v>183385.68927731036</v>
      </c>
      <c r="M31" s="191">
        <v>216912.06961179507</v>
      </c>
      <c r="N31" s="191">
        <v>146399.57561780664</v>
      </c>
      <c r="O31" s="191">
        <v>3819.1161046930561</v>
      </c>
      <c r="P31" s="191">
        <v>69482.22611283185</v>
      </c>
      <c r="Q31" s="191">
        <v>971.40772739162867</v>
      </c>
      <c r="R31" s="191">
        <v>63664.250921832994</v>
      </c>
      <c r="S31" s="191">
        <v>5353.0610488494467</v>
      </c>
      <c r="T31" s="191">
        <v>0</v>
      </c>
      <c r="U31" s="191">
        <v>38003.090527538836</v>
      </c>
      <c r="V31" s="191">
        <v>184.35403150680563</v>
      </c>
      <c r="W31" s="191">
        <v>178.80483519985211</v>
      </c>
      <c r="X31" s="191">
        <v>175.66761674913539</v>
      </c>
      <c r="Y31" s="191">
        <v>5.7628495188542068</v>
      </c>
      <c r="Z31" s="213"/>
      <c r="AA31" s="192">
        <v>768206.0443719679</v>
      </c>
      <c r="AB31" s="189"/>
      <c r="AC31" s="190">
        <v>7191.6814481692609</v>
      </c>
      <c r="AD31" s="191">
        <v>16410.343073469998</v>
      </c>
      <c r="AE31" s="191">
        <v>22229.816925354873</v>
      </c>
      <c r="AF31" s="191">
        <v>38554.660902917931</v>
      </c>
      <c r="AG31" s="191">
        <v>4997.6202291677473</v>
      </c>
      <c r="AH31" s="191">
        <v>5365.5323578505786</v>
      </c>
      <c r="AI31" s="191">
        <v>9235.4064671447122</v>
      </c>
      <c r="AJ31" s="213"/>
      <c r="AK31" s="192">
        <v>103985.0614040751</v>
      </c>
      <c r="AL31" s="189"/>
      <c r="AM31" s="190">
        <v>0.60914775831523804</v>
      </c>
      <c r="AN31" s="191">
        <v>1114.6922689299299</v>
      </c>
      <c r="AO31" s="191">
        <v>87.750447383431734</v>
      </c>
      <c r="AP31" s="191">
        <v>28.392695456214561</v>
      </c>
      <c r="AQ31" s="191">
        <v>1.0835653855394449</v>
      </c>
      <c r="AR31" s="191">
        <v>1099.6618296337169</v>
      </c>
      <c r="AS31" s="191">
        <v>4219.1127853670887</v>
      </c>
      <c r="AT31" s="191">
        <v>942.35075389238068</v>
      </c>
      <c r="AU31" s="191">
        <v>361.36536200362639</v>
      </c>
      <c r="AV31" s="213"/>
      <c r="AW31" s="192">
        <v>7855.0188558102427</v>
      </c>
      <c r="AX31" s="189"/>
      <c r="AY31" s="214">
        <v>319.80293588134504</v>
      </c>
      <c r="AZ31" s="189"/>
      <c r="BA31" s="221">
        <v>1539768.1330374405</v>
      </c>
      <c r="BB31" s="189"/>
      <c r="BC31" s="190">
        <v>6289.9708592482057</v>
      </c>
      <c r="BD31" s="191">
        <v>148063.02697209857</v>
      </c>
      <c r="BE31" s="191">
        <v>20268.538283162881</v>
      </c>
      <c r="BF31" s="213"/>
      <c r="BG31" s="197">
        <v>174621.53611450965</v>
      </c>
      <c r="BH31" s="189"/>
      <c r="BI31" s="221">
        <v>1714389.6691519502</v>
      </c>
      <c r="BJ31" s="189"/>
      <c r="BK31" s="215">
        <f t="shared" si="13"/>
        <v>659128.34934102616</v>
      </c>
      <c r="BL31" s="215">
        <f t="shared" si="14"/>
        <v>212989.00247510837</v>
      </c>
      <c r="BM31" s="215">
        <f t="shared" si="15"/>
        <v>247376.88393639578</v>
      </c>
      <c r="BN31" s="215">
        <f t="shared" si="16"/>
        <v>170636.5206009821</v>
      </c>
      <c r="BO31" s="215">
        <f>+'F2013  Schedule Billed Sales'!O31</f>
        <v>3819.1161046930561</v>
      </c>
      <c r="BP31" s="215">
        <f t="shared" si="17"/>
        <v>110710.92289110602</v>
      </c>
      <c r="BQ31" s="215">
        <f t="shared" si="18"/>
        <v>971.40772739162867</v>
      </c>
      <c r="BR31" s="215">
        <f>+'F2013  Schedule Billed Sales'!S31</f>
        <v>5353.0610488494467</v>
      </c>
      <c r="BS31" s="215">
        <f t="shared" si="19"/>
        <v>68661.871151000742</v>
      </c>
      <c r="BT31" s="215">
        <f t="shared" si="20"/>
        <v>5365.5323578505786</v>
      </c>
      <c r="BU31" s="215">
        <f t="shared" si="20"/>
        <v>47238.496994683548</v>
      </c>
      <c r="BV31" s="215">
        <f t="shared" si="21"/>
        <v>7197.165472471529</v>
      </c>
      <c r="BW31" s="215">
        <f t="shared" si="22"/>
        <v>154352.99783134676</v>
      </c>
      <c r="BX31" s="215">
        <f t="shared" si="23"/>
        <v>20268.538283162881</v>
      </c>
      <c r="BY31" s="215">
        <f t="shared" si="24"/>
        <v>319.80293588134504</v>
      </c>
      <c r="BZ31" s="215">
        <f t="shared" si="25"/>
        <v>1714389.6691519502</v>
      </c>
    </row>
    <row r="32" spans="1:78">
      <c r="A32" s="187">
        <v>2014</v>
      </c>
      <c r="B32" s="187">
        <v>9</v>
      </c>
      <c r="C32" s="190">
        <v>668079.90380969795</v>
      </c>
      <c r="D32" s="191">
        <v>249.72173882151887</v>
      </c>
      <c r="E32" s="213"/>
      <c r="F32" s="192">
        <v>668329.62554851943</v>
      </c>
      <c r="G32" s="189"/>
      <c r="H32" s="190">
        <v>21444.011831508535</v>
      </c>
      <c r="I32" s="191">
        <v>2687.6509273387323</v>
      </c>
      <c r="J32" s="191">
        <v>13844.83230225909</v>
      </c>
      <c r="K32" s="191">
        <v>1990.3774555955304</v>
      </c>
      <c r="L32" s="191">
        <v>181039.95365693507</v>
      </c>
      <c r="M32" s="191">
        <v>219656.49009650713</v>
      </c>
      <c r="N32" s="191">
        <v>149257.43068193531</v>
      </c>
      <c r="O32" s="191">
        <v>3357.0540640880777</v>
      </c>
      <c r="P32" s="191">
        <v>70400.377446733153</v>
      </c>
      <c r="Q32" s="191">
        <v>928.45452995636833</v>
      </c>
      <c r="R32" s="191">
        <v>52940.513097180628</v>
      </c>
      <c r="S32" s="191">
        <v>7149.4974387218781</v>
      </c>
      <c r="T32" s="191">
        <v>0</v>
      </c>
      <c r="U32" s="191">
        <v>40883.585459577647</v>
      </c>
      <c r="V32" s="191">
        <v>180.31834198133186</v>
      </c>
      <c r="W32" s="191">
        <v>169.24995655362528</v>
      </c>
      <c r="X32" s="191">
        <v>173.92495656525281</v>
      </c>
      <c r="Y32" s="191">
        <v>6.5419380768367663</v>
      </c>
      <c r="Z32" s="213"/>
      <c r="AA32" s="192">
        <v>766110.26418151415</v>
      </c>
      <c r="AB32" s="189"/>
      <c r="AC32" s="190">
        <v>7136.0560506881475</v>
      </c>
      <c r="AD32" s="191">
        <v>15692.123572695627</v>
      </c>
      <c r="AE32" s="191">
        <v>21270.970823321633</v>
      </c>
      <c r="AF32" s="191">
        <v>37447.881147127846</v>
      </c>
      <c r="AG32" s="191">
        <v>4999.4660836985868</v>
      </c>
      <c r="AH32" s="191">
        <v>4757.7580090407546</v>
      </c>
      <c r="AI32" s="191">
        <v>9278.6483452709926</v>
      </c>
      <c r="AJ32" s="213"/>
      <c r="AK32" s="192">
        <v>100582.90403184359</v>
      </c>
      <c r="AL32" s="189"/>
      <c r="AM32" s="190">
        <v>0.61849446645884776</v>
      </c>
      <c r="AN32" s="191">
        <v>1274.6316173118403</v>
      </c>
      <c r="AO32" s="191">
        <v>91.481652633664538</v>
      </c>
      <c r="AP32" s="191">
        <v>28.828574251750958</v>
      </c>
      <c r="AQ32" s="191">
        <v>1.0996605423844115</v>
      </c>
      <c r="AR32" s="191">
        <v>1118.3532773850745</v>
      </c>
      <c r="AS32" s="191">
        <v>4287.6774544051432</v>
      </c>
      <c r="AT32" s="191">
        <v>956.8265660222163</v>
      </c>
      <c r="AU32" s="191">
        <v>405.56719988427528</v>
      </c>
      <c r="AV32" s="213"/>
      <c r="AW32" s="192">
        <v>8165.0844969028076</v>
      </c>
      <c r="AX32" s="189"/>
      <c r="AY32" s="214">
        <v>317.51363066625174</v>
      </c>
      <c r="AZ32" s="189"/>
      <c r="BA32" s="221">
        <v>1543505.3918894462</v>
      </c>
      <c r="BB32" s="189"/>
      <c r="BC32" s="190">
        <v>6225.4186519219902</v>
      </c>
      <c r="BD32" s="191">
        <v>148083.93610821539</v>
      </c>
      <c r="BE32" s="191">
        <v>20383.852550820149</v>
      </c>
      <c r="BF32" s="213"/>
      <c r="BG32" s="197">
        <v>174693.20731095754</v>
      </c>
      <c r="BH32" s="189"/>
      <c r="BI32" s="221">
        <v>1718198.5992004038</v>
      </c>
      <c r="BJ32" s="189"/>
      <c r="BK32" s="215">
        <f t="shared" si="13"/>
        <v>668079.90380969795</v>
      </c>
      <c r="BL32" s="215">
        <f t="shared" si="14"/>
        <v>210894.65315644362</v>
      </c>
      <c r="BM32" s="215">
        <f t="shared" si="15"/>
        <v>249534.64936291703</v>
      </c>
      <c r="BN32" s="215">
        <f t="shared" si="16"/>
        <v>172518.77896085248</v>
      </c>
      <c r="BO32" s="215">
        <f>+'F2013  Schedule Billed Sales'!O32</f>
        <v>3357.0540640880777</v>
      </c>
      <c r="BP32" s="215">
        <f t="shared" si="17"/>
        <v>110535.90952119973</v>
      </c>
      <c r="BQ32" s="215">
        <f t="shared" si="18"/>
        <v>928.45452995636833</v>
      </c>
      <c r="BR32" s="215">
        <f>+'F2013  Schedule Billed Sales'!S32</f>
        <v>7149.4974387218781</v>
      </c>
      <c r="BS32" s="215">
        <f t="shared" si="19"/>
        <v>57939.979180879214</v>
      </c>
      <c r="BT32" s="215">
        <f t="shared" si="20"/>
        <v>4757.7580090407546</v>
      </c>
      <c r="BU32" s="215">
        <f t="shared" si="20"/>
        <v>50162.233804848642</v>
      </c>
      <c r="BV32" s="215">
        <f t="shared" si="21"/>
        <v>7329.0064201343503</v>
      </c>
      <c r="BW32" s="215">
        <f t="shared" si="22"/>
        <v>154309.35476013739</v>
      </c>
      <c r="BX32" s="215">
        <f t="shared" si="23"/>
        <v>20383.852550820149</v>
      </c>
      <c r="BY32" s="215">
        <f t="shared" si="24"/>
        <v>317.51363066625174</v>
      </c>
      <c r="BZ32" s="215">
        <f t="shared" si="25"/>
        <v>1718198.599200404</v>
      </c>
    </row>
    <row r="33" spans="1:78">
      <c r="A33" s="187">
        <v>2014</v>
      </c>
      <c r="B33" s="187">
        <v>10</v>
      </c>
      <c r="C33" s="190">
        <v>700448.83248285705</v>
      </c>
      <c r="D33" s="191">
        <v>224.50829945346604</v>
      </c>
      <c r="E33" s="213"/>
      <c r="F33" s="192">
        <v>700673.34078231046</v>
      </c>
      <c r="G33" s="189"/>
      <c r="H33" s="190">
        <v>20790.216511246985</v>
      </c>
      <c r="I33" s="191">
        <v>2705.6553022210824</v>
      </c>
      <c r="J33" s="191">
        <v>13692.370253298004</v>
      </c>
      <c r="K33" s="191">
        <v>1723.392924659347</v>
      </c>
      <c r="L33" s="191">
        <v>170634.56203670878</v>
      </c>
      <c r="M33" s="191">
        <v>206543.77715887415</v>
      </c>
      <c r="N33" s="191">
        <v>139541.15801340991</v>
      </c>
      <c r="O33" s="191">
        <v>1509.8411253273546</v>
      </c>
      <c r="P33" s="191">
        <v>77625.836355386069</v>
      </c>
      <c r="Q33" s="191">
        <v>647.49613065348206</v>
      </c>
      <c r="R33" s="191">
        <v>56339.983097905439</v>
      </c>
      <c r="S33" s="191">
        <v>9740.183643397997</v>
      </c>
      <c r="T33" s="191">
        <v>0</v>
      </c>
      <c r="U33" s="191">
        <v>36116.769924522261</v>
      </c>
      <c r="V33" s="191">
        <v>182.73610934499257</v>
      </c>
      <c r="W33" s="191">
        <v>177.96165092820374</v>
      </c>
      <c r="X33" s="191">
        <v>173.09246784742845</v>
      </c>
      <c r="Y33" s="191">
        <v>5.7527842163222074</v>
      </c>
      <c r="Z33" s="213"/>
      <c r="AA33" s="192">
        <v>738150.78548994765</v>
      </c>
      <c r="AB33" s="189"/>
      <c r="AC33" s="190">
        <v>6980.6156875663755</v>
      </c>
      <c r="AD33" s="191">
        <v>15298.346150842897</v>
      </c>
      <c r="AE33" s="191">
        <v>21503.072026319132</v>
      </c>
      <c r="AF33" s="191">
        <v>36757.566508069162</v>
      </c>
      <c r="AG33" s="191">
        <v>4355.3963637051284</v>
      </c>
      <c r="AH33" s="191">
        <v>4643.7401222651315</v>
      </c>
      <c r="AI33" s="191">
        <v>8755.5616781547778</v>
      </c>
      <c r="AJ33" s="213"/>
      <c r="AK33" s="192">
        <v>98294.298536922623</v>
      </c>
      <c r="AL33" s="189"/>
      <c r="AM33" s="190">
        <v>0.61464307378494509</v>
      </c>
      <c r="AN33" s="191">
        <v>1446.2351436128388</v>
      </c>
      <c r="AO33" s="191">
        <v>88.818693361651839</v>
      </c>
      <c r="AP33" s="191">
        <v>28.648748199735291</v>
      </c>
      <c r="AQ33" s="191">
        <v>1.0935464298066884</v>
      </c>
      <c r="AR33" s="191">
        <v>1136.6013464606185</v>
      </c>
      <c r="AS33" s="191">
        <v>4235.1661659169622</v>
      </c>
      <c r="AT33" s="191">
        <v>949.20814093805598</v>
      </c>
      <c r="AU33" s="191">
        <v>395.89335327159847</v>
      </c>
      <c r="AV33" s="213"/>
      <c r="AW33" s="192">
        <v>8282.2797812650533</v>
      </c>
      <c r="AX33" s="189"/>
      <c r="AY33" s="214">
        <v>388.25684773055804</v>
      </c>
      <c r="AZ33" s="189"/>
      <c r="BA33" s="221">
        <v>1545788.9614381762</v>
      </c>
      <c r="BB33" s="189"/>
      <c r="BC33" s="190">
        <v>6221.7786870070195</v>
      </c>
      <c r="BD33" s="191">
        <v>149303.24552269568</v>
      </c>
      <c r="BE33" s="191">
        <v>19238.54316832971</v>
      </c>
      <c r="BF33" s="213"/>
      <c r="BG33" s="197">
        <v>174763.5673780324</v>
      </c>
      <c r="BH33" s="189"/>
      <c r="BI33" s="221">
        <v>1720552.5288162087</v>
      </c>
      <c r="BJ33" s="189"/>
      <c r="BK33" s="215">
        <f t="shared" si="13"/>
        <v>700448.83248285705</v>
      </c>
      <c r="BL33" s="215">
        <f t="shared" si="14"/>
        <v>199851.62937913497</v>
      </c>
      <c r="BM33" s="215">
        <f t="shared" si="15"/>
        <v>235847.82055583017</v>
      </c>
      <c r="BN33" s="215">
        <f t="shared" si="16"/>
        <v>162767.62296438837</v>
      </c>
      <c r="BO33" s="215">
        <f>+'F2013  Schedule Billed Sales'!O33</f>
        <v>1509.8411253273546</v>
      </c>
      <c r="BP33" s="215">
        <f t="shared" si="17"/>
        <v>117089.05816567631</v>
      </c>
      <c r="BQ33" s="215">
        <f t="shared" si="18"/>
        <v>647.49613065348206</v>
      </c>
      <c r="BR33" s="215">
        <f>+'F2013  Schedule Billed Sales'!S33</f>
        <v>9740.183643397997</v>
      </c>
      <c r="BS33" s="215">
        <f t="shared" si="19"/>
        <v>60695.379461610566</v>
      </c>
      <c r="BT33" s="215">
        <f t="shared" si="20"/>
        <v>4643.7401222651315</v>
      </c>
      <c r="BU33" s="215">
        <f t="shared" si="20"/>
        <v>44872.331602677041</v>
      </c>
      <c r="BV33" s="215">
        <f t="shared" si="21"/>
        <v>7286.7689566275085</v>
      </c>
      <c r="BW33" s="215">
        <f t="shared" si="22"/>
        <v>155525.02420970271</v>
      </c>
      <c r="BX33" s="215">
        <f t="shared" si="23"/>
        <v>19238.54316832971</v>
      </c>
      <c r="BY33" s="215">
        <f t="shared" si="24"/>
        <v>388.25684773055804</v>
      </c>
      <c r="BZ33" s="215">
        <f t="shared" si="25"/>
        <v>1720552.5288162089</v>
      </c>
    </row>
    <row r="34" spans="1:78">
      <c r="A34" s="187">
        <v>2014</v>
      </c>
      <c r="B34" s="187">
        <v>11</v>
      </c>
      <c r="C34" s="190">
        <v>892836.63707531756</v>
      </c>
      <c r="D34" s="191">
        <v>265.52011903193909</v>
      </c>
      <c r="E34" s="213"/>
      <c r="F34" s="192">
        <v>893102.15719434945</v>
      </c>
      <c r="G34" s="189"/>
      <c r="H34" s="190">
        <v>23994.681381417849</v>
      </c>
      <c r="I34" s="191">
        <v>7163.5312968269864</v>
      </c>
      <c r="J34" s="191">
        <v>15906.437672439277</v>
      </c>
      <c r="K34" s="191">
        <v>3272.0398148366726</v>
      </c>
      <c r="L34" s="191">
        <v>181534.80520747861</v>
      </c>
      <c r="M34" s="191">
        <v>211475.43139133675</v>
      </c>
      <c r="N34" s="191">
        <v>141201.10699632968</v>
      </c>
      <c r="O34" s="191">
        <v>533.75520851162798</v>
      </c>
      <c r="P34" s="191">
        <v>70104.230540640128</v>
      </c>
      <c r="Q34" s="191">
        <v>276.40970636971485</v>
      </c>
      <c r="R34" s="191">
        <v>49312.375821380861</v>
      </c>
      <c r="S34" s="191">
        <v>12652.147811797382</v>
      </c>
      <c r="T34" s="191">
        <v>0.79614227546520833</v>
      </c>
      <c r="U34" s="191">
        <v>38590.668578894547</v>
      </c>
      <c r="V34" s="191">
        <v>180.07311258073688</v>
      </c>
      <c r="W34" s="191">
        <v>169.56713178624349</v>
      </c>
      <c r="X34" s="191">
        <v>175.46499014902636</v>
      </c>
      <c r="Y34" s="191">
        <v>6.5309555994175899</v>
      </c>
      <c r="Z34" s="213"/>
      <c r="AA34" s="192">
        <v>756550.05376065103</v>
      </c>
      <c r="AB34" s="189"/>
      <c r="AC34" s="190">
        <v>7667.4042295661338</v>
      </c>
      <c r="AD34" s="191">
        <v>15513.934575044421</v>
      </c>
      <c r="AE34" s="191">
        <v>20844.559893120258</v>
      </c>
      <c r="AF34" s="191">
        <v>37028.791825838074</v>
      </c>
      <c r="AG34" s="191">
        <v>4159.1281851304338</v>
      </c>
      <c r="AH34" s="191">
        <v>4882.8466697227295</v>
      </c>
      <c r="AI34" s="191">
        <v>9099.2192266548245</v>
      </c>
      <c r="AJ34" s="213"/>
      <c r="AK34" s="192">
        <v>99195.884605076877</v>
      </c>
      <c r="AL34" s="189"/>
      <c r="AM34" s="190">
        <v>0.61221666952210141</v>
      </c>
      <c r="AN34" s="191">
        <v>1711.5792575094781</v>
      </c>
      <c r="AO34" s="191">
        <v>94.453872775634082</v>
      </c>
      <c r="AP34" s="191">
        <v>28.455408228166913</v>
      </c>
      <c r="AQ34" s="191">
        <v>1.1123674419208971</v>
      </c>
      <c r="AR34" s="191">
        <v>1119.284249154781</v>
      </c>
      <c r="AS34" s="191">
        <v>4228.9708045593161</v>
      </c>
      <c r="AT34" s="191">
        <v>945.3744646645539</v>
      </c>
      <c r="AU34" s="191">
        <v>418.16377528190776</v>
      </c>
      <c r="AV34" s="213"/>
      <c r="AW34" s="192">
        <v>8548.0064162852814</v>
      </c>
      <c r="AX34" s="189"/>
      <c r="AY34" s="214">
        <v>571.60663287715454</v>
      </c>
      <c r="AZ34" s="189"/>
      <c r="BA34" s="221">
        <v>1757967.7086092397</v>
      </c>
      <c r="BB34" s="189"/>
      <c r="BC34" s="190">
        <v>6497.3685568209694</v>
      </c>
      <c r="BD34" s="191">
        <v>148177.72482343609</v>
      </c>
      <c r="BE34" s="191">
        <v>20142.006609234548</v>
      </c>
      <c r="BF34" s="213"/>
      <c r="BG34" s="197">
        <v>174817.0999894916</v>
      </c>
      <c r="BH34" s="189"/>
      <c r="BI34" s="221">
        <v>1932784.8085987312</v>
      </c>
      <c r="BJ34" s="189"/>
      <c r="BK34" s="215">
        <f t="shared" si="13"/>
        <v>892836.63707531756</v>
      </c>
      <c r="BL34" s="215">
        <f t="shared" si="14"/>
        <v>214908.47007597206</v>
      </c>
      <c r="BM34" s="215">
        <f t="shared" si="15"/>
        <v>243255.77763062803</v>
      </c>
      <c r="BN34" s="215">
        <f t="shared" si="16"/>
        <v>165317.7067042866</v>
      </c>
      <c r="BO34" s="215">
        <f>+'F2013  Schedule Billed Sales'!O34</f>
        <v>533.75520851162798</v>
      </c>
      <c r="BP34" s="215">
        <f t="shared" si="17"/>
        <v>114296.55366330518</v>
      </c>
      <c r="BQ34" s="215">
        <f t="shared" si="18"/>
        <v>276.40970636971485</v>
      </c>
      <c r="BR34" s="215">
        <f>+'F2013  Schedule Billed Sales'!S34</f>
        <v>12652.147811797382</v>
      </c>
      <c r="BS34" s="215">
        <f t="shared" si="19"/>
        <v>53471.504006511299</v>
      </c>
      <c r="BT34" s="215">
        <f t="shared" si="20"/>
        <v>4883.6428119981947</v>
      </c>
      <c r="BU34" s="215">
        <f t="shared" si="20"/>
        <v>47689.88780554937</v>
      </c>
      <c r="BV34" s="215">
        <f t="shared" si="21"/>
        <v>7273.6094761155928</v>
      </c>
      <c r="BW34" s="215">
        <f t="shared" si="22"/>
        <v>154675.09338025705</v>
      </c>
      <c r="BX34" s="215">
        <f t="shared" si="23"/>
        <v>20142.006609234548</v>
      </c>
      <c r="BY34" s="215">
        <f t="shared" si="24"/>
        <v>571.60663287715454</v>
      </c>
      <c r="BZ34" s="215">
        <f t="shared" si="25"/>
        <v>1932784.8085987316</v>
      </c>
    </row>
    <row r="35" spans="1:78">
      <c r="A35" s="187">
        <v>2014</v>
      </c>
      <c r="B35" s="187">
        <v>12</v>
      </c>
      <c r="C35" s="190">
        <v>1128344.8285813839</v>
      </c>
      <c r="D35" s="191">
        <v>333.10691533918236</v>
      </c>
      <c r="E35" s="213"/>
      <c r="F35" s="192">
        <v>1128677.935496723</v>
      </c>
      <c r="G35" s="189"/>
      <c r="H35" s="190">
        <v>28464.913399968893</v>
      </c>
      <c r="I35" s="191">
        <v>4776.9788165507125</v>
      </c>
      <c r="J35" s="191">
        <v>20169.126742167085</v>
      </c>
      <c r="K35" s="191">
        <v>2071.9979239861837</v>
      </c>
      <c r="L35" s="191">
        <v>202996.61765427241</v>
      </c>
      <c r="M35" s="191">
        <v>219641.45196539717</v>
      </c>
      <c r="N35" s="191">
        <v>140426.38928435827</v>
      </c>
      <c r="O35" s="191">
        <v>394.49918545278206</v>
      </c>
      <c r="P35" s="191">
        <v>99483.240768673844</v>
      </c>
      <c r="Q35" s="191">
        <v>5.1337175830537518</v>
      </c>
      <c r="R35" s="191">
        <v>51068.415974713615</v>
      </c>
      <c r="S35" s="191">
        <v>16411.595284293075</v>
      </c>
      <c r="T35" s="191">
        <v>0.39829381123870417</v>
      </c>
      <c r="U35" s="191">
        <v>38776.748618449965</v>
      </c>
      <c r="V35" s="191">
        <v>179.13629464602309</v>
      </c>
      <c r="W35" s="191">
        <v>174.23615892693985</v>
      </c>
      <c r="X35" s="191">
        <v>172.84397859633782</v>
      </c>
      <c r="Y35" s="191">
        <v>5.7414953537704667</v>
      </c>
      <c r="Z35" s="213"/>
      <c r="AA35" s="192">
        <v>825219.46555720142</v>
      </c>
      <c r="AB35" s="189"/>
      <c r="AC35" s="190">
        <v>8401.2477864320426</v>
      </c>
      <c r="AD35" s="191">
        <v>15776.535560887534</v>
      </c>
      <c r="AE35" s="191">
        <v>19659.103976883565</v>
      </c>
      <c r="AF35" s="191">
        <v>36473.276957559719</v>
      </c>
      <c r="AG35" s="191">
        <v>4477.1188406568144</v>
      </c>
      <c r="AH35" s="191">
        <v>4064.1690413108404</v>
      </c>
      <c r="AI35" s="191">
        <v>8982.7789787481524</v>
      </c>
      <c r="AJ35" s="213"/>
      <c r="AK35" s="192">
        <v>97834.23114247866</v>
      </c>
      <c r="AL35" s="189"/>
      <c r="AM35" s="190">
        <v>0.64836969947110434</v>
      </c>
      <c r="AN35" s="191">
        <v>1932.3949821668725</v>
      </c>
      <c r="AO35" s="191">
        <v>125.72295219504633</v>
      </c>
      <c r="AP35" s="191">
        <v>30.136142872964513</v>
      </c>
      <c r="AQ35" s="191">
        <v>1.1767789911512765</v>
      </c>
      <c r="AR35" s="191">
        <v>1189.7398707774075</v>
      </c>
      <c r="AS35" s="191">
        <v>4476.9793793205454</v>
      </c>
      <c r="AT35" s="191">
        <v>1001.2187685831628</v>
      </c>
      <c r="AU35" s="191">
        <v>414.93093253095196</v>
      </c>
      <c r="AV35" s="213"/>
      <c r="AW35" s="192">
        <v>9172.9481771375722</v>
      </c>
      <c r="AX35" s="189"/>
      <c r="AY35" s="214">
        <v>875.94798949977348</v>
      </c>
      <c r="AZ35" s="189"/>
      <c r="BA35" s="221">
        <v>2061780.5283630404</v>
      </c>
      <c r="BB35" s="189"/>
      <c r="BC35" s="190">
        <v>6409.3500994447959</v>
      </c>
      <c r="BD35" s="191">
        <v>145649.38250907857</v>
      </c>
      <c r="BE35" s="191">
        <v>22828.949448879408</v>
      </c>
      <c r="BF35" s="213"/>
      <c r="BG35" s="197">
        <v>174887.68205740277</v>
      </c>
      <c r="BH35" s="189"/>
      <c r="BI35" s="221">
        <v>2236668.2104204432</v>
      </c>
      <c r="BJ35" s="189"/>
      <c r="BK35" s="215">
        <f t="shared" si="13"/>
        <v>1128344.8285813839</v>
      </c>
      <c r="BL35" s="215">
        <f t="shared" si="14"/>
        <v>241795.17382284021</v>
      </c>
      <c r="BM35" s="215">
        <f t="shared" si="15"/>
        <v>256045.94413598601</v>
      </c>
      <c r="BN35" s="215">
        <f t="shared" si="16"/>
        <v>162157.49118522802</v>
      </c>
      <c r="BO35" s="215">
        <f>+'F2013  Schedule Billed Sales'!O35</f>
        <v>394.49918545278206</v>
      </c>
      <c r="BP35" s="215">
        <f t="shared" si="17"/>
        <v>140733.49654278427</v>
      </c>
      <c r="BQ35" s="215">
        <f t="shared" si="18"/>
        <v>5.1337175830537518</v>
      </c>
      <c r="BR35" s="215">
        <f>+'F2013  Schedule Billed Sales'!S35</f>
        <v>16411.595284293075</v>
      </c>
      <c r="BS35" s="215">
        <f t="shared" si="19"/>
        <v>55545.534815370425</v>
      </c>
      <c r="BT35" s="215">
        <f t="shared" si="20"/>
        <v>4064.5673351220789</v>
      </c>
      <c r="BU35" s="215">
        <f t="shared" si="20"/>
        <v>47759.527597198117</v>
      </c>
      <c r="BV35" s="215">
        <f t="shared" si="21"/>
        <v>7646.7881702987261</v>
      </c>
      <c r="BW35" s="215">
        <f t="shared" si="22"/>
        <v>152058.73260852337</v>
      </c>
      <c r="BX35" s="215">
        <f t="shared" si="23"/>
        <v>22828.949448879408</v>
      </c>
      <c r="BY35" s="215">
        <f t="shared" si="24"/>
        <v>875.94798949977348</v>
      </c>
      <c r="BZ35" s="215">
        <f t="shared" si="25"/>
        <v>2236668.2104204432</v>
      </c>
    </row>
  </sheetData>
  <mergeCells count="2">
    <mergeCell ref="A1:B1"/>
    <mergeCell ref="A2:B2"/>
  </mergeCells>
  <printOptions horizontalCentered="1"/>
  <pageMargins left="0.25" right="0.25" top="1" bottom="0.91" header="0.5" footer="0.5"/>
  <pageSetup scale="60" fitToWidth="5" orientation="landscape" r:id="rId1"/>
  <headerFooter alignWithMargins="0">
    <oddHeader>&amp;CPuget Sound Energy
Delivered kWh Sales by Tariff
Source:  F2013
January 2014 through December 2014</oddHeader>
    <oddFooter>&amp;L&amp;F
&amp;A&amp;CPage &amp;P of &amp;N&amp;R&amp;D</oddFooter>
  </headerFooter>
  <colBreaks count="1" manualBreakCount="1">
    <brk id="62" max="3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5"/>
  <sheetViews>
    <sheetView zoomScaleNormal="100" workbookViewId="0">
      <selection activeCell="G18" sqref="G18"/>
    </sheetView>
  </sheetViews>
  <sheetFormatPr defaultColWidth="9.109375" defaultRowHeight="14.4"/>
  <cols>
    <col min="1" max="1" width="43" style="279" bestFit="1" customWidth="1"/>
    <col min="2" max="5" width="9.109375" style="279"/>
    <col min="6" max="6" width="12.44140625" style="279" bestFit="1" customWidth="1"/>
    <col min="7" max="8" width="12.33203125" style="279" bestFit="1" customWidth="1"/>
    <col min="9" max="16384" width="9.109375" style="279"/>
  </cols>
  <sheetData>
    <row r="1" spans="1:8">
      <c r="A1" s="341" t="s">
        <v>126</v>
      </c>
      <c r="B1" s="341"/>
      <c r="C1" s="341"/>
      <c r="D1" s="341"/>
      <c r="E1" s="341"/>
      <c r="F1" s="341"/>
      <c r="G1" s="341"/>
      <c r="H1" s="341"/>
    </row>
    <row r="2" spans="1:8">
      <c r="A2" s="341" t="s">
        <v>130</v>
      </c>
      <c r="B2" s="341"/>
      <c r="C2" s="341"/>
      <c r="D2" s="341"/>
      <c r="E2" s="341"/>
      <c r="F2" s="341"/>
      <c r="G2" s="341"/>
      <c r="H2" s="341"/>
    </row>
    <row r="3" spans="1:8">
      <c r="A3" s="341" t="s">
        <v>444</v>
      </c>
      <c r="B3" s="341"/>
      <c r="C3" s="341"/>
      <c r="D3" s="341"/>
      <c r="E3" s="341"/>
      <c r="F3" s="341"/>
      <c r="G3" s="341"/>
      <c r="H3" s="341"/>
    </row>
    <row r="4" spans="1:8">
      <c r="A4" s="17"/>
      <c r="B4" s="17"/>
      <c r="C4" s="17"/>
      <c r="D4" s="17"/>
      <c r="E4" s="17"/>
      <c r="F4" s="17"/>
      <c r="G4" s="17"/>
      <c r="H4" s="17"/>
    </row>
    <row r="5" spans="1:8">
      <c r="A5" s="17"/>
      <c r="B5" s="17"/>
      <c r="C5" s="17"/>
      <c r="D5" s="17"/>
      <c r="E5" s="17"/>
      <c r="F5" s="269" t="s">
        <v>127</v>
      </c>
      <c r="G5" s="269" t="s">
        <v>128</v>
      </c>
      <c r="H5" s="269" t="s">
        <v>129</v>
      </c>
    </row>
    <row r="6" spans="1:8">
      <c r="A6" s="17"/>
      <c r="B6" s="17"/>
      <c r="C6" s="17"/>
      <c r="D6" s="17"/>
      <c r="E6" s="17"/>
      <c r="F6" s="17"/>
      <c r="G6" s="17"/>
      <c r="H6" s="17"/>
    </row>
    <row r="7" spans="1:8">
      <c r="A7" s="17"/>
      <c r="B7" s="17"/>
      <c r="C7" s="17"/>
      <c r="D7" s="17"/>
      <c r="E7" s="17"/>
      <c r="F7" s="17"/>
      <c r="G7" s="17"/>
      <c r="H7" s="17"/>
    </row>
    <row r="8" spans="1:8">
      <c r="A8" s="17" t="s">
        <v>445</v>
      </c>
      <c r="B8" s="17"/>
      <c r="C8" s="17"/>
      <c r="D8" s="17"/>
      <c r="E8" s="17"/>
      <c r="F8" s="270">
        <v>-10000000</v>
      </c>
      <c r="G8" s="17"/>
      <c r="H8" s="17"/>
    </row>
    <row r="9" spans="1:8">
      <c r="A9" s="17"/>
      <c r="B9" s="17"/>
      <c r="C9" s="17"/>
      <c r="D9" s="17"/>
      <c r="E9" s="17"/>
      <c r="F9" s="270"/>
      <c r="G9" s="17"/>
      <c r="H9" s="17"/>
    </row>
    <row r="10" spans="1:8">
      <c r="A10" s="17" t="s">
        <v>446</v>
      </c>
      <c r="B10" s="17"/>
      <c r="C10" s="17"/>
      <c r="D10" s="17"/>
      <c r="E10" s="17"/>
      <c r="F10" s="270"/>
      <c r="G10" s="17"/>
      <c r="H10" s="17"/>
    </row>
    <row r="11" spans="1:8">
      <c r="A11" s="17" t="s">
        <v>131</v>
      </c>
      <c r="B11" s="17"/>
      <c r="C11" s="17"/>
      <c r="D11" s="17"/>
      <c r="E11" s="17"/>
      <c r="F11" s="271">
        <v>1</v>
      </c>
      <c r="G11" s="271">
        <v>0.66769999999999996</v>
      </c>
      <c r="H11" s="271">
        <v>0.33229999999999998</v>
      </c>
    </row>
    <row r="12" spans="1:8">
      <c r="A12" s="17"/>
      <c r="B12" s="17"/>
      <c r="C12" s="17"/>
      <c r="D12" s="17"/>
      <c r="E12" s="17"/>
      <c r="F12" s="17"/>
      <c r="G12" s="17"/>
      <c r="H12" s="17"/>
    </row>
    <row r="13" spans="1:8">
      <c r="A13" s="17" t="s">
        <v>132</v>
      </c>
      <c r="B13" s="17"/>
      <c r="C13" s="17"/>
      <c r="D13" s="17"/>
      <c r="E13" s="17"/>
      <c r="F13" s="270">
        <v>-10000000</v>
      </c>
      <c r="G13" s="270">
        <v>-6677000</v>
      </c>
      <c r="H13" s="270">
        <v>-3323000</v>
      </c>
    </row>
    <row r="14" spans="1:8">
      <c r="A14" s="17"/>
      <c r="B14" s="17"/>
      <c r="C14" s="17"/>
      <c r="D14" s="17"/>
      <c r="E14" s="17"/>
      <c r="F14" s="17"/>
      <c r="G14" s="17"/>
      <c r="H14" s="17"/>
    </row>
    <row r="15" spans="1:8">
      <c r="A15" s="17" t="s">
        <v>160</v>
      </c>
      <c r="B15" s="17"/>
      <c r="C15" s="17"/>
      <c r="D15" s="17"/>
      <c r="E15" s="17"/>
      <c r="F15" s="272">
        <v>1200000</v>
      </c>
      <c r="G15" s="272">
        <v>801240</v>
      </c>
      <c r="H15" s="272">
        <v>398760</v>
      </c>
    </row>
    <row r="16" spans="1:8">
      <c r="A16" s="17"/>
      <c r="B16" s="17"/>
      <c r="C16" s="17"/>
      <c r="D16" s="17"/>
      <c r="E16" s="17"/>
      <c r="F16" s="272"/>
      <c r="G16" s="272"/>
      <c r="H16" s="272"/>
    </row>
    <row r="17" spans="1:8">
      <c r="A17" s="17" t="s">
        <v>447</v>
      </c>
      <c r="B17" s="17"/>
      <c r="C17" s="17"/>
      <c r="D17" s="17"/>
      <c r="E17" s="17"/>
      <c r="F17" s="272">
        <v>-78701.53445576923</v>
      </c>
      <c r="G17" s="272">
        <v>-67216.992168285884</v>
      </c>
      <c r="H17" s="272">
        <v>-11484.542287483346</v>
      </c>
    </row>
    <row r="18" spans="1:8">
      <c r="A18" s="17"/>
      <c r="B18" s="17"/>
      <c r="C18" s="17"/>
      <c r="D18" s="17"/>
      <c r="E18" s="17"/>
      <c r="F18" s="273"/>
      <c r="G18" s="273"/>
      <c r="H18" s="273"/>
    </row>
    <row r="19" spans="1:8">
      <c r="A19" s="17"/>
      <c r="B19" s="17"/>
      <c r="C19" s="17"/>
      <c r="D19" s="17"/>
      <c r="E19" s="17"/>
      <c r="F19" s="17"/>
      <c r="G19" s="17"/>
      <c r="H19" s="17"/>
    </row>
    <row r="20" spans="1:8">
      <c r="A20" s="17" t="s">
        <v>133</v>
      </c>
      <c r="B20" s="17"/>
      <c r="C20" s="17"/>
      <c r="D20" s="17"/>
      <c r="E20" s="17"/>
      <c r="F20" s="274">
        <v>-8878701.5344557688</v>
      </c>
      <c r="G20" s="274">
        <v>-5942976.9921682859</v>
      </c>
      <c r="H20" s="274">
        <v>-2935724.5422874833</v>
      </c>
    </row>
    <row r="21" spans="1:8">
      <c r="A21" s="17"/>
      <c r="B21" s="17"/>
      <c r="C21" s="17"/>
      <c r="D21" s="17"/>
      <c r="E21" s="17"/>
      <c r="F21" s="17"/>
      <c r="G21" s="17"/>
      <c r="H21" s="17"/>
    </row>
    <row r="22" spans="1:8">
      <c r="A22" s="17" t="s">
        <v>448</v>
      </c>
      <c r="B22" s="17"/>
      <c r="C22" s="17"/>
      <c r="D22" s="17"/>
      <c r="E22" s="17"/>
      <c r="F22" s="275"/>
      <c r="G22" s="276">
        <v>0.95399800000000001</v>
      </c>
      <c r="H22" s="276">
        <v>0.95523800000000003</v>
      </c>
    </row>
    <row r="23" spans="1:8">
      <c r="A23" s="17"/>
      <c r="B23" s="17"/>
      <c r="C23" s="17"/>
      <c r="D23" s="17"/>
      <c r="E23" s="17"/>
      <c r="F23" s="17"/>
      <c r="G23" s="17"/>
      <c r="H23" s="17"/>
    </row>
    <row r="24" spans="1:8" ht="16.2" thickBot="1">
      <c r="A24" s="277" t="s">
        <v>134</v>
      </c>
      <c r="B24" s="277"/>
      <c r="C24" s="277"/>
      <c r="D24" s="277"/>
      <c r="E24" s="277"/>
      <c r="F24" s="278"/>
      <c r="G24" s="278">
        <v>-6229548.6910541588</v>
      </c>
      <c r="H24" s="278">
        <v>-3073291.2031216128</v>
      </c>
    </row>
    <row r="25" spans="1:8" ht="15" thickTop="1"/>
  </sheetData>
  <mergeCells count="3">
    <mergeCell ref="A1:H1"/>
    <mergeCell ref="A2:H2"/>
    <mergeCell ref="A3:H3"/>
  </mergeCells>
  <phoneticPr fontId="10" type="noConversion"/>
  <printOptions horizontalCentered="1"/>
  <pageMargins left="0.7" right="0.7" top="0.75" bottom="0.75" header="0.3" footer="0.3"/>
  <pageSetup orientation="landscape" r:id="rId1"/>
  <headerFooter alignWithMargins="0">
    <oddFooter>&amp;L&amp;F,
&amp;A&amp;CPage &amp;P of 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7" workbookViewId="0">
      <selection activeCell="B43" sqref="B43"/>
    </sheetView>
  </sheetViews>
  <sheetFormatPr defaultRowHeight="13.2"/>
  <cols>
    <col min="1" max="1" width="4.44140625" bestFit="1" customWidth="1"/>
    <col min="2" max="2" width="61.44140625" bestFit="1" customWidth="1"/>
    <col min="3" max="3" width="10.5546875" bestFit="1" customWidth="1"/>
    <col min="4" max="5" width="15" bestFit="1" customWidth="1"/>
    <col min="6" max="6" width="12.33203125" bestFit="1" customWidth="1"/>
    <col min="7" max="7" width="11.33203125" bestFit="1" customWidth="1"/>
    <col min="8" max="8" width="15" bestFit="1" customWidth="1"/>
    <col min="9" max="9" width="16.5546875" bestFit="1" customWidth="1"/>
    <col min="10" max="10" width="11.33203125" bestFit="1" customWidth="1"/>
    <col min="14" max="14" width="15.5546875" bestFit="1" customWidth="1"/>
  </cols>
  <sheetData>
    <row r="1" spans="1:14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4">
      <c r="A2" s="324" t="s">
        <v>99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14">
      <c r="A3" s="324" t="s">
        <v>38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4">
      <c r="A4" s="323" t="s">
        <v>63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</row>
    <row r="5" spans="1:14">
      <c r="A5" s="2"/>
    </row>
    <row r="7" spans="1:14" s="4" customFormat="1" ht="66">
      <c r="A7" s="5" t="s">
        <v>1</v>
      </c>
      <c r="B7" s="5" t="s">
        <v>2</v>
      </c>
      <c r="C7" s="5" t="s">
        <v>3</v>
      </c>
      <c r="D7" s="8" t="s">
        <v>225</v>
      </c>
      <c r="E7" s="8" t="s">
        <v>226</v>
      </c>
      <c r="F7" s="8" t="s">
        <v>221</v>
      </c>
      <c r="G7" s="8" t="s">
        <v>222</v>
      </c>
      <c r="H7" s="5" t="s">
        <v>101</v>
      </c>
      <c r="I7" s="8" t="s">
        <v>102</v>
      </c>
      <c r="J7" s="8" t="s">
        <v>100</v>
      </c>
      <c r="K7" s="5" t="s">
        <v>98</v>
      </c>
    </row>
    <row r="8" spans="1:14" s="4" customFormat="1">
      <c r="A8" s="6" t="s">
        <v>20</v>
      </c>
      <c r="B8" s="6" t="s">
        <v>21</v>
      </c>
      <c r="C8" s="6" t="s">
        <v>22</v>
      </c>
      <c r="D8" s="7" t="s">
        <v>23</v>
      </c>
      <c r="E8" s="6" t="s">
        <v>24</v>
      </c>
      <c r="F8" s="6" t="s">
        <v>36</v>
      </c>
      <c r="G8" s="6" t="s">
        <v>35</v>
      </c>
      <c r="H8" s="15" t="s">
        <v>122</v>
      </c>
      <c r="I8" s="15" t="s">
        <v>123</v>
      </c>
      <c r="J8" s="7" t="s">
        <v>124</v>
      </c>
      <c r="K8" s="4" t="s">
        <v>125</v>
      </c>
    </row>
    <row r="9" spans="1:14" s="4" customFormat="1">
      <c r="A9" s="6"/>
      <c r="B9" s="6"/>
      <c r="C9" s="6"/>
      <c r="E9" s="6"/>
      <c r="F9" s="6"/>
      <c r="G9" s="6"/>
      <c r="H9" s="6"/>
      <c r="I9" s="6"/>
    </row>
    <row r="10" spans="1:14">
      <c r="A10" s="1">
        <v>1</v>
      </c>
      <c r="B10" t="s">
        <v>11</v>
      </c>
      <c r="C10" s="1">
        <v>7</v>
      </c>
      <c r="D10" s="76">
        <v>10613638000</v>
      </c>
      <c r="E10" s="77">
        <v>1106888000</v>
      </c>
      <c r="F10" s="78">
        <v>-3.3199999999999999E-4</v>
      </c>
      <c r="G10" s="78">
        <v>-3.3500000000000001E-4</v>
      </c>
      <c r="H10" s="79">
        <v>1103364272</v>
      </c>
      <c r="I10" s="79">
        <v>1103332431</v>
      </c>
      <c r="J10" s="77">
        <v>-31841</v>
      </c>
      <c r="K10" s="80">
        <v>-2.8858103174107489E-5</v>
      </c>
      <c r="M10" s="4"/>
      <c r="N10" s="85"/>
    </row>
    <row r="11" spans="1:14">
      <c r="A11" s="1">
        <v>2</v>
      </c>
      <c r="B11" s="2" t="s">
        <v>12</v>
      </c>
      <c r="C11" s="1">
        <v>24</v>
      </c>
      <c r="D11" s="76">
        <v>2628165000</v>
      </c>
      <c r="E11" s="77">
        <v>257146000</v>
      </c>
      <c r="F11" s="78">
        <v>-2.72E-4</v>
      </c>
      <c r="G11" s="78">
        <v>-2.7999999999999998E-4</v>
      </c>
      <c r="H11" s="79">
        <v>256431139</v>
      </c>
      <c r="I11" s="79">
        <v>256410114</v>
      </c>
      <c r="J11" s="77">
        <v>-21025</v>
      </c>
      <c r="K11" s="80">
        <v>-8.1990822495235256E-5</v>
      </c>
      <c r="M11" s="4"/>
      <c r="N11" s="85"/>
    </row>
    <row r="12" spans="1:14">
      <c r="A12" s="1">
        <v>3</v>
      </c>
      <c r="B12" s="2" t="s">
        <v>14</v>
      </c>
      <c r="C12" s="1" t="s">
        <v>6</v>
      </c>
      <c r="D12" s="76">
        <v>2963662000</v>
      </c>
      <c r="E12" s="77">
        <v>267855000</v>
      </c>
      <c r="F12" s="78">
        <v>-2.2900000000000001E-4</v>
      </c>
      <c r="G12" s="78">
        <v>-2.3599999999999999E-4</v>
      </c>
      <c r="H12" s="79">
        <v>267176321</v>
      </c>
      <c r="I12" s="79">
        <v>267155576</v>
      </c>
      <c r="J12" s="77">
        <v>-20745</v>
      </c>
      <c r="K12" s="80">
        <v>-7.7645353908440117E-5</v>
      </c>
      <c r="M12" s="4"/>
      <c r="N12" s="85"/>
    </row>
    <row r="13" spans="1:14">
      <c r="A13" s="1">
        <v>4</v>
      </c>
      <c r="B13" s="2" t="s">
        <v>13</v>
      </c>
      <c r="C13" s="1">
        <v>26</v>
      </c>
      <c r="D13" s="76">
        <v>2017484000</v>
      </c>
      <c r="E13" s="77">
        <v>167090000</v>
      </c>
      <c r="F13" s="78">
        <v>-1.93E-4</v>
      </c>
      <c r="G13" s="78">
        <v>-2.1000000000000001E-4</v>
      </c>
      <c r="H13" s="79">
        <v>166700626</v>
      </c>
      <c r="I13" s="79">
        <v>166666328</v>
      </c>
      <c r="J13" s="77">
        <v>-34298</v>
      </c>
      <c r="K13" s="80">
        <v>-2.0574607800213061E-4</v>
      </c>
      <c r="M13" s="4"/>
      <c r="N13" s="85"/>
    </row>
    <row r="14" spans="1:14">
      <c r="A14" s="1">
        <v>5</v>
      </c>
      <c r="B14" s="3" t="s">
        <v>15</v>
      </c>
      <c r="C14" s="1" t="s">
        <v>7</v>
      </c>
      <c r="D14" s="76">
        <v>1484939000</v>
      </c>
      <c r="E14" s="77">
        <v>122672000</v>
      </c>
      <c r="F14" s="78">
        <v>-2.0900000000000001E-4</v>
      </c>
      <c r="G14" s="78">
        <v>-2.22E-4</v>
      </c>
      <c r="H14" s="79">
        <v>122361648</v>
      </c>
      <c r="I14" s="79">
        <v>122342344</v>
      </c>
      <c r="J14" s="77">
        <v>-19304</v>
      </c>
      <c r="K14" s="80">
        <v>-1.5776185034709569E-4</v>
      </c>
      <c r="M14" s="4"/>
      <c r="N14" s="85"/>
    </row>
    <row r="15" spans="1:14">
      <c r="A15" s="1">
        <v>6</v>
      </c>
      <c r="B15" s="3" t="s">
        <v>16</v>
      </c>
      <c r="C15" s="1">
        <v>40</v>
      </c>
      <c r="D15" s="76">
        <v>754706000</v>
      </c>
      <c r="E15" s="77">
        <v>52904000</v>
      </c>
      <c r="F15" s="78">
        <v>-1.92E-4</v>
      </c>
      <c r="G15" s="78">
        <v>-2.03E-4</v>
      </c>
      <c r="H15" s="79">
        <v>52759096</v>
      </c>
      <c r="I15" s="79">
        <v>52750795</v>
      </c>
      <c r="J15" s="77">
        <v>-8301</v>
      </c>
      <c r="K15" s="80">
        <v>-1.5733779820639837E-4</v>
      </c>
      <c r="M15" s="4"/>
      <c r="N15" s="85"/>
    </row>
    <row r="16" spans="1:14">
      <c r="A16" s="1">
        <v>7</v>
      </c>
      <c r="B16" s="3" t="s">
        <v>17</v>
      </c>
      <c r="C16" s="1" t="s">
        <v>8</v>
      </c>
      <c r="D16" s="76">
        <v>601295000</v>
      </c>
      <c r="E16" s="77">
        <v>39268000</v>
      </c>
      <c r="F16" s="78">
        <v>-1.5200000000000001E-4</v>
      </c>
      <c r="G16" s="78">
        <v>-1.6899999999999999E-4</v>
      </c>
      <c r="H16" s="79">
        <v>39176603</v>
      </c>
      <c r="I16" s="79">
        <v>39166381</v>
      </c>
      <c r="J16" s="77">
        <v>-10222</v>
      </c>
      <c r="K16" s="80">
        <v>-2.6092104004014845E-4</v>
      </c>
      <c r="M16" s="4"/>
      <c r="N16" s="85"/>
    </row>
    <row r="17" spans="1:14">
      <c r="A17" s="1">
        <v>8</v>
      </c>
      <c r="B17" s="3" t="s">
        <v>18</v>
      </c>
      <c r="C17" s="1">
        <v>449</v>
      </c>
      <c r="D17" s="76">
        <v>2058113000</v>
      </c>
      <c r="E17" s="77">
        <v>7651000</v>
      </c>
      <c r="F17" s="78">
        <v>-2.5000000000000001E-5</v>
      </c>
      <c r="G17" s="78">
        <v>-2.5000000000000001E-5</v>
      </c>
      <c r="H17" s="79">
        <v>7599547</v>
      </c>
      <c r="I17" s="79">
        <v>7599547</v>
      </c>
      <c r="J17" s="77">
        <v>0</v>
      </c>
      <c r="K17" s="80">
        <v>0</v>
      </c>
      <c r="L17" s="16"/>
      <c r="M17" s="4"/>
      <c r="N17" s="85"/>
    </row>
    <row r="18" spans="1:14">
      <c r="A18" s="1">
        <v>9</v>
      </c>
      <c r="B18" t="s">
        <v>9</v>
      </c>
      <c r="C18" s="1" t="s">
        <v>19</v>
      </c>
      <c r="D18" s="76">
        <v>83701000</v>
      </c>
      <c r="E18" s="77">
        <v>18015000</v>
      </c>
      <c r="F18" s="78">
        <v>-8.34E-4</v>
      </c>
      <c r="G18" s="78">
        <v>-9.0899999999999998E-4</v>
      </c>
      <c r="H18" s="79">
        <v>17945193</v>
      </c>
      <c r="I18" s="79">
        <v>17938916</v>
      </c>
      <c r="J18" s="77">
        <v>-6277</v>
      </c>
      <c r="K18" s="80">
        <v>-3.4978726614977057E-4</v>
      </c>
      <c r="M18" s="4"/>
      <c r="N18" s="85"/>
    </row>
    <row r="19" spans="1:14">
      <c r="A19" s="1">
        <v>10</v>
      </c>
      <c r="B19" t="s">
        <v>10</v>
      </c>
      <c r="C19" s="1"/>
      <c r="D19" s="76">
        <v>7489000</v>
      </c>
      <c r="E19" s="77">
        <v>549248.33263502561</v>
      </c>
      <c r="F19" s="78">
        <v>0</v>
      </c>
      <c r="G19" s="78">
        <v>0</v>
      </c>
      <c r="H19" s="79">
        <v>549248</v>
      </c>
      <c r="I19" s="79">
        <v>549248</v>
      </c>
      <c r="J19" s="77">
        <v>0</v>
      </c>
      <c r="K19" s="80">
        <v>0</v>
      </c>
      <c r="M19" s="4"/>
      <c r="N19" s="85"/>
    </row>
    <row r="20" spans="1:14">
      <c r="A20" s="1">
        <v>11</v>
      </c>
      <c r="C20" s="1"/>
      <c r="D20" s="76"/>
      <c r="E20" s="1"/>
      <c r="F20" s="1"/>
      <c r="G20" s="1"/>
      <c r="H20" s="1"/>
      <c r="I20" s="1"/>
      <c r="K20" s="35"/>
      <c r="M20" s="4"/>
      <c r="N20" s="4"/>
    </row>
    <row r="21" spans="1:14">
      <c r="A21" s="1">
        <v>12</v>
      </c>
      <c r="B21" s="2" t="s">
        <v>4</v>
      </c>
      <c r="C21" s="1"/>
      <c r="D21" s="76">
        <v>23213192000</v>
      </c>
      <c r="E21" s="34">
        <v>2040038248.3326349</v>
      </c>
      <c r="F21" s="34"/>
      <c r="G21" s="34"/>
      <c r="H21" s="34">
        <v>2034063693</v>
      </c>
      <c r="I21" s="34">
        <v>2033911680</v>
      </c>
      <c r="J21" s="10">
        <v>-152013</v>
      </c>
      <c r="K21" s="80">
        <v>-7.451477937937847E-5</v>
      </c>
      <c r="M21" s="4"/>
      <c r="N21" s="4"/>
    </row>
    <row r="22" spans="1:14">
      <c r="J22" s="14"/>
      <c r="M22" s="4"/>
      <c r="N22" s="4"/>
    </row>
  </sheetData>
  <mergeCells count="4">
    <mergeCell ref="A1:K1"/>
    <mergeCell ref="A2:K2"/>
    <mergeCell ref="A3:K3"/>
    <mergeCell ref="A4:K4"/>
  </mergeCells>
  <phoneticPr fontId="5" type="noConversion"/>
  <printOptions horizontalCentered="1"/>
  <pageMargins left="0" right="0" top="1" bottom="1" header="0.5" footer="0.5"/>
  <pageSetup scale="75" orientation="landscape" r:id="rId1"/>
  <headerFooter alignWithMargins="0">
    <oddFooter>&amp;L&amp;F
&amp;A&amp;CPage 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D10" sqref="D10"/>
    </sheetView>
  </sheetViews>
  <sheetFormatPr defaultRowHeight="13.2"/>
  <cols>
    <col min="1" max="1" width="4.44140625" bestFit="1" customWidth="1"/>
    <col min="2" max="2" width="61.44140625" bestFit="1" customWidth="1"/>
    <col min="3" max="3" width="10.5546875" bestFit="1" customWidth="1"/>
    <col min="4" max="4" width="15" bestFit="1" customWidth="1"/>
    <col min="5" max="5" width="16.88671875" customWidth="1"/>
    <col min="6" max="6" width="11.33203125" bestFit="1" customWidth="1"/>
    <col min="7" max="7" width="14" customWidth="1"/>
    <col min="8" max="9" width="15" customWidth="1"/>
    <col min="10" max="10" width="11.33203125" bestFit="1" customWidth="1"/>
    <col min="11" max="11" width="10.33203125" bestFit="1" customWidth="1"/>
    <col min="13" max="13" width="13.5546875" bestFit="1" customWidth="1"/>
    <col min="14" max="14" width="16.5546875" bestFit="1" customWidth="1"/>
  </cols>
  <sheetData>
    <row r="1" spans="1:14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4">
      <c r="A2" s="324" t="s">
        <v>99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14">
      <c r="A3" s="324" t="s">
        <v>38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4">
      <c r="A4" s="323" t="s">
        <v>63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</row>
    <row r="5" spans="1:14">
      <c r="A5" s="2"/>
    </row>
    <row r="7" spans="1:14" s="4" customFormat="1" ht="79.2">
      <c r="A7" s="5" t="s">
        <v>1</v>
      </c>
      <c r="B7" s="5" t="s">
        <v>2</v>
      </c>
      <c r="C7" s="5" t="s">
        <v>3</v>
      </c>
      <c r="D7" s="8" t="str">
        <f>+'Proforma Proposed UE-130137'!G6</f>
        <v>kWh
January 2014 to December 2014
(F2013)</v>
      </c>
      <c r="E7" s="8" t="str">
        <f>+'Proforma Proposed UE-130137'!H6</f>
        <v>Estimated Revenue
January 2014 to December 2014
(Base + ERF + Decoupling
 Eff 7-1-2013)</v>
      </c>
      <c r="F7" s="8" t="s">
        <v>254</v>
      </c>
      <c r="G7" s="298" t="s">
        <v>255</v>
      </c>
      <c r="H7" s="5" t="s">
        <v>101</v>
      </c>
      <c r="I7" s="8" t="s">
        <v>102</v>
      </c>
      <c r="J7" s="8" t="s">
        <v>100</v>
      </c>
      <c r="K7" s="5" t="s">
        <v>98</v>
      </c>
    </row>
    <row r="8" spans="1:14" s="4" customFormat="1">
      <c r="A8" s="6" t="s">
        <v>20</v>
      </c>
      <c r="B8" s="6" t="s">
        <v>21</v>
      </c>
      <c r="C8" s="6" t="s">
        <v>22</v>
      </c>
      <c r="D8" s="7" t="s">
        <v>23</v>
      </c>
      <c r="E8" s="6" t="s">
        <v>24</v>
      </c>
      <c r="F8" s="6" t="s">
        <v>36</v>
      </c>
      <c r="G8" s="126" t="s">
        <v>35</v>
      </c>
      <c r="H8" s="15" t="s">
        <v>122</v>
      </c>
      <c r="I8" s="15" t="s">
        <v>123</v>
      </c>
      <c r="J8" s="7" t="s">
        <v>124</v>
      </c>
      <c r="K8" s="4" t="s">
        <v>125</v>
      </c>
    </row>
    <row r="9" spans="1:14" s="4" customFormat="1">
      <c r="A9" s="6"/>
      <c r="B9" s="6"/>
      <c r="C9" s="6"/>
      <c r="E9" s="6"/>
      <c r="F9" s="6"/>
      <c r="G9" s="126"/>
      <c r="H9" s="6"/>
      <c r="I9" s="6"/>
    </row>
    <row r="10" spans="1:14">
      <c r="A10" s="1">
        <v>1</v>
      </c>
      <c r="B10" t="s">
        <v>11</v>
      </c>
      <c r="C10" s="1">
        <v>7</v>
      </c>
      <c r="D10" s="13">
        <f>+'Proforma Proposed UE-130137'!G9</f>
        <v>10565307000</v>
      </c>
      <c r="E10" s="12">
        <f>+'Proforma Proposed UE-130137'!H9</f>
        <v>1116701000</v>
      </c>
      <c r="F10" s="36">
        <f>+'2013 Merger Credit Calculation'!G10</f>
        <v>-3.3500000000000001E-4</v>
      </c>
      <c r="G10" s="299">
        <f>+'Rate Spread &amp; Design'!L10</f>
        <v>-3.4499999999999998E-4</v>
      </c>
      <c r="H10" s="37">
        <f>ROUND(+F10*D10+E10,0)</f>
        <v>1113161622</v>
      </c>
      <c r="I10" s="37">
        <f>ROUND(+G10*D10+E10,0)</f>
        <v>1113055969</v>
      </c>
      <c r="J10" s="12">
        <f>+I10-H10</f>
        <v>-105653</v>
      </c>
      <c r="K10" s="116">
        <f>+J10/H10</f>
        <v>-9.4912542717898334E-5</v>
      </c>
      <c r="M10" s="4"/>
      <c r="N10" s="4"/>
    </row>
    <row r="11" spans="1:14">
      <c r="A11" s="1">
        <f t="shared" ref="A11:A21" si="0">+A10+1</f>
        <v>2</v>
      </c>
      <c r="B11" s="2" t="s">
        <v>12</v>
      </c>
      <c r="C11" s="1">
        <v>24</v>
      </c>
      <c r="D11" s="13">
        <f>+'Proforma Proposed UE-130137'!G13</f>
        <v>2671038000</v>
      </c>
      <c r="E11" s="12">
        <f>+'Proforma Proposed UE-130137'!H13</f>
        <v>260046000</v>
      </c>
      <c r="F11" s="36">
        <f>+'2013 Merger Credit Calculation'!G11</f>
        <v>-2.7999999999999998E-4</v>
      </c>
      <c r="G11" s="299">
        <f>+'Rate Spread &amp; Design'!L11</f>
        <v>-3.0299999999999999E-4</v>
      </c>
      <c r="H11" s="37">
        <f t="shared" ref="H11:H19" si="1">ROUND(+F11*D11+E11,0)</f>
        <v>259298109</v>
      </c>
      <c r="I11" s="37">
        <f t="shared" ref="I11:I19" si="2">ROUND(+G11*D11+E11,0)</f>
        <v>259236675</v>
      </c>
      <c r="J11" s="12">
        <f t="shared" ref="J11:J19" si="3">+I11-H11</f>
        <v>-61434</v>
      </c>
      <c r="K11" s="116">
        <f t="shared" ref="K11:K19" si="4">+J11/H11</f>
        <v>-2.3692421142955579E-4</v>
      </c>
      <c r="M11" s="4"/>
      <c r="N11" s="4"/>
    </row>
    <row r="12" spans="1:14">
      <c r="A12" s="1">
        <f t="shared" si="0"/>
        <v>3</v>
      </c>
      <c r="B12" s="2" t="s">
        <v>14</v>
      </c>
      <c r="C12" s="1" t="s">
        <v>6</v>
      </c>
      <c r="D12" s="13">
        <f>+'Proforma Proposed UE-130137'!G14+'Proforma Proposed UE-130137'!G16</f>
        <v>3016686000</v>
      </c>
      <c r="E12" s="12">
        <f>+'Proforma Proposed UE-130137'!H14+'Proforma Proposed UE-130137'!H16</f>
        <v>275282000</v>
      </c>
      <c r="F12" s="36">
        <f>+'2013 Merger Credit Calculation'!G12</f>
        <v>-2.3599999999999999E-4</v>
      </c>
      <c r="G12" s="299">
        <f>+'Rate Spread &amp; Design'!L12</f>
        <v>-2.5000000000000001E-4</v>
      </c>
      <c r="H12" s="37">
        <f t="shared" si="1"/>
        <v>274570062</v>
      </c>
      <c r="I12" s="37">
        <f t="shared" si="2"/>
        <v>274527829</v>
      </c>
      <c r="J12" s="12">
        <f t="shared" si="3"/>
        <v>-42233</v>
      </c>
      <c r="K12" s="116">
        <f t="shared" si="4"/>
        <v>-1.5381502153719877E-4</v>
      </c>
      <c r="M12" s="4"/>
      <c r="N12" s="4"/>
    </row>
    <row r="13" spans="1:14">
      <c r="A13" s="1">
        <f t="shared" si="0"/>
        <v>4</v>
      </c>
      <c r="B13" s="2" t="s">
        <v>13</v>
      </c>
      <c r="C13" s="1">
        <v>26</v>
      </c>
      <c r="D13" s="13">
        <f>+'Proforma Proposed UE-130137'!G15</f>
        <v>1946907000</v>
      </c>
      <c r="E13" s="12">
        <f>+'Proforma Proposed UE-130137'!H15</f>
        <v>161040000</v>
      </c>
      <c r="F13" s="36">
        <f>+'2013 Merger Credit Calculation'!G13</f>
        <v>-2.1000000000000001E-4</v>
      </c>
      <c r="G13" s="299">
        <f>+'Rate Spread &amp; Design'!L13</f>
        <v>-2.04E-4</v>
      </c>
      <c r="H13" s="37">
        <f t="shared" si="1"/>
        <v>160631150</v>
      </c>
      <c r="I13" s="37">
        <f t="shared" si="2"/>
        <v>160642831</v>
      </c>
      <c r="J13" s="12">
        <f t="shared" si="3"/>
        <v>11681</v>
      </c>
      <c r="K13" s="116">
        <f t="shared" si="4"/>
        <v>7.2719394712669362E-5</v>
      </c>
      <c r="M13" s="4"/>
      <c r="N13" s="4"/>
    </row>
    <row r="14" spans="1:14">
      <c r="A14" s="1">
        <f t="shared" si="0"/>
        <v>5</v>
      </c>
      <c r="B14" s="3" t="s">
        <v>15</v>
      </c>
      <c r="C14" s="1" t="s">
        <v>7</v>
      </c>
      <c r="D14" s="13">
        <f>+'Proforma Proposed UE-130137'!G23</f>
        <v>1507857000</v>
      </c>
      <c r="E14" s="12">
        <f>+'Proforma Proposed UE-130137'!H23</f>
        <v>124792000</v>
      </c>
      <c r="F14" s="36">
        <f>+'2013 Merger Credit Calculation'!G14</f>
        <v>-2.22E-4</v>
      </c>
      <c r="G14" s="299">
        <f>+'Rate Spread &amp; Design'!L14</f>
        <v>-2.12E-4</v>
      </c>
      <c r="H14" s="37">
        <f t="shared" si="1"/>
        <v>124457256</v>
      </c>
      <c r="I14" s="37">
        <f t="shared" si="2"/>
        <v>124472334</v>
      </c>
      <c r="J14" s="12">
        <f t="shared" si="3"/>
        <v>15078</v>
      </c>
      <c r="K14" s="116">
        <f t="shared" si="4"/>
        <v>1.2115002760465811E-4</v>
      </c>
      <c r="M14" s="4"/>
      <c r="N14" s="4"/>
    </row>
    <row r="15" spans="1:14">
      <c r="A15" s="1">
        <f t="shared" si="0"/>
        <v>6</v>
      </c>
      <c r="B15" s="3" t="s">
        <v>16</v>
      </c>
      <c r="C15" s="1">
        <v>40</v>
      </c>
      <c r="D15" s="13">
        <f>+'Proforma Proposed UE-130137'!G25</f>
        <v>708894000</v>
      </c>
      <c r="E15" s="12">
        <f>+'Proforma Proposed UE-130137'!H25</f>
        <v>49631000</v>
      </c>
      <c r="F15" s="36">
        <f>+'2013 Merger Credit Calculation'!G15</f>
        <v>-2.03E-4</v>
      </c>
      <c r="G15" s="299">
        <f>+'Rate Spread &amp; Design'!L15</f>
        <v>-1.05E-4</v>
      </c>
      <c r="H15" s="37">
        <f t="shared" si="1"/>
        <v>49487095</v>
      </c>
      <c r="I15" s="37">
        <f t="shared" si="2"/>
        <v>49556566</v>
      </c>
      <c r="J15" s="12">
        <f t="shared" si="3"/>
        <v>69471</v>
      </c>
      <c r="K15" s="116">
        <f t="shared" si="4"/>
        <v>1.4038205313930835E-3</v>
      </c>
      <c r="M15" s="4"/>
      <c r="N15" s="4"/>
    </row>
    <row r="16" spans="1:14">
      <c r="A16" s="1">
        <f t="shared" si="0"/>
        <v>7</v>
      </c>
      <c r="B16" s="3" t="s">
        <v>17</v>
      </c>
      <c r="C16" s="1" t="s">
        <v>8</v>
      </c>
      <c r="D16" s="13">
        <f>+'Proforma Proposed UE-130137'!G30</f>
        <v>626127000</v>
      </c>
      <c r="E16" s="12">
        <f>+'Proforma Proposed UE-130137'!H30</f>
        <v>40750000</v>
      </c>
      <c r="F16" s="36">
        <f>+'2013 Merger Credit Calculation'!G16</f>
        <v>-1.6899999999999999E-4</v>
      </c>
      <c r="G16" s="299">
        <f>+'Rate Spread &amp; Design'!L16</f>
        <v>-7.3999999999999996E-5</v>
      </c>
      <c r="H16" s="37">
        <f t="shared" si="1"/>
        <v>40644185</v>
      </c>
      <c r="I16" s="37">
        <f t="shared" si="2"/>
        <v>40703667</v>
      </c>
      <c r="J16" s="12">
        <f t="shared" si="3"/>
        <v>59482</v>
      </c>
      <c r="K16" s="116">
        <f t="shared" si="4"/>
        <v>1.4634811843317807E-3</v>
      </c>
      <c r="M16" s="4"/>
      <c r="N16" s="4"/>
    </row>
    <row r="17" spans="1:14">
      <c r="A17" s="1">
        <f t="shared" si="0"/>
        <v>8</v>
      </c>
      <c r="B17" s="3" t="s">
        <v>18</v>
      </c>
      <c r="C17" s="1">
        <v>449</v>
      </c>
      <c r="D17" s="13">
        <f>+'Proforma Proposed UE-130137'!G36</f>
        <v>2093351000</v>
      </c>
      <c r="E17" s="12">
        <f>+'Proforma Proposed UE-130137'!H36</f>
        <v>7978000</v>
      </c>
      <c r="F17" s="36">
        <f>+'2013 Merger Credit Calculation'!G17</f>
        <v>-2.5000000000000001E-5</v>
      </c>
      <c r="G17" s="299">
        <f>+'Rate Spread &amp; Design'!L17</f>
        <v>-3.3000000000000003E-5</v>
      </c>
      <c r="H17" s="37">
        <f t="shared" si="1"/>
        <v>7925666</v>
      </c>
      <c r="I17" s="37">
        <f t="shared" si="2"/>
        <v>7908919</v>
      </c>
      <c r="J17" s="12">
        <f t="shared" si="3"/>
        <v>-16747</v>
      </c>
      <c r="K17" s="116">
        <f t="shared" si="4"/>
        <v>-2.1130085471681498E-3</v>
      </c>
      <c r="L17" s="16"/>
      <c r="M17" s="4"/>
      <c r="N17" s="4"/>
    </row>
    <row r="18" spans="1:14">
      <c r="A18" s="1">
        <f t="shared" si="0"/>
        <v>9</v>
      </c>
      <c r="B18" t="s">
        <v>9</v>
      </c>
      <c r="C18" s="1" t="s">
        <v>19</v>
      </c>
      <c r="D18" s="13">
        <f>+'Proforma Proposed UE-130137'!G32</f>
        <v>88032000</v>
      </c>
      <c r="E18" s="12">
        <f>+'Proforma Proposed UE-130137'!H32</f>
        <v>19172000</v>
      </c>
      <c r="F18" s="36">
        <f>+'2013 Merger Credit Calculation'!G18</f>
        <v>-9.0899999999999998E-4</v>
      </c>
      <c r="G18" s="299">
        <f>+'Rate Spread &amp; Design'!L18</f>
        <v>-1.328E-3</v>
      </c>
      <c r="H18" s="37">
        <f t="shared" si="1"/>
        <v>19091979</v>
      </c>
      <c r="I18" s="37">
        <f t="shared" si="2"/>
        <v>19055094</v>
      </c>
      <c r="J18" s="12">
        <f t="shared" si="3"/>
        <v>-36885</v>
      </c>
      <c r="K18" s="116">
        <f t="shared" si="4"/>
        <v>-1.9319631558362808E-3</v>
      </c>
      <c r="M18" s="4"/>
      <c r="N18" s="4"/>
    </row>
    <row r="19" spans="1:14">
      <c r="A19" s="1">
        <f t="shared" si="0"/>
        <v>10</v>
      </c>
      <c r="B19" t="s">
        <v>10</v>
      </c>
      <c r="C19" s="1"/>
      <c r="D19" s="13">
        <f>+'Proforma Proposed UE-130137'!G40</f>
        <v>7487000</v>
      </c>
      <c r="E19" s="12">
        <f>+'Proforma Proposed UE-130137'!H40</f>
        <v>341133.15430165135</v>
      </c>
      <c r="F19" s="36">
        <f>+'2013 Merger Credit Calculation'!G19</f>
        <v>0</v>
      </c>
      <c r="G19" s="299">
        <f>+'Rate Spread &amp; Design'!L19</f>
        <v>0</v>
      </c>
      <c r="H19" s="37">
        <f t="shared" si="1"/>
        <v>341133</v>
      </c>
      <c r="I19" s="37">
        <f t="shared" si="2"/>
        <v>341133</v>
      </c>
      <c r="J19" s="12">
        <f t="shared" si="3"/>
        <v>0</v>
      </c>
      <c r="K19" s="116">
        <f t="shared" si="4"/>
        <v>0</v>
      </c>
      <c r="M19" s="4"/>
      <c r="N19" s="4"/>
    </row>
    <row r="20" spans="1:14">
      <c r="A20" s="1">
        <f t="shared" si="0"/>
        <v>11</v>
      </c>
      <c r="C20" s="1"/>
      <c r="D20" s="13"/>
      <c r="E20" s="1"/>
      <c r="F20" s="1"/>
      <c r="G20" s="300"/>
      <c r="H20" s="1"/>
      <c r="I20" s="1"/>
      <c r="K20" s="11"/>
      <c r="M20" s="4"/>
      <c r="N20" s="4"/>
    </row>
    <row r="21" spans="1:14">
      <c r="A21" s="1">
        <f t="shared" si="0"/>
        <v>12</v>
      </c>
      <c r="B21" s="2" t="s">
        <v>4</v>
      </c>
      <c r="C21" s="1"/>
      <c r="D21" s="13">
        <f>SUM(D10:D19)</f>
        <v>23231686000</v>
      </c>
      <c r="E21" s="34">
        <f>SUM(E10:E19)</f>
        <v>2055733133.1543016</v>
      </c>
      <c r="F21" s="34"/>
      <c r="G21" s="301"/>
      <c r="H21" s="34">
        <f>SUM(H10:H19)</f>
        <v>2049608257</v>
      </c>
      <c r="I21" s="34">
        <f>SUM(I10:I19)</f>
        <v>2049501017</v>
      </c>
      <c r="J21" s="10">
        <f>SUM(J10:J19)</f>
        <v>-107240</v>
      </c>
      <c r="K21" s="116">
        <f>+J21/E21</f>
        <v>-5.2166304210630558E-5</v>
      </c>
      <c r="M21" s="4"/>
      <c r="N21" s="4"/>
    </row>
    <row r="22" spans="1:14">
      <c r="G22" s="17"/>
      <c r="J22" s="14"/>
      <c r="M22" s="4"/>
      <c r="N22" s="4"/>
    </row>
    <row r="23" spans="1:14">
      <c r="D23" s="39"/>
      <c r="G23" s="17"/>
      <c r="M23" s="4"/>
      <c r="N23" s="4"/>
    </row>
    <row r="24" spans="1:14">
      <c r="E24" s="33"/>
      <c r="G24" s="17"/>
      <c r="M24" s="4"/>
      <c r="N24" s="4"/>
    </row>
    <row r="25" spans="1:14">
      <c r="G25" s="17"/>
      <c r="M25" s="4"/>
      <c r="N25" s="4"/>
    </row>
    <row r="26" spans="1:14">
      <c r="G26" s="17"/>
    </row>
  </sheetData>
  <mergeCells count="4">
    <mergeCell ref="A1:K1"/>
    <mergeCell ref="A2:K2"/>
    <mergeCell ref="A3:K3"/>
    <mergeCell ref="A4:K4"/>
  </mergeCells>
  <phoneticPr fontId="5" type="noConversion"/>
  <printOptions horizontalCentered="1"/>
  <pageMargins left="0" right="0" top="1" bottom="1" header="0.5" footer="0.5"/>
  <pageSetup scale="74" orientation="landscape" horizontalDpi="300" verticalDpi="300" r:id="rId1"/>
  <headerFooter alignWithMargins="0">
    <oddFooter>&amp;L&amp;F
&amp;A&amp;CPage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K10" sqref="K10"/>
    </sheetView>
  </sheetViews>
  <sheetFormatPr defaultRowHeight="13.2"/>
  <cols>
    <col min="1" max="1" width="5.33203125" customWidth="1"/>
    <col min="2" max="2" width="60.5546875" bestFit="1" customWidth="1"/>
    <col min="3" max="3" width="10.44140625" bestFit="1" customWidth="1"/>
    <col min="4" max="4" width="13.5546875" bestFit="1" customWidth="1"/>
    <col min="5" max="5" width="12.44140625" bestFit="1" customWidth="1"/>
    <col min="6" max="6" width="13.5546875" bestFit="1" customWidth="1"/>
    <col min="7" max="7" width="13.5546875" customWidth="1"/>
    <col min="8" max="8" width="9.21875" bestFit="1" customWidth="1"/>
    <col min="9" max="10" width="12.109375" bestFit="1" customWidth="1"/>
    <col min="11" max="11" width="15.109375" bestFit="1" customWidth="1"/>
    <col min="12" max="12" width="11.5546875" bestFit="1" customWidth="1"/>
  </cols>
  <sheetData>
    <row r="1" spans="1:12">
      <c r="A1" s="323" t="str">
        <f>+'Tariff Impacts'!A1</f>
        <v>Puget Sound Energy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</row>
    <row r="2" spans="1:12">
      <c r="A2" s="323" t="s">
        <v>249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12">
      <c r="A3" s="323" t="str">
        <f>+'Tariff Impacts'!A3</f>
        <v>Docket No. UE-072375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12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7" spans="1:12" ht="52.8">
      <c r="A7" s="5" t="s">
        <v>1</v>
      </c>
      <c r="B7" s="5" t="s">
        <v>2</v>
      </c>
      <c r="C7" s="5" t="s">
        <v>3</v>
      </c>
      <c r="D7" s="8" t="s">
        <v>449</v>
      </c>
      <c r="E7" s="8" t="s">
        <v>450</v>
      </c>
      <c r="F7" s="8" t="s">
        <v>462</v>
      </c>
      <c r="G7" s="8" t="s">
        <v>466</v>
      </c>
      <c r="H7" s="8" t="s">
        <v>463</v>
      </c>
      <c r="I7" s="5" t="s">
        <v>25</v>
      </c>
      <c r="J7" s="5" t="s">
        <v>26</v>
      </c>
      <c r="K7" s="8" t="s">
        <v>465</v>
      </c>
      <c r="L7" s="8" t="s">
        <v>27</v>
      </c>
    </row>
    <row r="8" spans="1:12" ht="26.4">
      <c r="A8" s="6" t="s">
        <v>20</v>
      </c>
      <c r="B8" s="6" t="s">
        <v>21</v>
      </c>
      <c r="C8" s="6" t="s">
        <v>22</v>
      </c>
      <c r="D8" s="6" t="s">
        <v>23</v>
      </c>
      <c r="E8" s="6" t="s">
        <v>24</v>
      </c>
      <c r="F8" s="6" t="s">
        <v>464</v>
      </c>
      <c r="G8" s="6" t="s">
        <v>467</v>
      </c>
      <c r="H8" s="15" t="s">
        <v>468</v>
      </c>
      <c r="I8" s="6" t="s">
        <v>37</v>
      </c>
      <c r="J8" s="15" t="s">
        <v>469</v>
      </c>
      <c r="K8" s="4" t="s">
        <v>470</v>
      </c>
      <c r="L8" s="7" t="s">
        <v>471</v>
      </c>
    </row>
    <row r="9" spans="1:12">
      <c r="A9" s="6"/>
      <c r="B9" s="6"/>
      <c r="C9" s="6"/>
      <c r="I9" s="4"/>
      <c r="J9" s="4"/>
      <c r="K9" s="4"/>
      <c r="L9" s="4"/>
    </row>
    <row r="10" spans="1:12">
      <c r="A10" s="226">
        <v>1</v>
      </c>
      <c r="B10" t="s">
        <v>11</v>
      </c>
      <c r="C10" s="226">
        <v>7</v>
      </c>
      <c r="D10" s="9">
        <f>+'UE-130137 ERF COS'!E54</f>
        <v>371648622</v>
      </c>
      <c r="E10" s="9">
        <f>+'UE-121697 Decoupling Increase'!G9</f>
        <v>17526340.957159281</v>
      </c>
      <c r="F10" s="10">
        <f>+E10+D10</f>
        <v>389174962.95715928</v>
      </c>
      <c r="G10" s="10">
        <f>+F10</f>
        <v>389174962.95715928</v>
      </c>
      <c r="H10" s="297">
        <f>+G10/$G$21</f>
        <v>0.58474328398339448</v>
      </c>
      <c r="J10" s="9">
        <f>ROUND(+H10*$I$21,0)-1</f>
        <v>-3642688</v>
      </c>
      <c r="K10" s="13">
        <f>+'Tariff Impacts'!D10</f>
        <v>10565307000</v>
      </c>
      <c r="L10" s="23">
        <f>ROUND(+J10/(K10),6)</f>
        <v>-3.4499999999999998E-4</v>
      </c>
    </row>
    <row r="11" spans="1:12">
      <c r="A11" s="226">
        <f>+A10+1</f>
        <v>2</v>
      </c>
      <c r="B11" s="118" t="s">
        <v>12</v>
      </c>
      <c r="C11" s="226">
        <v>24</v>
      </c>
      <c r="D11" s="9">
        <f>+'UE-130137 ERF COS'!F54</f>
        <v>85480158</v>
      </c>
      <c r="E11" s="9">
        <f>+'UE-121697 Decoupling Increase'!G13</f>
        <v>886689.19665950537</v>
      </c>
      <c r="F11" s="10">
        <f t="shared" ref="F11:F19" si="0">+E11+D11</f>
        <v>86366847.196659505</v>
      </c>
      <c r="G11" s="10">
        <f t="shared" ref="G11:G18" si="1">+F11</f>
        <v>86366847.196659505</v>
      </c>
      <c r="H11" s="297">
        <f t="shared" ref="H11:H19" si="2">+G11/$G$21</f>
        <v>0.1297679415790837</v>
      </c>
      <c r="J11" s="9">
        <f t="shared" ref="J11:J19" si="3">ROUND(+H11*$I$21,0)</f>
        <v>-808396</v>
      </c>
      <c r="K11" s="13">
        <f>+'Tariff Impacts'!D11</f>
        <v>2671038000</v>
      </c>
      <c r="L11" s="23">
        <f t="shared" ref="L11:L21" si="4">ROUND(+J11/(K11),6)</f>
        <v>-3.0299999999999999E-4</v>
      </c>
    </row>
    <row r="12" spans="1:12">
      <c r="A12" s="226">
        <f t="shared" ref="A12:A21" si="5">+A11+1</f>
        <v>3</v>
      </c>
      <c r="B12" s="118" t="s">
        <v>14</v>
      </c>
      <c r="C12" s="226" t="s">
        <v>6</v>
      </c>
      <c r="D12" s="9">
        <f>+'UE-130137 ERF COS'!G54</f>
        <v>79656494</v>
      </c>
      <c r="E12" s="9">
        <f>+'UE-121697 Decoupling Increase'!G14+'UE-121697 Decoupling Increase'!G17</f>
        <v>996177.5623121548</v>
      </c>
      <c r="F12" s="10">
        <f t="shared" si="0"/>
        <v>80652671.562312156</v>
      </c>
      <c r="G12" s="10">
        <f t="shared" si="1"/>
        <v>80652671.562312156</v>
      </c>
      <c r="H12" s="297">
        <f t="shared" si="2"/>
        <v>0.12118227666298276</v>
      </c>
      <c r="J12" s="9">
        <f t="shared" si="3"/>
        <v>-754911</v>
      </c>
      <c r="K12" s="13">
        <f>+'Tariff Impacts'!D12</f>
        <v>3016686000</v>
      </c>
      <c r="L12" s="23">
        <f t="shared" si="4"/>
        <v>-2.5000000000000001E-4</v>
      </c>
    </row>
    <row r="13" spans="1:12">
      <c r="A13" s="226">
        <f t="shared" si="5"/>
        <v>4</v>
      </c>
      <c r="B13" s="118" t="s">
        <v>13</v>
      </c>
      <c r="C13" s="226">
        <v>26</v>
      </c>
      <c r="D13" s="9">
        <f>+'UE-130137 ERF COS'!H54</f>
        <v>41783988</v>
      </c>
      <c r="E13" s="9">
        <f>+'UE-121697 Decoupling Increase'!G15+'UE-121697 Decoupling Increase'!G16</f>
        <v>650415.12409452535</v>
      </c>
      <c r="F13" s="10">
        <f t="shared" si="0"/>
        <v>42434403.124094523</v>
      </c>
      <c r="G13" s="10">
        <f t="shared" si="1"/>
        <v>42434403.124094523</v>
      </c>
      <c r="H13" s="297">
        <f t="shared" si="2"/>
        <v>6.3758552318253087E-2</v>
      </c>
      <c r="J13" s="9">
        <f t="shared" si="3"/>
        <v>-397187</v>
      </c>
      <c r="K13" s="13">
        <f>+'Tariff Impacts'!D13</f>
        <v>1946907000</v>
      </c>
      <c r="L13" s="23">
        <f t="shared" si="4"/>
        <v>-2.04E-4</v>
      </c>
    </row>
    <row r="14" spans="1:12">
      <c r="A14" s="226">
        <f t="shared" si="5"/>
        <v>5</v>
      </c>
      <c r="B14" s="3" t="s">
        <v>15</v>
      </c>
      <c r="C14" s="226" t="s">
        <v>7</v>
      </c>
      <c r="D14" s="9">
        <f>SUM('UE-130137 ERF COS'!I54:K54)</f>
        <v>33707192</v>
      </c>
      <c r="E14" s="9">
        <f>+'UE-121697 Decoupling Increase'!G24</f>
        <v>487461.89846681984</v>
      </c>
      <c r="F14" s="10">
        <f t="shared" si="0"/>
        <v>34194653.898466818</v>
      </c>
      <c r="G14" s="10">
        <f t="shared" si="1"/>
        <v>34194653.898466818</v>
      </c>
      <c r="H14" s="297">
        <f t="shared" si="2"/>
        <v>5.1378161799853876E-2</v>
      </c>
      <c r="J14" s="9">
        <f t="shared" si="3"/>
        <v>-320063</v>
      </c>
      <c r="K14" s="13">
        <f>+'Tariff Impacts'!D14</f>
        <v>1507857000</v>
      </c>
      <c r="L14" s="23">
        <f t="shared" si="4"/>
        <v>-2.12E-4</v>
      </c>
    </row>
    <row r="15" spans="1:12">
      <c r="A15" s="226">
        <f t="shared" si="5"/>
        <v>6</v>
      </c>
      <c r="B15" s="3" t="s">
        <v>16</v>
      </c>
      <c r="C15" s="226">
        <v>40</v>
      </c>
      <c r="D15" s="9">
        <f>+'UE-130137 ERF COS'!L54</f>
        <v>7700092</v>
      </c>
      <c r="E15" s="9">
        <f>+'UE-121697 Decoupling Increase'!G26</f>
        <v>246286.00980813801</v>
      </c>
      <c r="F15" s="10">
        <f t="shared" si="0"/>
        <v>7946378.009808138</v>
      </c>
      <c r="G15" s="10">
        <f t="shared" si="1"/>
        <v>7946378.009808138</v>
      </c>
      <c r="H15" s="297">
        <f t="shared" si="2"/>
        <v>1.1939594309771005E-2</v>
      </c>
      <c r="J15" s="9">
        <f t="shared" si="3"/>
        <v>-74378</v>
      </c>
      <c r="K15" s="13">
        <f>+'Tariff Impacts'!D15</f>
        <v>708894000</v>
      </c>
      <c r="L15" s="23">
        <f t="shared" si="4"/>
        <v>-1.05E-4</v>
      </c>
    </row>
    <row r="16" spans="1:12">
      <c r="A16" s="226">
        <f t="shared" si="5"/>
        <v>7</v>
      </c>
      <c r="B16" s="3" t="s">
        <v>17</v>
      </c>
      <c r="C16" s="226" t="s">
        <v>8</v>
      </c>
      <c r="D16" s="9">
        <f>+'UE-130137 ERF COS'!M54</f>
        <v>4750421</v>
      </c>
      <c r="E16" s="9">
        <f>+'UE-121697 Decoupling Increase'!G31</f>
        <v>215491.54959999816</v>
      </c>
      <c r="F16" s="10">
        <f t="shared" si="0"/>
        <v>4965912.5495999977</v>
      </c>
      <c r="G16" s="10">
        <f t="shared" si="1"/>
        <v>4965912.5495999977</v>
      </c>
      <c r="H16" s="297">
        <f t="shared" si="2"/>
        <v>7.4613844378963942E-3</v>
      </c>
      <c r="J16" s="9">
        <f t="shared" si="3"/>
        <v>-46481</v>
      </c>
      <c r="K16" s="13">
        <f>+'Tariff Impacts'!D16</f>
        <v>626127000</v>
      </c>
      <c r="L16" s="23">
        <f t="shared" si="4"/>
        <v>-7.3999999999999996E-5</v>
      </c>
    </row>
    <row r="17" spans="1:12">
      <c r="A17" s="226">
        <f t="shared" si="5"/>
        <v>8</v>
      </c>
      <c r="B17" s="3" t="s">
        <v>18</v>
      </c>
      <c r="C17" s="226">
        <v>449</v>
      </c>
      <c r="D17" s="9">
        <f>+'UE-130137 ERF COS'!N54</f>
        <v>7287130</v>
      </c>
      <c r="E17" s="9">
        <f>+'UE-121697 Decoupling Increase'!G37</f>
        <v>34760.000000000116</v>
      </c>
      <c r="F17" s="10">
        <f t="shared" si="0"/>
        <v>7321890</v>
      </c>
      <c r="G17" s="10">
        <f t="shared" si="1"/>
        <v>7321890</v>
      </c>
      <c r="H17" s="297">
        <f t="shared" si="2"/>
        <v>1.1001288394897283E-2</v>
      </c>
      <c r="J17" s="9">
        <f t="shared" si="3"/>
        <v>-68533</v>
      </c>
      <c r="K17" s="13">
        <f>+'Tariff Impacts'!D17</f>
        <v>2093351000</v>
      </c>
      <c r="L17" s="23">
        <f t="shared" si="4"/>
        <v>-3.3000000000000003E-5</v>
      </c>
    </row>
    <row r="18" spans="1:12">
      <c r="A18" s="226">
        <f t="shared" si="5"/>
        <v>9</v>
      </c>
      <c r="B18" t="s">
        <v>9</v>
      </c>
      <c r="C18" s="226" t="s">
        <v>19</v>
      </c>
      <c r="D18" s="9">
        <f>+'UE-130137 ERF COS'!O54</f>
        <v>12151747</v>
      </c>
      <c r="E18" s="9">
        <f>+'UE-121697 Decoupling Increase'!G33</f>
        <v>338943.7768599987</v>
      </c>
      <c r="F18" s="10">
        <f t="shared" si="0"/>
        <v>12490690.776859999</v>
      </c>
      <c r="G18" s="10">
        <f t="shared" si="1"/>
        <v>12490690.776859999</v>
      </c>
      <c r="H18" s="297">
        <f t="shared" si="2"/>
        <v>1.8767516513867377E-2</v>
      </c>
      <c r="J18" s="9">
        <f t="shared" si="3"/>
        <v>-116913</v>
      </c>
      <c r="K18" s="13">
        <f>+'Tariff Impacts'!D18</f>
        <v>88032000</v>
      </c>
      <c r="L18" s="23">
        <f t="shared" si="4"/>
        <v>-1.328E-3</v>
      </c>
    </row>
    <row r="19" spans="1:12">
      <c r="A19" s="226">
        <f t="shared" si="5"/>
        <v>10</v>
      </c>
      <c r="B19" t="s">
        <v>10</v>
      </c>
      <c r="C19" s="226"/>
      <c r="D19" s="9">
        <f>+'UE-130137 ERF COS'!Q54</f>
        <v>68570</v>
      </c>
      <c r="E19" s="9">
        <f>+'UE-121697 Decoupling Increase'!G41</f>
        <v>0</v>
      </c>
      <c r="F19" s="10">
        <f t="shared" si="0"/>
        <v>68570</v>
      </c>
      <c r="G19" s="10">
        <v>0</v>
      </c>
      <c r="H19" s="297">
        <f t="shared" si="2"/>
        <v>0</v>
      </c>
      <c r="J19" s="9">
        <f t="shared" si="3"/>
        <v>0</v>
      </c>
      <c r="K19" s="13">
        <f>+'Tariff Impacts'!D19</f>
        <v>7487000</v>
      </c>
      <c r="L19" s="23">
        <f t="shared" si="4"/>
        <v>0</v>
      </c>
    </row>
    <row r="20" spans="1:12">
      <c r="A20" s="226">
        <f t="shared" si="5"/>
        <v>11</v>
      </c>
      <c r="C20" s="226"/>
      <c r="D20" s="9"/>
      <c r="E20" s="9"/>
      <c r="K20" s="13"/>
    </row>
    <row r="21" spans="1:12">
      <c r="A21" s="226">
        <f t="shared" si="5"/>
        <v>12</v>
      </c>
      <c r="B21" s="118" t="s">
        <v>4</v>
      </c>
      <c r="C21" s="226"/>
      <c r="D21" s="9">
        <f>SUM(D10:D20)</f>
        <v>644234414</v>
      </c>
      <c r="E21" s="9">
        <f>SUM(E10:E20)</f>
        <v>21382566.074960418</v>
      </c>
      <c r="F21" s="9">
        <f>SUM(F10:F20)</f>
        <v>665616980.07496047</v>
      </c>
      <c r="G21" s="9">
        <f>SUM(G10:G20)</f>
        <v>665548410.07496047</v>
      </c>
      <c r="H21" s="297">
        <f>SUM(H10:H19)</f>
        <v>1</v>
      </c>
      <c r="I21" s="9">
        <f>+'Rate Credits for 2014'!G24</f>
        <v>-6229548.6910541588</v>
      </c>
      <c r="J21" s="10">
        <f>SUM(J10:J19)</f>
        <v>-6229550</v>
      </c>
      <c r="K21" s="13">
        <f>SUM(K10:K19)</f>
        <v>23231686000</v>
      </c>
      <c r="L21" s="23">
        <f t="shared" si="4"/>
        <v>-2.6800000000000001E-4</v>
      </c>
    </row>
    <row r="22" spans="1:12">
      <c r="K22" s="14"/>
    </row>
    <row r="23" spans="1:12">
      <c r="K23" s="39"/>
    </row>
    <row r="24" spans="1:12">
      <c r="K24" s="39"/>
    </row>
    <row r="25" spans="1:12">
      <c r="K25" s="39"/>
    </row>
    <row r="26" spans="1:12">
      <c r="K26" s="39"/>
    </row>
  </sheetData>
  <mergeCells count="4">
    <mergeCell ref="A1:L1"/>
    <mergeCell ref="A2:L2"/>
    <mergeCell ref="A3:L3"/>
    <mergeCell ref="A4:L4"/>
  </mergeCells>
  <printOptions horizontalCentered="1"/>
  <pageMargins left="0" right="0" top="1" bottom="1" header="0.5" footer="0.5"/>
  <pageSetup scale="72" orientation="landscape" r:id="rId1"/>
  <headerFooter alignWithMargins="0">
    <oddFooter>&amp;L&amp;F
&amp;A&amp;CPage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9"/>
  <sheetViews>
    <sheetView zoomScaleNormal="100" workbookViewId="0">
      <selection activeCell="M4" sqref="M4"/>
    </sheetView>
  </sheetViews>
  <sheetFormatPr defaultRowHeight="13.2"/>
  <cols>
    <col min="1" max="1" width="4.6640625" bestFit="1" customWidth="1"/>
    <col min="2" max="2" width="10.44140625" bestFit="1" customWidth="1"/>
    <col min="3" max="3" width="10.109375" bestFit="1" customWidth="1"/>
    <col min="4" max="4" width="24.77734375" bestFit="1" customWidth="1"/>
    <col min="5" max="5" width="12.77734375" bestFit="1" customWidth="1"/>
    <col min="6" max="6" width="10.44140625" bestFit="1" customWidth="1"/>
    <col min="7" max="7" width="7.21875" bestFit="1" customWidth="1"/>
    <col min="8" max="8" width="15.109375" bestFit="1" customWidth="1"/>
    <col min="9" max="9" width="11.44140625" bestFit="1" customWidth="1"/>
    <col min="10" max="10" width="11.5546875" bestFit="1" customWidth="1"/>
    <col min="11" max="11" width="14.77734375" bestFit="1" customWidth="1"/>
    <col min="13" max="13" width="12" bestFit="1" customWidth="1"/>
  </cols>
  <sheetData>
    <row r="1" spans="1:13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3">
      <c r="A2" s="325" t="s">
        <v>256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ht="13.8" thickBot="1">
      <c r="A3" s="30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79.8" customHeight="1">
      <c r="A4" s="304" t="s">
        <v>1</v>
      </c>
      <c r="B4" s="304" t="s">
        <v>29</v>
      </c>
      <c r="C4" s="303" t="s">
        <v>39</v>
      </c>
      <c r="D4" s="303" t="s">
        <v>40</v>
      </c>
      <c r="E4" s="303" t="s">
        <v>41</v>
      </c>
      <c r="F4" s="303" t="s">
        <v>257</v>
      </c>
      <c r="G4" s="303" t="s">
        <v>42</v>
      </c>
      <c r="H4" s="303" t="s">
        <v>258</v>
      </c>
      <c r="I4" s="304" t="s">
        <v>43</v>
      </c>
      <c r="J4" s="303" t="s">
        <v>44</v>
      </c>
      <c r="K4" s="305" t="s">
        <v>473</v>
      </c>
      <c r="L4" s="304" t="s">
        <v>259</v>
      </c>
      <c r="M4" s="304" t="s">
        <v>472</v>
      </c>
    </row>
    <row r="5" spans="1:13" ht="39.6">
      <c r="A5" s="306"/>
      <c r="B5" s="122"/>
      <c r="C5" s="122"/>
      <c r="D5" s="122"/>
      <c r="E5" s="123" t="s">
        <v>45</v>
      </c>
      <c r="F5" s="123" t="s">
        <v>46</v>
      </c>
      <c r="G5" s="123" t="s">
        <v>47</v>
      </c>
      <c r="H5" s="123" t="s">
        <v>48</v>
      </c>
      <c r="I5" s="123" t="s">
        <v>49</v>
      </c>
      <c r="J5" s="123" t="s">
        <v>260</v>
      </c>
      <c r="K5" s="124" t="s">
        <v>50</v>
      </c>
      <c r="L5" s="123" t="s">
        <v>51</v>
      </c>
      <c r="M5" s="123" t="s">
        <v>261</v>
      </c>
    </row>
    <row r="6" spans="1:13">
      <c r="A6" s="125"/>
      <c r="B6" s="18"/>
      <c r="C6" s="18"/>
      <c r="D6" s="126"/>
      <c r="E6" s="126"/>
      <c r="F6" s="126"/>
      <c r="G6" s="126"/>
      <c r="H6" s="126"/>
      <c r="I6" s="18"/>
      <c r="J6" s="18"/>
      <c r="K6" s="127"/>
      <c r="L6" s="18"/>
      <c r="M6" s="18"/>
    </row>
    <row r="7" spans="1:13">
      <c r="A7" s="128">
        <f>ROW(A1)</f>
        <v>1</v>
      </c>
      <c r="B7" s="22">
        <v>3</v>
      </c>
      <c r="C7" s="22" t="s">
        <v>52</v>
      </c>
      <c r="D7" s="21" t="s">
        <v>53</v>
      </c>
      <c r="E7" s="129">
        <v>22</v>
      </c>
      <c r="F7" s="130">
        <f t="shared" ref="F7:F59" si="0">+G7-E7</f>
        <v>6</v>
      </c>
      <c r="G7" s="130">
        <v>28</v>
      </c>
      <c r="H7" s="130">
        <v>350</v>
      </c>
      <c r="I7" s="130">
        <f>ROUND(+G7*H7/1000,0)</f>
        <v>10</v>
      </c>
      <c r="J7" s="131">
        <v>-1.3780000000000001E-3</v>
      </c>
      <c r="K7" s="132">
        <f>ROUND(+$I7*J7,2)</f>
        <v>-0.01</v>
      </c>
      <c r="L7" s="133">
        <v>59</v>
      </c>
      <c r="M7" s="134">
        <f t="shared" ref="M7:M59" si="1">+L7*K7*12</f>
        <v>-7.08</v>
      </c>
    </row>
    <row r="8" spans="1:13">
      <c r="A8" s="128">
        <f>ROW(A2)</f>
        <v>2</v>
      </c>
      <c r="B8" s="22">
        <v>50</v>
      </c>
      <c r="C8" s="22" t="s">
        <v>52</v>
      </c>
      <c r="D8" s="21" t="s">
        <v>54</v>
      </c>
      <c r="E8" s="129">
        <v>327</v>
      </c>
      <c r="F8" s="130">
        <f t="shared" si="0"/>
        <v>0</v>
      </c>
      <c r="G8" s="130">
        <v>327</v>
      </c>
      <c r="H8" s="130">
        <v>350</v>
      </c>
      <c r="I8" s="130">
        <f t="shared" ref="I8:I59" si="2">ROUND(+G8*H8/1000,0)</f>
        <v>114</v>
      </c>
      <c r="J8" s="135">
        <f>+$J$7</f>
        <v>-1.3780000000000001E-3</v>
      </c>
      <c r="K8" s="132">
        <f t="shared" ref="K8:K52" si="3">ROUND(+$I8*J8,2)</f>
        <v>-0.16</v>
      </c>
      <c r="L8" s="133">
        <v>0</v>
      </c>
      <c r="M8" s="134">
        <f t="shared" si="1"/>
        <v>0</v>
      </c>
    </row>
    <row r="9" spans="1:13">
      <c r="A9" s="128">
        <f t="shared" ref="A9:A72" si="4">ROW(A3)</f>
        <v>3</v>
      </c>
      <c r="B9" s="22">
        <v>50</v>
      </c>
      <c r="C9" s="22" t="s">
        <v>52</v>
      </c>
      <c r="D9" s="21" t="s">
        <v>55</v>
      </c>
      <c r="E9" s="129">
        <v>100</v>
      </c>
      <c r="F9" s="130">
        <f t="shared" si="0"/>
        <v>15</v>
      </c>
      <c r="G9" s="130">
        <v>115</v>
      </c>
      <c r="H9" s="130">
        <v>350</v>
      </c>
      <c r="I9" s="130">
        <f t="shared" si="2"/>
        <v>40</v>
      </c>
      <c r="J9" s="135">
        <f t="shared" ref="J9:J72" si="5">+$J$7</f>
        <v>-1.3780000000000001E-3</v>
      </c>
      <c r="K9" s="132">
        <f t="shared" si="3"/>
        <v>-0.06</v>
      </c>
      <c r="L9" s="133">
        <v>22</v>
      </c>
      <c r="M9" s="134">
        <f t="shared" si="1"/>
        <v>-15.839999999999998</v>
      </c>
    </row>
    <row r="10" spans="1:13">
      <c r="A10" s="128">
        <f t="shared" si="4"/>
        <v>4</v>
      </c>
      <c r="B10" s="22">
        <v>50</v>
      </c>
      <c r="C10" s="22" t="s">
        <v>52</v>
      </c>
      <c r="D10" s="21" t="s">
        <v>55</v>
      </c>
      <c r="E10" s="129">
        <v>175</v>
      </c>
      <c r="F10" s="130">
        <f t="shared" si="0"/>
        <v>18</v>
      </c>
      <c r="G10" s="130">
        <v>193</v>
      </c>
      <c r="H10" s="130">
        <v>350</v>
      </c>
      <c r="I10" s="130">
        <f t="shared" si="2"/>
        <v>68</v>
      </c>
      <c r="J10" s="135">
        <f t="shared" si="5"/>
        <v>-1.3780000000000001E-3</v>
      </c>
      <c r="K10" s="132">
        <f t="shared" si="3"/>
        <v>-0.09</v>
      </c>
      <c r="L10" s="133">
        <v>132</v>
      </c>
      <c r="M10" s="134">
        <f t="shared" si="1"/>
        <v>-142.56</v>
      </c>
    </row>
    <row r="11" spans="1:13">
      <c r="A11" s="128">
        <f t="shared" si="4"/>
        <v>5</v>
      </c>
      <c r="B11" s="22">
        <v>50</v>
      </c>
      <c r="C11" s="22" t="s">
        <v>52</v>
      </c>
      <c r="D11" s="21" t="s">
        <v>55</v>
      </c>
      <c r="E11" s="129">
        <v>400</v>
      </c>
      <c r="F11" s="130">
        <f t="shared" si="0"/>
        <v>30</v>
      </c>
      <c r="G11" s="130">
        <v>430</v>
      </c>
      <c r="H11" s="130">
        <v>350</v>
      </c>
      <c r="I11" s="130">
        <f t="shared" si="2"/>
        <v>151</v>
      </c>
      <c r="J11" s="135">
        <f t="shared" si="5"/>
        <v>-1.3780000000000001E-3</v>
      </c>
      <c r="K11" s="132">
        <f t="shared" si="3"/>
        <v>-0.21</v>
      </c>
      <c r="L11" s="133">
        <v>121</v>
      </c>
      <c r="M11" s="134">
        <f t="shared" si="1"/>
        <v>-304.92</v>
      </c>
    </row>
    <row r="12" spans="1:13">
      <c r="A12" s="128">
        <f t="shared" si="4"/>
        <v>6</v>
      </c>
      <c r="B12" s="22">
        <v>50</v>
      </c>
      <c r="C12" s="22" t="s">
        <v>52</v>
      </c>
      <c r="D12" s="21" t="s">
        <v>55</v>
      </c>
      <c r="E12" s="129">
        <v>700</v>
      </c>
      <c r="F12" s="130">
        <f t="shared" si="0"/>
        <v>80</v>
      </c>
      <c r="G12" s="130">
        <v>780</v>
      </c>
      <c r="H12" s="130">
        <v>350</v>
      </c>
      <c r="I12" s="130">
        <f t="shared" si="2"/>
        <v>273</v>
      </c>
      <c r="J12" s="135">
        <f t="shared" si="5"/>
        <v>-1.3780000000000001E-3</v>
      </c>
      <c r="K12" s="132">
        <f t="shared" si="3"/>
        <v>-0.38</v>
      </c>
      <c r="L12" s="133">
        <v>1</v>
      </c>
      <c r="M12" s="134">
        <f t="shared" si="1"/>
        <v>-4.5600000000000005</v>
      </c>
    </row>
    <row r="13" spans="1:13">
      <c r="A13" s="128">
        <f t="shared" si="4"/>
        <v>7</v>
      </c>
      <c r="B13" s="22">
        <v>50</v>
      </c>
      <c r="C13" s="22" t="s">
        <v>52</v>
      </c>
      <c r="D13" s="21" t="s">
        <v>55</v>
      </c>
      <c r="E13" s="129">
        <v>1000</v>
      </c>
      <c r="F13" s="130">
        <f t="shared" si="0"/>
        <v>102</v>
      </c>
      <c r="G13" s="130">
        <v>1102</v>
      </c>
      <c r="H13" s="130">
        <v>350</v>
      </c>
      <c r="I13" s="130">
        <f t="shared" si="2"/>
        <v>386</v>
      </c>
      <c r="J13" s="135">
        <f t="shared" si="5"/>
        <v>-1.3780000000000001E-3</v>
      </c>
      <c r="K13" s="132">
        <f t="shared" si="3"/>
        <v>-0.53</v>
      </c>
      <c r="L13" s="133">
        <v>0</v>
      </c>
      <c r="M13" s="134">
        <f t="shared" si="1"/>
        <v>0</v>
      </c>
    </row>
    <row r="14" spans="1:13">
      <c r="A14" s="128">
        <f t="shared" si="4"/>
        <v>8</v>
      </c>
      <c r="B14" s="22">
        <v>52</v>
      </c>
      <c r="C14" s="22" t="s">
        <v>52</v>
      </c>
      <c r="D14" s="21" t="s">
        <v>56</v>
      </c>
      <c r="E14" s="129">
        <v>70</v>
      </c>
      <c r="F14" s="130">
        <f>+G14-E14</f>
        <v>13</v>
      </c>
      <c r="G14" s="130">
        <v>83</v>
      </c>
      <c r="H14" s="130">
        <v>350</v>
      </c>
      <c r="I14" s="130">
        <f>ROUND(+G14*H14/1000,0)</f>
        <v>29</v>
      </c>
      <c r="J14" s="135">
        <f t="shared" si="5"/>
        <v>-1.3780000000000001E-3</v>
      </c>
      <c r="K14" s="132">
        <f t="shared" si="3"/>
        <v>-0.04</v>
      </c>
      <c r="L14" s="133">
        <v>65</v>
      </c>
      <c r="M14" s="134">
        <f>+L14*K14*12</f>
        <v>-31.200000000000003</v>
      </c>
    </row>
    <row r="15" spans="1:13">
      <c r="A15" s="128">
        <f t="shared" si="4"/>
        <v>9</v>
      </c>
      <c r="B15" s="22">
        <v>52</v>
      </c>
      <c r="C15" s="22" t="s">
        <v>52</v>
      </c>
      <c r="D15" s="21" t="s">
        <v>56</v>
      </c>
      <c r="E15" s="129">
        <v>100</v>
      </c>
      <c r="F15" s="130">
        <f>+G15-E15</f>
        <v>17</v>
      </c>
      <c r="G15" s="130">
        <v>117</v>
      </c>
      <c r="H15" s="130">
        <v>350</v>
      </c>
      <c r="I15" s="130">
        <f>ROUND(+G15*H15/1000,0)</f>
        <v>41</v>
      </c>
      <c r="J15" s="135">
        <f t="shared" si="5"/>
        <v>-1.3780000000000001E-3</v>
      </c>
      <c r="K15" s="132">
        <f t="shared" si="3"/>
        <v>-0.06</v>
      </c>
      <c r="L15" s="133">
        <v>0</v>
      </c>
      <c r="M15" s="134">
        <f>+L15*K15*12</f>
        <v>0</v>
      </c>
    </row>
    <row r="16" spans="1:13">
      <c r="A16" s="128">
        <f t="shared" si="4"/>
        <v>10</v>
      </c>
      <c r="B16" s="22">
        <v>52</v>
      </c>
      <c r="C16" s="22" t="s">
        <v>52</v>
      </c>
      <c r="D16" s="21" t="s">
        <v>56</v>
      </c>
      <c r="E16" s="129">
        <v>150</v>
      </c>
      <c r="F16" s="130">
        <f>+G16-E16</f>
        <v>21</v>
      </c>
      <c r="G16" s="130">
        <v>171</v>
      </c>
      <c r="H16" s="130">
        <v>350</v>
      </c>
      <c r="I16" s="130">
        <f>ROUND(+G16*H16/1000,0)</f>
        <v>60</v>
      </c>
      <c r="J16" s="135">
        <f t="shared" si="5"/>
        <v>-1.3780000000000001E-3</v>
      </c>
      <c r="K16" s="132">
        <f t="shared" si="3"/>
        <v>-0.08</v>
      </c>
      <c r="L16" s="133">
        <v>191</v>
      </c>
      <c r="M16" s="134">
        <f>+L16*K16*12</f>
        <v>-183.36</v>
      </c>
    </row>
    <row r="17" spans="1:13">
      <c r="A17" s="128">
        <f t="shared" si="4"/>
        <v>11</v>
      </c>
      <c r="B17" s="22">
        <v>52</v>
      </c>
      <c r="C17" s="22" t="s">
        <v>52</v>
      </c>
      <c r="D17" s="21" t="s">
        <v>56</v>
      </c>
      <c r="E17" s="129">
        <v>175</v>
      </c>
      <c r="F17" s="130">
        <f t="shared" si="0"/>
        <v>36</v>
      </c>
      <c r="G17" s="130">
        <v>211</v>
      </c>
      <c r="H17" s="130">
        <v>350</v>
      </c>
      <c r="I17" s="130">
        <f t="shared" si="2"/>
        <v>74</v>
      </c>
      <c r="J17" s="135">
        <f t="shared" si="5"/>
        <v>-1.3780000000000001E-3</v>
      </c>
      <c r="K17" s="132">
        <f t="shared" si="3"/>
        <v>-0.1</v>
      </c>
      <c r="L17" s="133">
        <v>222</v>
      </c>
      <c r="M17" s="134">
        <f t="shared" si="1"/>
        <v>-266.40000000000003</v>
      </c>
    </row>
    <row r="18" spans="1:13">
      <c r="A18" s="128">
        <f t="shared" si="4"/>
        <v>12</v>
      </c>
      <c r="B18" s="22">
        <v>52</v>
      </c>
      <c r="C18" s="22" t="s">
        <v>52</v>
      </c>
      <c r="D18" s="21" t="s">
        <v>56</v>
      </c>
      <c r="E18" s="129">
        <v>250</v>
      </c>
      <c r="F18" s="130">
        <f t="shared" si="0"/>
        <v>39</v>
      </c>
      <c r="G18" s="130">
        <v>289</v>
      </c>
      <c r="H18" s="130">
        <v>350</v>
      </c>
      <c r="I18" s="130">
        <f t="shared" si="2"/>
        <v>101</v>
      </c>
      <c r="J18" s="135">
        <f t="shared" si="5"/>
        <v>-1.3780000000000001E-3</v>
      </c>
      <c r="K18" s="132">
        <f t="shared" si="3"/>
        <v>-0.14000000000000001</v>
      </c>
      <c r="L18" s="133">
        <v>61</v>
      </c>
      <c r="M18" s="134">
        <f t="shared" si="1"/>
        <v>-102.48000000000002</v>
      </c>
    </row>
    <row r="19" spans="1:13">
      <c r="A19" s="128">
        <f t="shared" si="4"/>
        <v>13</v>
      </c>
      <c r="B19" s="22">
        <v>52</v>
      </c>
      <c r="C19" s="22" t="s">
        <v>52</v>
      </c>
      <c r="D19" s="21" t="s">
        <v>56</v>
      </c>
      <c r="E19" s="129">
        <v>400</v>
      </c>
      <c r="F19" s="130">
        <f t="shared" si="0"/>
        <v>52</v>
      </c>
      <c r="G19" s="130">
        <v>452</v>
      </c>
      <c r="H19" s="130">
        <v>350</v>
      </c>
      <c r="I19" s="130">
        <f t="shared" si="2"/>
        <v>158</v>
      </c>
      <c r="J19" s="135">
        <f t="shared" si="5"/>
        <v>-1.3780000000000001E-3</v>
      </c>
      <c r="K19" s="132">
        <f t="shared" si="3"/>
        <v>-0.22</v>
      </c>
      <c r="L19" s="133">
        <v>61</v>
      </c>
      <c r="M19" s="134">
        <f t="shared" si="1"/>
        <v>-161.04</v>
      </c>
    </row>
    <row r="20" spans="1:13">
      <c r="A20" s="128">
        <f t="shared" si="4"/>
        <v>14</v>
      </c>
      <c r="B20" s="22">
        <v>52</v>
      </c>
      <c r="C20" s="22" t="s">
        <v>52</v>
      </c>
      <c r="D20" s="21" t="s">
        <v>56</v>
      </c>
      <c r="E20" s="129">
        <v>1000</v>
      </c>
      <c r="F20" s="130">
        <f t="shared" si="0"/>
        <v>80</v>
      </c>
      <c r="G20" s="130">
        <v>1080</v>
      </c>
      <c r="H20" s="130">
        <v>350</v>
      </c>
      <c r="I20" s="130">
        <f t="shared" si="2"/>
        <v>378</v>
      </c>
      <c r="J20" s="135">
        <f t="shared" si="5"/>
        <v>-1.3780000000000001E-3</v>
      </c>
      <c r="K20" s="132">
        <f t="shared" si="3"/>
        <v>-0.52</v>
      </c>
      <c r="L20" s="133">
        <v>18</v>
      </c>
      <c r="M20" s="134">
        <f t="shared" si="1"/>
        <v>-112.32</v>
      </c>
    </row>
    <row r="21" spans="1:13">
      <c r="A21" s="128">
        <f t="shared" si="4"/>
        <v>15</v>
      </c>
      <c r="B21" s="22">
        <v>52</v>
      </c>
      <c r="C21" s="22" t="s">
        <v>52</v>
      </c>
      <c r="D21" s="21" t="s">
        <v>57</v>
      </c>
      <c r="E21" s="129">
        <v>50</v>
      </c>
      <c r="F21" s="130">
        <f t="shared" si="0"/>
        <v>8</v>
      </c>
      <c r="G21" s="130">
        <v>58</v>
      </c>
      <c r="H21" s="130">
        <v>350</v>
      </c>
      <c r="I21" s="130">
        <f t="shared" si="2"/>
        <v>20</v>
      </c>
      <c r="J21" s="135">
        <f t="shared" si="5"/>
        <v>-1.3780000000000001E-3</v>
      </c>
      <c r="K21" s="132">
        <f t="shared" si="3"/>
        <v>-0.03</v>
      </c>
      <c r="L21" s="133">
        <v>0</v>
      </c>
      <c r="M21" s="134">
        <f t="shared" si="1"/>
        <v>0</v>
      </c>
    </row>
    <row r="22" spans="1:13">
      <c r="A22" s="128">
        <f t="shared" si="4"/>
        <v>16</v>
      </c>
      <c r="B22" s="22">
        <v>52</v>
      </c>
      <c r="C22" s="22" t="s">
        <v>52</v>
      </c>
      <c r="D22" s="21" t="s">
        <v>57</v>
      </c>
      <c r="E22" s="129">
        <v>70</v>
      </c>
      <c r="F22" s="130">
        <f t="shared" si="0"/>
        <v>13</v>
      </c>
      <c r="G22" s="130">
        <v>83</v>
      </c>
      <c r="H22" s="130">
        <v>350</v>
      </c>
      <c r="I22" s="130">
        <f t="shared" si="2"/>
        <v>29</v>
      </c>
      <c r="J22" s="135">
        <f t="shared" si="5"/>
        <v>-1.3780000000000001E-3</v>
      </c>
      <c r="K22" s="132">
        <f t="shared" si="3"/>
        <v>-0.04</v>
      </c>
      <c r="L22" s="133">
        <v>610</v>
      </c>
      <c r="M22" s="134">
        <f t="shared" si="1"/>
        <v>-292.8</v>
      </c>
    </row>
    <row r="23" spans="1:13">
      <c r="A23" s="128">
        <f t="shared" si="4"/>
        <v>17</v>
      </c>
      <c r="B23" s="22">
        <v>52</v>
      </c>
      <c r="C23" s="22" t="s">
        <v>52</v>
      </c>
      <c r="D23" s="21" t="s">
        <v>57</v>
      </c>
      <c r="E23" s="129">
        <v>100</v>
      </c>
      <c r="F23" s="130">
        <f t="shared" si="0"/>
        <v>17</v>
      </c>
      <c r="G23" s="130">
        <v>117</v>
      </c>
      <c r="H23" s="130">
        <v>350</v>
      </c>
      <c r="I23" s="130">
        <f t="shared" si="2"/>
        <v>41</v>
      </c>
      <c r="J23" s="135">
        <f t="shared" si="5"/>
        <v>-1.3780000000000001E-3</v>
      </c>
      <c r="K23" s="132">
        <f t="shared" si="3"/>
        <v>-0.06</v>
      </c>
      <c r="L23" s="133">
        <v>10051</v>
      </c>
      <c r="M23" s="134">
        <f t="shared" si="1"/>
        <v>-7236.7199999999993</v>
      </c>
    </row>
    <row r="24" spans="1:13">
      <c r="A24" s="128">
        <f t="shared" si="4"/>
        <v>18</v>
      </c>
      <c r="B24" s="22">
        <v>52</v>
      </c>
      <c r="C24" s="22" t="s">
        <v>52</v>
      </c>
      <c r="D24" s="21" t="s">
        <v>57</v>
      </c>
      <c r="E24" s="129">
        <v>150</v>
      </c>
      <c r="F24" s="130">
        <f t="shared" si="0"/>
        <v>21</v>
      </c>
      <c r="G24" s="130">
        <v>171</v>
      </c>
      <c r="H24" s="130">
        <v>350</v>
      </c>
      <c r="I24" s="130">
        <f>ROUND(+G24*H24/1000,0)</f>
        <v>60</v>
      </c>
      <c r="J24" s="135">
        <f t="shared" si="5"/>
        <v>-1.3780000000000001E-3</v>
      </c>
      <c r="K24" s="132">
        <f t="shared" si="3"/>
        <v>-0.08</v>
      </c>
      <c r="L24" s="133">
        <v>4416</v>
      </c>
      <c r="M24" s="134">
        <f t="shared" si="1"/>
        <v>-4239.3600000000006</v>
      </c>
    </row>
    <row r="25" spans="1:13">
      <c r="A25" s="128">
        <f t="shared" si="4"/>
        <v>19</v>
      </c>
      <c r="B25" s="22">
        <v>52</v>
      </c>
      <c r="C25" s="22" t="s">
        <v>52</v>
      </c>
      <c r="D25" s="21" t="s">
        <v>57</v>
      </c>
      <c r="E25" s="129">
        <v>200</v>
      </c>
      <c r="F25" s="130">
        <f t="shared" si="0"/>
        <v>27</v>
      </c>
      <c r="G25" s="130">
        <v>227</v>
      </c>
      <c r="H25" s="130">
        <v>350</v>
      </c>
      <c r="I25" s="130">
        <f t="shared" si="2"/>
        <v>79</v>
      </c>
      <c r="J25" s="135">
        <f t="shared" si="5"/>
        <v>-1.3780000000000001E-3</v>
      </c>
      <c r="K25" s="132">
        <f t="shared" si="3"/>
        <v>-0.11</v>
      </c>
      <c r="L25" s="133">
        <v>1161</v>
      </c>
      <c r="M25" s="134">
        <f t="shared" si="1"/>
        <v>-1532.52</v>
      </c>
    </row>
    <row r="26" spans="1:13">
      <c r="A26" s="128">
        <f t="shared" si="4"/>
        <v>20</v>
      </c>
      <c r="B26" s="22">
        <v>52</v>
      </c>
      <c r="C26" s="22" t="s">
        <v>52</v>
      </c>
      <c r="D26" s="21" t="s">
        <v>57</v>
      </c>
      <c r="E26" s="129">
        <v>250</v>
      </c>
      <c r="F26" s="130">
        <f t="shared" si="0"/>
        <v>31</v>
      </c>
      <c r="G26" s="130">
        <v>281</v>
      </c>
      <c r="H26" s="130">
        <v>350</v>
      </c>
      <c r="I26" s="130">
        <f t="shared" si="2"/>
        <v>98</v>
      </c>
      <c r="J26" s="135">
        <f t="shared" si="5"/>
        <v>-1.3780000000000001E-3</v>
      </c>
      <c r="K26" s="132">
        <f t="shared" si="3"/>
        <v>-0.14000000000000001</v>
      </c>
      <c r="L26" s="133">
        <v>1366</v>
      </c>
      <c r="M26" s="134">
        <f t="shared" si="1"/>
        <v>-2294.88</v>
      </c>
    </row>
    <row r="27" spans="1:13">
      <c r="A27" s="128">
        <f t="shared" si="4"/>
        <v>21</v>
      </c>
      <c r="B27" s="22">
        <v>52</v>
      </c>
      <c r="C27" s="22" t="s">
        <v>52</v>
      </c>
      <c r="D27" s="21" t="s">
        <v>57</v>
      </c>
      <c r="E27" s="129">
        <v>310</v>
      </c>
      <c r="F27" s="130">
        <f t="shared" si="0"/>
        <v>73</v>
      </c>
      <c r="G27" s="130">
        <v>383</v>
      </c>
      <c r="H27" s="130">
        <v>350</v>
      </c>
      <c r="I27" s="130">
        <f t="shared" si="2"/>
        <v>134</v>
      </c>
      <c r="J27" s="135">
        <f t="shared" si="5"/>
        <v>-1.3780000000000001E-3</v>
      </c>
      <c r="K27" s="132">
        <f t="shared" si="3"/>
        <v>-0.18</v>
      </c>
      <c r="L27" s="133">
        <v>153</v>
      </c>
      <c r="M27" s="134">
        <f t="shared" si="1"/>
        <v>-330.48</v>
      </c>
    </row>
    <row r="28" spans="1:13">
      <c r="A28" s="128">
        <f t="shared" si="4"/>
        <v>22</v>
      </c>
      <c r="B28" s="22">
        <v>52</v>
      </c>
      <c r="C28" s="22" t="s">
        <v>52</v>
      </c>
      <c r="D28" s="21" t="s">
        <v>57</v>
      </c>
      <c r="E28" s="129">
        <v>400</v>
      </c>
      <c r="F28" s="130">
        <f t="shared" si="0"/>
        <v>38</v>
      </c>
      <c r="G28" s="130">
        <v>438</v>
      </c>
      <c r="H28" s="130">
        <v>350</v>
      </c>
      <c r="I28" s="130">
        <f t="shared" si="2"/>
        <v>153</v>
      </c>
      <c r="J28" s="135">
        <f t="shared" si="5"/>
        <v>-1.3780000000000001E-3</v>
      </c>
      <c r="K28" s="132">
        <f t="shared" si="3"/>
        <v>-0.21</v>
      </c>
      <c r="L28" s="133">
        <v>539</v>
      </c>
      <c r="M28" s="134">
        <f t="shared" si="1"/>
        <v>-1358.28</v>
      </c>
    </row>
    <row r="29" spans="1:13">
      <c r="A29" s="128">
        <f t="shared" si="4"/>
        <v>23</v>
      </c>
      <c r="B29" s="22">
        <v>53</v>
      </c>
      <c r="C29" s="22" t="s">
        <v>52</v>
      </c>
      <c r="D29" s="21" t="s">
        <v>57</v>
      </c>
      <c r="E29" s="129">
        <v>50</v>
      </c>
      <c r="F29" s="130">
        <f t="shared" si="0"/>
        <v>8</v>
      </c>
      <c r="G29" s="130">
        <v>58</v>
      </c>
      <c r="H29" s="130">
        <v>350</v>
      </c>
      <c r="I29" s="130">
        <f t="shared" si="2"/>
        <v>20</v>
      </c>
      <c r="J29" s="135">
        <f t="shared" si="5"/>
        <v>-1.3780000000000001E-3</v>
      </c>
      <c r="K29" s="136">
        <f>+K21</f>
        <v>-0.03</v>
      </c>
      <c r="L29" s="133">
        <v>29</v>
      </c>
      <c r="M29" s="134">
        <f t="shared" si="1"/>
        <v>-10.44</v>
      </c>
    </row>
    <row r="30" spans="1:13">
      <c r="A30" s="128">
        <f t="shared" si="4"/>
        <v>24</v>
      </c>
      <c r="B30" s="22">
        <v>53</v>
      </c>
      <c r="C30" s="22" t="s">
        <v>52</v>
      </c>
      <c r="D30" s="21" t="s">
        <v>57</v>
      </c>
      <c r="E30" s="129">
        <v>70</v>
      </c>
      <c r="F30" s="130">
        <f t="shared" si="0"/>
        <v>13</v>
      </c>
      <c r="G30" s="130">
        <v>83</v>
      </c>
      <c r="H30" s="130">
        <v>350</v>
      </c>
      <c r="I30" s="130">
        <f t="shared" si="2"/>
        <v>29</v>
      </c>
      <c r="J30" s="135">
        <f t="shared" si="5"/>
        <v>-1.3780000000000001E-3</v>
      </c>
      <c r="K30" s="136">
        <f t="shared" ref="K30:K36" si="6">+K22</f>
        <v>-0.04</v>
      </c>
      <c r="L30" s="133">
        <v>6360</v>
      </c>
      <c r="M30" s="134">
        <f t="shared" si="1"/>
        <v>-3052.8</v>
      </c>
    </row>
    <row r="31" spans="1:13">
      <c r="A31" s="128">
        <f t="shared" si="4"/>
        <v>25</v>
      </c>
      <c r="B31" s="22">
        <v>53</v>
      </c>
      <c r="C31" s="22" t="s">
        <v>52</v>
      </c>
      <c r="D31" s="21" t="s">
        <v>57</v>
      </c>
      <c r="E31" s="129">
        <v>100</v>
      </c>
      <c r="F31" s="130">
        <f t="shared" si="0"/>
        <v>17</v>
      </c>
      <c r="G31" s="130">
        <v>117</v>
      </c>
      <c r="H31" s="130">
        <v>350</v>
      </c>
      <c r="I31" s="130">
        <f t="shared" si="2"/>
        <v>41</v>
      </c>
      <c r="J31" s="135">
        <f t="shared" si="5"/>
        <v>-1.3780000000000001E-3</v>
      </c>
      <c r="K31" s="136">
        <f t="shared" si="6"/>
        <v>-0.06</v>
      </c>
      <c r="L31" s="133">
        <v>46352</v>
      </c>
      <c r="M31" s="134">
        <f t="shared" si="1"/>
        <v>-33373.440000000002</v>
      </c>
    </row>
    <row r="32" spans="1:13">
      <c r="A32" s="128">
        <f t="shared" si="4"/>
        <v>26</v>
      </c>
      <c r="B32" s="22">
        <v>53</v>
      </c>
      <c r="C32" s="22" t="s">
        <v>52</v>
      </c>
      <c r="D32" s="21" t="s">
        <v>57</v>
      </c>
      <c r="E32" s="129">
        <v>150</v>
      </c>
      <c r="F32" s="130">
        <f t="shared" si="0"/>
        <v>21</v>
      </c>
      <c r="G32" s="130">
        <v>171</v>
      </c>
      <c r="H32" s="130">
        <v>350</v>
      </c>
      <c r="I32" s="130">
        <f t="shared" si="2"/>
        <v>60</v>
      </c>
      <c r="J32" s="135">
        <f t="shared" si="5"/>
        <v>-1.3780000000000001E-3</v>
      </c>
      <c r="K32" s="136">
        <f t="shared" si="6"/>
        <v>-0.08</v>
      </c>
      <c r="L32" s="133">
        <v>5795</v>
      </c>
      <c r="M32" s="134">
        <f t="shared" si="1"/>
        <v>-5563.2000000000007</v>
      </c>
    </row>
    <row r="33" spans="1:13">
      <c r="A33" s="128">
        <f t="shared" si="4"/>
        <v>27</v>
      </c>
      <c r="B33" s="22">
        <v>53</v>
      </c>
      <c r="C33" s="22" t="s">
        <v>52</v>
      </c>
      <c r="D33" s="21" t="s">
        <v>57</v>
      </c>
      <c r="E33" s="129">
        <v>200</v>
      </c>
      <c r="F33" s="130">
        <f t="shared" si="0"/>
        <v>27</v>
      </c>
      <c r="G33" s="130">
        <v>227</v>
      </c>
      <c r="H33" s="130">
        <v>350</v>
      </c>
      <c r="I33" s="130">
        <f t="shared" si="2"/>
        <v>79</v>
      </c>
      <c r="J33" s="135">
        <f t="shared" si="5"/>
        <v>-1.3780000000000001E-3</v>
      </c>
      <c r="K33" s="136">
        <f t="shared" si="6"/>
        <v>-0.11</v>
      </c>
      <c r="L33" s="133">
        <v>8590</v>
      </c>
      <c r="M33" s="134">
        <f t="shared" si="1"/>
        <v>-11338.8</v>
      </c>
    </row>
    <row r="34" spans="1:13">
      <c r="A34" s="128">
        <f t="shared" si="4"/>
        <v>28</v>
      </c>
      <c r="B34" s="22">
        <v>53</v>
      </c>
      <c r="C34" s="22" t="s">
        <v>52</v>
      </c>
      <c r="D34" s="21" t="s">
        <v>57</v>
      </c>
      <c r="E34" s="129">
        <v>250</v>
      </c>
      <c r="F34" s="130">
        <f t="shared" si="0"/>
        <v>31</v>
      </c>
      <c r="G34" s="130">
        <v>281</v>
      </c>
      <c r="H34" s="130">
        <v>350</v>
      </c>
      <c r="I34" s="130">
        <f t="shared" si="2"/>
        <v>98</v>
      </c>
      <c r="J34" s="135">
        <f t="shared" si="5"/>
        <v>-1.3780000000000001E-3</v>
      </c>
      <c r="K34" s="136">
        <f t="shared" si="6"/>
        <v>-0.14000000000000001</v>
      </c>
      <c r="L34" s="133">
        <v>3269</v>
      </c>
      <c r="M34" s="134">
        <f t="shared" si="1"/>
        <v>-5491.92</v>
      </c>
    </row>
    <row r="35" spans="1:13">
      <c r="A35" s="128">
        <f t="shared" si="4"/>
        <v>29</v>
      </c>
      <c r="B35" s="22">
        <v>53</v>
      </c>
      <c r="C35" s="22" t="s">
        <v>52</v>
      </c>
      <c r="D35" s="21" t="s">
        <v>57</v>
      </c>
      <c r="E35" s="129">
        <v>310</v>
      </c>
      <c r="F35" s="130">
        <f t="shared" si="0"/>
        <v>73</v>
      </c>
      <c r="G35" s="130">
        <v>383</v>
      </c>
      <c r="H35" s="130">
        <v>350</v>
      </c>
      <c r="I35" s="130">
        <f t="shared" si="2"/>
        <v>134</v>
      </c>
      <c r="J35" s="135">
        <f t="shared" si="5"/>
        <v>-1.3780000000000001E-3</v>
      </c>
      <c r="K35" s="136">
        <f t="shared" si="6"/>
        <v>-0.18</v>
      </c>
      <c r="L35" s="133">
        <v>56</v>
      </c>
      <c r="M35" s="134">
        <f t="shared" si="1"/>
        <v>-120.96000000000001</v>
      </c>
    </row>
    <row r="36" spans="1:13">
      <c r="A36" s="128">
        <f t="shared" si="4"/>
        <v>30</v>
      </c>
      <c r="B36" s="22">
        <v>53</v>
      </c>
      <c r="C36" s="22" t="s">
        <v>52</v>
      </c>
      <c r="D36" s="21" t="s">
        <v>57</v>
      </c>
      <c r="E36" s="129">
        <v>400</v>
      </c>
      <c r="F36" s="130">
        <f t="shared" si="0"/>
        <v>38</v>
      </c>
      <c r="G36" s="130">
        <v>438</v>
      </c>
      <c r="H36" s="130">
        <v>350</v>
      </c>
      <c r="I36" s="130">
        <f t="shared" si="2"/>
        <v>153</v>
      </c>
      <c r="J36" s="135">
        <f t="shared" si="5"/>
        <v>-1.3780000000000001E-3</v>
      </c>
      <c r="K36" s="136">
        <f t="shared" si="6"/>
        <v>-0.21</v>
      </c>
      <c r="L36" s="133">
        <v>3115</v>
      </c>
      <c r="M36" s="134">
        <f t="shared" si="1"/>
        <v>-7849.7999999999993</v>
      </c>
    </row>
    <row r="37" spans="1:13">
      <c r="A37" s="128">
        <f t="shared" si="4"/>
        <v>31</v>
      </c>
      <c r="B37" s="22">
        <v>53</v>
      </c>
      <c r="C37" s="22" t="s">
        <v>52</v>
      </c>
      <c r="D37" s="21" t="s">
        <v>57</v>
      </c>
      <c r="E37" s="129">
        <v>1000</v>
      </c>
      <c r="F37" s="130">
        <f t="shared" si="0"/>
        <v>102</v>
      </c>
      <c r="G37" s="130">
        <v>1102</v>
      </c>
      <c r="H37" s="130">
        <v>350</v>
      </c>
      <c r="I37" s="130">
        <f t="shared" si="2"/>
        <v>386</v>
      </c>
      <c r="J37" s="135">
        <f t="shared" si="5"/>
        <v>-1.3780000000000001E-3</v>
      </c>
      <c r="K37" s="132">
        <f t="shared" si="3"/>
        <v>-0.53</v>
      </c>
      <c r="L37" s="133">
        <v>1</v>
      </c>
      <c r="M37" s="134">
        <f t="shared" si="1"/>
        <v>-6.36</v>
      </c>
    </row>
    <row r="38" spans="1:13">
      <c r="A38" s="128">
        <f t="shared" si="4"/>
        <v>32</v>
      </c>
      <c r="B38" s="22">
        <v>53</v>
      </c>
      <c r="C38" s="22" t="s">
        <v>52</v>
      </c>
      <c r="D38" s="21" t="s">
        <v>56</v>
      </c>
      <c r="E38" s="129">
        <f t="shared" ref="E38:E43" si="7">+E14</f>
        <v>70</v>
      </c>
      <c r="F38" s="130">
        <f t="shared" si="0"/>
        <v>13</v>
      </c>
      <c r="G38" s="130">
        <f t="shared" ref="G38:G43" si="8">+G14</f>
        <v>83</v>
      </c>
      <c r="H38" s="130">
        <v>350</v>
      </c>
      <c r="I38" s="130">
        <f t="shared" si="2"/>
        <v>29</v>
      </c>
      <c r="J38" s="135">
        <f t="shared" si="5"/>
        <v>-1.3780000000000001E-3</v>
      </c>
      <c r="K38" s="136">
        <f t="shared" ref="K38:K43" si="9">+K14</f>
        <v>-0.04</v>
      </c>
      <c r="L38" s="133">
        <v>0</v>
      </c>
      <c r="M38" s="134">
        <f t="shared" si="1"/>
        <v>0</v>
      </c>
    </row>
    <row r="39" spans="1:13">
      <c r="A39" s="128">
        <f t="shared" si="4"/>
        <v>33</v>
      </c>
      <c r="B39" s="22">
        <v>53</v>
      </c>
      <c r="C39" s="22" t="s">
        <v>52</v>
      </c>
      <c r="D39" s="21" t="s">
        <v>56</v>
      </c>
      <c r="E39" s="129">
        <f t="shared" si="7"/>
        <v>100</v>
      </c>
      <c r="F39" s="130">
        <f t="shared" si="0"/>
        <v>17</v>
      </c>
      <c r="G39" s="130">
        <f t="shared" si="8"/>
        <v>117</v>
      </c>
      <c r="H39" s="130">
        <v>350</v>
      </c>
      <c r="I39" s="130">
        <f t="shared" si="2"/>
        <v>41</v>
      </c>
      <c r="J39" s="135">
        <f t="shared" si="5"/>
        <v>-1.3780000000000001E-3</v>
      </c>
      <c r="K39" s="136">
        <f t="shared" si="9"/>
        <v>-0.06</v>
      </c>
      <c r="L39" s="133">
        <v>0</v>
      </c>
      <c r="M39" s="134">
        <f t="shared" si="1"/>
        <v>0</v>
      </c>
    </row>
    <row r="40" spans="1:13">
      <c r="A40" s="128">
        <f t="shared" si="4"/>
        <v>34</v>
      </c>
      <c r="B40" s="22">
        <v>53</v>
      </c>
      <c r="C40" s="22" t="s">
        <v>52</v>
      </c>
      <c r="D40" s="21" t="s">
        <v>56</v>
      </c>
      <c r="E40" s="129">
        <f t="shared" si="7"/>
        <v>150</v>
      </c>
      <c r="F40" s="130">
        <f t="shared" si="0"/>
        <v>21</v>
      </c>
      <c r="G40" s="130">
        <f t="shared" si="8"/>
        <v>171</v>
      </c>
      <c r="H40" s="130">
        <v>350</v>
      </c>
      <c r="I40" s="130">
        <f t="shared" si="2"/>
        <v>60</v>
      </c>
      <c r="J40" s="135">
        <f t="shared" si="5"/>
        <v>-1.3780000000000001E-3</v>
      </c>
      <c r="K40" s="136">
        <f t="shared" si="9"/>
        <v>-0.08</v>
      </c>
      <c r="L40" s="133">
        <v>0</v>
      </c>
      <c r="M40" s="134">
        <f t="shared" si="1"/>
        <v>0</v>
      </c>
    </row>
    <row r="41" spans="1:13">
      <c r="A41" s="128">
        <f t="shared" si="4"/>
        <v>35</v>
      </c>
      <c r="B41" s="22">
        <v>53</v>
      </c>
      <c r="C41" s="22" t="s">
        <v>52</v>
      </c>
      <c r="D41" s="21" t="s">
        <v>56</v>
      </c>
      <c r="E41" s="129">
        <f t="shared" si="7"/>
        <v>175</v>
      </c>
      <c r="F41" s="130">
        <f t="shared" si="0"/>
        <v>36</v>
      </c>
      <c r="G41" s="130">
        <f t="shared" si="8"/>
        <v>211</v>
      </c>
      <c r="H41" s="130">
        <v>350</v>
      </c>
      <c r="I41" s="130">
        <f t="shared" si="2"/>
        <v>74</v>
      </c>
      <c r="J41" s="135">
        <f t="shared" si="5"/>
        <v>-1.3780000000000001E-3</v>
      </c>
      <c r="K41" s="136">
        <f t="shared" si="9"/>
        <v>-0.1</v>
      </c>
      <c r="L41" s="133">
        <v>4</v>
      </c>
      <c r="M41" s="134">
        <f t="shared" si="1"/>
        <v>-4.8000000000000007</v>
      </c>
    </row>
    <row r="42" spans="1:13">
      <c r="A42" s="128">
        <f t="shared" si="4"/>
        <v>36</v>
      </c>
      <c r="B42" s="22">
        <v>53</v>
      </c>
      <c r="C42" s="22" t="s">
        <v>52</v>
      </c>
      <c r="D42" s="21" t="s">
        <v>56</v>
      </c>
      <c r="E42" s="129">
        <f t="shared" si="7"/>
        <v>250</v>
      </c>
      <c r="F42" s="130">
        <f t="shared" si="0"/>
        <v>39</v>
      </c>
      <c r="G42" s="130">
        <f t="shared" si="8"/>
        <v>289</v>
      </c>
      <c r="H42" s="130">
        <v>350</v>
      </c>
      <c r="I42" s="130">
        <f t="shared" si="2"/>
        <v>101</v>
      </c>
      <c r="J42" s="135">
        <f t="shared" si="5"/>
        <v>-1.3780000000000001E-3</v>
      </c>
      <c r="K42" s="136">
        <f t="shared" si="9"/>
        <v>-0.14000000000000001</v>
      </c>
      <c r="L42" s="133">
        <v>0</v>
      </c>
      <c r="M42" s="134">
        <f t="shared" si="1"/>
        <v>0</v>
      </c>
    </row>
    <row r="43" spans="1:13">
      <c r="A43" s="128">
        <f t="shared" si="4"/>
        <v>37</v>
      </c>
      <c r="B43" s="22">
        <v>53</v>
      </c>
      <c r="C43" s="22" t="s">
        <v>52</v>
      </c>
      <c r="D43" s="21" t="s">
        <v>56</v>
      </c>
      <c r="E43" s="129">
        <f t="shared" si="7"/>
        <v>400</v>
      </c>
      <c r="F43" s="130">
        <f t="shared" si="0"/>
        <v>52</v>
      </c>
      <c r="G43" s="130">
        <f t="shared" si="8"/>
        <v>452</v>
      </c>
      <c r="H43" s="130">
        <v>350</v>
      </c>
      <c r="I43" s="130">
        <f t="shared" si="2"/>
        <v>158</v>
      </c>
      <c r="J43" s="135">
        <f t="shared" si="5"/>
        <v>-1.3780000000000001E-3</v>
      </c>
      <c r="K43" s="136">
        <f t="shared" si="9"/>
        <v>-0.22</v>
      </c>
      <c r="L43" s="133">
        <v>0</v>
      </c>
      <c r="M43" s="134">
        <f t="shared" si="1"/>
        <v>0</v>
      </c>
    </row>
    <row r="44" spans="1:13">
      <c r="A44" s="128">
        <f t="shared" si="4"/>
        <v>38</v>
      </c>
      <c r="B44" s="137">
        <v>54</v>
      </c>
      <c r="C44" s="22" t="s">
        <v>52</v>
      </c>
      <c r="D44" s="138" t="s">
        <v>57</v>
      </c>
      <c r="E44" s="139">
        <v>50</v>
      </c>
      <c r="F44" s="133">
        <f t="shared" si="0"/>
        <v>8</v>
      </c>
      <c r="G44" s="133">
        <v>58</v>
      </c>
      <c r="H44" s="133">
        <v>350</v>
      </c>
      <c r="I44" s="133">
        <f t="shared" si="2"/>
        <v>20</v>
      </c>
      <c r="J44" s="135">
        <f t="shared" si="5"/>
        <v>-1.3780000000000001E-3</v>
      </c>
      <c r="K44" s="136">
        <f>+K21</f>
        <v>-0.03</v>
      </c>
      <c r="L44" s="133">
        <v>204</v>
      </c>
      <c r="M44" s="134">
        <f t="shared" si="1"/>
        <v>-73.44</v>
      </c>
    </row>
    <row r="45" spans="1:13">
      <c r="A45" s="128">
        <f t="shared" si="4"/>
        <v>39</v>
      </c>
      <c r="B45" s="137">
        <v>54</v>
      </c>
      <c r="C45" s="22" t="s">
        <v>52</v>
      </c>
      <c r="D45" s="138" t="s">
        <v>57</v>
      </c>
      <c r="E45" s="139">
        <v>70</v>
      </c>
      <c r="F45" s="133">
        <f t="shared" si="0"/>
        <v>13</v>
      </c>
      <c r="G45" s="133">
        <v>83</v>
      </c>
      <c r="H45" s="133">
        <v>350</v>
      </c>
      <c r="I45" s="133">
        <f t="shared" si="2"/>
        <v>29</v>
      </c>
      <c r="J45" s="135">
        <f t="shared" si="5"/>
        <v>-1.3780000000000001E-3</v>
      </c>
      <c r="K45" s="136">
        <f t="shared" ref="K45:K51" si="10">+K22</f>
        <v>-0.04</v>
      </c>
      <c r="L45" s="133">
        <v>996</v>
      </c>
      <c r="M45" s="134">
        <f t="shared" si="1"/>
        <v>-478.08000000000004</v>
      </c>
    </row>
    <row r="46" spans="1:13">
      <c r="A46" s="128">
        <f t="shared" si="4"/>
        <v>40</v>
      </c>
      <c r="B46" s="137">
        <v>54</v>
      </c>
      <c r="C46" s="22" t="s">
        <v>52</v>
      </c>
      <c r="D46" s="138" t="s">
        <v>57</v>
      </c>
      <c r="E46" s="139">
        <v>100</v>
      </c>
      <c r="F46" s="133">
        <f t="shared" si="0"/>
        <v>17</v>
      </c>
      <c r="G46" s="133">
        <v>117</v>
      </c>
      <c r="H46" s="133">
        <v>350</v>
      </c>
      <c r="I46" s="133">
        <f t="shared" si="2"/>
        <v>41</v>
      </c>
      <c r="J46" s="135">
        <f t="shared" si="5"/>
        <v>-1.3780000000000001E-3</v>
      </c>
      <c r="K46" s="136">
        <f t="shared" si="10"/>
        <v>-0.06</v>
      </c>
      <c r="L46" s="133">
        <v>2341</v>
      </c>
      <c r="M46" s="134">
        <f t="shared" si="1"/>
        <v>-1685.52</v>
      </c>
    </row>
    <row r="47" spans="1:13">
      <c r="A47" s="128">
        <f t="shared" si="4"/>
        <v>41</v>
      </c>
      <c r="B47" s="137">
        <v>54</v>
      </c>
      <c r="C47" s="22" t="s">
        <v>52</v>
      </c>
      <c r="D47" s="138" t="s">
        <v>57</v>
      </c>
      <c r="E47" s="139">
        <v>150</v>
      </c>
      <c r="F47" s="133">
        <f t="shared" si="0"/>
        <v>21</v>
      </c>
      <c r="G47" s="133">
        <v>171</v>
      </c>
      <c r="H47" s="133">
        <v>350</v>
      </c>
      <c r="I47" s="133">
        <f t="shared" si="2"/>
        <v>60</v>
      </c>
      <c r="J47" s="135">
        <f t="shared" si="5"/>
        <v>-1.3780000000000001E-3</v>
      </c>
      <c r="K47" s="136">
        <f t="shared" si="10"/>
        <v>-0.08</v>
      </c>
      <c r="L47" s="133">
        <v>1048</v>
      </c>
      <c r="M47" s="134">
        <f t="shared" si="1"/>
        <v>-1006.08</v>
      </c>
    </row>
    <row r="48" spans="1:13">
      <c r="A48" s="128">
        <f t="shared" si="4"/>
        <v>42</v>
      </c>
      <c r="B48" s="137">
        <v>54</v>
      </c>
      <c r="C48" s="22" t="s">
        <v>52</v>
      </c>
      <c r="D48" s="138" t="s">
        <v>57</v>
      </c>
      <c r="E48" s="139">
        <v>200</v>
      </c>
      <c r="F48" s="133">
        <f t="shared" si="0"/>
        <v>27</v>
      </c>
      <c r="G48" s="133">
        <v>227</v>
      </c>
      <c r="H48" s="133">
        <v>350</v>
      </c>
      <c r="I48" s="133">
        <f t="shared" si="2"/>
        <v>79</v>
      </c>
      <c r="J48" s="135">
        <f t="shared" si="5"/>
        <v>-1.3780000000000001E-3</v>
      </c>
      <c r="K48" s="136">
        <f t="shared" si="10"/>
        <v>-0.11</v>
      </c>
      <c r="L48" s="133">
        <v>1806</v>
      </c>
      <c r="M48" s="134">
        <f t="shared" si="1"/>
        <v>-2383.92</v>
      </c>
    </row>
    <row r="49" spans="1:13">
      <c r="A49" s="128">
        <f t="shared" si="4"/>
        <v>43</v>
      </c>
      <c r="B49" s="137">
        <v>54</v>
      </c>
      <c r="C49" s="22" t="s">
        <v>52</v>
      </c>
      <c r="D49" s="138" t="s">
        <v>57</v>
      </c>
      <c r="E49" s="139">
        <v>250</v>
      </c>
      <c r="F49" s="133">
        <f t="shared" si="0"/>
        <v>31</v>
      </c>
      <c r="G49" s="133">
        <v>281</v>
      </c>
      <c r="H49" s="133">
        <v>350</v>
      </c>
      <c r="I49" s="133">
        <f t="shared" si="2"/>
        <v>98</v>
      </c>
      <c r="J49" s="135">
        <f t="shared" si="5"/>
        <v>-1.3780000000000001E-3</v>
      </c>
      <c r="K49" s="136">
        <f t="shared" si="10"/>
        <v>-0.14000000000000001</v>
      </c>
      <c r="L49" s="133">
        <v>2275</v>
      </c>
      <c r="M49" s="134">
        <f t="shared" si="1"/>
        <v>-3822.0000000000009</v>
      </c>
    </row>
    <row r="50" spans="1:13">
      <c r="A50" s="128">
        <f t="shared" si="4"/>
        <v>44</v>
      </c>
      <c r="B50" s="137">
        <v>54</v>
      </c>
      <c r="C50" s="22" t="s">
        <v>52</v>
      </c>
      <c r="D50" s="138" t="s">
        <v>57</v>
      </c>
      <c r="E50" s="139">
        <v>310</v>
      </c>
      <c r="F50" s="133">
        <f t="shared" si="0"/>
        <v>73</v>
      </c>
      <c r="G50" s="133">
        <v>383</v>
      </c>
      <c r="H50" s="133">
        <v>350</v>
      </c>
      <c r="I50" s="133">
        <f t="shared" si="2"/>
        <v>134</v>
      </c>
      <c r="J50" s="135">
        <f t="shared" si="5"/>
        <v>-1.3780000000000001E-3</v>
      </c>
      <c r="K50" s="136">
        <f t="shared" si="10"/>
        <v>-0.18</v>
      </c>
      <c r="L50" s="133">
        <v>128</v>
      </c>
      <c r="M50" s="134">
        <f t="shared" si="1"/>
        <v>-276.48</v>
      </c>
    </row>
    <row r="51" spans="1:13">
      <c r="A51" s="128">
        <f t="shared" si="4"/>
        <v>45</v>
      </c>
      <c r="B51" s="137">
        <v>54</v>
      </c>
      <c r="C51" s="22" t="s">
        <v>52</v>
      </c>
      <c r="D51" s="138" t="s">
        <v>57</v>
      </c>
      <c r="E51" s="139">
        <v>400</v>
      </c>
      <c r="F51" s="133">
        <f t="shared" si="0"/>
        <v>38</v>
      </c>
      <c r="G51" s="133">
        <v>438</v>
      </c>
      <c r="H51" s="133">
        <v>350</v>
      </c>
      <c r="I51" s="133">
        <f t="shared" si="2"/>
        <v>153</v>
      </c>
      <c r="J51" s="135">
        <f t="shared" si="5"/>
        <v>-1.3780000000000001E-3</v>
      </c>
      <c r="K51" s="136">
        <f t="shared" si="10"/>
        <v>-0.21</v>
      </c>
      <c r="L51" s="133">
        <v>2204</v>
      </c>
      <c r="M51" s="134">
        <f t="shared" si="1"/>
        <v>-5554.08</v>
      </c>
    </row>
    <row r="52" spans="1:13">
      <c r="A52" s="128">
        <f t="shared" si="4"/>
        <v>46</v>
      </c>
      <c r="B52" s="137">
        <v>54</v>
      </c>
      <c r="C52" s="22" t="s">
        <v>52</v>
      </c>
      <c r="D52" s="138" t="s">
        <v>57</v>
      </c>
      <c r="E52" s="139">
        <v>1000</v>
      </c>
      <c r="F52" s="133">
        <f t="shared" si="0"/>
        <v>102</v>
      </c>
      <c r="G52" s="133">
        <v>1102</v>
      </c>
      <c r="H52" s="133">
        <v>350</v>
      </c>
      <c r="I52" s="133">
        <f t="shared" si="2"/>
        <v>386</v>
      </c>
      <c r="J52" s="135">
        <f t="shared" si="5"/>
        <v>-1.3780000000000001E-3</v>
      </c>
      <c r="K52" s="136">
        <f t="shared" si="3"/>
        <v>-0.53</v>
      </c>
      <c r="L52" s="133">
        <v>11</v>
      </c>
      <c r="M52" s="134">
        <f t="shared" si="1"/>
        <v>-69.960000000000008</v>
      </c>
    </row>
    <row r="53" spans="1:13">
      <c r="A53" s="128">
        <f t="shared" si="4"/>
        <v>47</v>
      </c>
      <c r="B53" s="22">
        <v>55</v>
      </c>
      <c r="C53" s="137" t="s">
        <v>58</v>
      </c>
      <c r="D53" s="140" t="s">
        <v>262</v>
      </c>
      <c r="E53" s="129">
        <v>70</v>
      </c>
      <c r="F53" s="130">
        <f t="shared" si="0"/>
        <v>13</v>
      </c>
      <c r="G53" s="130">
        <f>+G45</f>
        <v>83</v>
      </c>
      <c r="H53" s="130">
        <v>350</v>
      </c>
      <c r="I53" s="130">
        <f t="shared" si="2"/>
        <v>29</v>
      </c>
      <c r="J53" s="135">
        <f t="shared" si="5"/>
        <v>-1.3780000000000001E-3</v>
      </c>
      <c r="K53" s="136">
        <f>+K22</f>
        <v>-0.04</v>
      </c>
      <c r="L53" s="133">
        <v>19</v>
      </c>
      <c r="M53" s="134">
        <f t="shared" si="1"/>
        <v>-9.120000000000001</v>
      </c>
    </row>
    <row r="54" spans="1:13">
      <c r="A54" s="128">
        <f t="shared" si="4"/>
        <v>48</v>
      </c>
      <c r="B54" s="22">
        <v>55</v>
      </c>
      <c r="C54" s="137" t="s">
        <v>58</v>
      </c>
      <c r="D54" s="140" t="s">
        <v>262</v>
      </c>
      <c r="E54" s="129">
        <v>100</v>
      </c>
      <c r="F54" s="130">
        <f t="shared" si="0"/>
        <v>17</v>
      </c>
      <c r="G54" s="130">
        <f>+G46</f>
        <v>117</v>
      </c>
      <c r="H54" s="130">
        <v>350</v>
      </c>
      <c r="I54" s="130">
        <f t="shared" si="2"/>
        <v>41</v>
      </c>
      <c r="J54" s="135">
        <f t="shared" si="5"/>
        <v>-1.3780000000000001E-3</v>
      </c>
      <c r="K54" s="136">
        <f>+K23</f>
        <v>-0.06</v>
      </c>
      <c r="L54" s="133">
        <v>4800</v>
      </c>
      <c r="M54" s="134">
        <f t="shared" si="1"/>
        <v>-3456</v>
      </c>
    </row>
    <row r="55" spans="1:13">
      <c r="A55" s="128">
        <f t="shared" si="4"/>
        <v>49</v>
      </c>
      <c r="B55" s="22">
        <v>55</v>
      </c>
      <c r="C55" s="137" t="s">
        <v>58</v>
      </c>
      <c r="D55" s="140" t="s">
        <v>262</v>
      </c>
      <c r="E55" s="129">
        <v>150</v>
      </c>
      <c r="F55" s="130">
        <f t="shared" si="0"/>
        <v>21</v>
      </c>
      <c r="G55" s="130">
        <f>+G47</f>
        <v>171</v>
      </c>
      <c r="H55" s="130">
        <v>350</v>
      </c>
      <c r="I55" s="130">
        <f t="shared" si="2"/>
        <v>60</v>
      </c>
      <c r="J55" s="135">
        <f t="shared" si="5"/>
        <v>-1.3780000000000001E-3</v>
      </c>
      <c r="K55" s="136">
        <f>+K24</f>
        <v>-0.08</v>
      </c>
      <c r="L55" s="133">
        <v>564</v>
      </c>
      <c r="M55" s="134">
        <f t="shared" si="1"/>
        <v>-541.43999999999994</v>
      </c>
    </row>
    <row r="56" spans="1:13">
      <c r="A56" s="128">
        <f t="shared" si="4"/>
        <v>50</v>
      </c>
      <c r="B56" s="22">
        <v>55</v>
      </c>
      <c r="C56" s="137" t="s">
        <v>58</v>
      </c>
      <c r="D56" s="140" t="s">
        <v>262</v>
      </c>
      <c r="E56" s="129">
        <v>200</v>
      </c>
      <c r="F56" s="130">
        <f t="shared" si="0"/>
        <v>27</v>
      </c>
      <c r="G56" s="130">
        <f>+G48</f>
        <v>227</v>
      </c>
      <c r="H56" s="130">
        <v>350</v>
      </c>
      <c r="I56" s="130">
        <f t="shared" si="2"/>
        <v>79</v>
      </c>
      <c r="J56" s="135">
        <f t="shared" si="5"/>
        <v>-1.3780000000000001E-3</v>
      </c>
      <c r="K56" s="136">
        <f>+K25</f>
        <v>-0.11</v>
      </c>
      <c r="L56" s="133">
        <v>1417</v>
      </c>
      <c r="M56" s="134">
        <f t="shared" si="1"/>
        <v>-1870.44</v>
      </c>
    </row>
    <row r="57" spans="1:13">
      <c r="A57" s="128">
        <f t="shared" si="4"/>
        <v>51</v>
      </c>
      <c r="B57" s="22">
        <v>55</v>
      </c>
      <c r="C57" s="137" t="s">
        <v>58</v>
      </c>
      <c r="D57" s="140" t="s">
        <v>262</v>
      </c>
      <c r="E57" s="129">
        <v>250</v>
      </c>
      <c r="F57" s="130">
        <f t="shared" si="0"/>
        <v>31</v>
      </c>
      <c r="G57" s="130">
        <f>+G49</f>
        <v>281</v>
      </c>
      <c r="H57" s="130">
        <v>350</v>
      </c>
      <c r="I57" s="130">
        <f t="shared" si="2"/>
        <v>98</v>
      </c>
      <c r="J57" s="135">
        <f t="shared" si="5"/>
        <v>-1.3780000000000001E-3</v>
      </c>
      <c r="K57" s="136">
        <f>+K26</f>
        <v>-0.14000000000000001</v>
      </c>
      <c r="L57" s="133">
        <v>142</v>
      </c>
      <c r="M57" s="134">
        <f t="shared" si="1"/>
        <v>-238.56000000000003</v>
      </c>
    </row>
    <row r="58" spans="1:13">
      <c r="A58" s="128">
        <f t="shared" si="4"/>
        <v>52</v>
      </c>
      <c r="B58" s="22">
        <v>55</v>
      </c>
      <c r="C58" s="137" t="s">
        <v>58</v>
      </c>
      <c r="D58" s="140" t="s">
        <v>262</v>
      </c>
      <c r="E58" s="129">
        <v>400</v>
      </c>
      <c r="F58" s="130">
        <f t="shared" si="0"/>
        <v>38</v>
      </c>
      <c r="G58" s="130">
        <f>+G51</f>
        <v>438</v>
      </c>
      <c r="H58" s="130">
        <v>350</v>
      </c>
      <c r="I58" s="130">
        <f t="shared" si="2"/>
        <v>153</v>
      </c>
      <c r="J58" s="135">
        <f t="shared" si="5"/>
        <v>-1.3780000000000001E-3</v>
      </c>
      <c r="K58" s="136">
        <f>+K28</f>
        <v>-0.21</v>
      </c>
      <c r="L58" s="133">
        <v>69</v>
      </c>
      <c r="M58" s="134">
        <f t="shared" si="1"/>
        <v>-173.88</v>
      </c>
    </row>
    <row r="59" spans="1:13">
      <c r="A59" s="128">
        <f t="shared" si="4"/>
        <v>53</v>
      </c>
      <c r="B59" s="22">
        <v>55</v>
      </c>
      <c r="C59" s="137" t="s">
        <v>58</v>
      </c>
      <c r="D59" s="140" t="s">
        <v>263</v>
      </c>
      <c r="E59" s="129">
        <v>250</v>
      </c>
      <c r="F59" s="130">
        <f t="shared" si="0"/>
        <v>39</v>
      </c>
      <c r="G59" s="130">
        <f>+G18</f>
        <v>289</v>
      </c>
      <c r="H59" s="130">
        <v>350</v>
      </c>
      <c r="I59" s="130">
        <f t="shared" si="2"/>
        <v>101</v>
      </c>
      <c r="J59" s="135">
        <f t="shared" si="5"/>
        <v>-1.3780000000000001E-3</v>
      </c>
      <c r="K59" s="136">
        <f>+K18</f>
        <v>-0.14000000000000001</v>
      </c>
      <c r="L59" s="133">
        <v>0</v>
      </c>
      <c r="M59" s="134">
        <f t="shared" si="1"/>
        <v>0</v>
      </c>
    </row>
    <row r="60" spans="1:13">
      <c r="A60" s="128">
        <f t="shared" si="4"/>
        <v>54</v>
      </c>
      <c r="B60" s="137">
        <v>57</v>
      </c>
      <c r="C60" s="137" t="s">
        <v>59</v>
      </c>
      <c r="D60" s="138" t="s">
        <v>60</v>
      </c>
      <c r="E60" s="141" t="s">
        <v>264</v>
      </c>
      <c r="F60" s="130">
        <f>+'Delivered Loads by Tariff'!C164</f>
        <v>4821000</v>
      </c>
      <c r="G60" s="133"/>
      <c r="H60" s="142" t="s">
        <v>265</v>
      </c>
      <c r="I60" s="133">
        <f>+F60/0.245</f>
        <v>19677551.020408165</v>
      </c>
      <c r="J60" s="135">
        <f t="shared" si="5"/>
        <v>-1.3780000000000001E-3</v>
      </c>
      <c r="K60" s="143">
        <f>ROUND(+J$60*0.245,5)</f>
        <v>-3.4000000000000002E-4</v>
      </c>
      <c r="L60" s="144">
        <v>0</v>
      </c>
      <c r="M60" s="134">
        <f>+K60*I60</f>
        <v>-6690.3673469387768</v>
      </c>
    </row>
    <row r="61" spans="1:13">
      <c r="A61" s="128">
        <f t="shared" si="4"/>
        <v>55</v>
      </c>
      <c r="B61" s="22">
        <v>58</v>
      </c>
      <c r="C61" s="137" t="s">
        <v>62</v>
      </c>
      <c r="D61" s="140" t="s">
        <v>266</v>
      </c>
      <c r="E61" s="129">
        <v>70</v>
      </c>
      <c r="F61" s="130">
        <f t="shared" ref="F61:F77" si="11">+G61-E61</f>
        <v>13</v>
      </c>
      <c r="G61" s="130">
        <f t="shared" ref="G61:G66" si="12">+G53</f>
        <v>83</v>
      </c>
      <c r="H61" s="130">
        <v>350</v>
      </c>
      <c r="I61" s="130">
        <f t="shared" ref="I61:I77" si="13">ROUND(+G61*H61/1000,0)</f>
        <v>29</v>
      </c>
      <c r="J61" s="135">
        <f t="shared" si="5"/>
        <v>-1.3780000000000001E-3</v>
      </c>
      <c r="K61" s="136">
        <f>+K22</f>
        <v>-0.04</v>
      </c>
      <c r="L61" s="133">
        <v>65</v>
      </c>
      <c r="M61" s="134">
        <f t="shared" ref="M61:M124" si="14">+L61*K61*12</f>
        <v>-31.200000000000003</v>
      </c>
    </row>
    <row r="62" spans="1:13">
      <c r="A62" s="128">
        <f t="shared" si="4"/>
        <v>56</v>
      </c>
      <c r="B62" s="22">
        <v>58</v>
      </c>
      <c r="C62" s="137" t="s">
        <v>62</v>
      </c>
      <c r="D62" s="140" t="s">
        <v>266</v>
      </c>
      <c r="E62" s="129">
        <v>100</v>
      </c>
      <c r="F62" s="130">
        <f t="shared" si="11"/>
        <v>17</v>
      </c>
      <c r="G62" s="130">
        <f t="shared" si="12"/>
        <v>117</v>
      </c>
      <c r="H62" s="130">
        <v>350</v>
      </c>
      <c r="I62" s="130">
        <f t="shared" si="13"/>
        <v>41</v>
      </c>
      <c r="J62" s="135">
        <f t="shared" si="5"/>
        <v>-1.3780000000000001E-3</v>
      </c>
      <c r="K62" s="136">
        <f>+K23</f>
        <v>-0.06</v>
      </c>
      <c r="L62" s="133">
        <v>6</v>
      </c>
      <c r="M62" s="134">
        <f t="shared" si="14"/>
        <v>-4.32</v>
      </c>
    </row>
    <row r="63" spans="1:13">
      <c r="A63" s="128">
        <f t="shared" si="4"/>
        <v>57</v>
      </c>
      <c r="B63" s="22">
        <v>58</v>
      </c>
      <c r="C63" s="137" t="s">
        <v>62</v>
      </c>
      <c r="D63" s="140" t="s">
        <v>266</v>
      </c>
      <c r="E63" s="129">
        <v>150</v>
      </c>
      <c r="F63" s="130">
        <f t="shared" si="11"/>
        <v>21</v>
      </c>
      <c r="G63" s="130">
        <f t="shared" si="12"/>
        <v>171</v>
      </c>
      <c r="H63" s="130">
        <v>350</v>
      </c>
      <c r="I63" s="130">
        <f t="shared" si="13"/>
        <v>60</v>
      </c>
      <c r="J63" s="135">
        <f t="shared" si="5"/>
        <v>-1.3780000000000001E-3</v>
      </c>
      <c r="K63" s="136">
        <f>+K24</f>
        <v>-0.08</v>
      </c>
      <c r="L63" s="133">
        <v>194</v>
      </c>
      <c r="M63" s="134">
        <f t="shared" si="14"/>
        <v>-186.24</v>
      </c>
    </row>
    <row r="64" spans="1:13">
      <c r="A64" s="128">
        <f t="shared" si="4"/>
        <v>58</v>
      </c>
      <c r="B64" s="22">
        <v>58</v>
      </c>
      <c r="C64" s="137" t="s">
        <v>62</v>
      </c>
      <c r="D64" s="140" t="s">
        <v>266</v>
      </c>
      <c r="E64" s="129">
        <v>200</v>
      </c>
      <c r="F64" s="130">
        <f t="shared" si="11"/>
        <v>27</v>
      </c>
      <c r="G64" s="130">
        <f t="shared" si="12"/>
        <v>227</v>
      </c>
      <c r="H64" s="130">
        <v>350</v>
      </c>
      <c r="I64" s="130">
        <f t="shared" si="13"/>
        <v>79</v>
      </c>
      <c r="J64" s="135">
        <f t="shared" si="5"/>
        <v>-1.3780000000000001E-3</v>
      </c>
      <c r="K64" s="136">
        <f>+K25</f>
        <v>-0.11</v>
      </c>
      <c r="L64" s="133">
        <v>344</v>
      </c>
      <c r="M64" s="134">
        <f t="shared" si="14"/>
        <v>-454.08000000000004</v>
      </c>
    </row>
    <row r="65" spans="1:13">
      <c r="A65" s="128">
        <f t="shared" si="4"/>
        <v>59</v>
      </c>
      <c r="B65" s="22">
        <v>58</v>
      </c>
      <c r="C65" s="137" t="s">
        <v>62</v>
      </c>
      <c r="D65" s="140" t="s">
        <v>266</v>
      </c>
      <c r="E65" s="129">
        <v>250</v>
      </c>
      <c r="F65" s="130">
        <f t="shared" si="11"/>
        <v>31</v>
      </c>
      <c r="G65" s="130">
        <f t="shared" si="12"/>
        <v>281</v>
      </c>
      <c r="H65" s="130">
        <v>350</v>
      </c>
      <c r="I65" s="130">
        <f t="shared" si="13"/>
        <v>98</v>
      </c>
      <c r="J65" s="135">
        <f t="shared" si="5"/>
        <v>-1.3780000000000001E-3</v>
      </c>
      <c r="K65" s="136">
        <f>+K26</f>
        <v>-0.14000000000000001</v>
      </c>
      <c r="L65" s="133">
        <v>60</v>
      </c>
      <c r="M65" s="134">
        <f t="shared" si="14"/>
        <v>-100.80000000000001</v>
      </c>
    </row>
    <row r="66" spans="1:13">
      <c r="A66" s="128">
        <f t="shared" si="4"/>
        <v>60</v>
      </c>
      <c r="B66" s="22">
        <v>58</v>
      </c>
      <c r="C66" s="137" t="s">
        <v>62</v>
      </c>
      <c r="D66" s="140" t="s">
        <v>266</v>
      </c>
      <c r="E66" s="129">
        <v>400</v>
      </c>
      <c r="F66" s="130">
        <f t="shared" si="11"/>
        <v>38</v>
      </c>
      <c r="G66" s="130">
        <f t="shared" si="12"/>
        <v>438</v>
      </c>
      <c r="H66" s="130">
        <v>350</v>
      </c>
      <c r="I66" s="130">
        <f t="shared" si="13"/>
        <v>153</v>
      </c>
      <c r="J66" s="135">
        <f t="shared" si="5"/>
        <v>-1.3780000000000001E-3</v>
      </c>
      <c r="K66" s="136">
        <f>+K28</f>
        <v>-0.21</v>
      </c>
      <c r="L66" s="133">
        <v>432</v>
      </c>
      <c r="M66" s="134">
        <f t="shared" si="14"/>
        <v>-1088.6399999999999</v>
      </c>
    </row>
    <row r="67" spans="1:13">
      <c r="A67" s="128">
        <f t="shared" si="4"/>
        <v>61</v>
      </c>
      <c r="B67" s="22">
        <v>58</v>
      </c>
      <c r="C67" s="137" t="s">
        <v>62</v>
      </c>
      <c r="D67" s="140" t="s">
        <v>267</v>
      </c>
      <c r="E67" s="129">
        <v>175</v>
      </c>
      <c r="F67" s="130">
        <f t="shared" si="11"/>
        <v>36</v>
      </c>
      <c r="G67" s="130">
        <f>+G17</f>
        <v>211</v>
      </c>
      <c r="H67" s="130">
        <v>350</v>
      </c>
      <c r="I67" s="130">
        <f t="shared" si="13"/>
        <v>74</v>
      </c>
      <c r="J67" s="135">
        <f t="shared" si="5"/>
        <v>-1.3780000000000001E-3</v>
      </c>
      <c r="K67" s="136">
        <f>+K17</f>
        <v>-0.1</v>
      </c>
      <c r="L67" s="133">
        <v>5</v>
      </c>
      <c r="M67" s="134">
        <f t="shared" si="14"/>
        <v>-6</v>
      </c>
    </row>
    <row r="68" spans="1:13">
      <c r="A68" s="128">
        <f t="shared" si="4"/>
        <v>62</v>
      </c>
      <c r="B68" s="22">
        <v>58</v>
      </c>
      <c r="C68" s="137" t="s">
        <v>62</v>
      </c>
      <c r="D68" s="140" t="s">
        <v>267</v>
      </c>
      <c r="E68" s="129">
        <v>250</v>
      </c>
      <c r="F68" s="130">
        <f t="shared" si="11"/>
        <v>39</v>
      </c>
      <c r="G68" s="130">
        <f>+G18</f>
        <v>289</v>
      </c>
      <c r="H68" s="130">
        <v>350</v>
      </c>
      <c r="I68" s="130">
        <f t="shared" si="13"/>
        <v>101</v>
      </c>
      <c r="J68" s="135">
        <f t="shared" si="5"/>
        <v>-1.3780000000000001E-3</v>
      </c>
      <c r="K68" s="136">
        <f>+K18</f>
        <v>-0.14000000000000001</v>
      </c>
      <c r="L68" s="133">
        <v>14</v>
      </c>
      <c r="M68" s="134">
        <f t="shared" si="14"/>
        <v>-23.520000000000003</v>
      </c>
    </row>
    <row r="69" spans="1:13">
      <c r="A69" s="128">
        <f t="shared" si="4"/>
        <v>63</v>
      </c>
      <c r="B69" s="22">
        <v>58</v>
      </c>
      <c r="C69" s="137" t="s">
        <v>62</v>
      </c>
      <c r="D69" s="140" t="s">
        <v>267</v>
      </c>
      <c r="E69" s="129">
        <v>400</v>
      </c>
      <c r="F69" s="130">
        <f t="shared" si="11"/>
        <v>52</v>
      </c>
      <c r="G69" s="130">
        <f>+G19</f>
        <v>452</v>
      </c>
      <c r="H69" s="130">
        <v>350</v>
      </c>
      <c r="I69" s="130">
        <f t="shared" si="13"/>
        <v>158</v>
      </c>
      <c r="J69" s="135">
        <f t="shared" si="5"/>
        <v>-1.3780000000000001E-3</v>
      </c>
      <c r="K69" s="136">
        <f>+K19</f>
        <v>-0.22</v>
      </c>
      <c r="L69" s="133">
        <v>86</v>
      </c>
      <c r="M69" s="134">
        <f t="shared" si="14"/>
        <v>-227.04000000000002</v>
      </c>
    </row>
    <row r="70" spans="1:13">
      <c r="A70" s="128">
        <f t="shared" si="4"/>
        <v>64</v>
      </c>
      <c r="B70" s="22">
        <v>58</v>
      </c>
      <c r="C70" s="137" t="s">
        <v>62</v>
      </c>
      <c r="D70" s="140" t="s">
        <v>267</v>
      </c>
      <c r="E70" s="129">
        <v>1000</v>
      </c>
      <c r="F70" s="130">
        <f t="shared" si="11"/>
        <v>80</v>
      </c>
      <c r="G70" s="130">
        <f>+G20</f>
        <v>1080</v>
      </c>
      <c r="H70" s="130">
        <v>350</v>
      </c>
      <c r="I70" s="130">
        <f t="shared" si="13"/>
        <v>378</v>
      </c>
      <c r="J70" s="135">
        <f t="shared" si="5"/>
        <v>-1.3780000000000001E-3</v>
      </c>
      <c r="K70" s="136">
        <f>+K20</f>
        <v>-0.52</v>
      </c>
      <c r="L70" s="133">
        <v>125</v>
      </c>
      <c r="M70" s="134">
        <f t="shared" si="14"/>
        <v>-780</v>
      </c>
    </row>
    <row r="71" spans="1:13">
      <c r="A71" s="128">
        <f t="shared" si="4"/>
        <v>65</v>
      </c>
      <c r="B71" s="22">
        <v>58</v>
      </c>
      <c r="C71" s="137" t="s">
        <v>62</v>
      </c>
      <c r="D71" s="145" t="s">
        <v>268</v>
      </c>
      <c r="E71" s="129">
        <v>100</v>
      </c>
      <c r="F71" s="130">
        <f t="shared" si="11"/>
        <v>17</v>
      </c>
      <c r="G71" s="130">
        <f>+G62</f>
        <v>117</v>
      </c>
      <c r="H71" s="130">
        <v>350</v>
      </c>
      <c r="I71" s="130">
        <f t="shared" si="13"/>
        <v>41</v>
      </c>
      <c r="J71" s="135">
        <f t="shared" si="5"/>
        <v>-1.3780000000000001E-3</v>
      </c>
      <c r="K71" s="136">
        <f>+K23</f>
        <v>-0.06</v>
      </c>
      <c r="L71" s="133">
        <v>2</v>
      </c>
      <c r="M71" s="134">
        <f t="shared" si="14"/>
        <v>-1.44</v>
      </c>
    </row>
    <row r="72" spans="1:13">
      <c r="A72" s="128">
        <f t="shared" si="4"/>
        <v>66</v>
      </c>
      <c r="B72" s="22">
        <v>58</v>
      </c>
      <c r="C72" s="137" t="s">
        <v>62</v>
      </c>
      <c r="D72" s="145" t="s">
        <v>268</v>
      </c>
      <c r="E72" s="129">
        <v>150</v>
      </c>
      <c r="F72" s="130">
        <f t="shared" si="11"/>
        <v>21</v>
      </c>
      <c r="G72" s="130">
        <f>+G63</f>
        <v>171</v>
      </c>
      <c r="H72" s="130">
        <v>350</v>
      </c>
      <c r="I72" s="130">
        <f t="shared" si="13"/>
        <v>60</v>
      </c>
      <c r="J72" s="135">
        <f t="shared" si="5"/>
        <v>-1.3780000000000001E-3</v>
      </c>
      <c r="K72" s="136">
        <f>+K24</f>
        <v>-0.08</v>
      </c>
      <c r="L72" s="133">
        <v>12</v>
      </c>
      <c r="M72" s="134">
        <f t="shared" si="14"/>
        <v>-11.52</v>
      </c>
    </row>
    <row r="73" spans="1:13">
      <c r="A73" s="128">
        <f t="shared" ref="A73:A136" si="15">ROW(A67)</f>
        <v>67</v>
      </c>
      <c r="B73" s="22">
        <v>58</v>
      </c>
      <c r="C73" s="137" t="s">
        <v>62</v>
      </c>
      <c r="D73" s="145" t="s">
        <v>268</v>
      </c>
      <c r="E73" s="129">
        <v>200</v>
      </c>
      <c r="F73" s="130">
        <f t="shared" si="11"/>
        <v>27</v>
      </c>
      <c r="G73" s="130">
        <f>+G64</f>
        <v>227</v>
      </c>
      <c r="H73" s="130">
        <v>350</v>
      </c>
      <c r="I73" s="130">
        <f t="shared" si="13"/>
        <v>79</v>
      </c>
      <c r="J73" s="135">
        <f t="shared" ref="J73:J131" si="16">+$J$7</f>
        <v>-1.3780000000000001E-3</v>
      </c>
      <c r="K73" s="136">
        <f>+K25</f>
        <v>-0.11</v>
      </c>
      <c r="L73" s="133">
        <v>9</v>
      </c>
      <c r="M73" s="134">
        <f t="shared" si="14"/>
        <v>-11.879999999999999</v>
      </c>
    </row>
    <row r="74" spans="1:13">
      <c r="A74" s="128">
        <f t="shared" si="15"/>
        <v>68</v>
      </c>
      <c r="B74" s="22">
        <v>58</v>
      </c>
      <c r="C74" s="137" t="s">
        <v>62</v>
      </c>
      <c r="D74" s="145" t="s">
        <v>268</v>
      </c>
      <c r="E74" s="129">
        <v>250</v>
      </c>
      <c r="F74" s="130">
        <f t="shared" si="11"/>
        <v>31</v>
      </c>
      <c r="G74" s="130">
        <f>+G65</f>
        <v>281</v>
      </c>
      <c r="H74" s="130">
        <v>350</v>
      </c>
      <c r="I74" s="130">
        <f t="shared" si="13"/>
        <v>98</v>
      </c>
      <c r="J74" s="135">
        <f t="shared" si="16"/>
        <v>-1.3780000000000001E-3</v>
      </c>
      <c r="K74" s="136">
        <f>+K26</f>
        <v>-0.14000000000000001</v>
      </c>
      <c r="L74" s="133">
        <v>25</v>
      </c>
      <c r="M74" s="134">
        <f t="shared" si="14"/>
        <v>-42.000000000000007</v>
      </c>
    </row>
    <row r="75" spans="1:13">
      <c r="A75" s="128">
        <f t="shared" si="15"/>
        <v>69</v>
      </c>
      <c r="B75" s="22">
        <v>58</v>
      </c>
      <c r="C75" s="137" t="s">
        <v>62</v>
      </c>
      <c r="D75" s="145" t="s">
        <v>268</v>
      </c>
      <c r="E75" s="129">
        <v>400</v>
      </c>
      <c r="F75" s="130">
        <f t="shared" si="11"/>
        <v>38</v>
      </c>
      <c r="G75" s="130">
        <f>+G66</f>
        <v>438</v>
      </c>
      <c r="H75" s="130">
        <v>350</v>
      </c>
      <c r="I75" s="130">
        <f t="shared" si="13"/>
        <v>153</v>
      </c>
      <c r="J75" s="135">
        <f t="shared" si="16"/>
        <v>-1.3780000000000001E-3</v>
      </c>
      <c r="K75" s="136">
        <f>+K28</f>
        <v>-0.21</v>
      </c>
      <c r="L75" s="133">
        <v>81</v>
      </c>
      <c r="M75" s="134">
        <f t="shared" si="14"/>
        <v>-204.11999999999998</v>
      </c>
    </row>
    <row r="76" spans="1:13">
      <c r="A76" s="128">
        <f t="shared" si="15"/>
        <v>70</v>
      </c>
      <c r="B76" s="22">
        <v>58</v>
      </c>
      <c r="C76" s="137" t="s">
        <v>62</v>
      </c>
      <c r="D76" s="140" t="s">
        <v>269</v>
      </c>
      <c r="E76" s="129">
        <v>250</v>
      </c>
      <c r="F76" s="130">
        <f t="shared" si="11"/>
        <v>39</v>
      </c>
      <c r="G76" s="130">
        <f>+G68</f>
        <v>289</v>
      </c>
      <c r="H76" s="130">
        <v>350</v>
      </c>
      <c r="I76" s="130">
        <f t="shared" si="13"/>
        <v>101</v>
      </c>
      <c r="J76" s="135">
        <f t="shared" si="16"/>
        <v>-1.3780000000000001E-3</v>
      </c>
      <c r="K76" s="136">
        <f>+K18</f>
        <v>-0.14000000000000001</v>
      </c>
      <c r="L76" s="133">
        <v>8</v>
      </c>
      <c r="M76" s="134">
        <f t="shared" si="14"/>
        <v>-13.440000000000001</v>
      </c>
    </row>
    <row r="77" spans="1:13">
      <c r="A77" s="128">
        <f t="shared" si="15"/>
        <v>71</v>
      </c>
      <c r="B77" s="22">
        <v>58</v>
      </c>
      <c r="C77" s="137" t="s">
        <v>62</v>
      </c>
      <c r="D77" s="140" t="s">
        <v>269</v>
      </c>
      <c r="E77" s="129">
        <v>400</v>
      </c>
      <c r="F77" s="130">
        <f t="shared" si="11"/>
        <v>52</v>
      </c>
      <c r="G77" s="130">
        <f>+G69</f>
        <v>452</v>
      </c>
      <c r="H77" s="130">
        <v>350</v>
      </c>
      <c r="I77" s="130">
        <f t="shared" si="13"/>
        <v>158</v>
      </c>
      <c r="J77" s="135">
        <f t="shared" si="16"/>
        <v>-1.3780000000000001E-3</v>
      </c>
      <c r="K77" s="136">
        <f t="shared" ref="K77" si="17">+K19</f>
        <v>-0.22</v>
      </c>
      <c r="L77" s="133">
        <v>63</v>
      </c>
      <c r="M77" s="134">
        <f t="shared" si="14"/>
        <v>-166.32</v>
      </c>
    </row>
    <row r="78" spans="1:13">
      <c r="A78" s="128">
        <f t="shared" si="15"/>
        <v>72</v>
      </c>
      <c r="B78" s="137" t="s">
        <v>270</v>
      </c>
      <c r="C78" s="137" t="s">
        <v>52</v>
      </c>
      <c r="D78" s="138" t="s">
        <v>161</v>
      </c>
      <c r="E78" s="146" t="s">
        <v>167</v>
      </c>
      <c r="F78" s="133">
        <v>32.5</v>
      </c>
      <c r="G78" s="133">
        <f>+F78</f>
        <v>32.5</v>
      </c>
      <c r="H78" s="133">
        <v>350</v>
      </c>
      <c r="I78" s="133">
        <f>ROUND(+G78*H78/1000,0)</f>
        <v>11</v>
      </c>
      <c r="J78" s="135">
        <f t="shared" si="16"/>
        <v>-1.3780000000000001E-3</v>
      </c>
      <c r="K78" s="132">
        <f t="shared" ref="K78:K131" si="18">+$I78*J78</f>
        <v>-1.5158000000000001E-2</v>
      </c>
      <c r="L78" s="133">
        <v>0</v>
      </c>
      <c r="M78" s="134">
        <f t="shared" si="14"/>
        <v>0</v>
      </c>
    </row>
    <row r="79" spans="1:13">
      <c r="A79" s="128">
        <f t="shared" si="15"/>
        <v>73</v>
      </c>
      <c r="B79" s="137" t="s">
        <v>270</v>
      </c>
      <c r="C79" s="137" t="s">
        <v>52</v>
      </c>
      <c r="D79" s="138" t="s">
        <v>161</v>
      </c>
      <c r="E79" s="146" t="s">
        <v>168</v>
      </c>
      <c r="F79" s="133">
        <v>37.5</v>
      </c>
      <c r="G79" s="133">
        <f t="shared" ref="G79:G131" si="19">+F79</f>
        <v>37.5</v>
      </c>
      <c r="H79" s="133">
        <v>350</v>
      </c>
      <c r="I79" s="133">
        <f t="shared" ref="I79:I131" si="20">ROUND(+G79*H79/1000,0)</f>
        <v>13</v>
      </c>
      <c r="J79" s="135">
        <f t="shared" si="16"/>
        <v>-1.3780000000000001E-3</v>
      </c>
      <c r="K79" s="132">
        <f t="shared" si="18"/>
        <v>-1.7914000000000003E-2</v>
      </c>
      <c r="L79" s="133">
        <v>0</v>
      </c>
      <c r="M79" s="134">
        <f t="shared" si="14"/>
        <v>0</v>
      </c>
    </row>
    <row r="80" spans="1:13">
      <c r="A80" s="128">
        <f t="shared" si="15"/>
        <v>74</v>
      </c>
      <c r="B80" s="137" t="s">
        <v>270</v>
      </c>
      <c r="C80" s="137" t="s">
        <v>52</v>
      </c>
      <c r="D80" s="138" t="s">
        <v>161</v>
      </c>
      <c r="E80" s="146" t="s">
        <v>169</v>
      </c>
      <c r="F80" s="133">
        <v>42.5</v>
      </c>
      <c r="G80" s="133">
        <f t="shared" si="19"/>
        <v>42.5</v>
      </c>
      <c r="H80" s="133">
        <v>350</v>
      </c>
      <c r="I80" s="133">
        <f t="shared" si="20"/>
        <v>15</v>
      </c>
      <c r="J80" s="135">
        <f t="shared" si="16"/>
        <v>-1.3780000000000001E-3</v>
      </c>
      <c r="K80" s="132">
        <f t="shared" si="18"/>
        <v>-2.0670000000000001E-2</v>
      </c>
      <c r="L80" s="133">
        <v>0</v>
      </c>
      <c r="M80" s="134">
        <f t="shared" si="14"/>
        <v>0</v>
      </c>
    </row>
    <row r="81" spans="1:13">
      <c r="A81" s="128">
        <f t="shared" si="15"/>
        <v>75</v>
      </c>
      <c r="B81" s="137" t="s">
        <v>270</v>
      </c>
      <c r="C81" s="137" t="s">
        <v>52</v>
      </c>
      <c r="D81" s="138" t="s">
        <v>161</v>
      </c>
      <c r="E81" s="146" t="s">
        <v>170</v>
      </c>
      <c r="F81" s="133">
        <v>47.5</v>
      </c>
      <c r="G81" s="133">
        <f t="shared" si="19"/>
        <v>47.5</v>
      </c>
      <c r="H81" s="133">
        <v>350</v>
      </c>
      <c r="I81" s="133">
        <f t="shared" si="20"/>
        <v>17</v>
      </c>
      <c r="J81" s="135">
        <f t="shared" si="16"/>
        <v>-1.3780000000000001E-3</v>
      </c>
      <c r="K81" s="132">
        <f t="shared" si="18"/>
        <v>-2.3426000000000002E-2</v>
      </c>
      <c r="L81" s="133">
        <v>0</v>
      </c>
      <c r="M81" s="134">
        <f t="shared" si="14"/>
        <v>0</v>
      </c>
    </row>
    <row r="82" spans="1:13">
      <c r="A82" s="128">
        <f t="shared" si="15"/>
        <v>76</v>
      </c>
      <c r="B82" s="137" t="s">
        <v>270</v>
      </c>
      <c r="C82" s="137" t="s">
        <v>52</v>
      </c>
      <c r="D82" s="138" t="s">
        <v>161</v>
      </c>
      <c r="E82" s="146" t="s">
        <v>171</v>
      </c>
      <c r="F82" s="133">
        <v>52.5</v>
      </c>
      <c r="G82" s="133">
        <f t="shared" si="19"/>
        <v>52.5</v>
      </c>
      <c r="H82" s="133">
        <v>350</v>
      </c>
      <c r="I82" s="133">
        <f t="shared" si="20"/>
        <v>18</v>
      </c>
      <c r="J82" s="135">
        <f t="shared" si="16"/>
        <v>-1.3780000000000001E-3</v>
      </c>
      <c r="K82" s="132">
        <f t="shared" si="18"/>
        <v>-2.4804000000000003E-2</v>
      </c>
      <c r="L82" s="133">
        <v>0</v>
      </c>
      <c r="M82" s="134">
        <f t="shared" si="14"/>
        <v>0</v>
      </c>
    </row>
    <row r="83" spans="1:13">
      <c r="A83" s="128">
        <f t="shared" si="15"/>
        <v>77</v>
      </c>
      <c r="B83" s="137" t="s">
        <v>270</v>
      </c>
      <c r="C83" s="137" t="s">
        <v>52</v>
      </c>
      <c r="D83" s="138" t="s">
        <v>161</v>
      </c>
      <c r="E83" s="146" t="s">
        <v>172</v>
      </c>
      <c r="F83" s="133">
        <v>57.5</v>
      </c>
      <c r="G83" s="133">
        <f t="shared" si="19"/>
        <v>57.5</v>
      </c>
      <c r="H83" s="133">
        <v>350</v>
      </c>
      <c r="I83" s="133">
        <f t="shared" si="20"/>
        <v>20</v>
      </c>
      <c r="J83" s="135">
        <f t="shared" si="16"/>
        <v>-1.3780000000000001E-3</v>
      </c>
      <c r="K83" s="132">
        <f t="shared" si="18"/>
        <v>-2.7560000000000001E-2</v>
      </c>
      <c r="L83" s="133">
        <v>18</v>
      </c>
      <c r="M83" s="134">
        <f t="shared" si="14"/>
        <v>-5.95296</v>
      </c>
    </row>
    <row r="84" spans="1:13">
      <c r="A84" s="128">
        <f t="shared" si="15"/>
        <v>78</v>
      </c>
      <c r="B84" s="137" t="s">
        <v>270</v>
      </c>
      <c r="C84" s="137" t="s">
        <v>52</v>
      </c>
      <c r="D84" s="138" t="s">
        <v>161</v>
      </c>
      <c r="E84" s="146" t="s">
        <v>173</v>
      </c>
      <c r="F84" s="133">
        <v>62.5</v>
      </c>
      <c r="G84" s="133">
        <f t="shared" si="19"/>
        <v>62.5</v>
      </c>
      <c r="H84" s="133">
        <v>350</v>
      </c>
      <c r="I84" s="133">
        <f t="shared" si="20"/>
        <v>22</v>
      </c>
      <c r="J84" s="135">
        <f t="shared" si="16"/>
        <v>-1.3780000000000001E-3</v>
      </c>
      <c r="K84" s="132">
        <f t="shared" si="18"/>
        <v>-3.0316000000000003E-2</v>
      </c>
      <c r="L84" s="133">
        <v>0</v>
      </c>
      <c r="M84" s="134">
        <f t="shared" si="14"/>
        <v>0</v>
      </c>
    </row>
    <row r="85" spans="1:13">
      <c r="A85" s="128">
        <f t="shared" si="15"/>
        <v>79</v>
      </c>
      <c r="B85" s="137" t="s">
        <v>270</v>
      </c>
      <c r="C85" s="137" t="s">
        <v>52</v>
      </c>
      <c r="D85" s="138" t="s">
        <v>161</v>
      </c>
      <c r="E85" s="146" t="s">
        <v>174</v>
      </c>
      <c r="F85" s="133">
        <v>67.5</v>
      </c>
      <c r="G85" s="133">
        <f t="shared" si="19"/>
        <v>67.5</v>
      </c>
      <c r="H85" s="133">
        <v>350</v>
      </c>
      <c r="I85" s="133">
        <f t="shared" si="20"/>
        <v>24</v>
      </c>
      <c r="J85" s="135">
        <f t="shared" si="16"/>
        <v>-1.3780000000000001E-3</v>
      </c>
      <c r="K85" s="132">
        <f t="shared" si="18"/>
        <v>-3.3072000000000004E-2</v>
      </c>
      <c r="L85" s="133">
        <v>2</v>
      </c>
      <c r="M85" s="134">
        <f t="shared" si="14"/>
        <v>-0.7937280000000001</v>
      </c>
    </row>
    <row r="86" spans="1:13">
      <c r="A86" s="128">
        <f t="shared" si="15"/>
        <v>80</v>
      </c>
      <c r="B86" s="137" t="s">
        <v>270</v>
      </c>
      <c r="C86" s="137" t="s">
        <v>52</v>
      </c>
      <c r="D86" s="138" t="s">
        <v>161</v>
      </c>
      <c r="E86" s="146" t="s">
        <v>175</v>
      </c>
      <c r="F86" s="133">
        <v>72.5</v>
      </c>
      <c r="G86" s="133">
        <f t="shared" si="19"/>
        <v>72.5</v>
      </c>
      <c r="H86" s="133">
        <v>350</v>
      </c>
      <c r="I86" s="133">
        <f t="shared" si="20"/>
        <v>25</v>
      </c>
      <c r="J86" s="135">
        <f t="shared" si="16"/>
        <v>-1.3780000000000001E-3</v>
      </c>
      <c r="K86" s="132">
        <f t="shared" si="18"/>
        <v>-3.4450000000000001E-2</v>
      </c>
      <c r="L86" s="133">
        <v>0</v>
      </c>
      <c r="M86" s="134">
        <f t="shared" si="14"/>
        <v>0</v>
      </c>
    </row>
    <row r="87" spans="1:13">
      <c r="A87" s="128">
        <f t="shared" si="15"/>
        <v>81</v>
      </c>
      <c r="B87" s="137" t="s">
        <v>270</v>
      </c>
      <c r="C87" s="137" t="s">
        <v>52</v>
      </c>
      <c r="D87" s="138" t="s">
        <v>161</v>
      </c>
      <c r="E87" s="146" t="s">
        <v>176</v>
      </c>
      <c r="F87" s="133">
        <v>77.5</v>
      </c>
      <c r="G87" s="133">
        <f t="shared" si="19"/>
        <v>77.5</v>
      </c>
      <c r="H87" s="133">
        <v>350</v>
      </c>
      <c r="I87" s="133">
        <f t="shared" si="20"/>
        <v>27</v>
      </c>
      <c r="J87" s="135">
        <f t="shared" si="16"/>
        <v>-1.3780000000000001E-3</v>
      </c>
      <c r="K87" s="132">
        <f t="shared" si="18"/>
        <v>-3.7206000000000003E-2</v>
      </c>
      <c r="L87" s="133">
        <v>0</v>
      </c>
      <c r="M87" s="134">
        <f t="shared" si="14"/>
        <v>0</v>
      </c>
    </row>
    <row r="88" spans="1:13">
      <c r="A88" s="128">
        <f t="shared" si="15"/>
        <v>82</v>
      </c>
      <c r="B88" s="137" t="s">
        <v>270</v>
      </c>
      <c r="C88" s="137" t="s">
        <v>52</v>
      </c>
      <c r="D88" s="138" t="s">
        <v>161</v>
      </c>
      <c r="E88" s="146" t="s">
        <v>177</v>
      </c>
      <c r="F88" s="133">
        <v>82.5</v>
      </c>
      <c r="G88" s="133">
        <f t="shared" si="19"/>
        <v>82.5</v>
      </c>
      <c r="H88" s="133">
        <v>350</v>
      </c>
      <c r="I88" s="133">
        <f t="shared" si="20"/>
        <v>29</v>
      </c>
      <c r="J88" s="135">
        <f t="shared" si="16"/>
        <v>-1.3780000000000001E-3</v>
      </c>
      <c r="K88" s="132">
        <f t="shared" si="18"/>
        <v>-3.9962000000000004E-2</v>
      </c>
      <c r="L88" s="133">
        <v>0</v>
      </c>
      <c r="M88" s="134">
        <f t="shared" si="14"/>
        <v>0</v>
      </c>
    </row>
    <row r="89" spans="1:13">
      <c r="A89" s="128">
        <f t="shared" si="15"/>
        <v>83</v>
      </c>
      <c r="B89" s="137" t="s">
        <v>270</v>
      </c>
      <c r="C89" s="137" t="s">
        <v>52</v>
      </c>
      <c r="D89" s="138" t="s">
        <v>161</v>
      </c>
      <c r="E89" s="146" t="s">
        <v>178</v>
      </c>
      <c r="F89" s="133">
        <v>87.5</v>
      </c>
      <c r="G89" s="133">
        <f t="shared" si="19"/>
        <v>87.5</v>
      </c>
      <c r="H89" s="133">
        <v>350</v>
      </c>
      <c r="I89" s="133">
        <f t="shared" si="20"/>
        <v>31</v>
      </c>
      <c r="J89" s="135">
        <f t="shared" si="16"/>
        <v>-1.3780000000000001E-3</v>
      </c>
      <c r="K89" s="132">
        <f t="shared" si="18"/>
        <v>-4.2718000000000006E-2</v>
      </c>
      <c r="L89" s="133">
        <v>23</v>
      </c>
      <c r="M89" s="134">
        <f t="shared" si="14"/>
        <v>-11.790168000000001</v>
      </c>
    </row>
    <row r="90" spans="1:13">
      <c r="A90" s="128">
        <f t="shared" si="15"/>
        <v>84</v>
      </c>
      <c r="B90" s="137" t="s">
        <v>270</v>
      </c>
      <c r="C90" s="137" t="s">
        <v>52</v>
      </c>
      <c r="D90" s="138" t="s">
        <v>161</v>
      </c>
      <c r="E90" s="146" t="s">
        <v>179</v>
      </c>
      <c r="F90" s="133">
        <v>92.5</v>
      </c>
      <c r="G90" s="133">
        <f t="shared" si="19"/>
        <v>92.5</v>
      </c>
      <c r="H90" s="133">
        <v>350</v>
      </c>
      <c r="I90" s="133">
        <f t="shared" si="20"/>
        <v>32</v>
      </c>
      <c r="J90" s="135">
        <f t="shared" si="16"/>
        <v>-1.3780000000000001E-3</v>
      </c>
      <c r="K90" s="132">
        <f t="shared" si="18"/>
        <v>-4.4096000000000003E-2</v>
      </c>
      <c r="L90" s="133">
        <v>0</v>
      </c>
      <c r="M90" s="134">
        <f t="shared" si="14"/>
        <v>0</v>
      </c>
    </row>
    <row r="91" spans="1:13">
      <c r="A91" s="128">
        <f t="shared" si="15"/>
        <v>85</v>
      </c>
      <c r="B91" s="137" t="s">
        <v>270</v>
      </c>
      <c r="C91" s="137" t="s">
        <v>52</v>
      </c>
      <c r="D91" s="138" t="s">
        <v>161</v>
      </c>
      <c r="E91" s="146" t="s">
        <v>180</v>
      </c>
      <c r="F91" s="133">
        <v>97.5</v>
      </c>
      <c r="G91" s="133">
        <f t="shared" si="19"/>
        <v>97.5</v>
      </c>
      <c r="H91" s="133">
        <v>350</v>
      </c>
      <c r="I91" s="133">
        <f t="shared" si="20"/>
        <v>34</v>
      </c>
      <c r="J91" s="135">
        <f t="shared" si="16"/>
        <v>-1.3780000000000001E-3</v>
      </c>
      <c r="K91" s="132">
        <f t="shared" si="18"/>
        <v>-4.6852000000000005E-2</v>
      </c>
      <c r="L91" s="133">
        <v>0</v>
      </c>
      <c r="M91" s="134">
        <f t="shared" si="14"/>
        <v>0</v>
      </c>
    </row>
    <row r="92" spans="1:13">
      <c r="A92" s="128">
        <f t="shared" si="15"/>
        <v>86</v>
      </c>
      <c r="B92" s="137" t="s">
        <v>270</v>
      </c>
      <c r="C92" s="137" t="s">
        <v>52</v>
      </c>
      <c r="D92" s="138" t="s">
        <v>161</v>
      </c>
      <c r="E92" s="146" t="s">
        <v>181</v>
      </c>
      <c r="F92" s="133">
        <v>102.5</v>
      </c>
      <c r="G92" s="133">
        <f t="shared" si="19"/>
        <v>102.5</v>
      </c>
      <c r="H92" s="133">
        <v>350</v>
      </c>
      <c r="I92" s="133">
        <f t="shared" si="20"/>
        <v>36</v>
      </c>
      <c r="J92" s="135">
        <f t="shared" si="16"/>
        <v>-1.3780000000000001E-3</v>
      </c>
      <c r="K92" s="132">
        <f t="shared" si="18"/>
        <v>-4.9608000000000006E-2</v>
      </c>
      <c r="L92" s="133">
        <v>0</v>
      </c>
      <c r="M92" s="134">
        <f t="shared" si="14"/>
        <v>0</v>
      </c>
    </row>
    <row r="93" spans="1:13">
      <c r="A93" s="128">
        <f t="shared" si="15"/>
        <v>87</v>
      </c>
      <c r="B93" s="137" t="s">
        <v>270</v>
      </c>
      <c r="C93" s="137" t="s">
        <v>52</v>
      </c>
      <c r="D93" s="138" t="s">
        <v>161</v>
      </c>
      <c r="E93" s="146" t="s">
        <v>182</v>
      </c>
      <c r="F93" s="133">
        <v>107.5</v>
      </c>
      <c r="G93" s="133">
        <f t="shared" si="19"/>
        <v>107.5</v>
      </c>
      <c r="H93" s="133">
        <v>350</v>
      </c>
      <c r="I93" s="133">
        <f t="shared" si="20"/>
        <v>38</v>
      </c>
      <c r="J93" s="135">
        <f t="shared" si="16"/>
        <v>-1.3780000000000001E-3</v>
      </c>
      <c r="K93" s="132">
        <f t="shared" si="18"/>
        <v>-5.2364000000000001E-2</v>
      </c>
      <c r="L93" s="133">
        <v>0</v>
      </c>
      <c r="M93" s="134">
        <f t="shared" si="14"/>
        <v>0</v>
      </c>
    </row>
    <row r="94" spans="1:13">
      <c r="A94" s="128">
        <f t="shared" si="15"/>
        <v>88</v>
      </c>
      <c r="B94" s="137" t="s">
        <v>270</v>
      </c>
      <c r="C94" s="137" t="s">
        <v>52</v>
      </c>
      <c r="D94" s="138" t="s">
        <v>161</v>
      </c>
      <c r="E94" s="146" t="s">
        <v>183</v>
      </c>
      <c r="F94" s="133">
        <v>112.5</v>
      </c>
      <c r="G94" s="133">
        <f t="shared" si="19"/>
        <v>112.5</v>
      </c>
      <c r="H94" s="133">
        <v>350</v>
      </c>
      <c r="I94" s="133">
        <f t="shared" si="20"/>
        <v>39</v>
      </c>
      <c r="J94" s="135">
        <f t="shared" si="16"/>
        <v>-1.3780000000000001E-3</v>
      </c>
      <c r="K94" s="132">
        <f t="shared" si="18"/>
        <v>-5.3742000000000005E-2</v>
      </c>
      <c r="L94" s="133">
        <v>0</v>
      </c>
      <c r="M94" s="134">
        <f t="shared" si="14"/>
        <v>0</v>
      </c>
    </row>
    <row r="95" spans="1:13">
      <c r="A95" s="128">
        <f t="shared" si="15"/>
        <v>89</v>
      </c>
      <c r="B95" s="137" t="s">
        <v>270</v>
      </c>
      <c r="C95" s="137" t="s">
        <v>52</v>
      </c>
      <c r="D95" s="138" t="s">
        <v>161</v>
      </c>
      <c r="E95" s="146" t="s">
        <v>184</v>
      </c>
      <c r="F95" s="133">
        <v>117.5</v>
      </c>
      <c r="G95" s="133">
        <f t="shared" si="19"/>
        <v>117.5</v>
      </c>
      <c r="H95" s="133">
        <v>350</v>
      </c>
      <c r="I95" s="133">
        <f t="shared" si="20"/>
        <v>41</v>
      </c>
      <c r="J95" s="135">
        <f t="shared" si="16"/>
        <v>-1.3780000000000001E-3</v>
      </c>
      <c r="K95" s="132">
        <f t="shared" si="18"/>
        <v>-5.6498000000000007E-2</v>
      </c>
      <c r="L95" s="133">
        <v>0</v>
      </c>
      <c r="M95" s="134">
        <f t="shared" si="14"/>
        <v>0</v>
      </c>
    </row>
    <row r="96" spans="1:13">
      <c r="A96" s="128">
        <f t="shared" si="15"/>
        <v>90</v>
      </c>
      <c r="B96" s="137" t="s">
        <v>270</v>
      </c>
      <c r="C96" s="137" t="s">
        <v>52</v>
      </c>
      <c r="D96" s="138" t="s">
        <v>161</v>
      </c>
      <c r="E96" s="146" t="s">
        <v>185</v>
      </c>
      <c r="F96" s="133">
        <v>122.5</v>
      </c>
      <c r="G96" s="133">
        <f t="shared" si="19"/>
        <v>122.5</v>
      </c>
      <c r="H96" s="133">
        <v>350</v>
      </c>
      <c r="I96" s="133">
        <f t="shared" si="20"/>
        <v>43</v>
      </c>
      <c r="J96" s="135">
        <f t="shared" si="16"/>
        <v>-1.3780000000000001E-3</v>
      </c>
      <c r="K96" s="132">
        <f t="shared" si="18"/>
        <v>-5.9254000000000001E-2</v>
      </c>
      <c r="L96" s="133">
        <v>0</v>
      </c>
      <c r="M96" s="134">
        <f t="shared" si="14"/>
        <v>0</v>
      </c>
    </row>
    <row r="97" spans="1:13">
      <c r="A97" s="128">
        <f t="shared" si="15"/>
        <v>91</v>
      </c>
      <c r="B97" s="137" t="s">
        <v>270</v>
      </c>
      <c r="C97" s="137" t="s">
        <v>52</v>
      </c>
      <c r="D97" s="138" t="s">
        <v>161</v>
      </c>
      <c r="E97" s="146" t="s">
        <v>186</v>
      </c>
      <c r="F97" s="133">
        <v>127.5</v>
      </c>
      <c r="G97" s="133">
        <f t="shared" si="19"/>
        <v>127.5</v>
      </c>
      <c r="H97" s="133">
        <v>350</v>
      </c>
      <c r="I97" s="133">
        <f t="shared" si="20"/>
        <v>45</v>
      </c>
      <c r="J97" s="135">
        <f t="shared" si="16"/>
        <v>-1.3780000000000001E-3</v>
      </c>
      <c r="K97" s="132">
        <f t="shared" si="18"/>
        <v>-6.2010000000000003E-2</v>
      </c>
      <c r="L97" s="133">
        <v>6</v>
      </c>
      <c r="M97" s="134">
        <f t="shared" si="14"/>
        <v>-4.4647199999999998</v>
      </c>
    </row>
    <row r="98" spans="1:13">
      <c r="A98" s="128">
        <f t="shared" si="15"/>
        <v>92</v>
      </c>
      <c r="B98" s="137" t="s">
        <v>270</v>
      </c>
      <c r="C98" s="137" t="s">
        <v>52</v>
      </c>
      <c r="D98" s="138" t="s">
        <v>161</v>
      </c>
      <c r="E98" s="146" t="s">
        <v>187</v>
      </c>
      <c r="F98" s="133">
        <v>132.5</v>
      </c>
      <c r="G98" s="133">
        <f t="shared" si="19"/>
        <v>132.5</v>
      </c>
      <c r="H98" s="133">
        <v>350</v>
      </c>
      <c r="I98" s="133">
        <f t="shared" si="20"/>
        <v>46</v>
      </c>
      <c r="J98" s="135">
        <f t="shared" si="16"/>
        <v>-1.3780000000000001E-3</v>
      </c>
      <c r="K98" s="132">
        <f t="shared" si="18"/>
        <v>-6.3388E-2</v>
      </c>
      <c r="L98" s="133">
        <v>0</v>
      </c>
      <c r="M98" s="134">
        <f t="shared" si="14"/>
        <v>0</v>
      </c>
    </row>
    <row r="99" spans="1:13">
      <c r="A99" s="128">
        <f t="shared" si="15"/>
        <v>93</v>
      </c>
      <c r="B99" s="137" t="s">
        <v>270</v>
      </c>
      <c r="C99" s="137" t="s">
        <v>52</v>
      </c>
      <c r="D99" s="138" t="s">
        <v>161</v>
      </c>
      <c r="E99" s="146" t="s">
        <v>188</v>
      </c>
      <c r="F99" s="133">
        <v>137.5</v>
      </c>
      <c r="G99" s="133">
        <f t="shared" si="19"/>
        <v>137.5</v>
      </c>
      <c r="H99" s="133">
        <v>350</v>
      </c>
      <c r="I99" s="133">
        <f t="shared" si="20"/>
        <v>48</v>
      </c>
      <c r="J99" s="135">
        <f t="shared" si="16"/>
        <v>-1.3780000000000001E-3</v>
      </c>
      <c r="K99" s="132">
        <f t="shared" si="18"/>
        <v>-6.6144000000000008E-2</v>
      </c>
      <c r="L99" s="133">
        <v>0</v>
      </c>
      <c r="M99" s="134">
        <f t="shared" si="14"/>
        <v>0</v>
      </c>
    </row>
    <row r="100" spans="1:13">
      <c r="A100" s="128">
        <f t="shared" si="15"/>
        <v>94</v>
      </c>
      <c r="B100" s="137" t="s">
        <v>270</v>
      </c>
      <c r="C100" s="137" t="s">
        <v>52</v>
      </c>
      <c r="D100" s="138" t="s">
        <v>161</v>
      </c>
      <c r="E100" s="146" t="s">
        <v>189</v>
      </c>
      <c r="F100" s="133">
        <v>142.5</v>
      </c>
      <c r="G100" s="133">
        <f t="shared" si="19"/>
        <v>142.5</v>
      </c>
      <c r="H100" s="133">
        <v>350</v>
      </c>
      <c r="I100" s="133">
        <f t="shared" si="20"/>
        <v>50</v>
      </c>
      <c r="J100" s="135">
        <f t="shared" si="16"/>
        <v>-1.3780000000000001E-3</v>
      </c>
      <c r="K100" s="132">
        <f t="shared" si="18"/>
        <v>-6.8900000000000003E-2</v>
      </c>
      <c r="L100" s="133">
        <v>0</v>
      </c>
      <c r="M100" s="134">
        <f t="shared" si="14"/>
        <v>0</v>
      </c>
    </row>
    <row r="101" spans="1:13">
      <c r="A101" s="128">
        <f t="shared" si="15"/>
        <v>95</v>
      </c>
      <c r="B101" s="137" t="s">
        <v>270</v>
      </c>
      <c r="C101" s="137" t="s">
        <v>52</v>
      </c>
      <c r="D101" s="138" t="s">
        <v>161</v>
      </c>
      <c r="E101" s="146" t="s">
        <v>190</v>
      </c>
      <c r="F101" s="133">
        <v>147.5</v>
      </c>
      <c r="G101" s="133">
        <f t="shared" si="19"/>
        <v>147.5</v>
      </c>
      <c r="H101" s="133">
        <v>350</v>
      </c>
      <c r="I101" s="133">
        <f t="shared" si="20"/>
        <v>52</v>
      </c>
      <c r="J101" s="135">
        <f t="shared" si="16"/>
        <v>-1.3780000000000001E-3</v>
      </c>
      <c r="K101" s="132">
        <f t="shared" si="18"/>
        <v>-7.1656000000000011E-2</v>
      </c>
      <c r="L101" s="133">
        <v>0</v>
      </c>
      <c r="M101" s="134">
        <f t="shared" si="14"/>
        <v>0</v>
      </c>
    </row>
    <row r="102" spans="1:13">
      <c r="A102" s="128">
        <f t="shared" si="15"/>
        <v>96</v>
      </c>
      <c r="B102" s="137" t="s">
        <v>270</v>
      </c>
      <c r="C102" s="137" t="s">
        <v>52</v>
      </c>
      <c r="D102" s="138" t="s">
        <v>161</v>
      </c>
      <c r="E102" s="146" t="s">
        <v>191</v>
      </c>
      <c r="F102" s="133">
        <v>152.5</v>
      </c>
      <c r="G102" s="133">
        <f t="shared" si="19"/>
        <v>152.5</v>
      </c>
      <c r="H102" s="133">
        <v>350</v>
      </c>
      <c r="I102" s="133">
        <f t="shared" si="20"/>
        <v>53</v>
      </c>
      <c r="J102" s="135">
        <f t="shared" si="16"/>
        <v>-1.3780000000000001E-3</v>
      </c>
      <c r="K102" s="132">
        <f t="shared" si="18"/>
        <v>-7.3034000000000002E-2</v>
      </c>
      <c r="L102" s="133">
        <v>0</v>
      </c>
      <c r="M102" s="134">
        <f t="shared" si="14"/>
        <v>0</v>
      </c>
    </row>
    <row r="103" spans="1:13">
      <c r="A103" s="128">
        <f t="shared" si="15"/>
        <v>97</v>
      </c>
      <c r="B103" s="137" t="s">
        <v>270</v>
      </c>
      <c r="C103" s="137" t="s">
        <v>52</v>
      </c>
      <c r="D103" s="138" t="s">
        <v>161</v>
      </c>
      <c r="E103" s="146" t="s">
        <v>192</v>
      </c>
      <c r="F103" s="133">
        <v>157.5</v>
      </c>
      <c r="G103" s="133">
        <f t="shared" si="19"/>
        <v>157.5</v>
      </c>
      <c r="H103" s="133">
        <v>350</v>
      </c>
      <c r="I103" s="133">
        <f t="shared" si="20"/>
        <v>55</v>
      </c>
      <c r="J103" s="135">
        <f t="shared" si="16"/>
        <v>-1.3780000000000001E-3</v>
      </c>
      <c r="K103" s="132">
        <f t="shared" si="18"/>
        <v>-7.579000000000001E-2</v>
      </c>
      <c r="L103" s="133">
        <v>0</v>
      </c>
      <c r="M103" s="134">
        <f t="shared" si="14"/>
        <v>0</v>
      </c>
    </row>
    <row r="104" spans="1:13">
      <c r="A104" s="128">
        <f t="shared" si="15"/>
        <v>98</v>
      </c>
      <c r="B104" s="137" t="s">
        <v>270</v>
      </c>
      <c r="C104" s="137" t="s">
        <v>52</v>
      </c>
      <c r="D104" s="138" t="s">
        <v>161</v>
      </c>
      <c r="E104" s="146" t="s">
        <v>193</v>
      </c>
      <c r="F104" s="133">
        <v>162.5</v>
      </c>
      <c r="G104" s="133">
        <f t="shared" si="19"/>
        <v>162.5</v>
      </c>
      <c r="H104" s="133">
        <v>350</v>
      </c>
      <c r="I104" s="133">
        <f t="shared" si="20"/>
        <v>57</v>
      </c>
      <c r="J104" s="135">
        <f t="shared" si="16"/>
        <v>-1.3780000000000001E-3</v>
      </c>
      <c r="K104" s="132">
        <f t="shared" si="18"/>
        <v>-7.8546000000000005E-2</v>
      </c>
      <c r="L104" s="133">
        <v>0</v>
      </c>
      <c r="M104" s="134">
        <f t="shared" si="14"/>
        <v>0</v>
      </c>
    </row>
    <row r="105" spans="1:13">
      <c r="A105" s="128">
        <f t="shared" si="15"/>
        <v>99</v>
      </c>
      <c r="B105" s="137" t="s">
        <v>270</v>
      </c>
      <c r="C105" s="137" t="s">
        <v>52</v>
      </c>
      <c r="D105" s="138" t="s">
        <v>161</v>
      </c>
      <c r="E105" s="146" t="s">
        <v>194</v>
      </c>
      <c r="F105" s="133">
        <v>167.5</v>
      </c>
      <c r="G105" s="133">
        <f t="shared" si="19"/>
        <v>167.5</v>
      </c>
      <c r="H105" s="133">
        <v>350</v>
      </c>
      <c r="I105" s="133">
        <f t="shared" si="20"/>
        <v>59</v>
      </c>
      <c r="J105" s="135">
        <f t="shared" si="16"/>
        <v>-1.3780000000000001E-3</v>
      </c>
      <c r="K105" s="132">
        <f t="shared" si="18"/>
        <v>-8.1301999999999999E-2</v>
      </c>
      <c r="L105" s="133">
        <v>4</v>
      </c>
      <c r="M105" s="134">
        <f t="shared" si="14"/>
        <v>-3.9024960000000002</v>
      </c>
    </row>
    <row r="106" spans="1:13">
      <c r="A106" s="128">
        <f t="shared" si="15"/>
        <v>100</v>
      </c>
      <c r="B106" s="137" t="s">
        <v>270</v>
      </c>
      <c r="C106" s="137" t="s">
        <v>52</v>
      </c>
      <c r="D106" s="138" t="s">
        <v>161</v>
      </c>
      <c r="E106" s="146" t="s">
        <v>195</v>
      </c>
      <c r="F106" s="133">
        <v>172.5</v>
      </c>
      <c r="G106" s="133">
        <f t="shared" si="19"/>
        <v>172.5</v>
      </c>
      <c r="H106" s="133">
        <v>350</v>
      </c>
      <c r="I106" s="133">
        <f t="shared" si="20"/>
        <v>60</v>
      </c>
      <c r="J106" s="135">
        <f t="shared" si="16"/>
        <v>-1.3780000000000001E-3</v>
      </c>
      <c r="K106" s="132">
        <f t="shared" si="18"/>
        <v>-8.2680000000000003E-2</v>
      </c>
      <c r="L106" s="133">
        <v>0</v>
      </c>
      <c r="M106" s="134">
        <f t="shared" si="14"/>
        <v>0</v>
      </c>
    </row>
    <row r="107" spans="1:13">
      <c r="A107" s="128">
        <f t="shared" si="15"/>
        <v>101</v>
      </c>
      <c r="B107" s="137" t="s">
        <v>270</v>
      </c>
      <c r="C107" s="137" t="s">
        <v>52</v>
      </c>
      <c r="D107" s="138" t="s">
        <v>161</v>
      </c>
      <c r="E107" s="146" t="s">
        <v>196</v>
      </c>
      <c r="F107" s="133">
        <v>177.5</v>
      </c>
      <c r="G107" s="133">
        <f t="shared" si="19"/>
        <v>177.5</v>
      </c>
      <c r="H107" s="133">
        <v>350</v>
      </c>
      <c r="I107" s="133">
        <f t="shared" si="20"/>
        <v>62</v>
      </c>
      <c r="J107" s="135">
        <f t="shared" si="16"/>
        <v>-1.3780000000000001E-3</v>
      </c>
      <c r="K107" s="132">
        <f t="shared" si="18"/>
        <v>-8.5436000000000012E-2</v>
      </c>
      <c r="L107" s="133">
        <v>1</v>
      </c>
      <c r="M107" s="134">
        <f t="shared" si="14"/>
        <v>-1.0252320000000001</v>
      </c>
    </row>
    <row r="108" spans="1:13">
      <c r="A108" s="128">
        <f t="shared" si="15"/>
        <v>102</v>
      </c>
      <c r="B108" s="137" t="s">
        <v>270</v>
      </c>
      <c r="C108" s="137" t="s">
        <v>52</v>
      </c>
      <c r="D108" s="138" t="s">
        <v>161</v>
      </c>
      <c r="E108" s="146" t="s">
        <v>197</v>
      </c>
      <c r="F108" s="133">
        <v>182.5</v>
      </c>
      <c r="G108" s="133">
        <f t="shared" si="19"/>
        <v>182.5</v>
      </c>
      <c r="H108" s="133">
        <v>350</v>
      </c>
      <c r="I108" s="133">
        <f t="shared" si="20"/>
        <v>64</v>
      </c>
      <c r="J108" s="135">
        <f t="shared" si="16"/>
        <v>-1.3780000000000001E-3</v>
      </c>
      <c r="K108" s="132">
        <f t="shared" si="18"/>
        <v>-8.8192000000000006E-2</v>
      </c>
      <c r="L108" s="133">
        <v>0</v>
      </c>
      <c r="M108" s="134">
        <f t="shared" si="14"/>
        <v>0</v>
      </c>
    </row>
    <row r="109" spans="1:13">
      <c r="A109" s="128">
        <f t="shared" si="15"/>
        <v>103</v>
      </c>
      <c r="B109" s="137" t="s">
        <v>270</v>
      </c>
      <c r="C109" s="137" t="s">
        <v>52</v>
      </c>
      <c r="D109" s="138" t="s">
        <v>161</v>
      </c>
      <c r="E109" s="146" t="s">
        <v>198</v>
      </c>
      <c r="F109" s="133">
        <v>187.5</v>
      </c>
      <c r="G109" s="133">
        <f t="shared" si="19"/>
        <v>187.5</v>
      </c>
      <c r="H109" s="133">
        <v>350</v>
      </c>
      <c r="I109" s="133">
        <f t="shared" si="20"/>
        <v>66</v>
      </c>
      <c r="J109" s="135">
        <f t="shared" si="16"/>
        <v>-1.3780000000000001E-3</v>
      </c>
      <c r="K109" s="132">
        <f t="shared" si="18"/>
        <v>-9.0948000000000001E-2</v>
      </c>
      <c r="L109" s="133">
        <v>0</v>
      </c>
      <c r="M109" s="134">
        <f t="shared" si="14"/>
        <v>0</v>
      </c>
    </row>
    <row r="110" spans="1:13">
      <c r="A110" s="128">
        <f t="shared" si="15"/>
        <v>104</v>
      </c>
      <c r="B110" s="137" t="s">
        <v>270</v>
      </c>
      <c r="C110" s="137" t="s">
        <v>52</v>
      </c>
      <c r="D110" s="138" t="s">
        <v>161</v>
      </c>
      <c r="E110" s="146" t="s">
        <v>199</v>
      </c>
      <c r="F110" s="133">
        <v>192.5</v>
      </c>
      <c r="G110" s="133">
        <f t="shared" si="19"/>
        <v>192.5</v>
      </c>
      <c r="H110" s="133">
        <v>350</v>
      </c>
      <c r="I110" s="133">
        <f t="shared" si="20"/>
        <v>67</v>
      </c>
      <c r="J110" s="135">
        <f t="shared" si="16"/>
        <v>-1.3780000000000001E-3</v>
      </c>
      <c r="K110" s="132">
        <f t="shared" si="18"/>
        <v>-9.2326000000000005E-2</v>
      </c>
      <c r="L110" s="133">
        <v>0</v>
      </c>
      <c r="M110" s="134">
        <f t="shared" si="14"/>
        <v>0</v>
      </c>
    </row>
    <row r="111" spans="1:13">
      <c r="A111" s="128">
        <f t="shared" si="15"/>
        <v>105</v>
      </c>
      <c r="B111" s="137" t="s">
        <v>270</v>
      </c>
      <c r="C111" s="137" t="s">
        <v>52</v>
      </c>
      <c r="D111" s="138" t="s">
        <v>161</v>
      </c>
      <c r="E111" s="146" t="s">
        <v>200</v>
      </c>
      <c r="F111" s="133">
        <v>197.5</v>
      </c>
      <c r="G111" s="133">
        <f t="shared" si="19"/>
        <v>197.5</v>
      </c>
      <c r="H111" s="133">
        <v>350</v>
      </c>
      <c r="I111" s="133">
        <f t="shared" si="20"/>
        <v>69</v>
      </c>
      <c r="J111" s="135">
        <f t="shared" si="16"/>
        <v>-1.3780000000000001E-3</v>
      </c>
      <c r="K111" s="132">
        <f t="shared" si="18"/>
        <v>-9.5082000000000014E-2</v>
      </c>
      <c r="L111" s="133">
        <v>0</v>
      </c>
      <c r="M111" s="134">
        <f t="shared" si="14"/>
        <v>0</v>
      </c>
    </row>
    <row r="112" spans="1:13">
      <c r="A112" s="128">
        <f t="shared" si="15"/>
        <v>106</v>
      </c>
      <c r="B112" s="137" t="s">
        <v>270</v>
      </c>
      <c r="C112" s="137" t="s">
        <v>52</v>
      </c>
      <c r="D112" s="138" t="s">
        <v>161</v>
      </c>
      <c r="E112" s="146" t="s">
        <v>201</v>
      </c>
      <c r="F112" s="133">
        <v>202.5</v>
      </c>
      <c r="G112" s="133">
        <f t="shared" si="19"/>
        <v>202.5</v>
      </c>
      <c r="H112" s="133">
        <v>350</v>
      </c>
      <c r="I112" s="133">
        <f t="shared" si="20"/>
        <v>71</v>
      </c>
      <c r="J112" s="135">
        <f t="shared" si="16"/>
        <v>-1.3780000000000001E-3</v>
      </c>
      <c r="K112" s="132">
        <f t="shared" si="18"/>
        <v>-9.7838000000000008E-2</v>
      </c>
      <c r="L112" s="133">
        <v>0</v>
      </c>
      <c r="M112" s="134">
        <f t="shared" si="14"/>
        <v>0</v>
      </c>
    </row>
    <row r="113" spans="1:13">
      <c r="A113" s="128">
        <f t="shared" si="15"/>
        <v>107</v>
      </c>
      <c r="B113" s="137" t="s">
        <v>270</v>
      </c>
      <c r="C113" s="137" t="s">
        <v>52</v>
      </c>
      <c r="D113" s="138" t="s">
        <v>161</v>
      </c>
      <c r="E113" s="146" t="s">
        <v>202</v>
      </c>
      <c r="F113" s="133">
        <v>207.5</v>
      </c>
      <c r="G113" s="133">
        <f t="shared" si="19"/>
        <v>207.5</v>
      </c>
      <c r="H113" s="133">
        <v>350</v>
      </c>
      <c r="I113" s="133">
        <f t="shared" si="20"/>
        <v>73</v>
      </c>
      <c r="J113" s="135">
        <f t="shared" si="16"/>
        <v>-1.3780000000000001E-3</v>
      </c>
      <c r="K113" s="132">
        <f t="shared" si="18"/>
        <v>-0.100594</v>
      </c>
      <c r="L113" s="133">
        <v>0</v>
      </c>
      <c r="M113" s="134">
        <f t="shared" si="14"/>
        <v>0</v>
      </c>
    </row>
    <row r="114" spans="1:13">
      <c r="A114" s="128">
        <f t="shared" si="15"/>
        <v>108</v>
      </c>
      <c r="B114" s="137" t="s">
        <v>270</v>
      </c>
      <c r="C114" s="137" t="s">
        <v>52</v>
      </c>
      <c r="D114" s="138" t="s">
        <v>161</v>
      </c>
      <c r="E114" s="146" t="s">
        <v>203</v>
      </c>
      <c r="F114" s="133">
        <v>212.5</v>
      </c>
      <c r="G114" s="133">
        <f t="shared" si="19"/>
        <v>212.5</v>
      </c>
      <c r="H114" s="133">
        <v>350</v>
      </c>
      <c r="I114" s="133">
        <f t="shared" si="20"/>
        <v>74</v>
      </c>
      <c r="J114" s="135">
        <f t="shared" si="16"/>
        <v>-1.3780000000000001E-3</v>
      </c>
      <c r="K114" s="132">
        <f t="shared" si="18"/>
        <v>-0.10197200000000001</v>
      </c>
      <c r="L114" s="133">
        <v>0</v>
      </c>
      <c r="M114" s="134">
        <f t="shared" si="14"/>
        <v>0</v>
      </c>
    </row>
    <row r="115" spans="1:13">
      <c r="A115" s="128">
        <f t="shared" si="15"/>
        <v>109</v>
      </c>
      <c r="B115" s="137" t="s">
        <v>270</v>
      </c>
      <c r="C115" s="137" t="s">
        <v>52</v>
      </c>
      <c r="D115" s="138" t="s">
        <v>161</v>
      </c>
      <c r="E115" s="146" t="s">
        <v>204</v>
      </c>
      <c r="F115" s="133">
        <v>217.5</v>
      </c>
      <c r="G115" s="133">
        <f t="shared" si="19"/>
        <v>217.5</v>
      </c>
      <c r="H115" s="133">
        <v>350</v>
      </c>
      <c r="I115" s="133">
        <f t="shared" si="20"/>
        <v>76</v>
      </c>
      <c r="J115" s="135">
        <f t="shared" si="16"/>
        <v>-1.3780000000000001E-3</v>
      </c>
      <c r="K115" s="132">
        <f t="shared" si="18"/>
        <v>-0.104728</v>
      </c>
      <c r="L115" s="133">
        <v>0</v>
      </c>
      <c r="M115" s="134">
        <f t="shared" si="14"/>
        <v>0</v>
      </c>
    </row>
    <row r="116" spans="1:13">
      <c r="A116" s="128">
        <f t="shared" si="15"/>
        <v>110</v>
      </c>
      <c r="B116" s="137" t="s">
        <v>270</v>
      </c>
      <c r="C116" s="137" t="s">
        <v>52</v>
      </c>
      <c r="D116" s="138" t="s">
        <v>161</v>
      </c>
      <c r="E116" s="146" t="s">
        <v>205</v>
      </c>
      <c r="F116" s="133">
        <v>222.5</v>
      </c>
      <c r="G116" s="133">
        <f t="shared" si="19"/>
        <v>222.5</v>
      </c>
      <c r="H116" s="133">
        <v>350</v>
      </c>
      <c r="I116" s="133">
        <f t="shared" si="20"/>
        <v>78</v>
      </c>
      <c r="J116" s="135">
        <f t="shared" si="16"/>
        <v>-1.3780000000000001E-3</v>
      </c>
      <c r="K116" s="132">
        <f t="shared" si="18"/>
        <v>-0.10748400000000001</v>
      </c>
      <c r="L116" s="133">
        <v>0</v>
      </c>
      <c r="M116" s="134">
        <f t="shared" si="14"/>
        <v>0</v>
      </c>
    </row>
    <row r="117" spans="1:13">
      <c r="A117" s="128">
        <f t="shared" si="15"/>
        <v>111</v>
      </c>
      <c r="B117" s="137" t="s">
        <v>270</v>
      </c>
      <c r="C117" s="137" t="s">
        <v>52</v>
      </c>
      <c r="D117" s="138" t="s">
        <v>161</v>
      </c>
      <c r="E117" s="146" t="s">
        <v>206</v>
      </c>
      <c r="F117" s="133">
        <v>227.5</v>
      </c>
      <c r="G117" s="133">
        <f t="shared" si="19"/>
        <v>227.5</v>
      </c>
      <c r="H117" s="133">
        <v>350</v>
      </c>
      <c r="I117" s="133">
        <f t="shared" si="20"/>
        <v>80</v>
      </c>
      <c r="J117" s="135">
        <f t="shared" si="16"/>
        <v>-1.3780000000000001E-3</v>
      </c>
      <c r="K117" s="132">
        <f t="shared" si="18"/>
        <v>-0.11024</v>
      </c>
      <c r="L117" s="133">
        <v>0</v>
      </c>
      <c r="M117" s="134">
        <f t="shared" si="14"/>
        <v>0</v>
      </c>
    </row>
    <row r="118" spans="1:13">
      <c r="A118" s="128">
        <f t="shared" si="15"/>
        <v>112</v>
      </c>
      <c r="B118" s="137" t="s">
        <v>270</v>
      </c>
      <c r="C118" s="137" t="s">
        <v>52</v>
      </c>
      <c r="D118" s="138" t="s">
        <v>161</v>
      </c>
      <c r="E118" s="146" t="s">
        <v>207</v>
      </c>
      <c r="F118" s="133">
        <v>232.5</v>
      </c>
      <c r="G118" s="133">
        <f t="shared" si="19"/>
        <v>232.5</v>
      </c>
      <c r="H118" s="133">
        <v>350</v>
      </c>
      <c r="I118" s="133">
        <f t="shared" si="20"/>
        <v>81</v>
      </c>
      <c r="J118" s="135">
        <f t="shared" si="16"/>
        <v>-1.3780000000000001E-3</v>
      </c>
      <c r="K118" s="132">
        <f t="shared" si="18"/>
        <v>-0.11161800000000001</v>
      </c>
      <c r="L118" s="133">
        <v>0</v>
      </c>
      <c r="M118" s="134">
        <f t="shared" si="14"/>
        <v>0</v>
      </c>
    </row>
    <row r="119" spans="1:13">
      <c r="A119" s="128">
        <f t="shared" si="15"/>
        <v>113</v>
      </c>
      <c r="B119" s="137" t="s">
        <v>270</v>
      </c>
      <c r="C119" s="137" t="s">
        <v>52</v>
      </c>
      <c r="D119" s="138" t="s">
        <v>161</v>
      </c>
      <c r="E119" s="146" t="s">
        <v>208</v>
      </c>
      <c r="F119" s="133">
        <v>237.5</v>
      </c>
      <c r="G119" s="133">
        <f t="shared" si="19"/>
        <v>237.5</v>
      </c>
      <c r="H119" s="133">
        <v>350</v>
      </c>
      <c r="I119" s="133">
        <f t="shared" si="20"/>
        <v>83</v>
      </c>
      <c r="J119" s="135">
        <f t="shared" si="16"/>
        <v>-1.3780000000000001E-3</v>
      </c>
      <c r="K119" s="132">
        <f t="shared" si="18"/>
        <v>-0.114374</v>
      </c>
      <c r="L119" s="133">
        <v>0</v>
      </c>
      <c r="M119" s="134">
        <f t="shared" si="14"/>
        <v>0</v>
      </c>
    </row>
    <row r="120" spans="1:13">
      <c r="A120" s="128">
        <f t="shared" si="15"/>
        <v>114</v>
      </c>
      <c r="B120" s="137" t="s">
        <v>270</v>
      </c>
      <c r="C120" s="137" t="s">
        <v>52</v>
      </c>
      <c r="D120" s="138" t="s">
        <v>161</v>
      </c>
      <c r="E120" s="146" t="s">
        <v>209</v>
      </c>
      <c r="F120" s="133">
        <v>242.5</v>
      </c>
      <c r="G120" s="133">
        <f t="shared" si="19"/>
        <v>242.5</v>
      </c>
      <c r="H120" s="133">
        <v>350</v>
      </c>
      <c r="I120" s="133">
        <f t="shared" si="20"/>
        <v>85</v>
      </c>
      <c r="J120" s="135">
        <f t="shared" si="16"/>
        <v>-1.3780000000000001E-3</v>
      </c>
      <c r="K120" s="132">
        <f t="shared" si="18"/>
        <v>-0.11713000000000001</v>
      </c>
      <c r="L120" s="133">
        <v>0</v>
      </c>
      <c r="M120" s="134">
        <f t="shared" si="14"/>
        <v>0</v>
      </c>
    </row>
    <row r="121" spans="1:13">
      <c r="A121" s="128">
        <f t="shared" si="15"/>
        <v>115</v>
      </c>
      <c r="B121" s="137" t="s">
        <v>270</v>
      </c>
      <c r="C121" s="137" t="s">
        <v>52</v>
      </c>
      <c r="D121" s="138" t="s">
        <v>161</v>
      </c>
      <c r="E121" s="146" t="s">
        <v>210</v>
      </c>
      <c r="F121" s="133">
        <v>247.5</v>
      </c>
      <c r="G121" s="133">
        <f t="shared" si="19"/>
        <v>247.5</v>
      </c>
      <c r="H121" s="133">
        <v>350</v>
      </c>
      <c r="I121" s="133">
        <f t="shared" si="20"/>
        <v>87</v>
      </c>
      <c r="J121" s="135">
        <f t="shared" si="16"/>
        <v>-1.3780000000000001E-3</v>
      </c>
      <c r="K121" s="132">
        <f t="shared" si="18"/>
        <v>-0.11988600000000001</v>
      </c>
      <c r="L121" s="133">
        <v>0</v>
      </c>
      <c r="M121" s="134">
        <f t="shared" si="14"/>
        <v>0</v>
      </c>
    </row>
    <row r="122" spans="1:13">
      <c r="A122" s="128">
        <f t="shared" si="15"/>
        <v>116</v>
      </c>
      <c r="B122" s="137" t="s">
        <v>270</v>
      </c>
      <c r="C122" s="137" t="s">
        <v>52</v>
      </c>
      <c r="D122" s="138" t="s">
        <v>161</v>
      </c>
      <c r="E122" s="146" t="s">
        <v>211</v>
      </c>
      <c r="F122" s="133">
        <v>252.5</v>
      </c>
      <c r="G122" s="133">
        <f t="shared" si="19"/>
        <v>252.5</v>
      </c>
      <c r="H122" s="133">
        <v>350</v>
      </c>
      <c r="I122" s="133">
        <f t="shared" si="20"/>
        <v>88</v>
      </c>
      <c r="J122" s="135">
        <f t="shared" si="16"/>
        <v>-1.3780000000000001E-3</v>
      </c>
      <c r="K122" s="132">
        <f t="shared" si="18"/>
        <v>-0.12126400000000001</v>
      </c>
      <c r="L122" s="133">
        <v>0</v>
      </c>
      <c r="M122" s="134">
        <f t="shared" si="14"/>
        <v>0</v>
      </c>
    </row>
    <row r="123" spans="1:13">
      <c r="A123" s="128">
        <f t="shared" si="15"/>
        <v>117</v>
      </c>
      <c r="B123" s="137" t="s">
        <v>270</v>
      </c>
      <c r="C123" s="137" t="s">
        <v>52</v>
      </c>
      <c r="D123" s="138" t="s">
        <v>161</v>
      </c>
      <c r="E123" s="146" t="s">
        <v>212</v>
      </c>
      <c r="F123" s="133">
        <v>257.5</v>
      </c>
      <c r="G123" s="133">
        <f t="shared" si="19"/>
        <v>257.5</v>
      </c>
      <c r="H123" s="133">
        <v>350</v>
      </c>
      <c r="I123" s="133">
        <f t="shared" si="20"/>
        <v>90</v>
      </c>
      <c r="J123" s="135">
        <f t="shared" si="16"/>
        <v>-1.3780000000000001E-3</v>
      </c>
      <c r="K123" s="132">
        <f t="shared" si="18"/>
        <v>-0.12402000000000001</v>
      </c>
      <c r="L123" s="133">
        <v>0</v>
      </c>
      <c r="M123" s="134">
        <f t="shared" si="14"/>
        <v>0</v>
      </c>
    </row>
    <row r="124" spans="1:13">
      <c r="A124" s="128">
        <f t="shared" si="15"/>
        <v>118</v>
      </c>
      <c r="B124" s="137" t="s">
        <v>270</v>
      </c>
      <c r="C124" s="137" t="s">
        <v>52</v>
      </c>
      <c r="D124" s="138" t="s">
        <v>161</v>
      </c>
      <c r="E124" s="146" t="s">
        <v>213</v>
      </c>
      <c r="F124" s="133">
        <v>262.5</v>
      </c>
      <c r="G124" s="133">
        <f t="shared" si="19"/>
        <v>262.5</v>
      </c>
      <c r="H124" s="133">
        <v>350</v>
      </c>
      <c r="I124" s="133">
        <f t="shared" si="20"/>
        <v>92</v>
      </c>
      <c r="J124" s="135">
        <f t="shared" si="16"/>
        <v>-1.3780000000000001E-3</v>
      </c>
      <c r="K124" s="132">
        <f t="shared" si="18"/>
        <v>-0.126776</v>
      </c>
      <c r="L124" s="133">
        <v>0</v>
      </c>
      <c r="M124" s="134">
        <f t="shared" si="14"/>
        <v>0</v>
      </c>
    </row>
    <row r="125" spans="1:13">
      <c r="A125" s="128">
        <f t="shared" si="15"/>
        <v>119</v>
      </c>
      <c r="B125" s="137" t="s">
        <v>270</v>
      </c>
      <c r="C125" s="137" t="s">
        <v>52</v>
      </c>
      <c r="D125" s="138" t="s">
        <v>161</v>
      </c>
      <c r="E125" s="146" t="s">
        <v>214</v>
      </c>
      <c r="F125" s="133">
        <v>267.5</v>
      </c>
      <c r="G125" s="133">
        <f t="shared" si="19"/>
        <v>267.5</v>
      </c>
      <c r="H125" s="133">
        <v>350</v>
      </c>
      <c r="I125" s="133">
        <f t="shared" si="20"/>
        <v>94</v>
      </c>
      <c r="J125" s="135">
        <f t="shared" si="16"/>
        <v>-1.3780000000000001E-3</v>
      </c>
      <c r="K125" s="132">
        <f t="shared" si="18"/>
        <v>-0.12953200000000001</v>
      </c>
      <c r="L125" s="133">
        <v>0</v>
      </c>
      <c r="M125" s="134">
        <f t="shared" ref="M125:M131" si="21">+L125*K125*12</f>
        <v>0</v>
      </c>
    </row>
    <row r="126" spans="1:13">
      <c r="A126" s="128">
        <f t="shared" si="15"/>
        <v>120</v>
      </c>
      <c r="B126" s="137" t="s">
        <v>270</v>
      </c>
      <c r="C126" s="137" t="s">
        <v>52</v>
      </c>
      <c r="D126" s="138" t="s">
        <v>161</v>
      </c>
      <c r="E126" s="146" t="s">
        <v>215</v>
      </c>
      <c r="F126" s="133">
        <v>272.5</v>
      </c>
      <c r="G126" s="133">
        <f t="shared" si="19"/>
        <v>272.5</v>
      </c>
      <c r="H126" s="133">
        <v>350</v>
      </c>
      <c r="I126" s="133">
        <f t="shared" si="20"/>
        <v>95</v>
      </c>
      <c r="J126" s="135">
        <f t="shared" si="16"/>
        <v>-1.3780000000000001E-3</v>
      </c>
      <c r="K126" s="132">
        <f t="shared" si="18"/>
        <v>-0.13091</v>
      </c>
      <c r="L126" s="133">
        <v>0</v>
      </c>
      <c r="M126" s="134">
        <f t="shared" si="21"/>
        <v>0</v>
      </c>
    </row>
    <row r="127" spans="1:13">
      <c r="A127" s="128">
        <f t="shared" si="15"/>
        <v>121</v>
      </c>
      <c r="B127" s="137" t="s">
        <v>270</v>
      </c>
      <c r="C127" s="137" t="s">
        <v>52</v>
      </c>
      <c r="D127" s="138" t="s">
        <v>161</v>
      </c>
      <c r="E127" s="146" t="s">
        <v>216</v>
      </c>
      <c r="F127" s="133">
        <v>277.5</v>
      </c>
      <c r="G127" s="133">
        <f t="shared" si="19"/>
        <v>277.5</v>
      </c>
      <c r="H127" s="133">
        <v>350</v>
      </c>
      <c r="I127" s="133">
        <f t="shared" si="20"/>
        <v>97</v>
      </c>
      <c r="J127" s="135">
        <f t="shared" si="16"/>
        <v>-1.3780000000000001E-3</v>
      </c>
      <c r="K127" s="132">
        <f t="shared" si="18"/>
        <v>-0.13366600000000001</v>
      </c>
      <c r="L127" s="133">
        <v>1</v>
      </c>
      <c r="M127" s="134">
        <f t="shared" si="21"/>
        <v>-1.6039920000000001</v>
      </c>
    </row>
    <row r="128" spans="1:13">
      <c r="A128" s="128">
        <f t="shared" si="15"/>
        <v>122</v>
      </c>
      <c r="B128" s="137" t="s">
        <v>270</v>
      </c>
      <c r="C128" s="137" t="s">
        <v>52</v>
      </c>
      <c r="D128" s="138" t="s">
        <v>161</v>
      </c>
      <c r="E128" s="146" t="s">
        <v>217</v>
      </c>
      <c r="F128" s="133">
        <v>282.5</v>
      </c>
      <c r="G128" s="133">
        <f t="shared" si="19"/>
        <v>282.5</v>
      </c>
      <c r="H128" s="133">
        <v>350</v>
      </c>
      <c r="I128" s="133">
        <f t="shared" si="20"/>
        <v>99</v>
      </c>
      <c r="J128" s="135">
        <f t="shared" si="16"/>
        <v>-1.3780000000000001E-3</v>
      </c>
      <c r="K128" s="132">
        <f t="shared" si="18"/>
        <v>-0.13642200000000002</v>
      </c>
      <c r="L128" s="133">
        <v>0</v>
      </c>
      <c r="M128" s="134">
        <f t="shared" si="21"/>
        <v>0</v>
      </c>
    </row>
    <row r="129" spans="1:13">
      <c r="A129" s="128">
        <f t="shared" si="15"/>
        <v>123</v>
      </c>
      <c r="B129" s="137" t="s">
        <v>270</v>
      </c>
      <c r="C129" s="137" t="s">
        <v>52</v>
      </c>
      <c r="D129" s="138" t="s">
        <v>161</v>
      </c>
      <c r="E129" s="146" t="s">
        <v>218</v>
      </c>
      <c r="F129" s="133">
        <v>287.5</v>
      </c>
      <c r="G129" s="133">
        <f t="shared" si="19"/>
        <v>287.5</v>
      </c>
      <c r="H129" s="133">
        <v>350</v>
      </c>
      <c r="I129" s="133">
        <f t="shared" si="20"/>
        <v>101</v>
      </c>
      <c r="J129" s="135">
        <f t="shared" si="16"/>
        <v>-1.3780000000000001E-3</v>
      </c>
      <c r="K129" s="132">
        <f t="shared" si="18"/>
        <v>-0.13917800000000002</v>
      </c>
      <c r="L129" s="133">
        <v>0</v>
      </c>
      <c r="M129" s="134">
        <f t="shared" si="21"/>
        <v>0</v>
      </c>
    </row>
    <row r="130" spans="1:13">
      <c r="A130" s="128">
        <f t="shared" si="15"/>
        <v>124</v>
      </c>
      <c r="B130" s="137" t="s">
        <v>270</v>
      </c>
      <c r="C130" s="137" t="s">
        <v>52</v>
      </c>
      <c r="D130" s="138" t="s">
        <v>161</v>
      </c>
      <c r="E130" s="146" t="s">
        <v>219</v>
      </c>
      <c r="F130" s="133">
        <v>292.5</v>
      </c>
      <c r="G130" s="133">
        <f t="shared" si="19"/>
        <v>292.5</v>
      </c>
      <c r="H130" s="133">
        <v>350</v>
      </c>
      <c r="I130" s="133">
        <f t="shared" si="20"/>
        <v>102</v>
      </c>
      <c r="J130" s="135">
        <f t="shared" si="16"/>
        <v>-1.3780000000000001E-3</v>
      </c>
      <c r="K130" s="132">
        <f t="shared" si="18"/>
        <v>-0.14055600000000001</v>
      </c>
      <c r="L130" s="133">
        <v>0</v>
      </c>
      <c r="M130" s="134">
        <f t="shared" si="21"/>
        <v>0</v>
      </c>
    </row>
    <row r="131" spans="1:13" ht="13.8" thickBot="1">
      <c r="A131" s="128">
        <f t="shared" si="15"/>
        <v>125</v>
      </c>
      <c r="B131" s="137" t="s">
        <v>270</v>
      </c>
      <c r="C131" s="137" t="s">
        <v>52</v>
      </c>
      <c r="D131" s="138" t="s">
        <v>161</v>
      </c>
      <c r="E131" s="146" t="s">
        <v>220</v>
      </c>
      <c r="F131" s="133">
        <v>297.5</v>
      </c>
      <c r="G131" s="133">
        <f t="shared" si="19"/>
        <v>297.5</v>
      </c>
      <c r="H131" s="133">
        <v>350</v>
      </c>
      <c r="I131" s="133">
        <f t="shared" si="20"/>
        <v>104</v>
      </c>
      <c r="J131" s="135">
        <f t="shared" si="16"/>
        <v>-1.3780000000000001E-3</v>
      </c>
      <c r="K131" s="147">
        <f t="shared" si="18"/>
        <v>-0.14331200000000002</v>
      </c>
      <c r="L131" s="133">
        <v>0</v>
      </c>
      <c r="M131" s="134">
        <f t="shared" si="21"/>
        <v>0</v>
      </c>
    </row>
    <row r="132" spans="1:13">
      <c r="A132" s="128">
        <f t="shared" si="15"/>
        <v>126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144"/>
      <c r="M132" s="21"/>
    </row>
    <row r="133" spans="1:13">
      <c r="A133" s="128">
        <f t="shared" si="15"/>
        <v>127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130">
        <f>SUM(L7:L131)</f>
        <v>112430</v>
      </c>
      <c r="M133" s="148">
        <f>SUM(M7:M132)</f>
        <v>-117140.78064293883</v>
      </c>
    </row>
    <row r="134" spans="1:13">
      <c r="A134" s="128">
        <f t="shared" si="15"/>
        <v>128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149"/>
      <c r="M134" s="21"/>
    </row>
    <row r="135" spans="1:13">
      <c r="A135" s="128">
        <f t="shared" si="15"/>
        <v>129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149"/>
      <c r="M135" s="150">
        <f>+'Rate Spread &amp; Design'!J18</f>
        <v>-116913</v>
      </c>
    </row>
    <row r="136" spans="1:13">
      <c r="A136" s="128">
        <f t="shared" si="15"/>
        <v>130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151"/>
    </row>
    <row r="137" spans="1:13">
      <c r="A137" s="128">
        <f t="shared" ref="A137:A138" si="22">ROW(A131)</f>
        <v>131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152"/>
      <c r="M137" s="153">
        <f>+M135-M133</f>
        <v>227.78064293882926</v>
      </c>
    </row>
    <row r="138" spans="1:13">
      <c r="A138" s="128">
        <f t="shared" si="22"/>
        <v>132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154">
        <f>+M137/M135</f>
        <v>-1.9482918318649701E-3</v>
      </c>
    </row>
    <row r="139" spans="1:13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</row>
  </sheetData>
  <mergeCells count="2">
    <mergeCell ref="A1:M1"/>
    <mergeCell ref="A2:M2"/>
  </mergeCells>
  <printOptions horizontalCentered="1"/>
  <pageMargins left="0.5" right="0.5" top="1" bottom="1" header="0.5" footer="0.5"/>
  <pageSetup scale="80" fitToHeight="5" orientation="landscape" cellComments="asDisplayed" r:id="rId1"/>
  <headerFooter alignWithMargins="0">
    <oddFooter>&amp;L&amp;F
&amp;A&amp;CPage &amp;P of &amp;N&amp;R&amp;D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7" workbookViewId="0">
      <selection activeCell="D27" sqref="D27"/>
    </sheetView>
  </sheetViews>
  <sheetFormatPr defaultRowHeight="13.2"/>
  <cols>
    <col min="1" max="1" width="45" bestFit="1" customWidth="1"/>
    <col min="2" max="2" width="7.88671875" bestFit="1" customWidth="1"/>
    <col min="3" max="4" width="10.44140625" bestFit="1" customWidth="1"/>
    <col min="5" max="5" width="10.6640625" customWidth="1"/>
    <col min="6" max="6" width="9.77734375" customWidth="1"/>
  </cols>
  <sheetData>
    <row r="1" spans="1:7">
      <c r="A1" s="24" t="s">
        <v>0</v>
      </c>
      <c r="B1" s="24"/>
      <c r="C1" s="24"/>
      <c r="D1" s="24"/>
      <c r="E1" s="24"/>
      <c r="F1" s="24"/>
    </row>
    <row r="2" spans="1:7">
      <c r="A2" s="24" t="s">
        <v>64</v>
      </c>
      <c r="B2" s="24"/>
      <c r="C2" s="24"/>
      <c r="D2" s="24"/>
      <c r="E2" s="24"/>
      <c r="F2" s="24"/>
    </row>
    <row r="3" spans="1:7">
      <c r="A3" s="24"/>
      <c r="B3" s="24"/>
      <c r="C3" s="24"/>
      <c r="D3" s="24"/>
      <c r="E3" s="24"/>
      <c r="F3" s="24"/>
    </row>
    <row r="5" spans="1:7">
      <c r="C5" s="25" t="s">
        <v>65</v>
      </c>
      <c r="D5" s="25"/>
    </row>
    <row r="6" spans="1:7" s="4" customFormat="1" ht="26.4">
      <c r="A6" s="5" t="s">
        <v>28</v>
      </c>
      <c r="B6" s="5" t="s">
        <v>61</v>
      </c>
      <c r="C6" s="8" t="s">
        <v>66</v>
      </c>
      <c r="D6" s="8" t="s">
        <v>67</v>
      </c>
      <c r="E6" s="5" t="s">
        <v>68</v>
      </c>
      <c r="F6" s="5" t="s">
        <v>69</v>
      </c>
      <c r="G6"/>
    </row>
    <row r="7" spans="1:7">
      <c r="A7" t="s">
        <v>70</v>
      </c>
      <c r="B7" s="155">
        <v>1000</v>
      </c>
      <c r="C7" s="156">
        <f>ROUND(+C$28,2)+ROUND(+C$40,2)+ROUND(IF($B7&gt;600,600*C$30/100+($B7-600)*C$31/100,$B7*C$30/100),2)+ROUND($B7*SUM(C$32)/100,2)+ROUND($B7*SUM(C$33)/100,2)+ROUND($B7*SUM(C$34)/100,2)+ROUND($B7*SUM(C$35)/100,2)+ROUND($B7*SUM(C$36)/100,2)+ROUND($B7*SUM(C$37)/100,2)+ROUND($B7*SUM(C$38)/100,2)+ROUND($B7*SUM(C$39)/100,2)+ROUND(600*SUM(C$41)/100,2)+ROUND(400*SUM(C$42)/100,2)+ROUND($B7*SUM(C$43)/100,2)+ROUND($B7*SUM(C$44)/100,2)</f>
        <v>97.63000000000001</v>
      </c>
      <c r="D7" s="156">
        <f>ROUND(+D$28,2)+ROUND(+D$40,2)+ROUND(IF($B7&gt;600,600*D$30/100+($B7-600)*D$31/100,$B7*D$30/100),2)+ROUND($B7*SUM(D$32)/100,2)+ROUND($B7*SUM(D$33)/100,2)+ROUND($B7*SUM(D$34)/100,2)+ROUND($B7*SUM(D$35)/100,2)+ROUND($B7*SUM(D$36)/100,2)+ROUND($B7*SUM(D$37)/100,2)+ROUND($B7*SUM(D$38)/100,2)+ROUND($B7*SUM(D$39)/100,2)+ROUND(600*SUM(D$41)/100,2)+ROUND(400*SUM(D$42)/100,2)+ROUND($B7*SUM(D$43)/100,2)+ROUND($B7*SUM(D$44)/100,2)</f>
        <v>97.620000000000019</v>
      </c>
      <c r="E7" s="157">
        <f t="shared" ref="E7:E18" si="0">+D7-C7</f>
        <v>-9.9999999999909051E-3</v>
      </c>
      <c r="F7" s="158">
        <f t="shared" ref="F7:F18" si="1">+E7/C7</f>
        <v>-1.0242753252064841E-4</v>
      </c>
    </row>
    <row r="8" spans="1:7">
      <c r="A8" t="s">
        <v>71</v>
      </c>
      <c r="B8" s="155">
        <f>+B7</f>
        <v>1000</v>
      </c>
      <c r="C8" s="156">
        <f t="shared" ref="C8:D18" si="2">ROUND(+C$28,2)+ROUND(+C$40,2)+ROUND(IF($B8&gt;600,600*C$30/100+($B8-600)*C$31/100,$B8*C$30/100),2)+ROUND($B8*SUM(C$32)/100,2)+ROUND($B8*SUM(C$33)/100,2)+ROUND($B8*SUM(C$34)/100,2)+ROUND($B8*SUM(C$35)/100,2)+ROUND($B8*SUM(C$36)/100,2)+ROUND($B8*SUM(C$37)/100,2)+ROUND($B8*SUM(C$38)/100,2)+ROUND($B8*SUM(C$39)/100,2)+ROUND(600*SUM(C$41)/100,2)+ROUND(400*SUM(C$42)/100,2)+ROUND($B8*SUM(C$43)/100,2)+ROUND($B8*SUM(C$44)/100,2)</f>
        <v>97.63000000000001</v>
      </c>
      <c r="D8" s="156">
        <f t="shared" si="2"/>
        <v>97.620000000000019</v>
      </c>
      <c r="E8" s="157">
        <f t="shared" si="0"/>
        <v>-9.9999999999909051E-3</v>
      </c>
      <c r="F8" s="158">
        <f t="shared" si="1"/>
        <v>-1.0242753252064841E-4</v>
      </c>
    </row>
    <row r="9" spans="1:7">
      <c r="A9" t="s">
        <v>72</v>
      </c>
      <c r="B9" s="155">
        <f t="shared" ref="B9:B18" si="3">+B8</f>
        <v>1000</v>
      </c>
      <c r="C9" s="156">
        <f t="shared" si="2"/>
        <v>97.63000000000001</v>
      </c>
      <c r="D9" s="156">
        <f t="shared" si="2"/>
        <v>97.620000000000019</v>
      </c>
      <c r="E9" s="157">
        <f t="shared" si="0"/>
        <v>-9.9999999999909051E-3</v>
      </c>
      <c r="F9" s="158">
        <f t="shared" si="1"/>
        <v>-1.0242753252064841E-4</v>
      </c>
    </row>
    <row r="10" spans="1:7">
      <c r="A10" t="s">
        <v>73</v>
      </c>
      <c r="B10" s="155">
        <f t="shared" si="3"/>
        <v>1000</v>
      </c>
      <c r="C10" s="156">
        <f t="shared" si="2"/>
        <v>97.63000000000001</v>
      </c>
      <c r="D10" s="156">
        <f t="shared" si="2"/>
        <v>97.620000000000019</v>
      </c>
      <c r="E10" s="157">
        <f t="shared" si="0"/>
        <v>-9.9999999999909051E-3</v>
      </c>
      <c r="F10" s="158">
        <f t="shared" si="1"/>
        <v>-1.0242753252064841E-4</v>
      </c>
    </row>
    <row r="11" spans="1:7">
      <c r="A11" t="s">
        <v>74</v>
      </c>
      <c r="B11" s="155">
        <f t="shared" si="3"/>
        <v>1000</v>
      </c>
      <c r="C11" s="156">
        <f t="shared" si="2"/>
        <v>97.63000000000001</v>
      </c>
      <c r="D11" s="156">
        <f t="shared" si="2"/>
        <v>97.620000000000019</v>
      </c>
      <c r="E11" s="157">
        <f t="shared" si="0"/>
        <v>-9.9999999999909051E-3</v>
      </c>
      <c r="F11" s="158">
        <f t="shared" si="1"/>
        <v>-1.0242753252064841E-4</v>
      </c>
    </row>
    <row r="12" spans="1:7">
      <c r="A12" t="s">
        <v>75</v>
      </c>
      <c r="B12" s="155">
        <f t="shared" si="3"/>
        <v>1000</v>
      </c>
      <c r="C12" s="156">
        <f t="shared" si="2"/>
        <v>97.63000000000001</v>
      </c>
      <c r="D12" s="156">
        <f t="shared" si="2"/>
        <v>97.620000000000019</v>
      </c>
      <c r="E12" s="157">
        <f t="shared" si="0"/>
        <v>-9.9999999999909051E-3</v>
      </c>
      <c r="F12" s="158">
        <f t="shared" si="1"/>
        <v>-1.0242753252064841E-4</v>
      </c>
    </row>
    <row r="13" spans="1:7">
      <c r="A13" t="s">
        <v>76</v>
      </c>
      <c r="B13" s="155">
        <f t="shared" si="3"/>
        <v>1000</v>
      </c>
      <c r="C13" s="156">
        <f t="shared" si="2"/>
        <v>97.63000000000001</v>
      </c>
      <c r="D13" s="156">
        <f t="shared" si="2"/>
        <v>97.620000000000019</v>
      </c>
      <c r="E13" s="157">
        <f t="shared" si="0"/>
        <v>-9.9999999999909051E-3</v>
      </c>
      <c r="F13" s="158">
        <f t="shared" si="1"/>
        <v>-1.0242753252064841E-4</v>
      </c>
    </row>
    <row r="14" spans="1:7">
      <c r="A14" t="s">
        <v>77</v>
      </c>
      <c r="B14" s="155">
        <f t="shared" si="3"/>
        <v>1000</v>
      </c>
      <c r="C14" s="156">
        <f t="shared" si="2"/>
        <v>97.63000000000001</v>
      </c>
      <c r="D14" s="156">
        <f t="shared" si="2"/>
        <v>97.620000000000019</v>
      </c>
      <c r="E14" s="157">
        <f t="shared" si="0"/>
        <v>-9.9999999999909051E-3</v>
      </c>
      <c r="F14" s="158">
        <f t="shared" si="1"/>
        <v>-1.0242753252064841E-4</v>
      </c>
    </row>
    <row r="15" spans="1:7">
      <c r="A15" t="s">
        <v>78</v>
      </c>
      <c r="B15" s="155">
        <f t="shared" si="3"/>
        <v>1000</v>
      </c>
      <c r="C15" s="156">
        <f t="shared" si="2"/>
        <v>97.63000000000001</v>
      </c>
      <c r="D15" s="156">
        <f t="shared" si="2"/>
        <v>97.620000000000019</v>
      </c>
      <c r="E15" s="157">
        <f t="shared" si="0"/>
        <v>-9.9999999999909051E-3</v>
      </c>
      <c r="F15" s="158">
        <f t="shared" si="1"/>
        <v>-1.0242753252064841E-4</v>
      </c>
    </row>
    <row r="16" spans="1:7">
      <c r="A16" t="s">
        <v>79</v>
      </c>
      <c r="B16" s="155">
        <f t="shared" si="3"/>
        <v>1000</v>
      </c>
      <c r="C16" s="156">
        <f t="shared" si="2"/>
        <v>97.63000000000001</v>
      </c>
      <c r="D16" s="156">
        <f t="shared" si="2"/>
        <v>97.620000000000019</v>
      </c>
      <c r="E16" s="157">
        <f t="shared" si="0"/>
        <v>-9.9999999999909051E-3</v>
      </c>
      <c r="F16" s="158">
        <f t="shared" si="1"/>
        <v>-1.0242753252064841E-4</v>
      </c>
    </row>
    <row r="17" spans="1:6">
      <c r="A17" t="s">
        <v>80</v>
      </c>
      <c r="B17" s="155">
        <f t="shared" si="3"/>
        <v>1000</v>
      </c>
      <c r="C17" s="156">
        <f t="shared" si="2"/>
        <v>97.63000000000001</v>
      </c>
      <c r="D17" s="156">
        <f t="shared" si="2"/>
        <v>97.620000000000019</v>
      </c>
      <c r="E17" s="157">
        <f t="shared" si="0"/>
        <v>-9.9999999999909051E-3</v>
      </c>
      <c r="F17" s="158">
        <f t="shared" si="1"/>
        <v>-1.0242753252064841E-4</v>
      </c>
    </row>
    <row r="18" spans="1:6">
      <c r="A18" t="s">
        <v>81</v>
      </c>
      <c r="B18" s="155">
        <f t="shared" si="3"/>
        <v>1000</v>
      </c>
      <c r="C18" s="156">
        <f t="shared" si="2"/>
        <v>97.63000000000001</v>
      </c>
      <c r="D18" s="156">
        <f t="shared" si="2"/>
        <v>97.620000000000019</v>
      </c>
      <c r="E18" s="157">
        <f t="shared" si="0"/>
        <v>-9.9999999999909051E-3</v>
      </c>
      <c r="F18" s="158">
        <f t="shared" si="1"/>
        <v>-1.0242753252064841E-4</v>
      </c>
    </row>
    <row r="19" spans="1:6">
      <c r="C19" s="157"/>
      <c r="D19" s="157"/>
      <c r="E19" s="157"/>
      <c r="F19" s="158"/>
    </row>
    <row r="20" spans="1:6" ht="13.8" thickBot="1">
      <c r="A20" s="118" t="s">
        <v>82</v>
      </c>
      <c r="B20" s="26">
        <f>SUM(B7:B19)</f>
        <v>12000</v>
      </c>
      <c r="C20" s="159">
        <f>SUM(C7:C19)</f>
        <v>1171.5600000000002</v>
      </c>
      <c r="D20" s="159">
        <f>SUM(D7:D19)</f>
        <v>1171.4400000000003</v>
      </c>
      <c r="E20" s="159">
        <f>SUM(E7:E19)</f>
        <v>-0.11999999999989086</v>
      </c>
      <c r="F20" s="160">
        <f>+E20/C20</f>
        <v>-1.024275325206484E-4</v>
      </c>
    </row>
    <row r="21" spans="1:6" ht="13.8" thickTop="1">
      <c r="A21" s="118"/>
      <c r="F21" s="158"/>
    </row>
    <row r="22" spans="1:6" ht="13.8" thickBot="1">
      <c r="A22" s="161" t="s">
        <v>83</v>
      </c>
      <c r="B22" s="162">
        <f>+B20/12</f>
        <v>1000</v>
      </c>
      <c r="C22" s="163">
        <f>+C20/12</f>
        <v>97.63000000000001</v>
      </c>
      <c r="D22" s="163">
        <f>+D20/12</f>
        <v>97.620000000000019</v>
      </c>
      <c r="E22" s="163">
        <f>+E20/12</f>
        <v>-9.9999999999909051E-3</v>
      </c>
      <c r="F22" s="164">
        <f>+E22/C22</f>
        <v>-1.0242753252064841E-4</v>
      </c>
    </row>
    <row r="23" spans="1:6" ht="13.8" thickTop="1"/>
    <row r="24" spans="1:6">
      <c r="A24" s="17" t="s">
        <v>271</v>
      </c>
      <c r="B24" s="17"/>
      <c r="C24" s="19">
        <f>+C20/B20*100</f>
        <v>9.7630000000000017</v>
      </c>
      <c r="D24" s="19">
        <f>+D20/B20*100</f>
        <v>9.7620000000000022</v>
      </c>
    </row>
    <row r="27" spans="1:6" ht="52.8">
      <c r="A27" s="27" t="s">
        <v>84</v>
      </c>
      <c r="B27" s="28"/>
      <c r="C27" s="29" t="s">
        <v>272</v>
      </c>
      <c r="D27" s="29" t="s">
        <v>273</v>
      </c>
    </row>
    <row r="28" spans="1:6">
      <c r="A28" s="118" t="s">
        <v>85</v>
      </c>
      <c r="C28" s="165">
        <v>7.49</v>
      </c>
      <c r="D28" s="165">
        <f>+C28</f>
        <v>7.49</v>
      </c>
      <c r="E28" t="s">
        <v>86</v>
      </c>
    </row>
    <row r="29" spans="1:6">
      <c r="A29" t="s">
        <v>87</v>
      </c>
      <c r="C29" s="166"/>
      <c r="D29" s="166"/>
    </row>
    <row r="30" spans="1:6">
      <c r="A30" s="119" t="s">
        <v>88</v>
      </c>
      <c r="C30" s="167">
        <v>8.5578000000000003</v>
      </c>
      <c r="D30" s="167">
        <f t="shared" ref="D30:D43" si="4">+C30</f>
        <v>8.5578000000000003</v>
      </c>
      <c r="E30" t="s">
        <v>89</v>
      </c>
    </row>
    <row r="31" spans="1:6">
      <c r="A31" s="119" t="s">
        <v>90</v>
      </c>
      <c r="C31" s="167">
        <v>10.415699999999999</v>
      </c>
      <c r="D31" s="167">
        <f t="shared" si="4"/>
        <v>10.415699999999999</v>
      </c>
      <c r="E31" t="s">
        <v>89</v>
      </c>
    </row>
    <row r="32" spans="1:6">
      <c r="A32" s="119" t="s">
        <v>91</v>
      </c>
      <c r="C32" s="167">
        <v>-5.28E-2</v>
      </c>
      <c r="D32" s="167">
        <f t="shared" si="4"/>
        <v>-5.28E-2</v>
      </c>
      <c r="E32" t="s">
        <v>89</v>
      </c>
    </row>
    <row r="33" spans="1:5">
      <c r="A33" s="119" t="s">
        <v>274</v>
      </c>
      <c r="C33" s="167">
        <v>-0.33229999999999998</v>
      </c>
      <c r="D33" s="167">
        <f t="shared" si="4"/>
        <v>-0.33229999999999998</v>
      </c>
      <c r="E33" t="s">
        <v>89</v>
      </c>
    </row>
    <row r="34" spans="1:5">
      <c r="A34" s="119" t="s">
        <v>92</v>
      </c>
      <c r="C34" s="167">
        <v>0.4632</v>
      </c>
      <c r="D34" s="167">
        <f t="shared" si="4"/>
        <v>0.4632</v>
      </c>
      <c r="E34" t="s">
        <v>89</v>
      </c>
    </row>
    <row r="35" spans="1:5">
      <c r="A35" s="119" t="s">
        <v>93</v>
      </c>
      <c r="C35" s="167">
        <v>8.5599999999999996E-2</v>
      </c>
      <c r="D35" s="167">
        <f t="shared" si="4"/>
        <v>8.5599999999999996E-2</v>
      </c>
      <c r="E35" t="s">
        <v>89</v>
      </c>
    </row>
    <row r="36" spans="1:5">
      <c r="A36" s="119" t="s">
        <v>95</v>
      </c>
      <c r="C36" s="169">
        <v>-3.3500000000000002E-2</v>
      </c>
      <c r="D36" s="168">
        <f>+'Rate Spread &amp; Design'!L10*100</f>
        <v>-3.4499999999999996E-2</v>
      </c>
      <c r="E36" t="s">
        <v>89</v>
      </c>
    </row>
    <row r="37" spans="1:5">
      <c r="A37" s="119" t="s">
        <v>275</v>
      </c>
      <c r="C37" s="169">
        <v>0</v>
      </c>
      <c r="D37" s="169">
        <f t="shared" si="4"/>
        <v>0</v>
      </c>
      <c r="E37" s="17" t="s">
        <v>89</v>
      </c>
    </row>
    <row r="38" spans="1:5">
      <c r="A38" s="170" t="s">
        <v>158</v>
      </c>
      <c r="B38" s="170"/>
      <c r="C38" s="169">
        <v>-3.4799999999999998E-2</v>
      </c>
      <c r="D38" s="169">
        <f t="shared" si="4"/>
        <v>-3.4799999999999998E-2</v>
      </c>
      <c r="E38" s="17" t="s">
        <v>89</v>
      </c>
    </row>
    <row r="39" spans="1:5">
      <c r="A39" s="171" t="s">
        <v>276</v>
      </c>
      <c r="B39" s="170"/>
      <c r="C39" s="169">
        <v>0.2238</v>
      </c>
      <c r="D39" s="169">
        <f t="shared" si="4"/>
        <v>0.2238</v>
      </c>
      <c r="E39" s="17" t="s">
        <v>89</v>
      </c>
    </row>
    <row r="40" spans="1:5">
      <c r="A40" s="81" t="s">
        <v>277</v>
      </c>
      <c r="B40" s="170"/>
      <c r="C40" s="172">
        <v>0.37999999999999989</v>
      </c>
      <c r="D40" s="172">
        <f t="shared" si="4"/>
        <v>0.37999999999999989</v>
      </c>
      <c r="E40" t="s">
        <v>86</v>
      </c>
    </row>
    <row r="41" spans="1:5">
      <c r="A41" s="81" t="s">
        <v>278</v>
      </c>
      <c r="B41" s="170"/>
      <c r="C41" s="169">
        <v>0.11140000000000039</v>
      </c>
      <c r="D41" s="169">
        <f t="shared" si="4"/>
        <v>0.11140000000000039</v>
      </c>
      <c r="E41" s="17" t="s">
        <v>89</v>
      </c>
    </row>
    <row r="42" spans="1:5">
      <c r="A42" s="81" t="s">
        <v>279</v>
      </c>
      <c r="B42" s="170"/>
      <c r="C42" s="169">
        <v>0.13569999999999971</v>
      </c>
      <c r="D42" s="169">
        <f t="shared" si="4"/>
        <v>0.13569999999999971</v>
      </c>
      <c r="E42" s="17" t="s">
        <v>89</v>
      </c>
    </row>
    <row r="43" spans="1:5">
      <c r="A43" s="81" t="s">
        <v>280</v>
      </c>
      <c r="B43" s="170"/>
      <c r="C43" s="169">
        <v>0.16280000000000011</v>
      </c>
      <c r="D43" s="169">
        <f t="shared" si="4"/>
        <v>0.16280000000000011</v>
      </c>
      <c r="E43" s="17" t="s">
        <v>89</v>
      </c>
    </row>
    <row r="44" spans="1:5">
      <c r="A44" s="173" t="s">
        <v>94</v>
      </c>
      <c r="C44" s="174">
        <v>-0.92789999999999995</v>
      </c>
      <c r="D44" s="174">
        <f>+C44</f>
        <v>-0.92789999999999995</v>
      </c>
      <c r="E44" s="17" t="s">
        <v>89</v>
      </c>
    </row>
  </sheetData>
  <phoneticPr fontId="0" type="noConversion"/>
  <printOptions horizontalCentered="1"/>
  <pageMargins left="0.75" right="0.75" top="1" bottom="1" header="0.5" footer="0.5"/>
  <pageSetup scale="77" orientation="landscape" horizontalDpi="300" verticalDpi="300" r:id="rId1"/>
  <headerFooter alignWithMargins="0">
    <oddFooter>&amp;L&amp;F
&amp;A&amp;CPage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pane xSplit="3" ySplit="6" topLeftCell="G9" activePane="bottomRight" state="frozen"/>
      <selection sqref="A1:H42"/>
      <selection pane="topRight" sqref="A1:H42"/>
      <selection pane="bottomLeft" sqref="A1:H42"/>
      <selection pane="bottomRight" activeCell="G9" sqref="G9"/>
    </sheetView>
  </sheetViews>
  <sheetFormatPr defaultColWidth="9.109375" defaultRowHeight="13.2"/>
  <cols>
    <col min="1" max="1" width="4.33203125" style="44" bestFit="1" customWidth="1"/>
    <col min="2" max="2" width="34.109375" style="44" bestFit="1" customWidth="1"/>
    <col min="3" max="3" width="8" style="44" bestFit="1" customWidth="1"/>
    <col min="4" max="4" width="14.77734375" style="44" bestFit="1" customWidth="1"/>
    <col min="5" max="5" width="15.5546875" style="44" customWidth="1"/>
    <col min="6" max="6" width="11.6640625" style="44" customWidth="1"/>
    <col min="7" max="8" width="14.77734375" style="44" bestFit="1" customWidth="1"/>
    <col min="9" max="10" width="11.33203125" style="44" bestFit="1" customWidth="1"/>
    <col min="11" max="16384" width="9.109375" style="44"/>
  </cols>
  <sheetData>
    <row r="1" spans="1:10">
      <c r="B1" s="45" t="s">
        <v>0</v>
      </c>
      <c r="C1" s="45"/>
      <c r="D1" s="45"/>
      <c r="E1" s="45"/>
    </row>
    <row r="2" spans="1:10">
      <c r="B2" s="45" t="s">
        <v>103</v>
      </c>
      <c r="C2" s="45"/>
      <c r="D2" s="45"/>
      <c r="E2" s="45"/>
    </row>
    <row r="3" spans="1:10">
      <c r="B3" s="45" t="s">
        <v>281</v>
      </c>
      <c r="C3" s="45"/>
      <c r="D3" s="45"/>
      <c r="E3" s="45"/>
    </row>
    <row r="4" spans="1:10">
      <c r="B4" s="46" t="s">
        <v>282</v>
      </c>
      <c r="C4" s="46"/>
      <c r="D4" s="46"/>
      <c r="E4" s="46"/>
    </row>
    <row r="5" spans="1:10">
      <c r="B5" s="45"/>
      <c r="C5" s="45"/>
      <c r="D5" s="45"/>
      <c r="E5" s="45"/>
    </row>
    <row r="6" spans="1:10" s="49" customFormat="1" ht="92.4">
      <c r="A6" s="47" t="s">
        <v>1</v>
      </c>
      <c r="B6" s="47" t="s">
        <v>104</v>
      </c>
      <c r="C6" s="47" t="s">
        <v>29</v>
      </c>
      <c r="D6" s="48" t="s">
        <v>283</v>
      </c>
      <c r="E6" s="48" t="s">
        <v>284</v>
      </c>
      <c r="F6" s="47" t="s">
        <v>44</v>
      </c>
      <c r="G6" s="48" t="s">
        <v>252</v>
      </c>
      <c r="H6" s="48" t="s">
        <v>253</v>
      </c>
    </row>
    <row r="7" spans="1:10" s="49" customFormat="1">
      <c r="A7" s="50"/>
      <c r="B7" s="50" t="s">
        <v>30</v>
      </c>
      <c r="C7" s="51" t="s">
        <v>31</v>
      </c>
      <c r="D7" s="51" t="s">
        <v>32</v>
      </c>
      <c r="E7" s="51" t="s">
        <v>33</v>
      </c>
      <c r="F7" s="51" t="s">
        <v>136</v>
      </c>
      <c r="G7" s="49" t="s">
        <v>137</v>
      </c>
      <c r="H7" s="52" t="s">
        <v>138</v>
      </c>
    </row>
    <row r="8" spans="1:10" s="49" customFormat="1">
      <c r="A8" s="49">
        <v>1</v>
      </c>
      <c r="B8" s="53" t="s">
        <v>11</v>
      </c>
      <c r="C8" s="50"/>
      <c r="D8" s="50"/>
      <c r="E8" s="54"/>
    </row>
    <row r="9" spans="1:10">
      <c r="A9" s="49">
        <f t="shared" ref="A9:A46" si="0">+A8+1</f>
        <v>2</v>
      </c>
      <c r="B9" s="55" t="s">
        <v>11</v>
      </c>
      <c r="C9" s="56">
        <v>7</v>
      </c>
      <c r="D9" s="86">
        <v>10773318324.189205</v>
      </c>
      <c r="E9" s="87">
        <v>1138686579.8425841</v>
      </c>
      <c r="F9" s="59">
        <f>+E9/D9</f>
        <v>0.10569506493518385</v>
      </c>
      <c r="G9" s="57">
        <f>+'Delivered Loads by Tariff'!N6</f>
        <v>10565307000</v>
      </c>
      <c r="H9" s="58">
        <f>ROUND(+G9*F9/1000,0)*1000</f>
        <v>1116701000</v>
      </c>
      <c r="I9" s="60"/>
      <c r="J9" s="60"/>
    </row>
    <row r="10" spans="1:10">
      <c r="A10" s="49">
        <f t="shared" si="0"/>
        <v>3</v>
      </c>
      <c r="B10" s="61" t="s">
        <v>105</v>
      </c>
      <c r="D10" s="62">
        <f>SUM(D9:D9)</f>
        <v>10773318324.189205</v>
      </c>
      <c r="E10" s="63">
        <f>SUM(E9:E9)</f>
        <v>1138686579.8425841</v>
      </c>
      <c r="G10" s="62">
        <f>SUM(G9:G9)</f>
        <v>10565307000</v>
      </c>
      <c r="H10" s="63">
        <f>SUM(H9:H9)</f>
        <v>1116701000</v>
      </c>
    </row>
    <row r="11" spans="1:10">
      <c r="A11" s="49">
        <f t="shared" si="0"/>
        <v>4</v>
      </c>
      <c r="D11" s="64"/>
      <c r="E11" s="65"/>
      <c r="G11" s="64"/>
      <c r="H11" s="65"/>
    </row>
    <row r="12" spans="1:10">
      <c r="A12" s="49">
        <f t="shared" si="0"/>
        <v>5</v>
      </c>
      <c r="B12" s="44" t="s">
        <v>106</v>
      </c>
      <c r="D12" s="64"/>
      <c r="E12" s="65"/>
      <c r="G12" s="64"/>
      <c r="H12" s="65"/>
    </row>
    <row r="13" spans="1:10">
      <c r="A13" s="49">
        <f t="shared" si="0"/>
        <v>6</v>
      </c>
      <c r="B13" s="66" t="s">
        <v>107</v>
      </c>
      <c r="C13" s="56">
        <v>24</v>
      </c>
      <c r="D13" s="88">
        <v>2628609328.6135774</v>
      </c>
      <c r="E13" s="89">
        <v>255914884.50553402</v>
      </c>
      <c r="F13" s="59">
        <f>+E13/D13</f>
        <v>9.735751970434979E-2</v>
      </c>
      <c r="G13" s="64">
        <f>+'Delivered Loads by Tariff'!N7</f>
        <v>2671038000</v>
      </c>
      <c r="H13" s="65">
        <f>ROUND(+G13*F13/1000,0)*1000</f>
        <v>260046000</v>
      </c>
      <c r="I13" s="60"/>
      <c r="J13" s="60"/>
    </row>
    <row r="14" spans="1:10">
      <c r="A14" s="49">
        <f t="shared" si="0"/>
        <v>7</v>
      </c>
      <c r="B14" s="66" t="s">
        <v>108</v>
      </c>
      <c r="C14" s="56">
        <v>25</v>
      </c>
      <c r="D14" s="88">
        <v>2945691715.3514032</v>
      </c>
      <c r="E14" s="89">
        <v>268813389.83457851</v>
      </c>
      <c r="F14" s="59">
        <f>+E14/D14</f>
        <v>9.1256457162052579E-2</v>
      </c>
      <c r="G14" s="64">
        <f>+'Delivered Loads by Tariff'!N8</f>
        <v>3001716000</v>
      </c>
      <c r="H14" s="65">
        <f>ROUND(+G14*F14/1000,0)*1000</f>
        <v>273926000</v>
      </c>
      <c r="I14" s="60"/>
      <c r="J14" s="60"/>
    </row>
    <row r="15" spans="1:10">
      <c r="A15" s="49">
        <f t="shared" si="0"/>
        <v>8</v>
      </c>
      <c r="B15" s="66" t="s">
        <v>109</v>
      </c>
      <c r="C15" s="56" t="s">
        <v>223</v>
      </c>
      <c r="D15" s="88">
        <v>1930205258.004076</v>
      </c>
      <c r="E15" s="89">
        <v>159658937.37768036</v>
      </c>
      <c r="F15" s="59">
        <f>+E15/D15</f>
        <v>8.2716041061236825E-2</v>
      </c>
      <c r="G15" s="64">
        <f>+'Delivered Loads by Tariff'!N9</f>
        <v>1946907000</v>
      </c>
      <c r="H15" s="65">
        <f>ROUND(+G15*F15/1000,0)*1000</f>
        <v>161040000</v>
      </c>
      <c r="I15" s="60"/>
      <c r="J15" s="60"/>
    </row>
    <row r="16" spans="1:10">
      <c r="A16" s="49">
        <f t="shared" si="0"/>
        <v>9</v>
      </c>
      <c r="B16" s="55" t="s">
        <v>110</v>
      </c>
      <c r="C16" s="56">
        <v>29</v>
      </c>
      <c r="D16" s="88">
        <v>14768958.13686467</v>
      </c>
      <c r="E16" s="89">
        <v>1337830.620363686</v>
      </c>
      <c r="F16" s="59">
        <f>+E16/D16</f>
        <v>9.058395372008933E-2</v>
      </c>
      <c r="G16" s="64">
        <f>+'Delivered Loads by Tariff'!N10</f>
        <v>14970000</v>
      </c>
      <c r="H16" s="65">
        <f>ROUND(+G16*F16/1000,0)*1000</f>
        <v>1356000</v>
      </c>
      <c r="I16" s="60"/>
      <c r="J16" s="60"/>
    </row>
    <row r="17" spans="1:10">
      <c r="A17" s="49">
        <f t="shared" si="0"/>
        <v>10</v>
      </c>
      <c r="B17" s="38" t="s">
        <v>111</v>
      </c>
      <c r="D17" s="62">
        <f>SUM(D13:D16)</f>
        <v>7519275260.1059217</v>
      </c>
      <c r="E17" s="63">
        <f>SUM(E13:E16)</f>
        <v>685725042.3381567</v>
      </c>
      <c r="G17" s="62">
        <f>SUM(G13:G16)</f>
        <v>7634631000</v>
      </c>
      <c r="H17" s="63">
        <f>SUM(H13:H16)</f>
        <v>696368000</v>
      </c>
    </row>
    <row r="18" spans="1:10">
      <c r="A18" s="49">
        <f t="shared" si="0"/>
        <v>11</v>
      </c>
      <c r="D18" s="64"/>
      <c r="E18" s="65"/>
      <c r="G18" s="64"/>
      <c r="H18" s="65"/>
    </row>
    <row r="19" spans="1:10">
      <c r="A19" s="49">
        <f t="shared" si="0"/>
        <v>12</v>
      </c>
      <c r="B19" s="44" t="s">
        <v>15</v>
      </c>
      <c r="D19" s="64"/>
      <c r="E19" s="65"/>
      <c r="G19" s="64"/>
      <c r="H19" s="65"/>
    </row>
    <row r="20" spans="1:10">
      <c r="A20" s="49">
        <f t="shared" si="0"/>
        <v>13</v>
      </c>
      <c r="B20" s="66" t="s">
        <v>112</v>
      </c>
      <c r="C20" s="56">
        <v>31</v>
      </c>
      <c r="D20" s="88">
        <v>1302770304.3664393</v>
      </c>
      <c r="E20" s="89">
        <v>107011971.93449654</v>
      </c>
      <c r="F20" s="59">
        <f>+E20/D20</f>
        <v>8.214185691509017E-2</v>
      </c>
      <c r="G20" s="64">
        <f>+'Delivered Loads by Tariff'!N11</f>
        <v>1358010000</v>
      </c>
      <c r="H20" s="65">
        <f>ROUND(+G20*F20/1000,0)*1000</f>
        <v>111549000</v>
      </c>
      <c r="I20" s="60"/>
      <c r="J20" s="60"/>
    </row>
    <row r="21" spans="1:10">
      <c r="A21" s="49">
        <f t="shared" si="0"/>
        <v>14</v>
      </c>
      <c r="B21" s="55" t="s">
        <v>110</v>
      </c>
      <c r="C21" s="56">
        <v>35</v>
      </c>
      <c r="D21" s="88">
        <v>3996208.5311257807</v>
      </c>
      <c r="E21" s="89">
        <v>207765.2758905465</v>
      </c>
      <c r="F21" s="59">
        <f>+E21/D21</f>
        <v>5.1990599157250808E-2</v>
      </c>
      <c r="G21" s="64">
        <f>+'Delivered Loads by Tariff'!N12</f>
        <v>4584000</v>
      </c>
      <c r="H21" s="65">
        <f>ROUND(+G21*F21/1000,0)*1000</f>
        <v>238000</v>
      </c>
      <c r="I21" s="60"/>
      <c r="J21" s="60"/>
    </row>
    <row r="22" spans="1:10">
      <c r="A22" s="49">
        <f t="shared" si="0"/>
        <v>15</v>
      </c>
      <c r="B22" s="55" t="s">
        <v>113</v>
      </c>
      <c r="C22" s="56">
        <v>43</v>
      </c>
      <c r="D22" s="88">
        <v>140153953.96218738</v>
      </c>
      <c r="E22" s="89">
        <v>12547973.377449701</v>
      </c>
      <c r="F22" s="59">
        <f>+E22/D22</f>
        <v>8.9529927788088395E-2</v>
      </c>
      <c r="G22" s="64">
        <f>+'Delivered Loads by Tariff'!N14</f>
        <v>145263000</v>
      </c>
      <c r="H22" s="65">
        <f>ROUND(+G22*F22/1000,0)*1000</f>
        <v>13005000</v>
      </c>
      <c r="I22" s="60"/>
      <c r="J22" s="60"/>
    </row>
    <row r="23" spans="1:10">
      <c r="A23" s="49">
        <f t="shared" si="0"/>
        <v>16</v>
      </c>
      <c r="B23" s="61" t="s">
        <v>114</v>
      </c>
      <c r="D23" s="62">
        <f>SUM(D20:D22)</f>
        <v>1446920466.8597524</v>
      </c>
      <c r="E23" s="63">
        <f>SUM(E20:E22)</f>
        <v>119767710.58783679</v>
      </c>
      <c r="G23" s="62">
        <f>SUM(G20:G22)</f>
        <v>1507857000</v>
      </c>
      <c r="H23" s="63">
        <f>SUM(H20:H22)</f>
        <v>124792000</v>
      </c>
    </row>
    <row r="24" spans="1:10">
      <c r="A24" s="49">
        <f t="shared" si="0"/>
        <v>17</v>
      </c>
    </row>
    <row r="25" spans="1:10">
      <c r="A25" s="49">
        <f t="shared" si="0"/>
        <v>18</v>
      </c>
      <c r="B25" s="44" t="s">
        <v>115</v>
      </c>
      <c r="C25" s="56">
        <v>40</v>
      </c>
      <c r="D25" s="90">
        <v>730711794.98402095</v>
      </c>
      <c r="E25" s="91">
        <v>51158767.785983458</v>
      </c>
      <c r="F25" s="59">
        <f>+E25/D25</f>
        <v>7.0012237570494101E-2</v>
      </c>
      <c r="G25" s="62">
        <f>+'Delivered Loads by Tariff'!N13</f>
        <v>708894000</v>
      </c>
      <c r="H25" s="63">
        <f>ROUND(+G25*F25/1000,0)*1000</f>
        <v>49631000</v>
      </c>
      <c r="I25" s="60"/>
      <c r="J25" s="60"/>
    </row>
    <row r="26" spans="1:10">
      <c r="A26" s="49">
        <f t="shared" si="0"/>
        <v>19</v>
      </c>
    </row>
    <row r="27" spans="1:10">
      <c r="A27" s="49">
        <f t="shared" si="0"/>
        <v>20</v>
      </c>
      <c r="B27" s="44" t="s">
        <v>17</v>
      </c>
      <c r="D27" s="88"/>
      <c r="E27" s="89"/>
      <c r="G27" s="64"/>
      <c r="H27" s="65"/>
    </row>
    <row r="28" spans="1:10">
      <c r="A28" s="49">
        <f t="shared" si="0"/>
        <v>21</v>
      </c>
      <c r="B28" s="66" t="s">
        <v>116</v>
      </c>
      <c r="C28" s="56">
        <v>46</v>
      </c>
      <c r="D28" s="88">
        <v>47487199.342808411</v>
      </c>
      <c r="E28" s="89">
        <v>3209781.8059427133</v>
      </c>
      <c r="F28" s="59">
        <f>+E28/D28</f>
        <v>6.7592569163142519E-2</v>
      </c>
      <c r="G28" s="64">
        <f>+'Delivered Loads by Tariff'!N15</f>
        <v>51949000</v>
      </c>
      <c r="H28" s="65">
        <f>ROUND(+G28*F28/1000,0)*1000</f>
        <v>3511000</v>
      </c>
      <c r="I28" s="60"/>
      <c r="J28" s="60"/>
    </row>
    <row r="29" spans="1:10">
      <c r="A29" s="49">
        <f t="shared" si="0"/>
        <v>22</v>
      </c>
      <c r="B29" s="66" t="s">
        <v>112</v>
      </c>
      <c r="C29" s="56">
        <v>49</v>
      </c>
      <c r="D29" s="88">
        <v>592457361.48273063</v>
      </c>
      <c r="E29" s="89">
        <v>38424376.591483921</v>
      </c>
      <c r="F29" s="59">
        <f>+E29/D29</f>
        <v>6.4855935784678312E-2</v>
      </c>
      <c r="G29" s="64">
        <f>+'Delivered Loads by Tariff'!N16</f>
        <v>574178000</v>
      </c>
      <c r="H29" s="65">
        <f>ROUND(+G29*F29/1000,0)*1000</f>
        <v>37239000</v>
      </c>
      <c r="I29" s="60"/>
      <c r="J29" s="60"/>
    </row>
    <row r="30" spans="1:10">
      <c r="A30" s="49">
        <f t="shared" si="0"/>
        <v>23</v>
      </c>
      <c r="B30" s="38" t="s">
        <v>117</v>
      </c>
      <c r="D30" s="62">
        <f>SUM(D28:D29)</f>
        <v>639944560.82553899</v>
      </c>
      <c r="E30" s="63">
        <f>SUM(E28:E29)</f>
        <v>41634158.397426635</v>
      </c>
      <c r="G30" s="62">
        <f>SUM(G28:G29)</f>
        <v>626127000</v>
      </c>
      <c r="H30" s="63">
        <f>SUM(H28:H29)</f>
        <v>40750000</v>
      </c>
    </row>
    <row r="31" spans="1:10">
      <c r="A31" s="49">
        <f t="shared" si="0"/>
        <v>24</v>
      </c>
    </row>
    <row r="32" spans="1:10">
      <c r="A32" s="49">
        <f t="shared" si="0"/>
        <v>25</v>
      </c>
      <c r="B32" s="44" t="s">
        <v>9</v>
      </c>
      <c r="C32" s="56" t="s">
        <v>19</v>
      </c>
      <c r="D32" s="90">
        <v>83017069.140000001</v>
      </c>
      <c r="E32" s="91">
        <v>18079716.080643997</v>
      </c>
      <c r="F32" s="59">
        <f>+E32/D32</f>
        <v>0.21778311698952368</v>
      </c>
      <c r="G32" s="62">
        <f>+'Delivered Loads by Tariff'!N17</f>
        <v>88032000</v>
      </c>
      <c r="H32" s="63">
        <f>ROUND(+G32*F32/1000,0)*1000</f>
        <v>19172000</v>
      </c>
      <c r="I32" s="60"/>
      <c r="J32" s="60"/>
    </row>
    <row r="33" spans="1:10">
      <c r="A33" s="49">
        <f t="shared" si="0"/>
        <v>26</v>
      </c>
      <c r="C33" s="56"/>
    </row>
    <row r="34" spans="1:10">
      <c r="A34" s="49">
        <f t="shared" si="0"/>
        <v>27</v>
      </c>
      <c r="B34" s="55" t="s">
        <v>118</v>
      </c>
      <c r="C34" s="56">
        <v>449</v>
      </c>
      <c r="D34" s="88">
        <v>1673348972.000103</v>
      </c>
      <c r="E34" s="89">
        <v>6450528.1240564967</v>
      </c>
      <c r="F34" s="59"/>
      <c r="G34" s="64"/>
      <c r="H34" s="65"/>
    </row>
    <row r="35" spans="1:10">
      <c r="A35" s="49">
        <f t="shared" si="0"/>
        <v>28</v>
      </c>
      <c r="B35" s="55" t="s">
        <v>18</v>
      </c>
      <c r="C35" s="56">
        <v>459</v>
      </c>
      <c r="D35" s="88">
        <v>279892674.99989706</v>
      </c>
      <c r="E35" s="89">
        <v>993241.77198883356</v>
      </c>
      <c r="F35" s="59"/>
      <c r="G35" s="64"/>
      <c r="H35" s="65"/>
    </row>
    <row r="36" spans="1:10">
      <c r="A36" s="49">
        <f t="shared" si="0"/>
        <v>29</v>
      </c>
      <c r="B36" s="61" t="s">
        <v>119</v>
      </c>
      <c r="D36" s="62">
        <v>1953241647</v>
      </c>
      <c r="E36" s="63">
        <v>7443769.89604533</v>
      </c>
      <c r="F36" s="59">
        <f>+E36/D36</f>
        <v>3.8109825824563376E-3</v>
      </c>
      <c r="G36" s="62">
        <f>+'Delivered Loads by Tariff'!N19</f>
        <v>2093351000</v>
      </c>
      <c r="H36" s="63">
        <f>ROUND(+G36*F36/1000,0)*1000</f>
        <v>7978000</v>
      </c>
      <c r="I36" s="60"/>
      <c r="J36" s="60"/>
    </row>
    <row r="37" spans="1:10">
      <c r="A37" s="49">
        <f t="shared" si="0"/>
        <v>30</v>
      </c>
    </row>
    <row r="38" spans="1:10" ht="13.8" thickBot="1">
      <c r="A38" s="49">
        <f t="shared" si="0"/>
        <v>31</v>
      </c>
      <c r="B38" s="38" t="s">
        <v>120</v>
      </c>
      <c r="D38" s="67">
        <f>SUM(D10,D17,D23,D25,D30,D32,D36)</f>
        <v>23146429123.104439</v>
      </c>
      <c r="E38" s="68">
        <f>SUM(E10,E17,E23,E25,E30,E32,E36)</f>
        <v>2062495744.9286771</v>
      </c>
      <c r="G38" s="67">
        <f>SUM(G10,G17,G23,G25,G30,G32,G36)</f>
        <v>23224199000</v>
      </c>
      <c r="H38" s="68">
        <f>SUM(H10,H17,H23,H25,H30,H32,H36)</f>
        <v>2055392000</v>
      </c>
      <c r="I38" s="60"/>
      <c r="J38" s="60"/>
    </row>
    <row r="39" spans="1:10" ht="13.8" thickTop="1">
      <c r="A39" s="49">
        <f t="shared" si="0"/>
        <v>32</v>
      </c>
      <c r="D39" s="69"/>
      <c r="E39" s="70"/>
      <c r="G39" s="69"/>
      <c r="H39" s="70"/>
    </row>
    <row r="40" spans="1:10">
      <c r="A40" s="49">
        <f t="shared" si="0"/>
        <v>33</v>
      </c>
      <c r="B40" s="55" t="s">
        <v>10</v>
      </c>
      <c r="D40" s="88">
        <v>7536138.0777332596</v>
      </c>
      <c r="E40" s="89">
        <v>343372.05205154669</v>
      </c>
      <c r="F40" s="92">
        <f>+E40/D40</f>
        <v>4.5563397128576377E-2</v>
      </c>
      <c r="G40" s="88">
        <f>+'Delivered Loads by Tariff'!N18</f>
        <v>7487000</v>
      </c>
      <c r="H40" s="89">
        <f t="shared" ref="H40" si="1">+G40*F40</f>
        <v>341133.15430165135</v>
      </c>
    </row>
    <row r="41" spans="1:10">
      <c r="A41" s="49">
        <f t="shared" si="0"/>
        <v>34</v>
      </c>
    </row>
    <row r="42" spans="1:10" ht="13.8" thickBot="1">
      <c r="A42" s="49">
        <f t="shared" si="0"/>
        <v>35</v>
      </c>
      <c r="B42" s="38" t="s">
        <v>121</v>
      </c>
      <c r="D42" s="71">
        <f>SUM(D38,D40)</f>
        <v>23153965261.182171</v>
      </c>
      <c r="E42" s="68">
        <f>SUM(E38,E40)</f>
        <v>2062839116.9807286</v>
      </c>
      <c r="G42" s="71">
        <f>SUM(G38,G40)</f>
        <v>23231686000</v>
      </c>
      <c r="H42" s="68">
        <f>SUM(H38,H40)</f>
        <v>2055733133.1543016</v>
      </c>
    </row>
    <row r="43" spans="1:10" ht="13.8" thickTop="1">
      <c r="A43" s="49">
        <f t="shared" si="0"/>
        <v>36</v>
      </c>
    </row>
    <row r="44" spans="1:10">
      <c r="A44" s="49">
        <f t="shared" si="0"/>
        <v>37</v>
      </c>
    </row>
    <row r="45" spans="1:10" ht="13.8" thickBot="1">
      <c r="A45" s="49">
        <f t="shared" si="0"/>
        <v>38</v>
      </c>
      <c r="E45" s="60"/>
      <c r="H45" s="60"/>
    </row>
    <row r="46" spans="1:10" ht="14.4" thickBot="1">
      <c r="A46" s="49">
        <f t="shared" si="0"/>
        <v>39</v>
      </c>
      <c r="B46" s="326" t="s">
        <v>224</v>
      </c>
      <c r="C46" s="327"/>
      <c r="D46" s="327"/>
      <c r="E46" s="328"/>
    </row>
    <row r="47" spans="1:10">
      <c r="D47" s="72"/>
    </row>
    <row r="48" spans="1:10">
      <c r="D48" s="72"/>
    </row>
  </sheetData>
  <mergeCells count="1">
    <mergeCell ref="B46:E46"/>
  </mergeCells>
  <printOptions horizontalCentered="1"/>
  <pageMargins left="0.75" right="0.75" top="1" bottom="1" header="0.5" footer="0.5"/>
  <pageSetup scale="75" orientation="landscape" horizontalDpi="300" verticalDpi="300" r:id="rId1"/>
  <headerFooter alignWithMargins="0">
    <oddFooter>&amp;L&amp;F, 
&amp;A&amp;CPage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4"/>
  <sheetViews>
    <sheetView zoomScale="88" zoomScaleNormal="88" workbookViewId="0">
      <pane xSplit="3" ySplit="9" topLeftCell="E54" activePane="bottomRight" state="frozen"/>
      <selection activeCell="L8" sqref="L8"/>
      <selection pane="topRight" activeCell="L8" sqref="L8"/>
      <selection pane="bottomLeft" activeCell="L8" sqref="L8"/>
      <selection pane="bottomRight" activeCell="E54" sqref="E54"/>
    </sheetView>
  </sheetViews>
  <sheetFormatPr defaultColWidth="9.109375" defaultRowHeight="13.2"/>
  <cols>
    <col min="1" max="1" width="5.44140625" style="250" customWidth="1"/>
    <col min="2" max="2" width="13.6640625" style="250" bestFit="1" customWidth="1"/>
    <col min="3" max="3" width="55" style="250" bestFit="1" customWidth="1"/>
    <col min="4" max="4" width="16.6640625" style="250" bestFit="1" customWidth="1"/>
    <col min="5" max="10" width="17.109375" style="250" customWidth="1"/>
    <col min="11" max="13" width="15" style="250" customWidth="1"/>
    <col min="14" max="14" width="15.88671875" style="250" customWidth="1"/>
    <col min="15" max="15" width="13.6640625" style="250" customWidth="1"/>
    <col min="16" max="16" width="12.44140625" style="250" bestFit="1" customWidth="1"/>
    <col min="17" max="17" width="12.109375" style="250" bestFit="1" customWidth="1"/>
    <col min="18" max="18" width="8.5546875" style="227" bestFit="1" customWidth="1"/>
    <col min="19" max="19" width="8.6640625" style="227" bestFit="1" customWidth="1"/>
    <col min="20" max="65" width="9.109375" style="227"/>
    <col min="66" max="16384" width="9.109375" style="250"/>
  </cols>
  <sheetData>
    <row r="1" spans="1:17">
      <c r="A1" s="227"/>
      <c r="B1" s="227"/>
      <c r="C1" s="228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40.200000000000003" thickBot="1">
      <c r="A2" s="230" t="s">
        <v>1</v>
      </c>
      <c r="B2" s="230" t="s">
        <v>353</v>
      </c>
      <c r="C2" s="230" t="s">
        <v>2</v>
      </c>
      <c r="D2" s="230" t="s">
        <v>4</v>
      </c>
      <c r="E2" s="230" t="s">
        <v>11</v>
      </c>
      <c r="F2" s="231" t="s">
        <v>354</v>
      </c>
      <c r="G2" s="231" t="s">
        <v>355</v>
      </c>
      <c r="H2" s="231" t="s">
        <v>356</v>
      </c>
      <c r="I2" s="231" t="s">
        <v>357</v>
      </c>
      <c r="J2" s="231" t="s">
        <v>358</v>
      </c>
      <c r="K2" s="231" t="s">
        <v>359</v>
      </c>
      <c r="L2" s="231" t="s">
        <v>360</v>
      </c>
      <c r="M2" s="231" t="s">
        <v>361</v>
      </c>
      <c r="N2" s="231" t="s">
        <v>362</v>
      </c>
      <c r="O2" s="231" t="s">
        <v>363</v>
      </c>
      <c r="P2" s="230" t="s">
        <v>364</v>
      </c>
      <c r="Q2" s="230" t="s">
        <v>10</v>
      </c>
    </row>
    <row r="3" spans="1:17">
      <c r="A3" s="227"/>
      <c r="B3" s="232"/>
      <c r="C3" s="232"/>
      <c r="D3" s="233" t="s">
        <v>365</v>
      </c>
      <c r="E3" s="234" t="s">
        <v>366</v>
      </c>
      <c r="F3" s="234" t="s">
        <v>367</v>
      </c>
      <c r="G3" s="234" t="s">
        <v>368</v>
      </c>
      <c r="H3" s="234" t="s">
        <v>369</v>
      </c>
      <c r="I3" s="234" t="s">
        <v>370</v>
      </c>
      <c r="J3" s="234" t="s">
        <v>371</v>
      </c>
      <c r="K3" s="234" t="s">
        <v>372</v>
      </c>
      <c r="L3" s="234" t="s">
        <v>373</v>
      </c>
      <c r="M3" s="234" t="s">
        <v>374</v>
      </c>
      <c r="N3" s="234" t="s">
        <v>375</v>
      </c>
      <c r="O3" s="234" t="s">
        <v>376</v>
      </c>
      <c r="P3" s="234" t="s">
        <v>377</v>
      </c>
      <c r="Q3" s="234" t="s">
        <v>378</v>
      </c>
    </row>
    <row r="4" spans="1:17">
      <c r="A4" s="234">
        <v>1</v>
      </c>
      <c r="B4" s="232" t="s">
        <v>379</v>
      </c>
      <c r="C4" s="232" t="s">
        <v>380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7">
      <c r="A5" s="234">
        <v>2</v>
      </c>
      <c r="B5" s="232" t="s">
        <v>379</v>
      </c>
      <c r="C5" s="235" t="s">
        <v>381</v>
      </c>
      <c r="D5" s="236">
        <v>22846329938</v>
      </c>
      <c r="E5" s="237">
        <v>11660620432</v>
      </c>
      <c r="F5" s="237">
        <v>2822861364</v>
      </c>
      <c r="G5" s="237">
        <v>3184833212</v>
      </c>
      <c r="H5" s="237">
        <v>2157691595</v>
      </c>
      <c r="I5" s="237">
        <v>1367953304</v>
      </c>
      <c r="J5" s="237">
        <v>4806559</v>
      </c>
      <c r="K5" s="237">
        <v>154110146</v>
      </c>
      <c r="L5" s="237">
        <v>801873373</v>
      </c>
      <c r="M5" s="237">
        <v>593080320</v>
      </c>
      <c r="N5" s="237">
        <v>0</v>
      </c>
      <c r="O5" s="237">
        <v>90893526</v>
      </c>
      <c r="P5" s="237">
        <v>0</v>
      </c>
      <c r="Q5" s="237">
        <v>7606107</v>
      </c>
    </row>
    <row r="6" spans="1:17">
      <c r="A6" s="234">
        <v>3</v>
      </c>
      <c r="B6" s="232" t="s">
        <v>379</v>
      </c>
      <c r="C6" s="238" t="s">
        <v>382</v>
      </c>
      <c r="D6" s="236">
        <v>4079044</v>
      </c>
      <c r="E6" s="237">
        <v>2556735</v>
      </c>
      <c r="F6" s="237">
        <v>443234</v>
      </c>
      <c r="G6" s="237">
        <v>450049.75</v>
      </c>
      <c r="H6" s="237">
        <v>284127.75</v>
      </c>
      <c r="I6" s="237">
        <v>165975.58333333334</v>
      </c>
      <c r="J6" s="237">
        <v>4</v>
      </c>
      <c r="K6" s="237">
        <v>0</v>
      </c>
      <c r="L6" s="237">
        <v>96819.916666666672</v>
      </c>
      <c r="M6" s="237">
        <v>69540</v>
      </c>
      <c r="N6" s="237">
        <v>0</v>
      </c>
      <c r="O6" s="237">
        <v>10941</v>
      </c>
      <c r="P6" s="237">
        <v>0</v>
      </c>
      <c r="Q6" s="237">
        <v>1617</v>
      </c>
    </row>
    <row r="7" spans="1:17">
      <c r="A7" s="234">
        <v>4</v>
      </c>
      <c r="B7" s="232" t="s">
        <v>379</v>
      </c>
      <c r="C7" s="239" t="s">
        <v>383</v>
      </c>
      <c r="D7" s="240">
        <v>1</v>
      </c>
      <c r="E7" s="241">
        <v>0.53251000000000004</v>
      </c>
      <c r="F7" s="241">
        <v>0.120728</v>
      </c>
      <c r="G7" s="241">
        <v>0.133879</v>
      </c>
      <c r="H7" s="241">
        <v>8.9733999999999994E-2</v>
      </c>
      <c r="I7" s="241">
        <v>5.6231000000000003E-2</v>
      </c>
      <c r="J7" s="241">
        <v>1.7100000000000001E-4</v>
      </c>
      <c r="K7" s="241">
        <v>5.4640000000000001E-3</v>
      </c>
      <c r="L7" s="241">
        <v>3.2939999999999997E-2</v>
      </c>
      <c r="M7" s="241">
        <v>2.4265999999999999E-2</v>
      </c>
      <c r="N7" s="241">
        <v>0</v>
      </c>
      <c r="O7" s="241">
        <v>3.7320000000000001E-3</v>
      </c>
      <c r="P7" s="241">
        <v>0</v>
      </c>
      <c r="Q7" s="241">
        <v>3.4499999999999998E-4</v>
      </c>
    </row>
    <row r="8" spans="1:17">
      <c r="A8" s="234">
        <v>5</v>
      </c>
      <c r="B8" s="232"/>
      <c r="C8" s="242"/>
      <c r="D8" s="232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</row>
    <row r="9" spans="1:17">
      <c r="A9" s="234">
        <v>6</v>
      </c>
      <c r="B9" s="232"/>
      <c r="C9" s="243" t="s">
        <v>384</v>
      </c>
      <c r="D9" s="244">
        <v>1400922486.797811</v>
      </c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</row>
    <row r="10" spans="1:17">
      <c r="A10" s="234">
        <v>7</v>
      </c>
      <c r="B10" s="242" t="s">
        <v>385</v>
      </c>
      <c r="C10" s="235" t="s">
        <v>386</v>
      </c>
      <c r="D10" s="245">
        <v>1400922487</v>
      </c>
      <c r="E10" s="245">
        <v>746005234</v>
      </c>
      <c r="F10" s="245">
        <v>169130570</v>
      </c>
      <c r="G10" s="245">
        <v>187554102</v>
      </c>
      <c r="H10" s="245">
        <v>125710378</v>
      </c>
      <c r="I10" s="245">
        <v>78775272</v>
      </c>
      <c r="J10" s="245">
        <v>239558</v>
      </c>
      <c r="K10" s="245">
        <v>7654640</v>
      </c>
      <c r="L10" s="245">
        <v>46146387</v>
      </c>
      <c r="M10" s="245">
        <v>33994785</v>
      </c>
      <c r="N10" s="245">
        <v>0</v>
      </c>
      <c r="O10" s="245">
        <v>5228243</v>
      </c>
      <c r="P10" s="245">
        <v>0</v>
      </c>
      <c r="Q10" s="245">
        <v>483318</v>
      </c>
    </row>
    <row r="11" spans="1:17">
      <c r="A11" s="234">
        <v>8</v>
      </c>
      <c r="B11" s="232"/>
      <c r="C11" s="232"/>
      <c r="D11" s="246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7">
      <c r="A12" s="234">
        <v>9</v>
      </c>
      <c r="B12" s="232"/>
      <c r="C12" s="243" t="s">
        <v>387</v>
      </c>
      <c r="D12" s="244">
        <v>19639916.54934952</v>
      </c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7">
      <c r="A13" s="234">
        <v>10</v>
      </c>
      <c r="B13" s="242" t="s">
        <v>388</v>
      </c>
      <c r="C13" s="238" t="s">
        <v>389</v>
      </c>
      <c r="D13" s="245">
        <v>19639915</v>
      </c>
      <c r="E13" s="245">
        <v>11351963</v>
      </c>
      <c r="F13" s="245">
        <v>2366017</v>
      </c>
      <c r="G13" s="245">
        <v>2276037</v>
      </c>
      <c r="H13" s="245">
        <v>1352528</v>
      </c>
      <c r="I13" s="245">
        <v>912397</v>
      </c>
      <c r="J13" s="245">
        <v>5201</v>
      </c>
      <c r="K13" s="245">
        <v>140235</v>
      </c>
      <c r="L13" s="245">
        <v>480916</v>
      </c>
      <c r="M13" s="245">
        <v>313111</v>
      </c>
      <c r="N13" s="245">
        <v>186246</v>
      </c>
      <c r="O13" s="245">
        <v>229386</v>
      </c>
      <c r="P13" s="245">
        <v>19969</v>
      </c>
      <c r="Q13" s="245">
        <v>5909</v>
      </c>
    </row>
    <row r="14" spans="1:17">
      <c r="A14" s="234">
        <v>11</v>
      </c>
      <c r="B14" s="232"/>
      <c r="C14" s="232"/>
      <c r="D14" s="246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7">
      <c r="A15" s="234">
        <v>12</v>
      </c>
      <c r="B15" s="232" t="s">
        <v>379</v>
      </c>
      <c r="C15" s="247" t="s">
        <v>390</v>
      </c>
      <c r="D15" s="245">
        <v>39020207.730000012</v>
      </c>
      <c r="E15" s="245">
        <v>21832182.67369435</v>
      </c>
      <c r="F15" s="245">
        <v>4141810.6354227727</v>
      </c>
      <c r="G15" s="245">
        <v>2837687.0791321248</v>
      </c>
      <c r="H15" s="245">
        <v>1628690.2163056252</v>
      </c>
      <c r="I15" s="245">
        <v>1739572.8751051628</v>
      </c>
      <c r="J15" s="245"/>
      <c r="K15" s="245"/>
      <c r="L15" s="245">
        <v>585443.81793880777</v>
      </c>
      <c r="M15" s="245">
        <v>2914273.6048482652</v>
      </c>
      <c r="N15" s="245">
        <v>3095112.7954956852</v>
      </c>
      <c r="O15" s="245">
        <v>163512.80902025825</v>
      </c>
      <c r="P15" s="245">
        <v>81921.223036958589</v>
      </c>
      <c r="Q15" s="245"/>
    </row>
    <row r="16" spans="1:17">
      <c r="A16" s="234">
        <v>13</v>
      </c>
      <c r="B16" s="232" t="s">
        <v>379</v>
      </c>
      <c r="C16" s="239" t="s">
        <v>391</v>
      </c>
      <c r="D16" s="240">
        <v>1</v>
      </c>
      <c r="E16" s="241">
        <v>0.55950964753345112</v>
      </c>
      <c r="F16" s="241">
        <v>0.10614527385610029</v>
      </c>
      <c r="G16" s="241">
        <v>7.2723525686164359E-2</v>
      </c>
      <c r="H16" s="241">
        <v>4.1739660321014511E-2</v>
      </c>
      <c r="I16" s="241">
        <v>4.4581333014476046E-2</v>
      </c>
      <c r="J16" s="241">
        <v>0</v>
      </c>
      <c r="K16" s="241">
        <v>0</v>
      </c>
      <c r="L16" s="241">
        <v>1.5003605874929759E-2</v>
      </c>
      <c r="M16" s="241">
        <v>7.4686265768074744E-2</v>
      </c>
      <c r="N16" s="241">
        <v>7.9320766739948978E-2</v>
      </c>
      <c r="O16" s="241">
        <v>4.1904648522551116E-3</v>
      </c>
      <c r="P16" s="241">
        <v>2.0994563535850904E-3</v>
      </c>
      <c r="Q16" s="241">
        <v>0</v>
      </c>
    </row>
    <row r="17" spans="1:65">
      <c r="A17" s="234">
        <v>14</v>
      </c>
      <c r="B17" s="248"/>
      <c r="C17" s="243" t="s">
        <v>392</v>
      </c>
      <c r="D17" s="244">
        <v>33524569</v>
      </c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9"/>
      <c r="S17" s="249"/>
    </row>
    <row r="18" spans="1:65">
      <c r="A18" s="234">
        <v>15</v>
      </c>
      <c r="B18" s="242" t="s">
        <v>393</v>
      </c>
      <c r="C18" s="238" t="s">
        <v>394</v>
      </c>
      <c r="D18" s="245">
        <v>33524569</v>
      </c>
      <c r="E18" s="245">
        <v>18757319.784900863</v>
      </c>
      <c r="F18" s="245">
        <v>3558474.5574127301</v>
      </c>
      <c r="G18" s="245">
        <v>2438024.8547890894</v>
      </c>
      <c r="H18" s="245">
        <v>1399304.1224684131</v>
      </c>
      <c r="I18" s="245">
        <v>1494569.9747557803</v>
      </c>
      <c r="J18" s="245">
        <v>0</v>
      </c>
      <c r="K18" s="245">
        <v>0</v>
      </c>
      <c r="L18" s="245">
        <v>502989.42040288803</v>
      </c>
      <c r="M18" s="245">
        <v>2503824.8700941596</v>
      </c>
      <c r="N18" s="245">
        <v>2659194.5177063243</v>
      </c>
      <c r="O18" s="245">
        <v>140483.52808150128</v>
      </c>
      <c r="P18" s="245">
        <v>70383.369388251755</v>
      </c>
      <c r="Q18" s="245">
        <v>0</v>
      </c>
    </row>
    <row r="19" spans="1:65">
      <c r="A19" s="234">
        <v>16</v>
      </c>
      <c r="B19" s="242"/>
      <c r="C19" s="238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1:65">
      <c r="A20" s="234">
        <v>17</v>
      </c>
      <c r="B20" s="232" t="s">
        <v>379</v>
      </c>
      <c r="C20" s="247" t="s">
        <v>395</v>
      </c>
      <c r="D20" s="245">
        <v>37267394.000000015</v>
      </c>
      <c r="E20" s="245">
        <v>21540727.014955081</v>
      </c>
      <c r="F20" s="245">
        <v>4489596.0982902199</v>
      </c>
      <c r="G20" s="245">
        <v>4318855.2824147427</v>
      </c>
      <c r="H20" s="245">
        <v>2566467.1265916256</v>
      </c>
      <c r="I20" s="245">
        <v>1731304.0983609683</v>
      </c>
      <c r="J20" s="245">
        <v>9869.9003343857821</v>
      </c>
      <c r="K20" s="245">
        <v>266100.52931457612</v>
      </c>
      <c r="L20" s="245">
        <v>912554.26090098161</v>
      </c>
      <c r="M20" s="245">
        <v>594139.28782999411</v>
      </c>
      <c r="N20" s="245">
        <v>353407.14242645801</v>
      </c>
      <c r="O20" s="245">
        <v>435267.6081278596</v>
      </c>
      <c r="P20" s="245">
        <v>37892.783850695901</v>
      </c>
      <c r="Q20" s="245">
        <v>11212.866602419434</v>
      </c>
    </row>
    <row r="21" spans="1:65" s="249" customFormat="1">
      <c r="A21" s="234">
        <v>18</v>
      </c>
      <c r="B21" s="232" t="s">
        <v>379</v>
      </c>
      <c r="C21" s="239" t="s">
        <v>396</v>
      </c>
      <c r="D21" s="240">
        <v>0.99999999999999978</v>
      </c>
      <c r="E21" s="251">
        <v>0.57800464972021048</v>
      </c>
      <c r="F21" s="251">
        <v>0.12046981600833742</v>
      </c>
      <c r="G21" s="251">
        <v>0.11588830929296373</v>
      </c>
      <c r="H21" s="251">
        <v>6.88662890298051E-2</v>
      </c>
      <c r="I21" s="251">
        <v>4.6456269476770166E-2</v>
      </c>
      <c r="J21" s="251">
        <v>2.6484009948175548E-4</v>
      </c>
      <c r="K21" s="251">
        <v>7.140304184257585E-3</v>
      </c>
      <c r="L21" s="251">
        <v>2.4486666840750421E-2</v>
      </c>
      <c r="M21" s="251">
        <v>1.5942603548560273E-2</v>
      </c>
      <c r="N21" s="251">
        <v>9.4830119440725558E-3</v>
      </c>
      <c r="O21" s="251">
        <v>1.1679582643419055E-2</v>
      </c>
      <c r="P21" s="251">
        <v>1.0167811532702255E-3</v>
      </c>
      <c r="Q21" s="251">
        <v>3.0087605810106898E-4</v>
      </c>
      <c r="R21" s="227"/>
      <c r="S21" s="227"/>
    </row>
    <row r="22" spans="1:65">
      <c r="A22" s="234">
        <v>19</v>
      </c>
      <c r="B22" s="248"/>
      <c r="C22" s="243" t="s">
        <v>397</v>
      </c>
      <c r="D22" s="244">
        <v>21490002.185954798</v>
      </c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9"/>
      <c r="S22" s="249"/>
    </row>
    <row r="23" spans="1:65">
      <c r="A23" s="234">
        <v>20</v>
      </c>
      <c r="B23" s="242" t="s">
        <v>398</v>
      </c>
      <c r="C23" s="238" t="s">
        <v>399</v>
      </c>
      <c r="D23" s="245">
        <v>21490002.185954794</v>
      </c>
      <c r="E23" s="245">
        <v>12421321.185979361</v>
      </c>
      <c r="F23" s="245">
        <v>2588896.6093607433</v>
      </c>
      <c r="G23" s="245">
        <v>2490440.0200323965</v>
      </c>
      <c r="H23" s="245">
        <v>1479936.7017891065</v>
      </c>
      <c r="I23" s="245">
        <v>998345.33260709606</v>
      </c>
      <c r="J23" s="245">
        <v>5691.4143167914117</v>
      </c>
      <c r="K23" s="245">
        <v>153445.15252807768</v>
      </c>
      <c r="L23" s="245">
        <v>526218.5239344734</v>
      </c>
      <c r="M23" s="245">
        <v>342606.58510837099</v>
      </c>
      <c r="N23" s="245">
        <v>203789.94740755469</v>
      </c>
      <c r="O23" s="245">
        <v>250994.25653811521</v>
      </c>
      <c r="P23" s="245">
        <v>21850.629206414786</v>
      </c>
      <c r="Q23" s="245">
        <v>6465.8271462934354</v>
      </c>
    </row>
    <row r="24" spans="1:65">
      <c r="A24" s="234">
        <v>21</v>
      </c>
      <c r="B24" s="242"/>
      <c r="C24" s="238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65">
      <c r="A25" s="234">
        <v>22</v>
      </c>
      <c r="B25" s="252" t="s">
        <v>400</v>
      </c>
      <c r="C25" s="252" t="s">
        <v>401</v>
      </c>
      <c r="D25" s="253">
        <v>1475576973.185955</v>
      </c>
      <c r="E25" s="253">
        <v>788535837.97088027</v>
      </c>
      <c r="F25" s="253">
        <v>177643958.1667735</v>
      </c>
      <c r="G25" s="253">
        <v>194758603.87482148</v>
      </c>
      <c r="H25" s="253">
        <v>129942146.82425752</v>
      </c>
      <c r="I25" s="253">
        <v>82180584.307362869</v>
      </c>
      <c r="J25" s="253">
        <v>250450.4143167914</v>
      </c>
      <c r="K25" s="253">
        <v>7948320.1525280774</v>
      </c>
      <c r="L25" s="253">
        <v>47656510.944337361</v>
      </c>
      <c r="M25" s="253">
        <v>37154327.455202527</v>
      </c>
      <c r="N25" s="253">
        <v>3049230.4651138792</v>
      </c>
      <c r="O25" s="253">
        <v>5849106.7846196163</v>
      </c>
      <c r="P25" s="253">
        <v>112202.99859466654</v>
      </c>
      <c r="Q25" s="253">
        <v>495692.82714629342</v>
      </c>
    </row>
    <row r="26" spans="1:65">
      <c r="A26" s="234">
        <v>23</v>
      </c>
      <c r="B26" s="227" t="s">
        <v>379</v>
      </c>
      <c r="C26" s="252" t="s">
        <v>402</v>
      </c>
      <c r="D26" s="253">
        <v>2120834583.7299995</v>
      </c>
      <c r="E26" s="254">
        <v>1159786746.2145329</v>
      </c>
      <c r="F26" s="254">
        <v>262257113.37250113</v>
      </c>
      <c r="G26" s="254">
        <v>273864111.78823972</v>
      </c>
      <c r="H26" s="254">
        <v>173066357.992497</v>
      </c>
      <c r="I26" s="254">
        <v>110854909.04903743</v>
      </c>
      <c r="J26" s="254">
        <v>280467.83859592525</v>
      </c>
      <c r="K26" s="254">
        <v>13469556.258055188</v>
      </c>
      <c r="L26" s="254">
        <v>55800063.092996448</v>
      </c>
      <c r="M26" s="254">
        <v>41445548.515931904</v>
      </c>
      <c r="N26" s="254">
        <v>10362332.791139359</v>
      </c>
      <c r="O26" s="254">
        <v>17810314.586679239</v>
      </c>
      <c r="P26" s="254">
        <v>1274470.7193195641</v>
      </c>
      <c r="Q26" s="254">
        <v>562591.51047403575</v>
      </c>
      <c r="R26" s="254"/>
    </row>
    <row r="27" spans="1:65">
      <c r="A27" s="234">
        <v>24</v>
      </c>
      <c r="B27" s="252" t="s">
        <v>403</v>
      </c>
      <c r="C27" s="252" t="s">
        <v>404</v>
      </c>
      <c r="D27" s="253">
        <v>645257610.54404509</v>
      </c>
      <c r="E27" s="253">
        <v>371250908.24365258</v>
      </c>
      <c r="F27" s="253">
        <v>84613155.205727637</v>
      </c>
      <c r="G27" s="253">
        <v>79105507.913418233</v>
      </c>
      <c r="H27" s="253">
        <v>43124211.168239474</v>
      </c>
      <c r="I27" s="253">
        <v>28674324.741674557</v>
      </c>
      <c r="J27" s="253">
        <v>30017.424279133847</v>
      </c>
      <c r="K27" s="253">
        <v>5521236.1055271104</v>
      </c>
      <c r="L27" s="253">
        <v>8143552.1486590877</v>
      </c>
      <c r="M27" s="253">
        <v>4291221.060729377</v>
      </c>
      <c r="N27" s="253">
        <v>7313102.3260254795</v>
      </c>
      <c r="O27" s="253">
        <v>11961207.802059622</v>
      </c>
      <c r="P27" s="253">
        <v>1162267.7207248975</v>
      </c>
      <c r="Q27" s="253">
        <v>66898.683327742328</v>
      </c>
    </row>
    <row r="28" spans="1:65" s="257" customFormat="1">
      <c r="A28" s="234">
        <v>25</v>
      </c>
      <c r="B28" s="227"/>
      <c r="C28" s="227" t="s">
        <v>5</v>
      </c>
      <c r="D28" s="255">
        <v>0.99999999999999989</v>
      </c>
      <c r="E28" s="256">
        <v>0.57535300967722736</v>
      </c>
      <c r="F28" s="256">
        <v>0.13113081321797437</v>
      </c>
      <c r="G28" s="256">
        <v>0.12259523424562307</v>
      </c>
      <c r="H28" s="256">
        <v>6.6832549455526066E-2</v>
      </c>
      <c r="I28" s="256">
        <v>4.4438568833768538E-2</v>
      </c>
      <c r="J28" s="256">
        <v>4.6520062357458805E-5</v>
      </c>
      <c r="K28" s="256">
        <v>8.5566384887299715E-3</v>
      </c>
      <c r="L28" s="256">
        <v>1.262062161776426E-2</v>
      </c>
      <c r="M28" s="256">
        <v>6.6503997637645217E-3</v>
      </c>
      <c r="N28" s="256">
        <v>1.1333616537834372E-2</v>
      </c>
      <c r="O28" s="256">
        <v>1.8537104571265114E-2</v>
      </c>
      <c r="P28" s="256">
        <v>1.8012460476753438E-3</v>
      </c>
      <c r="Q28" s="256">
        <v>1.0367748048928412E-4</v>
      </c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</row>
    <row r="29" spans="1:65">
      <c r="A29" s="234">
        <v>26</v>
      </c>
      <c r="B29" s="227"/>
      <c r="C29" s="258" t="s">
        <v>405</v>
      </c>
      <c r="D29" s="244">
        <v>643516322.81104922</v>
      </c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</row>
    <row r="30" spans="1:65">
      <c r="A30" s="234">
        <v>27</v>
      </c>
      <c r="B30" s="252" t="s">
        <v>406</v>
      </c>
      <c r="C30" s="259" t="s">
        <v>407</v>
      </c>
      <c r="D30" s="253">
        <v>643516322.8110491</v>
      </c>
      <c r="E30" s="253">
        <v>370249053.10575938</v>
      </c>
      <c r="F30" s="253">
        <v>84384818.729253396</v>
      </c>
      <c r="G30" s="253">
        <v>78892034.335902572</v>
      </c>
      <c r="H30" s="253">
        <v>43007836.469707727</v>
      </c>
      <c r="I30" s="253">
        <v>28596944.406892426</v>
      </c>
      <c r="J30" s="253">
        <v>29936.419465212599</v>
      </c>
      <c r="K30" s="253">
        <v>5506336.5358910048</v>
      </c>
      <c r="L30" s="253">
        <v>8121576.0150532918</v>
      </c>
      <c r="M30" s="253">
        <v>4279640.801201215</v>
      </c>
      <c r="N30" s="253">
        <v>7293367.2385776695</v>
      </c>
      <c r="O30" s="253">
        <v>11928929.369264416</v>
      </c>
      <c r="P30" s="253">
        <v>1159131.2330779731</v>
      </c>
      <c r="Q30" s="253">
        <v>66718.151002778424</v>
      </c>
    </row>
    <row r="31" spans="1:65">
      <c r="A31" s="234">
        <v>28</v>
      </c>
      <c r="B31" s="227"/>
      <c r="C31" s="259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</row>
    <row r="32" spans="1:65">
      <c r="A32" s="234">
        <v>29</v>
      </c>
      <c r="B32" s="252" t="s">
        <v>408</v>
      </c>
      <c r="C32" s="260" t="s">
        <v>409</v>
      </c>
      <c r="D32" s="253">
        <v>1741287.7329958689</v>
      </c>
      <c r="E32" s="253">
        <v>1001855.1378931999</v>
      </c>
      <c r="F32" s="253">
        <v>228336.47647424042</v>
      </c>
      <c r="G32" s="253">
        <v>213473.57751566172</v>
      </c>
      <c r="H32" s="253">
        <v>116374.69853174686</v>
      </c>
      <c r="I32" s="253">
        <v>77380.334782131016</v>
      </c>
      <c r="J32" s="253">
        <v>81.004813921248569</v>
      </c>
      <c r="K32" s="253">
        <v>14899.56963610556</v>
      </c>
      <c r="L32" s="253">
        <v>21976.133605795912</v>
      </c>
      <c r="M32" s="253">
        <v>11580.259528161958</v>
      </c>
      <c r="N32" s="253">
        <v>19735.087447809987</v>
      </c>
      <c r="O32" s="253">
        <v>32278.432795206085</v>
      </c>
      <c r="P32" s="253">
        <v>3136.4876469243318</v>
      </c>
      <c r="Q32" s="253">
        <v>180.5323249639041</v>
      </c>
    </row>
    <row r="33" spans="1:17">
      <c r="A33" s="234">
        <v>30</v>
      </c>
      <c r="B33" s="227"/>
      <c r="C33" s="227"/>
      <c r="D33" s="229"/>
      <c r="E33" s="227"/>
      <c r="F33" s="227"/>
      <c r="G33" s="227"/>
      <c r="H33" s="227"/>
      <c r="I33" s="227"/>
      <c r="J33" s="227"/>
      <c r="K33" s="227"/>
      <c r="L33" s="229"/>
      <c r="M33" s="227"/>
      <c r="N33" s="227"/>
      <c r="O33" s="227"/>
      <c r="P33" s="227"/>
      <c r="Q33" s="227"/>
    </row>
    <row r="34" spans="1:17">
      <c r="A34" s="234">
        <v>31</v>
      </c>
      <c r="B34" s="227" t="s">
        <v>379</v>
      </c>
      <c r="C34" s="242" t="s">
        <v>410</v>
      </c>
      <c r="D34" s="229">
        <v>23098213508.62122</v>
      </c>
      <c r="E34" s="237">
        <v>10732747750.487839</v>
      </c>
      <c r="F34" s="237">
        <v>2594865425.6283207</v>
      </c>
      <c r="G34" s="237">
        <v>2932110480.8031054</v>
      </c>
      <c r="H34" s="237">
        <v>1986740729.334866</v>
      </c>
      <c r="I34" s="237">
        <v>1307178282.9575965</v>
      </c>
      <c r="J34" s="237">
        <v>4638422</v>
      </c>
      <c r="K34" s="237">
        <v>148958013.30767041</v>
      </c>
      <c r="L34" s="237">
        <v>770709198.26613879</v>
      </c>
      <c r="M34" s="237">
        <v>576524278.58399999</v>
      </c>
      <c r="N34" s="237">
        <v>1954913503.9983001</v>
      </c>
      <c r="O34" s="237">
        <v>81494849.34449999</v>
      </c>
      <c r="P34" s="237">
        <v>0</v>
      </c>
      <c r="Q34" s="237">
        <v>7332573.9088840308</v>
      </c>
    </row>
    <row r="35" spans="1:17" s="227" customFormat="1">
      <c r="A35" s="234">
        <v>32</v>
      </c>
      <c r="B35" s="242" t="s">
        <v>411</v>
      </c>
      <c r="C35" s="235" t="s">
        <v>412</v>
      </c>
      <c r="D35" s="261">
        <v>6.0650685667838209</v>
      </c>
      <c r="E35" s="261">
        <v>6.9507385372594044</v>
      </c>
      <c r="F35" s="261">
        <v>6.5178936961267153</v>
      </c>
      <c r="G35" s="261">
        <v>6.3965564472396323</v>
      </c>
      <c r="H35" s="261">
        <v>6.327467703452486</v>
      </c>
      <c r="I35" s="261">
        <v>6.0263602162793415</v>
      </c>
      <c r="J35" s="261">
        <v>5.1646443553432615</v>
      </c>
      <c r="K35" s="261">
        <v>5.1387903409999582</v>
      </c>
      <c r="L35" s="261">
        <v>5.9875225446660467</v>
      </c>
      <c r="M35" s="261">
        <v>5.8965053620108616</v>
      </c>
      <c r="N35" s="261">
        <v>0</v>
      </c>
      <c r="O35" s="261">
        <v>6.4154275295348455</v>
      </c>
      <c r="P35" s="261">
        <v>0</v>
      </c>
      <c r="Q35" s="261">
        <v>6.5913825896036258</v>
      </c>
    </row>
    <row r="36" spans="1:17" s="227" customFormat="1">
      <c r="A36" s="234">
        <v>33</v>
      </c>
      <c r="B36" s="242" t="s">
        <v>413</v>
      </c>
      <c r="C36" s="238" t="s">
        <v>414</v>
      </c>
      <c r="D36" s="261">
        <v>8.4941400306465326E-2</v>
      </c>
      <c r="E36" s="261">
        <v>0.1057694009391399</v>
      </c>
      <c r="F36" s="261">
        <v>9.118072084324344E-2</v>
      </c>
      <c r="G36" s="261">
        <v>7.7624530688782001E-2</v>
      </c>
      <c r="H36" s="261">
        <v>6.8077730527667191E-2</v>
      </c>
      <c r="I36" s="261">
        <v>6.9798971716056049E-2</v>
      </c>
      <c r="J36" s="261">
        <v>0.1121286506488629</v>
      </c>
      <c r="K36" s="261">
        <v>9.4143978484961949E-2</v>
      </c>
      <c r="L36" s="261">
        <v>6.2399151467494446E-2</v>
      </c>
      <c r="M36" s="261">
        <v>5.4310115225161243E-2</v>
      </c>
      <c r="N36" s="261">
        <v>9.527071127140874E-3</v>
      </c>
      <c r="O36" s="261">
        <v>0.2814730033186828</v>
      </c>
      <c r="P36" s="261">
        <v>0</v>
      </c>
      <c r="Q36" s="261">
        <v>8.0585618002987316E-2</v>
      </c>
    </row>
    <row r="37" spans="1:17" s="227" customFormat="1">
      <c r="A37" s="234">
        <v>34</v>
      </c>
      <c r="B37" s="242" t="s">
        <v>415</v>
      </c>
      <c r="C37" s="238" t="s">
        <v>416</v>
      </c>
      <c r="D37" s="261">
        <v>9.2942908977508454E-2</v>
      </c>
      <c r="E37" s="261">
        <v>0.1157329089879595</v>
      </c>
      <c r="F37" s="261">
        <v>9.976997588358047E-2</v>
      </c>
      <c r="G37" s="261">
        <v>8.4936772892345608E-2</v>
      </c>
      <c r="H37" s="261">
        <v>7.4490681141095305E-2</v>
      </c>
      <c r="I37" s="261">
        <v>7.6374075795404048E-2</v>
      </c>
      <c r="J37" s="261">
        <v>0.12270152040481466</v>
      </c>
      <c r="K37" s="261">
        <v>0.10301235168271154</v>
      </c>
      <c r="L37" s="261">
        <v>6.8277182252178256E-2</v>
      </c>
      <c r="M37" s="261">
        <v>5.9426219820238324E-2</v>
      </c>
      <c r="N37" s="261">
        <v>1.0424499446689172E-2</v>
      </c>
      <c r="O37" s="261">
        <v>0.30798787721797855</v>
      </c>
      <c r="P37" s="261">
        <v>0</v>
      </c>
      <c r="Q37" s="261">
        <v>8.8179501858952167E-2</v>
      </c>
    </row>
    <row r="38" spans="1:17" s="227" customFormat="1">
      <c r="A38" s="234">
        <v>35</v>
      </c>
      <c r="B38" s="242" t="s">
        <v>417</v>
      </c>
      <c r="C38" s="238" t="s">
        <v>418</v>
      </c>
      <c r="D38" s="261">
        <v>0.14483451552703525</v>
      </c>
      <c r="E38" s="261">
        <v>0.1747671725914576</v>
      </c>
      <c r="F38" s="261">
        <v>0.13713522567556971</v>
      </c>
      <c r="G38" s="261">
        <v>8.3149147030821102E-2</v>
      </c>
      <c r="H38" s="261">
        <v>7.0432145564201576E-2</v>
      </c>
      <c r="I38" s="261">
        <v>0.11433558790268415</v>
      </c>
      <c r="J38" s="261">
        <v>0</v>
      </c>
      <c r="K38" s="261">
        <v>0</v>
      </c>
      <c r="L38" s="261">
        <v>6.5263191555837305E-2</v>
      </c>
      <c r="M38" s="261">
        <v>0.43429651848206602</v>
      </c>
      <c r="N38" s="261">
        <v>0.13602619820608886</v>
      </c>
      <c r="O38" s="261">
        <v>0.17238332141414331</v>
      </c>
      <c r="P38" s="261">
        <v>0</v>
      </c>
      <c r="Q38" s="261">
        <v>0</v>
      </c>
    </row>
    <row r="39" spans="1:17" s="227" customFormat="1">
      <c r="A39" s="234">
        <v>36</v>
      </c>
      <c r="B39" s="242" t="s">
        <v>419</v>
      </c>
      <c r="C39" s="238" t="s">
        <v>420</v>
      </c>
      <c r="D39" s="261">
        <v>2.7809821367276593</v>
      </c>
      <c r="E39" s="261">
        <v>3.4497135469239959</v>
      </c>
      <c r="F39" s="261">
        <v>3.251992103167372</v>
      </c>
      <c r="G39" s="261">
        <v>2.6906228415477047</v>
      </c>
      <c r="H39" s="261">
        <v>2.1647432820338954</v>
      </c>
      <c r="I39" s="261">
        <v>2.1876850908347043</v>
      </c>
      <c r="J39" s="261">
        <v>0.64540094595128683</v>
      </c>
      <c r="K39" s="261">
        <v>3.6965695323270418</v>
      </c>
      <c r="L39" s="261">
        <v>1.0537795621648693</v>
      </c>
      <c r="M39" s="261">
        <v>0.74231753287345181</v>
      </c>
      <c r="N39" s="261">
        <v>0.37307876914558424</v>
      </c>
      <c r="O39" s="261">
        <v>14.637648225886915</v>
      </c>
      <c r="P39" s="261">
        <v>0</v>
      </c>
      <c r="Q39" s="261">
        <v>0.90988719420807707</v>
      </c>
    </row>
    <row r="40" spans="1:17" s="227" customFormat="1">
      <c r="A40" s="234">
        <v>37</v>
      </c>
      <c r="B40" s="242" t="s">
        <v>421</v>
      </c>
      <c r="C40" s="238" t="s">
        <v>422</v>
      </c>
      <c r="D40" s="261">
        <v>7.5250462322559849E-3</v>
      </c>
      <c r="E40" s="261">
        <v>9.3345633493311375E-3</v>
      </c>
      <c r="F40" s="261">
        <v>8.7995498425106587E-3</v>
      </c>
      <c r="G40" s="261">
        <v>7.2805434485944502E-3</v>
      </c>
      <c r="H40" s="261">
        <v>5.8575684694755084E-3</v>
      </c>
      <c r="I40" s="261">
        <v>5.9196465999306353E-3</v>
      </c>
      <c r="J40" s="261">
        <v>1.7463873257165599E-3</v>
      </c>
      <c r="K40" s="261">
        <v>1.00025297768511E-2</v>
      </c>
      <c r="L40" s="261">
        <v>2.8514170656371465E-3</v>
      </c>
      <c r="M40" s="261">
        <v>2.0086334536689775E-3</v>
      </c>
      <c r="N40" s="261">
        <v>1.0095120529602288E-3</v>
      </c>
      <c r="O40" s="261">
        <v>3.960794216424246E-2</v>
      </c>
      <c r="P40" s="261">
        <v>0</v>
      </c>
      <c r="Q40" s="261">
        <v>2.4620593969761967E-3</v>
      </c>
    </row>
    <row r="41" spans="1:17" s="227" customFormat="1">
      <c r="A41" s="234">
        <v>38</v>
      </c>
    </row>
    <row r="42" spans="1:17" s="227" customFormat="1">
      <c r="A42" s="234">
        <v>39</v>
      </c>
      <c r="B42" s="227" t="s">
        <v>423</v>
      </c>
      <c r="C42" s="232" t="s">
        <v>424</v>
      </c>
      <c r="D42" s="229">
        <v>23227477941.710003</v>
      </c>
      <c r="E42" s="237">
        <v>10851832262.92</v>
      </c>
      <c r="F42" s="237">
        <v>2636726692.2799997</v>
      </c>
      <c r="G42" s="237">
        <v>2962955532.46</v>
      </c>
      <c r="H42" s="237">
        <v>2013062186.4900002</v>
      </c>
      <c r="I42" s="237">
        <v>1316633826.49</v>
      </c>
      <c r="J42" s="237">
        <v>4067400</v>
      </c>
      <c r="K42" s="237">
        <v>142120318.97</v>
      </c>
      <c r="L42" s="237">
        <v>630468949.96000004</v>
      </c>
      <c r="M42" s="237">
        <v>639440800</v>
      </c>
      <c r="N42" s="237">
        <v>1939576937</v>
      </c>
      <c r="O42" s="237">
        <v>83017069.139999971</v>
      </c>
      <c r="P42" s="237">
        <v>0</v>
      </c>
      <c r="Q42" s="237">
        <v>7575966</v>
      </c>
    </row>
    <row r="43" spans="1:17" s="227" customFormat="1">
      <c r="A43" s="234">
        <v>40</v>
      </c>
      <c r="C43" s="232" t="s">
        <v>425</v>
      </c>
      <c r="D43" s="229">
        <v>0</v>
      </c>
      <c r="E43" s="237"/>
      <c r="F43" s="237">
        <v>-61810.998899999999</v>
      </c>
      <c r="G43" s="237">
        <v>-3682541.3470000001</v>
      </c>
      <c r="H43" s="237">
        <v>-83024837.939999998</v>
      </c>
      <c r="I43" s="237">
        <v>-13612788</v>
      </c>
      <c r="J43" s="237"/>
      <c r="K43" s="237"/>
      <c r="L43" s="237">
        <v>100381978.2859</v>
      </c>
      <c r="M43" s="237"/>
      <c r="N43" s="237"/>
      <c r="O43" s="237"/>
      <c r="P43" s="237"/>
      <c r="Q43" s="237"/>
    </row>
    <row r="44" spans="1:17">
      <c r="A44" s="234">
        <v>41</v>
      </c>
      <c r="B44" s="227" t="s">
        <v>423</v>
      </c>
      <c r="C44" s="232" t="s">
        <v>426</v>
      </c>
      <c r="D44" s="229">
        <v>24042835.089086007</v>
      </c>
      <c r="E44" s="237">
        <v>7752625.688396737</v>
      </c>
      <c r="F44" s="237">
        <v>-2515884.0258630943</v>
      </c>
      <c r="G44" s="237">
        <v>4444168.1110385247</v>
      </c>
      <c r="H44" s="237">
        <v>-145373.47903041128</v>
      </c>
      <c r="I44" s="237">
        <v>371131.11902641098</v>
      </c>
      <c r="J44" s="237">
        <v>-71191.468874219427</v>
      </c>
      <c r="K44" s="237">
        <v>146051.04695785453</v>
      </c>
      <c r="L44" s="237">
        <v>-107162.72810487672</v>
      </c>
      <c r="M44" s="237">
        <v>503760.82553908176</v>
      </c>
      <c r="N44" s="237">
        <v>13664710</v>
      </c>
      <c r="O44" s="237">
        <v>0</v>
      </c>
      <c r="P44" s="237">
        <v>0</v>
      </c>
      <c r="Q44" s="237">
        <v>0</v>
      </c>
    </row>
    <row r="45" spans="1:17">
      <c r="A45" s="234">
        <v>42</v>
      </c>
      <c r="B45" s="227" t="s">
        <v>423</v>
      </c>
      <c r="C45" s="232" t="s">
        <v>427</v>
      </c>
      <c r="D45" s="229">
        <v>-97555453.126828209</v>
      </c>
      <c r="E45" s="237">
        <v>-86266564.419191673</v>
      </c>
      <c r="F45" s="237">
        <v>-5601479.6405594498</v>
      </c>
      <c r="G45" s="237">
        <v>-3194676.0827707308</v>
      </c>
      <c r="H45" s="237">
        <v>313264.99310604122</v>
      </c>
      <c r="I45" s="237">
        <v>-621853.24258710595</v>
      </c>
      <c r="J45" s="237">
        <v>0</v>
      </c>
      <c r="K45" s="237">
        <v>-2112416.054770479</v>
      </c>
      <c r="L45" s="237">
        <v>-31900.757788065821</v>
      </c>
      <c r="M45" s="237">
        <v>0</v>
      </c>
      <c r="N45" s="237">
        <v>0</v>
      </c>
      <c r="O45" s="237">
        <v>0</v>
      </c>
      <c r="P45" s="237">
        <v>0</v>
      </c>
      <c r="Q45" s="237">
        <v>-39827.922266740548</v>
      </c>
    </row>
    <row r="46" spans="1:17">
      <c r="A46" s="234">
        <v>43</v>
      </c>
      <c r="B46" s="252" t="s">
        <v>423</v>
      </c>
      <c r="C46" s="232" t="s">
        <v>428</v>
      </c>
      <c r="D46" s="229">
        <v>23153965323.67226</v>
      </c>
      <c r="E46" s="229">
        <v>10773318324.189205</v>
      </c>
      <c r="F46" s="229">
        <v>2628547517.614677</v>
      </c>
      <c r="G46" s="229">
        <v>2960522483.1412678</v>
      </c>
      <c r="H46" s="229">
        <v>1930205240.0640759</v>
      </c>
      <c r="I46" s="229">
        <v>1302770316.3664393</v>
      </c>
      <c r="J46" s="229">
        <v>3996208.5311257807</v>
      </c>
      <c r="K46" s="229">
        <v>140153953.96218738</v>
      </c>
      <c r="L46" s="229">
        <v>730711864.76000714</v>
      </c>
      <c r="M46" s="229">
        <v>639944560.82553911</v>
      </c>
      <c r="N46" s="229">
        <v>1953241647</v>
      </c>
      <c r="O46" s="229">
        <v>83017069.139999971</v>
      </c>
      <c r="P46" s="229">
        <v>0</v>
      </c>
      <c r="Q46" s="229">
        <v>7536138.0777332596</v>
      </c>
    </row>
    <row r="47" spans="1:17">
      <c r="A47" s="234">
        <v>44</v>
      </c>
      <c r="B47" s="227" t="s">
        <v>423</v>
      </c>
      <c r="C47" s="232" t="s">
        <v>429</v>
      </c>
      <c r="D47" s="229">
        <v>21200723676.672256</v>
      </c>
      <c r="E47" s="237">
        <v>10773318324.189205</v>
      </c>
      <c r="F47" s="237">
        <v>2628547517.614677</v>
      </c>
      <c r="G47" s="237">
        <v>2960522483.1412678</v>
      </c>
      <c r="H47" s="237">
        <v>1930205240.0640759</v>
      </c>
      <c r="I47" s="237">
        <v>1302770316.3664393</v>
      </c>
      <c r="J47" s="237">
        <v>3996208.5311257807</v>
      </c>
      <c r="K47" s="237">
        <v>140153953.96218738</v>
      </c>
      <c r="L47" s="237">
        <v>730711864.76000714</v>
      </c>
      <c r="M47" s="237">
        <v>639944560.82553911</v>
      </c>
      <c r="N47" s="237">
        <v>0</v>
      </c>
      <c r="O47" s="237">
        <v>83017069.139999971</v>
      </c>
      <c r="P47" s="237">
        <v>0</v>
      </c>
      <c r="Q47" s="237">
        <v>7536138.0777332596</v>
      </c>
    </row>
    <row r="48" spans="1:17">
      <c r="A48" s="234">
        <v>45</v>
      </c>
      <c r="B48" s="227"/>
      <c r="C48" s="227"/>
      <c r="D48" s="229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</row>
    <row r="49" spans="1:17">
      <c r="A49" s="234">
        <v>46</v>
      </c>
      <c r="B49" s="252" t="s">
        <v>430</v>
      </c>
      <c r="C49" s="232" t="s">
        <v>431</v>
      </c>
      <c r="D49" s="229">
        <v>23153965323.672256</v>
      </c>
      <c r="E49" s="237">
        <v>10773318324.189205</v>
      </c>
      <c r="F49" s="237">
        <v>2628547517.614677</v>
      </c>
      <c r="G49" s="237">
        <v>2960522483.1412678</v>
      </c>
      <c r="H49" s="237">
        <v>1930205240.0640759</v>
      </c>
      <c r="I49" s="237">
        <v>1302770316.3664393</v>
      </c>
      <c r="J49" s="237">
        <v>3996208.5311257807</v>
      </c>
      <c r="K49" s="237">
        <v>140153953.96218738</v>
      </c>
      <c r="L49" s="237">
        <v>730711864.76000714</v>
      </c>
      <c r="M49" s="237">
        <v>639944560.82553911</v>
      </c>
      <c r="N49" s="237">
        <v>1953241647</v>
      </c>
      <c r="O49" s="237">
        <v>83017069.139999971</v>
      </c>
      <c r="P49" s="237">
        <v>0</v>
      </c>
      <c r="Q49" s="237">
        <v>7536138.0777332596</v>
      </c>
    </row>
    <row r="50" spans="1:17">
      <c r="A50" s="234">
        <v>47</v>
      </c>
      <c r="B50" s="242" t="s">
        <v>432</v>
      </c>
      <c r="C50" s="238" t="s">
        <v>433</v>
      </c>
      <c r="D50" s="245">
        <v>1404882506</v>
      </c>
      <c r="E50" s="262">
        <v>748825189</v>
      </c>
      <c r="F50" s="262">
        <v>171325933</v>
      </c>
      <c r="G50" s="262">
        <v>189371492</v>
      </c>
      <c r="H50" s="262">
        <v>122133113</v>
      </c>
      <c r="I50" s="262">
        <v>78509632</v>
      </c>
      <c r="J50" s="262">
        <v>206390</v>
      </c>
      <c r="K50" s="262">
        <v>7202218</v>
      </c>
      <c r="L50" s="262">
        <v>43751538</v>
      </c>
      <c r="M50" s="262">
        <v>37734365</v>
      </c>
      <c r="N50" s="262">
        <v>0</v>
      </c>
      <c r="O50" s="262">
        <v>5325900</v>
      </c>
      <c r="P50" s="262">
        <v>0</v>
      </c>
      <c r="Q50" s="262">
        <v>496736</v>
      </c>
    </row>
    <row r="51" spans="1:17">
      <c r="A51" s="234">
        <v>48</v>
      </c>
      <c r="B51" s="242" t="s">
        <v>434</v>
      </c>
      <c r="C51" s="238" t="s">
        <v>435</v>
      </c>
      <c r="D51" s="263">
        <v>19678827</v>
      </c>
      <c r="E51" s="262">
        <v>11394874</v>
      </c>
      <c r="F51" s="262">
        <v>2396729</v>
      </c>
      <c r="G51" s="262">
        <v>2298092</v>
      </c>
      <c r="H51" s="262">
        <v>1314040</v>
      </c>
      <c r="I51" s="262">
        <v>909320</v>
      </c>
      <c r="J51" s="262">
        <v>4481</v>
      </c>
      <c r="K51" s="262">
        <v>131947</v>
      </c>
      <c r="L51" s="262">
        <v>455958</v>
      </c>
      <c r="M51" s="262">
        <v>347555</v>
      </c>
      <c r="N51" s="262">
        <v>186087</v>
      </c>
      <c r="O51" s="262">
        <v>233671</v>
      </c>
      <c r="P51" s="262">
        <v>0</v>
      </c>
      <c r="Q51" s="262">
        <v>6073</v>
      </c>
    </row>
    <row r="52" spans="1:17">
      <c r="A52" s="234">
        <v>49</v>
      </c>
      <c r="B52" s="242" t="s">
        <v>436</v>
      </c>
      <c r="C52" s="238" t="s">
        <v>437</v>
      </c>
      <c r="D52" s="263">
        <v>21532577</v>
      </c>
      <c r="E52" s="262">
        <v>12468275</v>
      </c>
      <c r="F52" s="262">
        <v>2622501</v>
      </c>
      <c r="G52" s="262">
        <v>2514572</v>
      </c>
      <c r="H52" s="262">
        <v>1437823</v>
      </c>
      <c r="I52" s="262">
        <v>994979</v>
      </c>
      <c r="J52" s="262">
        <v>4903</v>
      </c>
      <c r="K52" s="262">
        <v>144376</v>
      </c>
      <c r="L52" s="262">
        <v>498909</v>
      </c>
      <c r="M52" s="262">
        <v>380295</v>
      </c>
      <c r="N52" s="262">
        <v>203616</v>
      </c>
      <c r="O52" s="262">
        <v>255683</v>
      </c>
      <c r="P52" s="262">
        <v>0</v>
      </c>
      <c r="Q52" s="262">
        <v>6645</v>
      </c>
    </row>
    <row r="53" spans="1:17">
      <c r="A53" s="234">
        <v>50</v>
      </c>
      <c r="B53" s="242" t="s">
        <v>438</v>
      </c>
      <c r="C53" s="238" t="s">
        <v>439</v>
      </c>
      <c r="D53" s="263">
        <v>33799724</v>
      </c>
      <c r="E53" s="262">
        <v>18828224</v>
      </c>
      <c r="F53" s="262">
        <v>3604665</v>
      </c>
      <c r="G53" s="262">
        <v>2461649</v>
      </c>
      <c r="H53" s="262">
        <v>1359485</v>
      </c>
      <c r="I53" s="262">
        <v>1489530</v>
      </c>
      <c r="J53" s="262">
        <v>0</v>
      </c>
      <c r="K53" s="262">
        <v>0</v>
      </c>
      <c r="L53" s="262">
        <v>476886</v>
      </c>
      <c r="M53" s="262">
        <v>2779257</v>
      </c>
      <c r="N53" s="262">
        <v>2656920</v>
      </c>
      <c r="O53" s="262">
        <v>143108</v>
      </c>
      <c r="P53" s="262">
        <v>0</v>
      </c>
      <c r="Q53" s="262">
        <v>0</v>
      </c>
    </row>
    <row r="54" spans="1:17">
      <c r="A54" s="264">
        <v>51</v>
      </c>
      <c r="B54" s="265" t="s">
        <v>440</v>
      </c>
      <c r="C54" s="266" t="s">
        <v>441</v>
      </c>
      <c r="D54" s="267">
        <v>644234414</v>
      </c>
      <c r="E54" s="268">
        <v>371648622</v>
      </c>
      <c r="F54" s="268">
        <v>85480158</v>
      </c>
      <c r="G54" s="268">
        <v>79656494</v>
      </c>
      <c r="H54" s="268">
        <v>41783988</v>
      </c>
      <c r="I54" s="268">
        <v>28500512</v>
      </c>
      <c r="J54" s="268">
        <v>25792</v>
      </c>
      <c r="K54" s="268">
        <v>5180888</v>
      </c>
      <c r="L54" s="268">
        <v>7700092</v>
      </c>
      <c r="M54" s="268">
        <v>4750421</v>
      </c>
      <c r="N54" s="268">
        <v>7287130</v>
      </c>
      <c r="O54" s="268">
        <v>12151747</v>
      </c>
      <c r="P54" s="268">
        <v>0</v>
      </c>
      <c r="Q54" s="268">
        <v>68570</v>
      </c>
    </row>
    <row r="55" spans="1:17">
      <c r="A55" s="234">
        <v>52</v>
      </c>
      <c r="B55" s="242" t="s">
        <v>442</v>
      </c>
      <c r="C55" s="238" t="s">
        <v>443</v>
      </c>
      <c r="D55" s="263">
        <v>1743230</v>
      </c>
      <c r="E55" s="262">
        <v>1005642</v>
      </c>
      <c r="F55" s="262">
        <v>231300</v>
      </c>
      <c r="G55" s="262">
        <v>215542</v>
      </c>
      <c r="H55" s="262">
        <v>113063</v>
      </c>
      <c r="I55" s="262">
        <v>77119</v>
      </c>
      <c r="J55" s="262">
        <v>70</v>
      </c>
      <c r="K55" s="262">
        <v>14019</v>
      </c>
      <c r="L55" s="262">
        <v>20836</v>
      </c>
      <c r="M55" s="262">
        <v>12854</v>
      </c>
      <c r="N55" s="262">
        <v>19718</v>
      </c>
      <c r="O55" s="262">
        <v>32881</v>
      </c>
      <c r="P55" s="262">
        <v>0</v>
      </c>
      <c r="Q55" s="262">
        <v>186</v>
      </c>
    </row>
    <row r="56" spans="1:17">
      <c r="A56" s="227"/>
      <c r="B56" s="227"/>
      <c r="C56" s="227"/>
      <c r="D56" s="263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</row>
    <row r="57" spans="1:17">
      <c r="A57" s="227"/>
      <c r="B57" s="227"/>
      <c r="C57" s="227"/>
      <c r="D57" s="263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</row>
    <row r="58" spans="1:17">
      <c r="A58" s="227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</row>
    <row r="59" spans="1:17">
      <c r="A59" s="227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</row>
    <row r="60" spans="1:17">
      <c r="A60" s="227"/>
      <c r="B60" s="227"/>
      <c r="C60" s="227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</row>
    <row r="61" spans="1:17">
      <c r="A61" s="227"/>
      <c r="B61" s="227"/>
      <c r="C61" s="227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</row>
    <row r="62" spans="1:17">
      <c r="A62" s="227"/>
      <c r="B62" s="227"/>
      <c r="C62" s="227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</row>
    <row r="63" spans="1:17">
      <c r="A63" s="227"/>
      <c r="B63" s="227"/>
      <c r="C63" s="227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</row>
    <row r="64" spans="1:17">
      <c r="A64" s="227"/>
      <c r="B64" s="227"/>
      <c r="C64" s="227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</row>
  </sheetData>
  <printOptions horizontalCentered="1"/>
  <pageMargins left="0" right="0" top="1" bottom="1" header="0.5" footer="0.5"/>
  <pageSetup scale="47" orientation="landscape" r:id="rId1"/>
  <headerFooter alignWithMargins="0">
    <oddFooter>&amp;L&amp;F
&amp;A&amp;CPage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>
      <pane xSplit="3" ySplit="6" topLeftCell="D13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9.109375" defaultRowHeight="13.2"/>
  <cols>
    <col min="1" max="1" width="4.33203125" style="44" bestFit="1" customWidth="1"/>
    <col min="2" max="2" width="34.109375" style="44" bestFit="1" customWidth="1"/>
    <col min="3" max="3" width="8" style="44" bestFit="1" customWidth="1"/>
    <col min="4" max="4" width="14.77734375" style="44" bestFit="1" customWidth="1"/>
    <col min="5" max="5" width="15.109375" style="44" bestFit="1" customWidth="1"/>
    <col min="6" max="6" width="15.44140625" style="44" customWidth="1"/>
    <col min="7" max="7" width="13.33203125" style="44" customWidth="1"/>
    <col min="8" max="8" width="8.109375" style="44" bestFit="1" customWidth="1"/>
    <col min="9" max="9" width="3" style="44" customWidth="1"/>
    <col min="10" max="16384" width="9.109375" style="44"/>
  </cols>
  <sheetData>
    <row r="1" spans="1:8">
      <c r="B1" s="45" t="s">
        <v>0</v>
      </c>
      <c r="C1" s="45"/>
      <c r="D1" s="45"/>
      <c r="E1" s="45"/>
      <c r="F1" s="45"/>
      <c r="G1" s="45"/>
      <c r="H1" s="45"/>
    </row>
    <row r="2" spans="1:8">
      <c r="B2" s="45" t="s">
        <v>103</v>
      </c>
      <c r="C2" s="45"/>
      <c r="D2" s="45"/>
      <c r="E2" s="45"/>
      <c r="F2" s="45"/>
      <c r="G2" s="45"/>
      <c r="H2" s="45"/>
    </row>
    <row r="3" spans="1:8">
      <c r="B3" s="45" t="s">
        <v>451</v>
      </c>
      <c r="C3" s="45"/>
      <c r="D3" s="45"/>
      <c r="E3" s="45"/>
      <c r="F3" s="45"/>
      <c r="G3" s="45"/>
      <c r="H3" s="45"/>
    </row>
    <row r="4" spans="1:8">
      <c r="B4" s="45"/>
      <c r="C4" s="45"/>
      <c r="D4" s="45"/>
      <c r="E4" s="45"/>
      <c r="F4" s="45"/>
      <c r="G4" s="45"/>
      <c r="H4" s="45"/>
    </row>
    <row r="5" spans="1:8">
      <c r="B5" s="45"/>
      <c r="C5" s="45"/>
      <c r="D5" s="45"/>
      <c r="E5" s="45"/>
      <c r="F5" s="45"/>
      <c r="G5" s="45"/>
      <c r="H5" s="45"/>
    </row>
    <row r="6" spans="1:8" s="49" customFormat="1" ht="66">
      <c r="A6" s="280" t="s">
        <v>1</v>
      </c>
      <c r="B6" s="280" t="s">
        <v>104</v>
      </c>
      <c r="C6" s="280" t="s">
        <v>29</v>
      </c>
      <c r="D6" s="281" t="s">
        <v>452</v>
      </c>
      <c r="E6" s="281" t="s">
        <v>453</v>
      </c>
      <c r="F6" s="281" t="s">
        <v>454</v>
      </c>
      <c r="G6" s="281" t="s">
        <v>455</v>
      </c>
      <c r="H6" s="281" t="s">
        <v>456</v>
      </c>
    </row>
    <row r="7" spans="1:8" s="49" customFormat="1">
      <c r="A7" s="50"/>
      <c r="B7" s="50" t="s">
        <v>30</v>
      </c>
      <c r="C7" s="51" t="s">
        <v>31</v>
      </c>
      <c r="D7" s="51" t="s">
        <v>32</v>
      </c>
      <c r="E7" s="51" t="s">
        <v>33</v>
      </c>
      <c r="F7" s="51" t="s">
        <v>34</v>
      </c>
      <c r="G7" s="51" t="s">
        <v>457</v>
      </c>
      <c r="H7" s="51" t="s">
        <v>159</v>
      </c>
    </row>
    <row r="8" spans="1:8" s="49" customFormat="1">
      <c r="A8" s="49">
        <v>1</v>
      </c>
      <c r="B8" s="53" t="s">
        <v>11</v>
      </c>
      <c r="C8" s="50"/>
      <c r="D8" s="50"/>
      <c r="E8" s="51"/>
      <c r="F8" s="54"/>
      <c r="G8" s="51"/>
      <c r="H8" s="51"/>
    </row>
    <row r="9" spans="1:8">
      <c r="A9" s="49">
        <f>+A8+1</f>
        <v>2</v>
      </c>
      <c r="B9" s="55" t="s">
        <v>11</v>
      </c>
      <c r="C9" s="56">
        <v>7</v>
      </c>
      <c r="D9" s="282">
        <v>10773318324.189205</v>
      </c>
      <c r="E9" s="283">
        <v>1121160238.8854249</v>
      </c>
      <c r="F9" s="283">
        <v>1138686579.8425841</v>
      </c>
      <c r="G9" s="283">
        <f>+F9-E9</f>
        <v>17526340.957159281</v>
      </c>
      <c r="H9" s="284"/>
    </row>
    <row r="10" spans="1:8">
      <c r="A10" s="49">
        <f t="shared" ref="A10:A43" si="0">+A9+1</f>
        <v>3</v>
      </c>
      <c r="B10" s="61" t="s">
        <v>105</v>
      </c>
      <c r="D10" s="285">
        <f>SUM(D9:D9)</f>
        <v>10773318324.189205</v>
      </c>
      <c r="E10" s="286">
        <f>SUM(E9:E9)</f>
        <v>1121160238.8854249</v>
      </c>
      <c r="F10" s="286">
        <f>SUM(F9:F9)</f>
        <v>1138686579.8425841</v>
      </c>
      <c r="G10" s="286">
        <f>SUM(G9:G9)</f>
        <v>17526340.957159281</v>
      </c>
      <c r="H10" s="287">
        <f>+G10/E10</f>
        <v>1.5632324755453942E-2</v>
      </c>
    </row>
    <row r="11" spans="1:8">
      <c r="A11" s="49">
        <f t="shared" si="0"/>
        <v>4</v>
      </c>
      <c r="D11" s="288"/>
      <c r="E11" s="289"/>
      <c r="F11" s="289"/>
      <c r="G11" s="289"/>
      <c r="H11" s="284"/>
    </row>
    <row r="12" spans="1:8">
      <c r="A12" s="49">
        <f t="shared" si="0"/>
        <v>5</v>
      </c>
      <c r="B12" s="44" t="s">
        <v>106</v>
      </c>
      <c r="D12" s="288"/>
      <c r="E12" s="289"/>
      <c r="F12" s="289"/>
      <c r="G12" s="289"/>
      <c r="H12" s="284"/>
    </row>
    <row r="13" spans="1:8">
      <c r="A13" s="49">
        <f t="shared" si="0"/>
        <v>6</v>
      </c>
      <c r="B13" s="66" t="s">
        <v>107</v>
      </c>
      <c r="C13" s="56">
        <v>24</v>
      </c>
      <c r="D13" s="288">
        <v>2628609328.6135774</v>
      </c>
      <c r="E13" s="289">
        <v>255028195.30887452</v>
      </c>
      <c r="F13" s="289">
        <v>255914884.50553402</v>
      </c>
      <c r="G13" s="283">
        <f>+F13-E13</f>
        <v>886689.19665950537</v>
      </c>
      <c r="H13" s="284">
        <f t="shared" ref="H13:H18" si="1">+G13/E13</f>
        <v>3.4768281035969443E-3</v>
      </c>
    </row>
    <row r="14" spans="1:8">
      <c r="A14" s="49">
        <f t="shared" si="0"/>
        <v>7</v>
      </c>
      <c r="B14" s="66" t="s">
        <v>108</v>
      </c>
      <c r="C14" s="56" t="s">
        <v>458</v>
      </c>
      <c r="D14" s="288">
        <v>2945691715.3514032</v>
      </c>
      <c r="E14" s="289">
        <v>267822091.52156949</v>
      </c>
      <c r="F14" s="289">
        <v>268813389.83457851</v>
      </c>
      <c r="G14" s="283">
        <f>+F14-E14</f>
        <v>991298.31300902367</v>
      </c>
      <c r="H14" s="284">
        <f t="shared" si="1"/>
        <v>3.7013313852385767E-3</v>
      </c>
    </row>
    <row r="15" spans="1:8">
      <c r="A15" s="49">
        <f t="shared" si="0"/>
        <v>8</v>
      </c>
      <c r="B15" s="66" t="s">
        <v>109</v>
      </c>
      <c r="C15" s="56">
        <v>26</v>
      </c>
      <c r="D15" s="288">
        <v>1920784840.495358</v>
      </c>
      <c r="E15" s="289">
        <v>158246136.86657649</v>
      </c>
      <c r="F15" s="289">
        <v>158893490.52546552</v>
      </c>
      <c r="G15" s="283">
        <f>+F15-E15</f>
        <v>647353.65888902545</v>
      </c>
      <c r="H15" s="284">
        <f t="shared" si="1"/>
        <v>4.090802288809329E-3</v>
      </c>
    </row>
    <row r="16" spans="1:8">
      <c r="A16" s="49">
        <f t="shared" si="0"/>
        <v>9</v>
      </c>
      <c r="B16" s="66" t="s">
        <v>459</v>
      </c>
      <c r="C16" s="56" t="s">
        <v>460</v>
      </c>
      <c r="D16" s="288">
        <v>9420417.5087180194</v>
      </c>
      <c r="E16" s="289">
        <v>762385.38700934779</v>
      </c>
      <c r="F16" s="289">
        <v>765446.85221484769</v>
      </c>
      <c r="G16" s="283">
        <f>+F16-E16</f>
        <v>3061.4652054999024</v>
      </c>
      <c r="H16" s="284">
        <f t="shared" si="1"/>
        <v>4.0156399344290754E-3</v>
      </c>
    </row>
    <row r="17" spans="1:8">
      <c r="A17" s="49">
        <f t="shared" si="0"/>
        <v>10</v>
      </c>
      <c r="B17" s="55" t="s">
        <v>110</v>
      </c>
      <c r="C17" s="56">
        <v>29</v>
      </c>
      <c r="D17" s="288">
        <v>14768958.13686467</v>
      </c>
      <c r="E17" s="289">
        <v>1332951.3710605549</v>
      </c>
      <c r="F17" s="289">
        <v>1337830.620363686</v>
      </c>
      <c r="G17" s="283">
        <f>+F17-E17</f>
        <v>4879.2493031311315</v>
      </c>
      <c r="H17" s="284">
        <f t="shared" si="1"/>
        <v>3.6604856028986158E-3</v>
      </c>
    </row>
    <row r="18" spans="1:8">
      <c r="A18" s="49">
        <f t="shared" si="0"/>
        <v>11</v>
      </c>
      <c r="B18" s="38" t="s">
        <v>111</v>
      </c>
      <c r="D18" s="285">
        <f>SUM(D13:D17)</f>
        <v>7519275260.1059217</v>
      </c>
      <c r="E18" s="286">
        <f>SUM(E13:E17)</f>
        <v>683191760.45509052</v>
      </c>
      <c r="F18" s="286">
        <f>SUM(F13:F17)</f>
        <v>685725042.33815658</v>
      </c>
      <c r="G18" s="286">
        <f>SUM(G13:G17)</f>
        <v>2533281.8830661858</v>
      </c>
      <c r="H18" s="287">
        <f t="shared" si="1"/>
        <v>3.7080100049489847E-3</v>
      </c>
    </row>
    <row r="19" spans="1:8">
      <c r="A19" s="49">
        <f t="shared" si="0"/>
        <v>12</v>
      </c>
      <c r="D19" s="288"/>
      <c r="E19" s="289"/>
      <c r="F19" s="289"/>
      <c r="G19" s="289"/>
      <c r="H19" s="284"/>
    </row>
    <row r="20" spans="1:8">
      <c r="A20" s="49">
        <f t="shared" si="0"/>
        <v>13</v>
      </c>
      <c r="B20" s="44" t="s">
        <v>15</v>
      </c>
      <c r="D20" s="288"/>
      <c r="E20" s="289"/>
      <c r="F20" s="289"/>
      <c r="G20" s="289"/>
      <c r="H20" s="284"/>
    </row>
    <row r="21" spans="1:8">
      <c r="A21" s="49">
        <f t="shared" si="0"/>
        <v>14</v>
      </c>
      <c r="B21" s="66" t="s">
        <v>112</v>
      </c>
      <c r="C21" s="56">
        <v>31</v>
      </c>
      <c r="D21" s="288">
        <v>1302770304.3664393</v>
      </c>
      <c r="E21" s="289">
        <v>106573063.41311215</v>
      </c>
      <c r="F21" s="289">
        <v>107011971.93449654</v>
      </c>
      <c r="G21" s="283">
        <f>+F21-E21</f>
        <v>438908.52138438821</v>
      </c>
      <c r="H21" s="284">
        <f t="shared" ref="H21:H23" si="2">+G21/E21</f>
        <v>4.1183813932704066E-3</v>
      </c>
    </row>
    <row r="22" spans="1:8">
      <c r="A22" s="49">
        <f t="shared" si="0"/>
        <v>15</v>
      </c>
      <c r="B22" s="55" t="s">
        <v>110</v>
      </c>
      <c r="C22" s="56">
        <v>35</v>
      </c>
      <c r="D22" s="288">
        <v>3996208.5311257807</v>
      </c>
      <c r="E22" s="289">
        <v>206394.56209054653</v>
      </c>
      <c r="F22" s="289">
        <v>207765.2758905465</v>
      </c>
      <c r="G22" s="283">
        <f>+F22-E22</f>
        <v>1370.7137999999686</v>
      </c>
      <c r="H22" s="284">
        <f t="shared" si="2"/>
        <v>6.6412302054674691E-3</v>
      </c>
    </row>
    <row r="23" spans="1:8">
      <c r="A23" s="49">
        <f t="shared" si="0"/>
        <v>16</v>
      </c>
      <c r="B23" s="55" t="s">
        <v>113</v>
      </c>
      <c r="C23" s="56">
        <v>43</v>
      </c>
      <c r="D23" s="288">
        <v>140153953.96218738</v>
      </c>
      <c r="E23" s="289">
        <v>12500790.714167269</v>
      </c>
      <c r="F23" s="289">
        <v>12547973.377449701</v>
      </c>
      <c r="G23" s="283">
        <f>+F23-E23</f>
        <v>47182.663282431662</v>
      </c>
      <c r="H23" s="284">
        <f t="shared" si="2"/>
        <v>3.774374306495595E-3</v>
      </c>
    </row>
    <row r="24" spans="1:8">
      <c r="A24" s="49">
        <f t="shared" si="0"/>
        <v>17</v>
      </c>
      <c r="B24" s="61" t="s">
        <v>114</v>
      </c>
      <c r="D24" s="285">
        <f>SUM(D21:D23)</f>
        <v>1446920466.8597524</v>
      </c>
      <c r="E24" s="286">
        <f>SUM(E21:E23)</f>
        <v>119280248.68936996</v>
      </c>
      <c r="F24" s="286">
        <f>SUM(F21:F23)</f>
        <v>119767710.58783679</v>
      </c>
      <c r="G24" s="286">
        <f>SUM(G21:G23)</f>
        <v>487461.89846681984</v>
      </c>
      <c r="H24" s="287">
        <f>+G24/E24</f>
        <v>4.0866941830098782E-3</v>
      </c>
    </row>
    <row r="25" spans="1:8">
      <c r="A25" s="49">
        <f t="shared" si="0"/>
        <v>18</v>
      </c>
      <c r="H25" s="284"/>
    </row>
    <row r="26" spans="1:8">
      <c r="A26" s="49">
        <f t="shared" si="0"/>
        <v>19</v>
      </c>
      <c r="B26" s="44" t="s">
        <v>115</v>
      </c>
      <c r="C26" s="56">
        <v>40</v>
      </c>
      <c r="D26" s="285">
        <v>730711794.98402095</v>
      </c>
      <c r="E26" s="286">
        <v>50912481.77617532</v>
      </c>
      <c r="F26" s="286">
        <v>51158767.785983458</v>
      </c>
      <c r="G26" s="286">
        <f>+F26-E26</f>
        <v>246286.00980813801</v>
      </c>
      <c r="H26" s="287">
        <f>+G26/E26</f>
        <v>4.8374387029663218E-3</v>
      </c>
    </row>
    <row r="27" spans="1:8">
      <c r="A27" s="49">
        <f t="shared" si="0"/>
        <v>20</v>
      </c>
      <c r="H27" s="284"/>
    </row>
    <row r="28" spans="1:8">
      <c r="A28" s="49">
        <f t="shared" si="0"/>
        <v>21</v>
      </c>
      <c r="B28" s="44" t="s">
        <v>17</v>
      </c>
      <c r="D28" s="288"/>
      <c r="E28" s="289"/>
      <c r="F28" s="289"/>
      <c r="G28" s="289"/>
      <c r="H28" s="284"/>
    </row>
    <row r="29" spans="1:8">
      <c r="A29" s="49">
        <f t="shared" si="0"/>
        <v>22</v>
      </c>
      <c r="B29" s="66" t="s">
        <v>116</v>
      </c>
      <c r="C29" s="56">
        <v>46</v>
      </c>
      <c r="D29" s="288">
        <v>47487199.342808411</v>
      </c>
      <c r="E29" s="289">
        <v>3193778.889142713</v>
      </c>
      <c r="F29" s="289">
        <v>3209781.8059427133</v>
      </c>
      <c r="G29" s="283">
        <f>+F29-E29</f>
        <v>16002.916800000239</v>
      </c>
      <c r="H29" s="284">
        <f>+G29/E29</f>
        <v>5.0106526955896458E-3</v>
      </c>
    </row>
    <row r="30" spans="1:8">
      <c r="A30" s="49">
        <f t="shared" si="0"/>
        <v>23</v>
      </c>
      <c r="B30" s="66" t="s">
        <v>112</v>
      </c>
      <c r="C30" s="56">
        <v>49</v>
      </c>
      <c r="D30" s="288">
        <v>592457361.48273063</v>
      </c>
      <c r="E30" s="289">
        <v>38224887.958683923</v>
      </c>
      <c r="F30" s="289">
        <v>38424376.591483921</v>
      </c>
      <c r="G30" s="283">
        <f>+F30-E30</f>
        <v>199488.63279999793</v>
      </c>
      <c r="H30" s="284">
        <f t="shared" ref="H30" si="3">+G30/E30</f>
        <v>5.2188153701227041E-3</v>
      </c>
    </row>
    <row r="31" spans="1:8">
      <c r="A31" s="49">
        <f t="shared" si="0"/>
        <v>24</v>
      </c>
      <c r="B31" s="38" t="s">
        <v>117</v>
      </c>
      <c r="D31" s="285">
        <f>SUM(D29:D30)</f>
        <v>639944560.82553899</v>
      </c>
      <c r="E31" s="286">
        <f>SUM(E29:E30)</f>
        <v>41418666.847826637</v>
      </c>
      <c r="F31" s="286">
        <f>SUM(F29:F30)</f>
        <v>41634158.397426635</v>
      </c>
      <c r="G31" s="286">
        <f>SUM(G29:G30)</f>
        <v>215491.54959999816</v>
      </c>
      <c r="H31" s="287">
        <f>+G31/E31</f>
        <v>5.2027640192215813E-3</v>
      </c>
    </row>
    <row r="32" spans="1:8">
      <c r="A32" s="49">
        <f t="shared" si="0"/>
        <v>25</v>
      </c>
      <c r="H32" s="284"/>
    </row>
    <row r="33" spans="1:8">
      <c r="A33" s="49">
        <f t="shared" si="0"/>
        <v>26</v>
      </c>
      <c r="B33" s="44" t="s">
        <v>9</v>
      </c>
      <c r="C33" s="56" t="s">
        <v>19</v>
      </c>
      <c r="D33" s="285">
        <v>83017069.140000001</v>
      </c>
      <c r="E33" s="286">
        <v>17740772.303783998</v>
      </c>
      <c r="F33" s="286">
        <v>18079716.080643997</v>
      </c>
      <c r="G33" s="286">
        <f>+F33-E33</f>
        <v>338943.7768599987</v>
      </c>
      <c r="H33" s="287">
        <f>+G33/E33</f>
        <v>1.9105356354058165E-2</v>
      </c>
    </row>
    <row r="34" spans="1:8">
      <c r="A34" s="49">
        <f t="shared" si="0"/>
        <v>27</v>
      </c>
      <c r="C34" s="56"/>
      <c r="H34" s="284"/>
    </row>
    <row r="35" spans="1:8">
      <c r="A35" s="49">
        <f t="shared" si="0"/>
        <v>28</v>
      </c>
      <c r="B35" s="55" t="s">
        <v>118</v>
      </c>
      <c r="C35" s="56">
        <v>449</v>
      </c>
      <c r="D35" s="288">
        <v>1673348972.000103</v>
      </c>
      <c r="E35" s="289">
        <v>6420400.3000564966</v>
      </c>
      <c r="F35" s="289">
        <v>6450528.1240564967</v>
      </c>
      <c r="G35" s="283">
        <f>+F35-E35</f>
        <v>30127.824000000022</v>
      </c>
      <c r="H35" s="284"/>
    </row>
    <row r="36" spans="1:8">
      <c r="A36" s="49">
        <f t="shared" si="0"/>
        <v>29</v>
      </c>
      <c r="B36" s="55" t="s">
        <v>18</v>
      </c>
      <c r="C36" s="56">
        <v>459</v>
      </c>
      <c r="D36" s="288">
        <v>279892674.99989706</v>
      </c>
      <c r="E36" s="289">
        <v>988609.59598883346</v>
      </c>
      <c r="F36" s="289">
        <v>993241.77198883356</v>
      </c>
      <c r="G36" s="283">
        <f>+F36-E36</f>
        <v>4632.1760000000941</v>
      </c>
      <c r="H36" s="284"/>
    </row>
    <row r="37" spans="1:8">
      <c r="A37" s="49">
        <f t="shared" si="0"/>
        <v>30</v>
      </c>
      <c r="B37" s="61" t="s">
        <v>119</v>
      </c>
      <c r="D37" s="285">
        <f>SUM(D35:D36)</f>
        <v>1953241647</v>
      </c>
      <c r="E37" s="286">
        <f>SUM(E35:E36)</f>
        <v>7409009.89604533</v>
      </c>
      <c r="F37" s="286">
        <f>SUM(F35:F36)</f>
        <v>7443769.89604533</v>
      </c>
      <c r="G37" s="286">
        <f>SUM(G35:G36)</f>
        <v>34760.000000000116</v>
      </c>
      <c r="H37" s="287">
        <f>+G37/E37</f>
        <v>4.6915850414174483E-3</v>
      </c>
    </row>
    <row r="38" spans="1:8">
      <c r="A38" s="49">
        <f t="shared" si="0"/>
        <v>31</v>
      </c>
      <c r="E38" s="60"/>
      <c r="H38" s="284"/>
    </row>
    <row r="39" spans="1:8" ht="13.8" thickBot="1">
      <c r="A39" s="49">
        <f t="shared" si="0"/>
        <v>32</v>
      </c>
      <c r="B39" s="38" t="s">
        <v>120</v>
      </c>
      <c r="D39" s="67">
        <f t="shared" ref="D39:G39" si="4">SUM(D10,D18,D24,D26,D31,D33,D37)</f>
        <v>23146429123.104439</v>
      </c>
      <c r="E39" s="290">
        <f>SUM(E10,E18,E24,E26,E31,E33,E37)</f>
        <v>2041113178.8537166</v>
      </c>
      <c r="F39" s="290">
        <f t="shared" si="4"/>
        <v>2062495744.9286771</v>
      </c>
      <c r="G39" s="290">
        <f t="shared" si="4"/>
        <v>21382566.074960418</v>
      </c>
      <c r="H39" s="291">
        <f>+G39/E39</f>
        <v>1.0475933572173987E-2</v>
      </c>
    </row>
    <row r="40" spans="1:8" ht="13.8" thickTop="1">
      <c r="A40" s="49">
        <f t="shared" si="0"/>
        <v>33</v>
      </c>
      <c r="D40" s="69"/>
      <c r="E40" s="292"/>
      <c r="F40" s="292"/>
      <c r="G40" s="292"/>
      <c r="H40" s="293"/>
    </row>
    <row r="41" spans="1:8">
      <c r="A41" s="49">
        <f t="shared" si="0"/>
        <v>34</v>
      </c>
      <c r="B41" s="38" t="s">
        <v>461</v>
      </c>
      <c r="D41" s="285">
        <v>7536138.0777332596</v>
      </c>
      <c r="E41" s="285">
        <v>346660.41609666182</v>
      </c>
      <c r="F41" s="285">
        <v>346660.41609666182</v>
      </c>
      <c r="G41" s="286">
        <f>+F41-E41</f>
        <v>0</v>
      </c>
      <c r="H41" s="287">
        <f>+G41/E41</f>
        <v>0</v>
      </c>
    </row>
    <row r="42" spans="1:8">
      <c r="A42" s="49">
        <f t="shared" si="0"/>
        <v>35</v>
      </c>
      <c r="H42" s="284"/>
    </row>
    <row r="43" spans="1:8" ht="13.8" thickBot="1">
      <c r="A43" s="49">
        <f t="shared" si="0"/>
        <v>36</v>
      </c>
      <c r="B43" s="38" t="s">
        <v>121</v>
      </c>
      <c r="D43" s="294">
        <f t="shared" ref="D43:G43" si="5">SUM(D39,D41)</f>
        <v>23153965261.182171</v>
      </c>
      <c r="E43" s="290">
        <f t="shared" si="5"/>
        <v>2041459839.2698133</v>
      </c>
      <c r="F43" s="290">
        <f t="shared" si="5"/>
        <v>2062842405.3447738</v>
      </c>
      <c r="G43" s="290">
        <f t="shared" si="5"/>
        <v>21382566.074960418</v>
      </c>
      <c r="H43" s="291">
        <f>+G43/E43</f>
        <v>1.047415465327425E-2</v>
      </c>
    </row>
    <row r="44" spans="1:8" ht="13.8" thickTop="1">
      <c r="A44" s="49"/>
      <c r="D44" s="295"/>
      <c r="E44" s="296"/>
      <c r="F44" s="60"/>
      <c r="G44" s="60"/>
    </row>
  </sheetData>
  <printOptions horizontalCentered="1"/>
  <pageMargins left="0.75" right="0.75" top="1" bottom="1" header="0.5" footer="0.5"/>
  <pageSetup scale="80" orientation="landscape" horizontalDpi="300" verticalDpi="300" r:id="rId1"/>
  <headerFooter alignWithMargins="0">
    <oddFooter>&amp;L&amp;F, 
&amp;A&amp;CPage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opLeftCell="A131" zoomScaleNormal="100" workbookViewId="0">
      <selection activeCell="E146" sqref="E146:F147"/>
    </sheetView>
  </sheetViews>
  <sheetFormatPr defaultRowHeight="13.2"/>
  <cols>
    <col min="1" max="1" width="18.88671875" bestFit="1" customWidth="1"/>
    <col min="2" max="2" width="19.6640625" bestFit="1" customWidth="1"/>
    <col min="3" max="4" width="15.77734375" bestFit="1" customWidth="1"/>
    <col min="5" max="5" width="15.33203125" bestFit="1" customWidth="1"/>
    <col min="6" max="7" width="15.6640625" bestFit="1" customWidth="1"/>
    <col min="8" max="8" width="15" bestFit="1" customWidth="1"/>
    <col min="9" max="11" width="15.44140625" bestFit="1" customWidth="1"/>
    <col min="12" max="12" width="15.109375" bestFit="1" customWidth="1"/>
    <col min="13" max="13" width="15.44140625" bestFit="1" customWidth="1"/>
    <col min="14" max="14" width="15.5546875" bestFit="1" customWidth="1"/>
    <col min="15" max="15" width="7.6640625" bestFit="1" customWidth="1"/>
    <col min="16" max="16" width="4.109375" bestFit="1" customWidth="1"/>
    <col min="17" max="21" width="12" bestFit="1" customWidth="1"/>
  </cols>
  <sheetData>
    <row r="1" spans="1:14" ht="13.8" thickBot="1">
      <c r="A1" s="332" t="s">
        <v>227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4"/>
    </row>
    <row r="4" spans="1:14">
      <c r="A4" s="40"/>
      <c r="B4" s="40" t="s">
        <v>139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4" ht="29.25" customHeight="1">
      <c r="A5" s="40" t="s">
        <v>96</v>
      </c>
      <c r="B5" s="93" t="s">
        <v>285</v>
      </c>
      <c r="C5" s="93" t="s">
        <v>286</v>
      </c>
      <c r="D5" s="93" t="s">
        <v>287</v>
      </c>
      <c r="E5" s="93" t="s">
        <v>288</v>
      </c>
      <c r="F5" s="93" t="s">
        <v>289</v>
      </c>
      <c r="G5" s="93" t="s">
        <v>290</v>
      </c>
      <c r="H5" s="93" t="s">
        <v>291</v>
      </c>
      <c r="I5" s="93" t="s">
        <v>292</v>
      </c>
      <c r="J5" s="93" t="s">
        <v>293</v>
      </c>
      <c r="K5" s="93" t="s">
        <v>294</v>
      </c>
      <c r="L5" s="93" t="s">
        <v>295</v>
      </c>
      <c r="M5" s="93" t="s">
        <v>296</v>
      </c>
      <c r="N5" s="94" t="s">
        <v>228</v>
      </c>
    </row>
    <row r="6" spans="1:14">
      <c r="A6" s="40">
        <v>7</v>
      </c>
      <c r="B6" s="30">
        <f t="shared" ref="B6:M6" si="0">ROUND(+C29/1000,0)*1000</f>
        <v>1216081000</v>
      </c>
      <c r="C6" s="30">
        <f t="shared" si="0"/>
        <v>1008972000</v>
      </c>
      <c r="D6" s="30">
        <f t="shared" si="0"/>
        <v>1012191000</v>
      </c>
      <c r="E6" s="30">
        <f t="shared" si="0"/>
        <v>853286000</v>
      </c>
      <c r="F6" s="30">
        <f t="shared" si="0"/>
        <v>730581000</v>
      </c>
      <c r="G6" s="30">
        <f t="shared" si="0"/>
        <v>657842000</v>
      </c>
      <c r="H6" s="30">
        <f t="shared" si="0"/>
        <v>666806000</v>
      </c>
      <c r="I6" s="30">
        <f t="shared" si="0"/>
        <v>667141000</v>
      </c>
      <c r="J6" s="30">
        <f t="shared" si="0"/>
        <v>668389000</v>
      </c>
      <c r="K6" s="30">
        <f t="shared" si="0"/>
        <v>819500000</v>
      </c>
      <c r="L6" s="30">
        <f t="shared" si="0"/>
        <v>1001861000</v>
      </c>
      <c r="M6" s="30">
        <f t="shared" si="0"/>
        <v>1262657000</v>
      </c>
      <c r="N6" s="95">
        <f t="shared" ref="N6:N20" si="1">SUM(B6:M6)</f>
        <v>10565307000</v>
      </c>
    </row>
    <row r="7" spans="1:14">
      <c r="A7" s="96">
        <v>24</v>
      </c>
      <c r="B7" s="14">
        <f t="shared" ref="B7:M7" si="2">ROUND(SUM(C30,C42,C50)/1000,0)*1000</f>
        <v>260588000</v>
      </c>
      <c r="C7" s="14">
        <f t="shared" si="2"/>
        <v>229578000</v>
      </c>
      <c r="D7" s="14">
        <f t="shared" si="2"/>
        <v>239780000</v>
      </c>
      <c r="E7" s="14">
        <f t="shared" si="2"/>
        <v>216422000</v>
      </c>
      <c r="F7" s="14">
        <f t="shared" si="2"/>
        <v>207768000</v>
      </c>
      <c r="G7" s="14">
        <f t="shared" si="2"/>
        <v>204409000</v>
      </c>
      <c r="H7" s="14">
        <f t="shared" si="2"/>
        <v>210766000</v>
      </c>
      <c r="I7" s="14">
        <f t="shared" si="2"/>
        <v>216195000</v>
      </c>
      <c r="J7" s="14">
        <f t="shared" si="2"/>
        <v>203751000</v>
      </c>
      <c r="K7" s="14">
        <f t="shared" si="2"/>
        <v>206051000</v>
      </c>
      <c r="L7" s="14">
        <f t="shared" si="2"/>
        <v>223794000</v>
      </c>
      <c r="M7" s="14">
        <f t="shared" si="2"/>
        <v>251936000</v>
      </c>
      <c r="N7" s="97">
        <f t="shared" si="1"/>
        <v>2671038000</v>
      </c>
    </row>
    <row r="8" spans="1:14">
      <c r="A8" s="96">
        <v>25</v>
      </c>
      <c r="B8" s="14">
        <f>ROUND(SUM(C31,C43,C51)/1000,0)*1000</f>
        <v>277373000</v>
      </c>
      <c r="C8" s="14">
        <f>ROUND(SUM(D31,D43,D51)/1000,0)*1000</f>
        <v>241249000</v>
      </c>
      <c r="D8" s="14">
        <f>ROUND(SUM(E31,E43,E51)/1000,0)*1000-1000</f>
        <v>260980000</v>
      </c>
      <c r="E8" s="14">
        <f>ROUND(SUM(F31,F43,F51)/1000,0)*1000+1000</f>
        <v>241373000</v>
      </c>
      <c r="F8" s="14">
        <f>ROUND(SUM(G31,G43,G51)/1000,0)*1000-1000</f>
        <v>245807000</v>
      </c>
      <c r="G8" s="14">
        <f>ROUND(SUM(H31,H43,H51)/1000,0)*1000</f>
        <v>246881000</v>
      </c>
      <c r="H8" s="14">
        <f>ROUND(SUM(I31,I43,I51)/1000,0)*1000+2000</f>
        <v>233965000</v>
      </c>
      <c r="I8" s="14">
        <f>ROUND(SUM(J31,J43,J51)/1000,0)*1000</f>
        <v>250969000</v>
      </c>
      <c r="J8" s="14">
        <f>ROUND(SUM(K31,K43,K51)/1000,0)*1000+2000</f>
        <v>241053000</v>
      </c>
      <c r="K8" s="14">
        <f>ROUND(SUM(L31,L43,L51)/1000,0)*1000+1000</f>
        <v>243079000</v>
      </c>
      <c r="L8" s="14">
        <f>ROUND(SUM(M31,M43,M51)/1000,0)*1000</f>
        <v>252627000</v>
      </c>
      <c r="M8" s="14">
        <f>ROUND(SUM(N31,N43,N51)/1000,0)*1000+1000</f>
        <v>266360000</v>
      </c>
      <c r="N8" s="97">
        <f t="shared" si="1"/>
        <v>3001716000</v>
      </c>
    </row>
    <row r="9" spans="1:14">
      <c r="A9" s="96">
        <v>26</v>
      </c>
      <c r="B9" s="14">
        <f>ROUND(SUM(C32,C44)/1000,0)*1000</f>
        <v>143610000</v>
      </c>
      <c r="C9" s="14">
        <f t="shared" ref="C9:M9" si="3">ROUND(SUM(D32,D44)/1000,0)*1000</f>
        <v>149773000</v>
      </c>
      <c r="D9" s="14">
        <f t="shared" si="3"/>
        <v>164062000</v>
      </c>
      <c r="E9" s="14">
        <f t="shared" si="3"/>
        <v>162521000</v>
      </c>
      <c r="F9" s="14">
        <f t="shared" si="3"/>
        <v>150075000</v>
      </c>
      <c r="G9" s="14">
        <f t="shared" si="3"/>
        <v>158491000</v>
      </c>
      <c r="H9" s="14">
        <f t="shared" si="3"/>
        <v>172270000</v>
      </c>
      <c r="I9" s="14">
        <f t="shared" si="3"/>
        <v>172990000</v>
      </c>
      <c r="J9" s="14">
        <f t="shared" si="3"/>
        <v>166689000</v>
      </c>
      <c r="K9" s="14">
        <f t="shared" si="3"/>
        <v>167626000</v>
      </c>
      <c r="L9" s="14">
        <f t="shared" si="3"/>
        <v>170771000</v>
      </c>
      <c r="M9" s="14">
        <f t="shared" si="3"/>
        <v>168029000</v>
      </c>
      <c r="N9" s="97">
        <f t="shared" si="1"/>
        <v>1946907000</v>
      </c>
    </row>
    <row r="10" spans="1:14">
      <c r="A10" s="96">
        <v>29</v>
      </c>
      <c r="B10" s="14">
        <f t="shared" ref="B10:M10" si="4">ROUND(+C33/1000,0)*1000</f>
        <v>382000</v>
      </c>
      <c r="C10" s="14">
        <f t="shared" si="4"/>
        <v>350000</v>
      </c>
      <c r="D10" s="14">
        <f t="shared" si="4"/>
        <v>365000</v>
      </c>
      <c r="E10" s="14">
        <f t="shared" si="4"/>
        <v>386000</v>
      </c>
      <c r="F10" s="14">
        <f t="shared" si="4"/>
        <v>805000</v>
      </c>
      <c r="G10" s="14">
        <f t="shared" si="4"/>
        <v>1286000</v>
      </c>
      <c r="H10" s="14">
        <f t="shared" si="4"/>
        <v>1751000</v>
      </c>
      <c r="I10" s="14">
        <f t="shared" si="4"/>
        <v>3877000</v>
      </c>
      <c r="J10" s="14">
        <f t="shared" si="4"/>
        <v>3242000</v>
      </c>
      <c r="K10" s="14">
        <f t="shared" si="4"/>
        <v>1557000</v>
      </c>
      <c r="L10" s="14">
        <f t="shared" si="4"/>
        <v>557000</v>
      </c>
      <c r="M10" s="14">
        <f t="shared" si="4"/>
        <v>412000</v>
      </c>
      <c r="N10" s="97">
        <f t="shared" si="1"/>
        <v>14970000</v>
      </c>
    </row>
    <row r="11" spans="1:14">
      <c r="A11" s="96">
        <v>31</v>
      </c>
      <c r="B11" s="14">
        <f>ROUND(SUM(C34,C45)/1000,0)*1000</f>
        <v>118852000</v>
      </c>
      <c r="C11" s="14">
        <f t="shared" ref="C11:M11" si="5">ROUND(SUM(D34,D45)/1000,0)*1000</f>
        <v>107858000</v>
      </c>
      <c r="D11" s="14">
        <f t="shared" si="5"/>
        <v>116250000</v>
      </c>
      <c r="E11" s="14">
        <f t="shared" si="5"/>
        <v>97044000</v>
      </c>
      <c r="F11" s="14">
        <f t="shared" si="5"/>
        <v>101657000</v>
      </c>
      <c r="G11" s="14">
        <f t="shared" si="5"/>
        <v>105224000</v>
      </c>
      <c r="H11" s="14">
        <f t="shared" si="5"/>
        <v>111381000</v>
      </c>
      <c r="I11" s="14">
        <f t="shared" si="5"/>
        <v>111968000</v>
      </c>
      <c r="J11" s="14">
        <f t="shared" si="5"/>
        <v>106887000</v>
      </c>
      <c r="K11" s="14">
        <f t="shared" si="5"/>
        <v>120329000</v>
      </c>
      <c r="L11" s="14">
        <f t="shared" si="5"/>
        <v>116062000</v>
      </c>
      <c r="M11" s="14">
        <f t="shared" si="5"/>
        <v>144498000</v>
      </c>
      <c r="N11" s="97">
        <f t="shared" si="1"/>
        <v>1358010000</v>
      </c>
    </row>
    <row r="12" spans="1:14">
      <c r="A12" s="96">
        <v>35</v>
      </c>
      <c r="B12" s="14">
        <f t="shared" ref="B12:M12" si="6">ROUND(+C35/1000,0)*1000</f>
        <v>3000</v>
      </c>
      <c r="C12" s="14">
        <f t="shared" si="6"/>
        <v>3000</v>
      </c>
      <c r="D12" s="14">
        <f t="shared" si="6"/>
        <v>3000</v>
      </c>
      <c r="E12" s="14">
        <f t="shared" si="6"/>
        <v>3000</v>
      </c>
      <c r="F12" s="14">
        <f t="shared" si="6"/>
        <v>314000</v>
      </c>
      <c r="G12" s="14">
        <f t="shared" si="6"/>
        <v>769000</v>
      </c>
      <c r="H12" s="14">
        <f t="shared" si="6"/>
        <v>644000</v>
      </c>
      <c r="I12" s="14">
        <f t="shared" si="6"/>
        <v>986000</v>
      </c>
      <c r="J12" s="14">
        <f t="shared" si="6"/>
        <v>897000</v>
      </c>
      <c r="K12" s="14">
        <f t="shared" si="6"/>
        <v>668000</v>
      </c>
      <c r="L12" s="14">
        <f t="shared" si="6"/>
        <v>289000</v>
      </c>
      <c r="M12" s="14">
        <f t="shared" si="6"/>
        <v>5000</v>
      </c>
      <c r="N12" s="97">
        <f t="shared" si="1"/>
        <v>4584000</v>
      </c>
    </row>
    <row r="13" spans="1:14">
      <c r="A13" s="96">
        <v>40</v>
      </c>
      <c r="B13" s="14">
        <f>ROUND(SUM(C36,C46)/1000,0)*1000</f>
        <v>63934000</v>
      </c>
      <c r="C13" s="14">
        <f t="shared" ref="C13:M13" si="7">ROUND(SUM(D36,D46)/1000,0)*1000</f>
        <v>52938000</v>
      </c>
      <c r="D13" s="14">
        <f t="shared" si="7"/>
        <v>56333000</v>
      </c>
      <c r="E13" s="14">
        <f t="shared" si="7"/>
        <v>50734000</v>
      </c>
      <c r="F13" s="14">
        <f t="shared" si="7"/>
        <v>63559000</v>
      </c>
      <c r="G13" s="14">
        <f t="shared" si="7"/>
        <v>51116000</v>
      </c>
      <c r="H13" s="14">
        <f t="shared" si="7"/>
        <v>68927000</v>
      </c>
      <c r="I13" s="14">
        <f t="shared" si="7"/>
        <v>69653000</v>
      </c>
      <c r="J13" s="14">
        <f t="shared" si="7"/>
        <v>55974000</v>
      </c>
      <c r="K13" s="14">
        <f t="shared" si="7"/>
        <v>62551000</v>
      </c>
      <c r="L13" s="14">
        <f t="shared" si="7"/>
        <v>55464000</v>
      </c>
      <c r="M13" s="14">
        <f t="shared" si="7"/>
        <v>57711000</v>
      </c>
      <c r="N13" s="97">
        <f t="shared" si="1"/>
        <v>708894000</v>
      </c>
    </row>
    <row r="14" spans="1:14">
      <c r="A14" s="96">
        <v>43</v>
      </c>
      <c r="B14" s="14">
        <f t="shared" ref="B14:M14" si="8">ROUND(+C37/1000,0)*1000</f>
        <v>17589000</v>
      </c>
      <c r="C14" s="14">
        <f t="shared" si="8"/>
        <v>16086000</v>
      </c>
      <c r="D14" s="14">
        <f t="shared" si="8"/>
        <v>16874000</v>
      </c>
      <c r="E14" s="14">
        <f t="shared" si="8"/>
        <v>12758000</v>
      </c>
      <c r="F14" s="14">
        <f t="shared" si="8"/>
        <v>12376000</v>
      </c>
      <c r="G14" s="14">
        <f t="shared" si="8"/>
        <v>9797000</v>
      </c>
      <c r="H14" s="14">
        <f t="shared" si="8"/>
        <v>7044000</v>
      </c>
      <c r="I14" s="14">
        <f t="shared" si="8"/>
        <v>5435000</v>
      </c>
      <c r="J14" s="14">
        <f t="shared" si="8"/>
        <v>6905000</v>
      </c>
      <c r="K14" s="14">
        <f t="shared" si="8"/>
        <v>10046000</v>
      </c>
      <c r="L14" s="14">
        <f t="shared" si="8"/>
        <v>13211000</v>
      </c>
      <c r="M14" s="14">
        <f t="shared" si="8"/>
        <v>17142000</v>
      </c>
      <c r="N14" s="97">
        <f t="shared" si="1"/>
        <v>145263000</v>
      </c>
    </row>
    <row r="15" spans="1:14">
      <c r="A15" s="96">
        <v>46</v>
      </c>
      <c r="B15" s="14">
        <f>ROUND(SUM(C47,C38)/1000,0)*1000</f>
        <v>4212000</v>
      </c>
      <c r="C15" s="14">
        <f t="shared" ref="C15:M15" si="9">ROUND(SUM(D47,D38)/1000,0)*1000</f>
        <v>3957000</v>
      </c>
      <c r="D15" s="14">
        <f t="shared" si="9"/>
        <v>4064000</v>
      </c>
      <c r="E15" s="14">
        <f t="shared" si="9"/>
        <v>4076000</v>
      </c>
      <c r="F15" s="14">
        <f t="shared" si="9"/>
        <v>3888000</v>
      </c>
      <c r="G15" s="14">
        <f t="shared" si="9"/>
        <v>3943000</v>
      </c>
      <c r="H15" s="14">
        <f t="shared" si="9"/>
        <v>4443000</v>
      </c>
      <c r="I15" s="14">
        <f t="shared" si="9"/>
        <v>5387000</v>
      </c>
      <c r="J15" s="14">
        <f t="shared" si="9"/>
        <v>4612000</v>
      </c>
      <c r="K15" s="14">
        <f t="shared" si="9"/>
        <v>4734000</v>
      </c>
      <c r="L15" s="14">
        <f t="shared" si="9"/>
        <v>4666000</v>
      </c>
      <c r="M15" s="14">
        <f t="shared" si="9"/>
        <v>3967000</v>
      </c>
      <c r="N15" s="97">
        <f t="shared" si="1"/>
        <v>51949000</v>
      </c>
    </row>
    <row r="16" spans="1:14">
      <c r="A16" s="96">
        <v>49</v>
      </c>
      <c r="B16" s="14">
        <f>ROUND(SUM(C39,C48)/1000,0)*1000</f>
        <v>48785000</v>
      </c>
      <c r="C16" s="14">
        <f t="shared" ref="C16:M16" si="10">ROUND(SUM(D39,D48)/1000,0)*1000</f>
        <v>45675000</v>
      </c>
      <c r="D16" s="14">
        <f t="shared" si="10"/>
        <v>45489000</v>
      </c>
      <c r="E16" s="14">
        <f t="shared" si="10"/>
        <v>47826000</v>
      </c>
      <c r="F16" s="14">
        <f t="shared" si="10"/>
        <v>46766000</v>
      </c>
      <c r="G16" s="14">
        <f t="shared" si="10"/>
        <v>43555000</v>
      </c>
      <c r="H16" s="14">
        <f t="shared" si="10"/>
        <v>55311000</v>
      </c>
      <c r="I16" s="14">
        <f t="shared" si="10"/>
        <v>47856000</v>
      </c>
      <c r="J16" s="14">
        <f t="shared" si="10"/>
        <v>48478000</v>
      </c>
      <c r="K16" s="14">
        <f t="shared" si="10"/>
        <v>46178000</v>
      </c>
      <c r="L16" s="14">
        <f t="shared" si="10"/>
        <v>48989000</v>
      </c>
      <c r="M16" s="14">
        <f t="shared" si="10"/>
        <v>49270000</v>
      </c>
      <c r="N16" s="97">
        <f t="shared" si="1"/>
        <v>574178000</v>
      </c>
    </row>
    <row r="17" spans="1:14">
      <c r="A17" s="96" t="s">
        <v>135</v>
      </c>
      <c r="B17" s="14">
        <f t="shared" ref="B17:M17" si="11">ROUND(SUM(C40,C52)/1000,0)*1000</f>
        <v>7225000</v>
      </c>
      <c r="C17" s="14">
        <f t="shared" si="11"/>
        <v>6781000</v>
      </c>
      <c r="D17" s="14">
        <f t="shared" si="11"/>
        <v>7698000</v>
      </c>
      <c r="E17" s="14">
        <f t="shared" si="11"/>
        <v>6724000</v>
      </c>
      <c r="F17" s="14">
        <f t="shared" si="11"/>
        <v>7343000</v>
      </c>
      <c r="G17" s="14">
        <f t="shared" si="11"/>
        <v>6759000</v>
      </c>
      <c r="H17" s="14">
        <f t="shared" si="11"/>
        <v>7389000</v>
      </c>
      <c r="I17" s="14">
        <f t="shared" si="11"/>
        <v>7535000</v>
      </c>
      <c r="J17" s="14">
        <f t="shared" si="11"/>
        <v>7354000</v>
      </c>
      <c r="K17" s="14">
        <f t="shared" si="11"/>
        <v>7518000</v>
      </c>
      <c r="L17" s="14">
        <f t="shared" si="11"/>
        <v>7889000</v>
      </c>
      <c r="M17" s="14">
        <f t="shared" si="11"/>
        <v>7817000</v>
      </c>
      <c r="N17" s="97">
        <f t="shared" si="1"/>
        <v>88032000</v>
      </c>
    </row>
    <row r="18" spans="1:14">
      <c r="A18" s="96" t="s">
        <v>10</v>
      </c>
      <c r="B18" s="14">
        <f>ROUND(+C54/1000,0)*1000</f>
        <v>920000</v>
      </c>
      <c r="C18" s="14">
        <f t="shared" ref="C18:M18" si="12">ROUND(+D54/1000,0)*1000</f>
        <v>851000</v>
      </c>
      <c r="D18" s="14">
        <f t="shared" si="12"/>
        <v>852000</v>
      </c>
      <c r="E18" s="14">
        <f t="shared" si="12"/>
        <v>629000</v>
      </c>
      <c r="F18" s="14">
        <f t="shared" si="12"/>
        <v>493000</v>
      </c>
      <c r="G18" s="14">
        <f t="shared" si="12"/>
        <v>384000</v>
      </c>
      <c r="H18" s="14">
        <f t="shared" si="12"/>
        <v>345000</v>
      </c>
      <c r="I18" s="14">
        <f t="shared" si="12"/>
        <v>310000</v>
      </c>
      <c r="J18" s="14">
        <f t="shared" si="12"/>
        <v>351000</v>
      </c>
      <c r="K18" s="14">
        <f t="shared" si="12"/>
        <v>516000</v>
      </c>
      <c r="L18" s="14">
        <f t="shared" si="12"/>
        <v>752000</v>
      </c>
      <c r="M18" s="14">
        <f t="shared" si="12"/>
        <v>1084000</v>
      </c>
      <c r="N18" s="97">
        <f t="shared" si="1"/>
        <v>7487000</v>
      </c>
    </row>
    <row r="19" spans="1:14">
      <c r="A19" s="96">
        <v>449</v>
      </c>
      <c r="B19" s="14">
        <f>ROUND(+C56/1000,0)*1000</f>
        <v>173776000</v>
      </c>
      <c r="C19" s="14">
        <f t="shared" ref="C19:M19" si="13">ROUND(+D56/1000,0)*1000</f>
        <v>173805000</v>
      </c>
      <c r="D19" s="14">
        <f t="shared" si="13"/>
        <v>174289000</v>
      </c>
      <c r="E19" s="14">
        <f t="shared" si="13"/>
        <v>174306000</v>
      </c>
      <c r="F19" s="14">
        <f t="shared" si="13"/>
        <v>174385000</v>
      </c>
      <c r="G19" s="14">
        <f t="shared" si="13"/>
        <v>174464000</v>
      </c>
      <c r="H19" s="14">
        <f t="shared" si="13"/>
        <v>174542000</v>
      </c>
      <c r="I19" s="14">
        <f t="shared" si="13"/>
        <v>174622000</v>
      </c>
      <c r="J19" s="14">
        <f t="shared" si="13"/>
        <v>174693000</v>
      </c>
      <c r="K19" s="14">
        <f t="shared" si="13"/>
        <v>174764000</v>
      </c>
      <c r="L19" s="14">
        <f t="shared" si="13"/>
        <v>174817000</v>
      </c>
      <c r="M19" s="14">
        <f t="shared" si="13"/>
        <v>174888000</v>
      </c>
      <c r="N19" s="97">
        <f t="shared" si="1"/>
        <v>2093351000</v>
      </c>
    </row>
    <row r="20" spans="1:14">
      <c r="A20" s="73" t="s">
        <v>97</v>
      </c>
      <c r="B20" s="98">
        <f t="shared" ref="B20:M20" si="14">SUM(B6:B19)</f>
        <v>2333330000</v>
      </c>
      <c r="C20" s="98">
        <f t="shared" si="14"/>
        <v>2037876000</v>
      </c>
      <c r="D20" s="98">
        <f t="shared" si="14"/>
        <v>2099230000</v>
      </c>
      <c r="E20" s="98">
        <f t="shared" si="14"/>
        <v>1868088000</v>
      </c>
      <c r="F20" s="98">
        <f t="shared" si="14"/>
        <v>1745817000</v>
      </c>
      <c r="G20" s="98">
        <f t="shared" si="14"/>
        <v>1664920000</v>
      </c>
      <c r="H20" s="98">
        <f t="shared" si="14"/>
        <v>1715584000</v>
      </c>
      <c r="I20" s="98">
        <f t="shared" si="14"/>
        <v>1734924000</v>
      </c>
      <c r="J20" s="98">
        <f t="shared" si="14"/>
        <v>1689275000</v>
      </c>
      <c r="K20" s="98">
        <f t="shared" si="14"/>
        <v>1865117000</v>
      </c>
      <c r="L20" s="98">
        <f t="shared" si="14"/>
        <v>2071749000</v>
      </c>
      <c r="M20" s="99">
        <f t="shared" si="14"/>
        <v>2405776000</v>
      </c>
      <c r="N20" s="99">
        <f t="shared" si="1"/>
        <v>23231686000</v>
      </c>
    </row>
    <row r="21" spans="1:14">
      <c r="A21" s="32"/>
      <c r="B21" s="225">
        <f>ROUND('F2013 Elec - Delivered Loads'!$J$58,0)*1000-B$20+(ROUND(C$57/1000,0)*1000)</f>
        <v>0</v>
      </c>
      <c r="C21" s="31">
        <f>ROUND('F2013 Elec - Delivered Loads'!$J$59,0)*1000-C$20+(ROUND(D$57/1000,0)*1000)</f>
        <v>0</v>
      </c>
      <c r="D21" s="31">
        <f>ROUND('F2013 Elec - Delivered Loads'!$J$60,0)*1000-D$20+(ROUND(E$57/1000,0)*1000)</f>
        <v>0</v>
      </c>
      <c r="E21" s="31">
        <f>ROUND('F2013 Elec - Delivered Loads'!$J$61,0)*1000-E$20+(ROUND(F$57/1000,0)*1000)</f>
        <v>0</v>
      </c>
      <c r="F21" s="31">
        <f>ROUND('F2013 Elec - Delivered Loads'!$J$62,0)*1000-F$20+(ROUND(G$57/1000,0)*1000)</f>
        <v>0</v>
      </c>
      <c r="G21" s="31">
        <f>ROUND('F2013 Elec - Delivered Loads'!$J$63,0)*1000-G$20+(ROUND(H$57/1000,0)*1000)</f>
        <v>0</v>
      </c>
      <c r="H21" s="31">
        <f>ROUND('F2013 Elec - Delivered Loads'!$J$64,0)*1000-H$20+(ROUND(I$57/1000,0)*1000)</f>
        <v>0</v>
      </c>
      <c r="I21" s="31">
        <f>ROUND('F2013 Elec - Delivered Loads'!$J$65,0)*1000-I$20+(ROUND(J$57/1000,0)*1000)</f>
        <v>0</v>
      </c>
      <c r="J21" s="31">
        <f>ROUND('F2013 Elec - Delivered Loads'!$J$66,0)*1000-J$20+(ROUND(K$57/1000,0)*1000)</f>
        <v>0</v>
      </c>
      <c r="K21" s="31">
        <f>ROUND('F2013 Elec - Delivered Loads'!$J$67,0)*1000-K$20+(ROUND(L$57/1000,0)*1000)</f>
        <v>0</v>
      </c>
      <c r="L21" s="31">
        <f>ROUND('F2013 Elec - Delivered Loads'!$J$68,0)*1000-L$20+(ROUND(M$57/1000,0)*1000)</f>
        <v>0</v>
      </c>
      <c r="M21" s="31">
        <f>ROUND('F2013 Elec - Delivered Loads'!$J$69,0)*1000-M$20+(ROUND(N$57/1000,0)*1000)</f>
        <v>0</v>
      </c>
      <c r="N21" s="224">
        <f>SUM(B21:M21)</f>
        <v>0</v>
      </c>
    </row>
    <row r="23" spans="1:14" ht="13.8" thickBot="1"/>
    <row r="24" spans="1:14" ht="13.8" thickBot="1">
      <c r="A24" s="332" t="s">
        <v>140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4"/>
    </row>
    <row r="26" spans="1:14">
      <c r="A26" s="40"/>
      <c r="B26" s="41"/>
      <c r="C26" s="40" t="s">
        <v>139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</row>
    <row r="27" spans="1:14">
      <c r="A27" s="40" t="s">
        <v>141</v>
      </c>
      <c r="B27" s="40" t="s">
        <v>96</v>
      </c>
      <c r="C27" s="93" t="str">
        <f>+B5</f>
        <v>Sum of Jan-14</v>
      </c>
      <c r="D27" s="93" t="str">
        <f t="shared" ref="D27:N27" si="15">+C5</f>
        <v>Sum of Feb-14</v>
      </c>
      <c r="E27" s="93" t="str">
        <f t="shared" si="15"/>
        <v>Sum of Mar-14</v>
      </c>
      <c r="F27" s="93" t="str">
        <f t="shared" si="15"/>
        <v>Sum of Apr-14</v>
      </c>
      <c r="G27" s="93" t="str">
        <f t="shared" si="15"/>
        <v>Sum of May-14</v>
      </c>
      <c r="H27" s="93" t="str">
        <f t="shared" si="15"/>
        <v>Sum of Jun-14</v>
      </c>
      <c r="I27" s="93" t="str">
        <f t="shared" si="15"/>
        <v>Sum of Jul-14</v>
      </c>
      <c r="J27" s="93" t="str">
        <f t="shared" si="15"/>
        <v>Sum of Aug-14</v>
      </c>
      <c r="K27" s="93" t="str">
        <f t="shared" si="15"/>
        <v>Sum of Sep-14</v>
      </c>
      <c r="L27" s="93" t="str">
        <f t="shared" si="15"/>
        <v>Sum of Oct-14</v>
      </c>
      <c r="M27" s="93" t="str">
        <f t="shared" si="15"/>
        <v>Sum of Nov-14</v>
      </c>
      <c r="N27" s="93" t="str">
        <f t="shared" si="15"/>
        <v>Sum of Dec-14</v>
      </c>
    </row>
    <row r="28" spans="1:14">
      <c r="A28" s="318" t="s">
        <v>142</v>
      </c>
      <c r="B28" s="319">
        <v>7</v>
      </c>
      <c r="C28" s="315">
        <f t="shared" ref="C28:N28" si="16">+C111*1000+C65*1000</f>
        <v>1216080775.3331928</v>
      </c>
      <c r="D28" s="315">
        <f t="shared" si="16"/>
        <v>1008972337.5571163</v>
      </c>
      <c r="E28" s="315">
        <f t="shared" si="16"/>
        <v>1012190512.7086582</v>
      </c>
      <c r="F28" s="315">
        <f t="shared" si="16"/>
        <v>853286401.56712914</v>
      </c>
      <c r="G28" s="315">
        <f t="shared" si="16"/>
        <v>730581173.86293817</v>
      </c>
      <c r="H28" s="315">
        <f t="shared" si="16"/>
        <v>657842440.80320489</v>
      </c>
      <c r="I28" s="315">
        <f t="shared" si="16"/>
        <v>666805584.3486352</v>
      </c>
      <c r="J28" s="315">
        <f t="shared" si="16"/>
        <v>667141183.10949564</v>
      </c>
      <c r="K28" s="315">
        <f t="shared" si="16"/>
        <v>668389457.83326566</v>
      </c>
      <c r="L28" s="315">
        <f t="shared" si="16"/>
        <v>819499880.94632626</v>
      </c>
      <c r="M28" s="315">
        <f t="shared" si="16"/>
        <v>1001861413.3573405</v>
      </c>
      <c r="N28" s="315">
        <f t="shared" si="16"/>
        <v>1262656793.3698354</v>
      </c>
    </row>
    <row r="29" spans="1:14">
      <c r="A29" s="318" t="s">
        <v>143</v>
      </c>
      <c r="B29" s="319"/>
      <c r="C29" s="316">
        <f t="shared" ref="C29:N29" si="17">+C28</f>
        <v>1216080775.3331928</v>
      </c>
      <c r="D29" s="316">
        <f t="shared" si="17"/>
        <v>1008972337.5571163</v>
      </c>
      <c r="E29" s="316">
        <f t="shared" si="17"/>
        <v>1012190512.7086582</v>
      </c>
      <c r="F29" s="316">
        <f t="shared" si="17"/>
        <v>853286401.56712914</v>
      </c>
      <c r="G29" s="316">
        <f t="shared" si="17"/>
        <v>730581173.86293817</v>
      </c>
      <c r="H29" s="316">
        <f t="shared" si="17"/>
        <v>657842440.80320489</v>
      </c>
      <c r="I29" s="316">
        <f t="shared" si="17"/>
        <v>666805584.3486352</v>
      </c>
      <c r="J29" s="316">
        <f t="shared" si="17"/>
        <v>667141183.10949564</v>
      </c>
      <c r="K29" s="316">
        <f t="shared" si="17"/>
        <v>668389457.83326566</v>
      </c>
      <c r="L29" s="316">
        <f t="shared" si="17"/>
        <v>819499880.94632626</v>
      </c>
      <c r="M29" s="316">
        <f t="shared" si="17"/>
        <v>1001861413.3573405</v>
      </c>
      <c r="N29" s="317">
        <f t="shared" si="17"/>
        <v>1262656793.3698354</v>
      </c>
    </row>
    <row r="30" spans="1:14">
      <c r="A30" s="40" t="s">
        <v>144</v>
      </c>
      <c r="B30">
        <v>24</v>
      </c>
      <c r="C30" s="315">
        <f t="shared" ref="C30:N30" si="18">+C113*1000+C67*1000</f>
        <v>249153815.51871085</v>
      </c>
      <c r="D30" s="315">
        <f t="shared" si="18"/>
        <v>219839715.25099838</v>
      </c>
      <c r="E30" s="315">
        <f t="shared" si="18"/>
        <v>229789378.07009673</v>
      </c>
      <c r="F30" s="315">
        <f t="shared" si="18"/>
        <v>207070446.92846349</v>
      </c>
      <c r="G30" s="315">
        <f t="shared" si="18"/>
        <v>198471427.37661216</v>
      </c>
      <c r="H30" s="315">
        <f t="shared" si="18"/>
        <v>195951302.519317</v>
      </c>
      <c r="I30" s="315">
        <f t="shared" si="18"/>
        <v>202917021.16948944</v>
      </c>
      <c r="J30" s="315">
        <f t="shared" si="18"/>
        <v>207804059.53690889</v>
      </c>
      <c r="K30" s="315">
        <f t="shared" si="18"/>
        <v>195550895.07913634</v>
      </c>
      <c r="L30" s="315">
        <f t="shared" si="18"/>
        <v>197442402.13182425</v>
      </c>
      <c r="M30" s="315">
        <f t="shared" si="18"/>
        <v>214605877.56408036</v>
      </c>
      <c r="N30" s="315">
        <f t="shared" si="18"/>
        <v>241764945.57749578</v>
      </c>
    </row>
    <row r="31" spans="1:14">
      <c r="A31" s="74"/>
      <c r="B31">
        <v>25</v>
      </c>
      <c r="C31" s="315">
        <f t="shared" ref="C31:N31" si="19">+C114*1000+C68*1000</f>
        <v>259952863.07234928</v>
      </c>
      <c r="D31" s="315">
        <f t="shared" si="19"/>
        <v>225683194.37012467</v>
      </c>
      <c r="E31" s="315">
        <f t="shared" si="19"/>
        <v>243999906.60862833</v>
      </c>
      <c r="F31" s="315">
        <f t="shared" si="19"/>
        <v>224476030.34822866</v>
      </c>
      <c r="G31" s="315">
        <f t="shared" si="19"/>
        <v>227523456.37727159</v>
      </c>
      <c r="H31" s="315">
        <f t="shared" si="19"/>
        <v>230026112.5028764</v>
      </c>
      <c r="I31" s="315">
        <f t="shared" si="19"/>
        <v>220519770.07088092</v>
      </c>
      <c r="J31" s="315">
        <f t="shared" si="19"/>
        <v>234399715.307758</v>
      </c>
      <c r="K31" s="315">
        <f t="shared" si="19"/>
        <v>225747385.95484892</v>
      </c>
      <c r="L31" s="315">
        <f t="shared" si="19"/>
        <v>227391050.2571418</v>
      </c>
      <c r="M31" s="315">
        <f t="shared" si="19"/>
        <v>237700529.21149832</v>
      </c>
      <c r="N31" s="315">
        <f t="shared" si="19"/>
        <v>250833582.67337725</v>
      </c>
    </row>
    <row r="32" spans="1:14">
      <c r="A32" s="74"/>
      <c r="B32">
        <v>26</v>
      </c>
      <c r="C32" s="315">
        <f t="shared" ref="C32:N32" si="20">+C115*1000+C69*1000</f>
        <v>123075030.34933187</v>
      </c>
      <c r="D32" s="315">
        <f t="shared" si="20"/>
        <v>131988960.17056473</v>
      </c>
      <c r="E32" s="315">
        <f t="shared" si="20"/>
        <v>141873402.42995584</v>
      </c>
      <c r="F32" s="315">
        <f t="shared" si="20"/>
        <v>139070219.28974533</v>
      </c>
      <c r="G32" s="315">
        <f t="shared" si="20"/>
        <v>131667224.8838436</v>
      </c>
      <c r="H32" s="315">
        <f t="shared" si="20"/>
        <v>140056828.47945082</v>
      </c>
      <c r="I32" s="315">
        <f t="shared" si="20"/>
        <v>147192522.19173834</v>
      </c>
      <c r="J32" s="315">
        <f t="shared" si="20"/>
        <v>150669920.90836966</v>
      </c>
      <c r="K32" s="315">
        <f t="shared" si="20"/>
        <v>146069068.67269775</v>
      </c>
      <c r="L32" s="315">
        <f t="shared" si="20"/>
        <v>145705339.11469787</v>
      </c>
      <c r="M32" s="315">
        <f t="shared" si="20"/>
        <v>150853227.77977288</v>
      </c>
      <c r="N32" s="315">
        <f t="shared" si="20"/>
        <v>148841644.1012522</v>
      </c>
    </row>
    <row r="33" spans="1:14">
      <c r="A33" s="74"/>
      <c r="B33">
        <v>29</v>
      </c>
      <c r="C33" s="315">
        <f t="shared" ref="C33:N33" si="21">+C116*1000+C70*1000</f>
        <v>382499.84994809667</v>
      </c>
      <c r="D33" s="315">
        <f t="shared" si="21"/>
        <v>350390.09595420776</v>
      </c>
      <c r="E33" s="315">
        <f t="shared" si="21"/>
        <v>365191.87388912257</v>
      </c>
      <c r="F33" s="315">
        <f t="shared" si="21"/>
        <v>386338.16838801006</v>
      </c>
      <c r="G33" s="315">
        <f t="shared" si="21"/>
        <v>804550.45902419335</v>
      </c>
      <c r="H33" s="315">
        <f t="shared" si="21"/>
        <v>1286103.6068101153</v>
      </c>
      <c r="I33" s="315">
        <f t="shared" si="21"/>
        <v>1751118.6504298653</v>
      </c>
      <c r="J33" s="315">
        <f t="shared" si="21"/>
        <v>3877358.0113449125</v>
      </c>
      <c r="K33" s="315">
        <f t="shared" si="21"/>
        <v>3242108.2107804874</v>
      </c>
      <c r="L33" s="315">
        <f t="shared" si="21"/>
        <v>1557304.4455546695</v>
      </c>
      <c r="M33" s="315">
        <f t="shared" si="21"/>
        <v>557326.38089129992</v>
      </c>
      <c r="N33" s="315">
        <f t="shared" si="21"/>
        <v>412060.15387069917</v>
      </c>
    </row>
    <row r="34" spans="1:14">
      <c r="A34" s="74"/>
      <c r="B34">
        <v>31</v>
      </c>
      <c r="C34" s="315">
        <f t="shared" ref="C34:N34" si="22">+C117*1000+C71*1000</f>
        <v>78280114.608993009</v>
      </c>
      <c r="D34" s="315">
        <f t="shared" si="22"/>
        <v>71457326.050278157</v>
      </c>
      <c r="E34" s="315">
        <f t="shared" si="22"/>
        <v>77517676.825851649</v>
      </c>
      <c r="F34" s="315">
        <f t="shared" si="22"/>
        <v>63139330.01092013</v>
      </c>
      <c r="G34" s="315">
        <f t="shared" si="22"/>
        <v>65177779.362457521</v>
      </c>
      <c r="H34" s="315">
        <f t="shared" si="22"/>
        <v>65378523.791983962</v>
      </c>
      <c r="I34" s="315">
        <f t="shared" si="22"/>
        <v>74325371.437263444</v>
      </c>
      <c r="J34" s="315">
        <f t="shared" si="22"/>
        <v>73256652.277422488</v>
      </c>
      <c r="K34" s="315">
        <f t="shared" si="22"/>
        <v>70585487.268792063</v>
      </c>
      <c r="L34" s="315">
        <f t="shared" si="22"/>
        <v>82856790.014449969</v>
      </c>
      <c r="M34" s="315">
        <f t="shared" si="22"/>
        <v>80679984.715330973</v>
      </c>
      <c r="N34" s="315">
        <f t="shared" si="22"/>
        <v>108901320.22851187</v>
      </c>
    </row>
    <row r="35" spans="1:14">
      <c r="A35" s="74"/>
      <c r="B35">
        <v>35</v>
      </c>
      <c r="C35" s="315">
        <f t="shared" ref="C35:N35" si="23">+C118*1000+C72*1000</f>
        <v>3066.1435594301179</v>
      </c>
      <c r="D35" s="315">
        <f t="shared" si="23"/>
        <v>2725.9146400034979</v>
      </c>
      <c r="E35" s="315">
        <f t="shared" si="23"/>
        <v>2941.204042680909</v>
      </c>
      <c r="F35" s="315">
        <f t="shared" si="23"/>
        <v>2985.1169258196146</v>
      </c>
      <c r="G35" s="315">
        <f t="shared" si="23"/>
        <v>313796.84671574272</v>
      </c>
      <c r="H35" s="315">
        <f t="shared" si="23"/>
        <v>768508.09203967324</v>
      </c>
      <c r="I35" s="315">
        <f t="shared" si="23"/>
        <v>644280.76186778268</v>
      </c>
      <c r="J35" s="315">
        <f t="shared" si="23"/>
        <v>986221.79342908482</v>
      </c>
      <c r="K35" s="315">
        <f t="shared" si="23"/>
        <v>896664.15775331517</v>
      </c>
      <c r="L35" s="315">
        <f t="shared" si="23"/>
        <v>667850.79955183412</v>
      </c>
      <c r="M35" s="315">
        <f t="shared" si="23"/>
        <v>288616.23987488274</v>
      </c>
      <c r="N35" s="315">
        <f t="shared" si="23"/>
        <v>5362.2429024128787</v>
      </c>
    </row>
    <row r="36" spans="1:14">
      <c r="A36" s="74"/>
      <c r="B36">
        <v>40</v>
      </c>
      <c r="C36" s="315">
        <f t="shared" ref="C36:N36" si="24">+C119*1000+C73*1000</f>
        <v>59641271.560145356</v>
      </c>
      <c r="D36" s="315">
        <f t="shared" si="24"/>
        <v>48909649.042187423</v>
      </c>
      <c r="E36" s="315">
        <f t="shared" si="24"/>
        <v>52054686.325409152</v>
      </c>
      <c r="F36" s="315">
        <f t="shared" si="24"/>
        <v>50126142.099663287</v>
      </c>
      <c r="G36" s="315">
        <f t="shared" si="24"/>
        <v>58149147.543309405</v>
      </c>
      <c r="H36" s="315">
        <f t="shared" si="24"/>
        <v>43580968.072109647</v>
      </c>
      <c r="I36" s="315">
        <f t="shared" si="24"/>
        <v>64940848.824176073</v>
      </c>
      <c r="J36" s="315">
        <f t="shared" si="24"/>
        <v>64635137.183890678</v>
      </c>
      <c r="K36" s="315">
        <f t="shared" si="24"/>
        <v>51127824.848398991</v>
      </c>
      <c r="L36" s="315">
        <f t="shared" si="24"/>
        <v>58111085.112892359</v>
      </c>
      <c r="M36" s="315">
        <f t="shared" si="24"/>
        <v>51490060.446095131</v>
      </c>
      <c r="N36" s="315">
        <f t="shared" si="24"/>
        <v>53341705.434248731</v>
      </c>
    </row>
    <row r="37" spans="1:14">
      <c r="A37" s="74"/>
      <c r="B37">
        <v>43</v>
      </c>
      <c r="C37" s="315">
        <f t="shared" ref="C37:N37" si="25">+C120*1000+C74*1000</f>
        <v>17588993.89965358</v>
      </c>
      <c r="D37" s="315">
        <f t="shared" si="25"/>
        <v>16085971.79450139</v>
      </c>
      <c r="E37" s="315">
        <f t="shared" si="25"/>
        <v>16873824.477877192</v>
      </c>
      <c r="F37" s="315">
        <f t="shared" si="25"/>
        <v>12757951.843609745</v>
      </c>
      <c r="G37" s="315">
        <f t="shared" si="25"/>
        <v>12375518.547850933</v>
      </c>
      <c r="H37" s="315">
        <f t="shared" si="25"/>
        <v>9796572.6348538287</v>
      </c>
      <c r="I37" s="315">
        <f t="shared" si="25"/>
        <v>7043805.9112442592</v>
      </c>
      <c r="J37" s="315">
        <f t="shared" si="25"/>
        <v>5434695.7709584869</v>
      </c>
      <c r="K37" s="315">
        <f t="shared" si="25"/>
        <v>6904697.9603323173</v>
      </c>
      <c r="L37" s="315">
        <f t="shared" si="25"/>
        <v>10046375.763604829</v>
      </c>
      <c r="M37" s="315">
        <f t="shared" si="25"/>
        <v>13210879.515562044</v>
      </c>
      <c r="N37" s="315">
        <f t="shared" si="25"/>
        <v>17142150.674779687</v>
      </c>
    </row>
    <row r="38" spans="1:14">
      <c r="A38" s="74"/>
      <c r="B38">
        <v>46</v>
      </c>
      <c r="C38" s="315">
        <f t="shared" ref="C38:N38" si="26">+C121*1000+C75*1000</f>
        <v>420.20588916950419</v>
      </c>
      <c r="D38" s="315">
        <f t="shared" si="26"/>
        <v>385.01280302460714</v>
      </c>
      <c r="E38" s="315">
        <f t="shared" si="26"/>
        <v>435.77528012394117</v>
      </c>
      <c r="F38" s="315">
        <f t="shared" si="26"/>
        <v>1357.7848306955477</v>
      </c>
      <c r="G38" s="315">
        <f t="shared" si="26"/>
        <v>1830.9272139044579</v>
      </c>
      <c r="H38" s="315">
        <f t="shared" si="26"/>
        <v>2055.2096554503764</v>
      </c>
      <c r="I38" s="315">
        <f t="shared" si="26"/>
        <v>1252.8373958857612</v>
      </c>
      <c r="J38" s="315">
        <f t="shared" si="26"/>
        <v>0</v>
      </c>
      <c r="K38" s="315">
        <f t="shared" si="26"/>
        <v>0</v>
      </c>
      <c r="L38" s="315">
        <f t="shared" si="26"/>
        <v>0</v>
      </c>
      <c r="M38" s="315">
        <f t="shared" si="26"/>
        <v>831.3007273444199</v>
      </c>
      <c r="N38" s="315">
        <f t="shared" si="26"/>
        <v>416.02369585731736</v>
      </c>
    </row>
    <row r="39" spans="1:14">
      <c r="A39" s="74"/>
      <c r="B39">
        <v>49</v>
      </c>
      <c r="C39" s="315">
        <f t="shared" ref="C39:N39" si="27">+C122*1000+C76*1000</f>
        <v>38073701.33342769</v>
      </c>
      <c r="D39" s="315">
        <f t="shared" si="27"/>
        <v>36530415.771550223</v>
      </c>
      <c r="E39" s="315">
        <f t="shared" si="27"/>
        <v>36427965.523596428</v>
      </c>
      <c r="F39" s="315">
        <f t="shared" si="27"/>
        <v>38112942.449805915</v>
      </c>
      <c r="G39" s="315">
        <f t="shared" si="27"/>
        <v>36375626.068887055</v>
      </c>
      <c r="H39" s="315">
        <f t="shared" si="27"/>
        <v>36075664.858963661</v>
      </c>
      <c r="I39" s="315">
        <f t="shared" si="27"/>
        <v>43232001.88946072</v>
      </c>
      <c r="J39" s="315">
        <f t="shared" si="27"/>
        <v>38582641.499625571</v>
      </c>
      <c r="K39" s="315">
        <f t="shared" si="27"/>
        <v>39483727.570127331</v>
      </c>
      <c r="L39" s="315">
        <f t="shared" si="27"/>
        <v>37252135.618136011</v>
      </c>
      <c r="M39" s="315">
        <f t="shared" si="27"/>
        <v>40294871.716989256</v>
      </c>
      <c r="N39" s="315">
        <f t="shared" si="27"/>
        <v>40502879.578787811</v>
      </c>
    </row>
    <row r="40" spans="1:14">
      <c r="A40" s="74"/>
      <c r="B40" t="s">
        <v>135</v>
      </c>
      <c r="C40" s="315">
        <f t="shared" ref="C40:N40" si="28">+C123*1000+C77*1000</f>
        <v>542903.03250718233</v>
      </c>
      <c r="D40" s="315">
        <f t="shared" si="28"/>
        <v>513303.01911895222</v>
      </c>
      <c r="E40" s="315">
        <f t="shared" si="28"/>
        <v>551570.11848545948</v>
      </c>
      <c r="F40" s="315">
        <f t="shared" si="28"/>
        <v>546151.57058712945</v>
      </c>
      <c r="G40" s="315">
        <f t="shared" si="28"/>
        <v>574281.98255978967</v>
      </c>
      <c r="H40" s="315">
        <f t="shared" si="28"/>
        <v>524406.39000595943</v>
      </c>
      <c r="I40" s="315">
        <f t="shared" si="28"/>
        <v>550543.88321185473</v>
      </c>
      <c r="J40" s="315">
        <f t="shared" si="28"/>
        <v>552894.37535231421</v>
      </c>
      <c r="K40" s="315">
        <f t="shared" si="28"/>
        <v>511886.73729886021</v>
      </c>
      <c r="L40" s="315">
        <f t="shared" si="28"/>
        <v>556504.07025316067</v>
      </c>
      <c r="M40" s="315">
        <f t="shared" si="28"/>
        <v>555113.78448949335</v>
      </c>
      <c r="N40" s="315">
        <f t="shared" si="28"/>
        <v>555637.81511059939</v>
      </c>
    </row>
    <row r="41" spans="1:14">
      <c r="A41" s="318" t="s">
        <v>145</v>
      </c>
      <c r="B41" s="320"/>
      <c r="C41" s="316">
        <f t="shared" ref="C41:N41" si="29">SUM(C30:C40)</f>
        <v>826694679.57451558</v>
      </c>
      <c r="D41" s="316">
        <f t="shared" si="29"/>
        <v>751362036.4927212</v>
      </c>
      <c r="E41" s="316">
        <f t="shared" si="29"/>
        <v>799456979.23311269</v>
      </c>
      <c r="F41" s="316">
        <f t="shared" si="29"/>
        <v>735689895.61116815</v>
      </c>
      <c r="G41" s="316">
        <f t="shared" si="29"/>
        <v>731434640.37574589</v>
      </c>
      <c r="H41" s="316">
        <f t="shared" si="29"/>
        <v>723447046.15806651</v>
      </c>
      <c r="I41" s="316">
        <f t="shared" si="29"/>
        <v>763118537.62715864</v>
      </c>
      <c r="J41" s="316">
        <f t="shared" si="29"/>
        <v>780199296.66506004</v>
      </c>
      <c r="K41" s="316">
        <f t="shared" si="29"/>
        <v>740119746.46016645</v>
      </c>
      <c r="L41" s="316">
        <f t="shared" si="29"/>
        <v>761586837.32810688</v>
      </c>
      <c r="M41" s="316">
        <f t="shared" si="29"/>
        <v>790237318.65531194</v>
      </c>
      <c r="N41" s="317">
        <f t="shared" si="29"/>
        <v>862301704.50403273</v>
      </c>
    </row>
    <row r="42" spans="1:14">
      <c r="A42" s="96" t="s">
        <v>146</v>
      </c>
      <c r="B42">
        <v>24</v>
      </c>
      <c r="C42" s="315">
        <f t="shared" ref="C42:N42" si="30">+C125*1000+C79*1000</f>
        <v>9581459.1380234826</v>
      </c>
      <c r="D42" s="315">
        <f t="shared" si="30"/>
        <v>8184496.7541646101</v>
      </c>
      <c r="E42" s="315">
        <f t="shared" si="30"/>
        <v>8418771.6684064455</v>
      </c>
      <c r="F42" s="315">
        <f t="shared" si="30"/>
        <v>7863185.1698953705</v>
      </c>
      <c r="G42" s="315">
        <f t="shared" si="30"/>
        <v>8047763.0411995752</v>
      </c>
      <c r="H42" s="315">
        <f t="shared" si="30"/>
        <v>6823963.6576928701</v>
      </c>
      <c r="I42" s="315">
        <f t="shared" si="30"/>
        <v>7017163.2239490375</v>
      </c>
      <c r="J42" s="315">
        <f t="shared" si="30"/>
        <v>7220922.4363283226</v>
      </c>
      <c r="K42" s="315">
        <f t="shared" si="30"/>
        <v>6917631.897552886</v>
      </c>
      <c r="L42" s="315">
        <f t="shared" si="30"/>
        <v>7116283.1067504287</v>
      </c>
      <c r="M42" s="315">
        <f t="shared" si="30"/>
        <v>7326372.2984523084</v>
      </c>
      <c r="N42" s="315">
        <f t="shared" si="30"/>
        <v>8199446.3744612886</v>
      </c>
    </row>
    <row r="43" spans="1:14">
      <c r="A43" s="74"/>
      <c r="B43">
        <v>25</v>
      </c>
      <c r="C43" s="315">
        <f t="shared" ref="C43:N43" si="31">+C126*1000+C80*1000</f>
        <v>17292587.729941193</v>
      </c>
      <c r="D43" s="315">
        <f t="shared" si="31"/>
        <v>15445572.154534206</v>
      </c>
      <c r="E43" s="315">
        <f t="shared" si="31"/>
        <v>16861436.305301901</v>
      </c>
      <c r="F43" s="315">
        <f t="shared" si="31"/>
        <v>16779730.743604608</v>
      </c>
      <c r="G43" s="315">
        <f t="shared" si="31"/>
        <v>18206066.274206616</v>
      </c>
      <c r="H43" s="315">
        <f t="shared" si="31"/>
        <v>16748837.046470027</v>
      </c>
      <c r="I43" s="315">
        <f t="shared" si="31"/>
        <v>13377939.321726913</v>
      </c>
      <c r="J43" s="315">
        <f t="shared" si="31"/>
        <v>16477066.641658578</v>
      </c>
      <c r="K43" s="315">
        <f t="shared" si="31"/>
        <v>15211810.809186799</v>
      </c>
      <c r="L43" s="315">
        <f t="shared" si="31"/>
        <v>15595667.652693506</v>
      </c>
      <c r="M43" s="315">
        <f t="shared" si="31"/>
        <v>14823903.515132464</v>
      </c>
      <c r="N43" s="315">
        <f t="shared" si="31"/>
        <v>15397576.716543529</v>
      </c>
    </row>
    <row r="44" spans="1:14">
      <c r="A44" s="74"/>
      <c r="B44">
        <v>26</v>
      </c>
      <c r="C44" s="315">
        <f t="shared" ref="C44:N44" si="32">+C127*1000+C81*1000</f>
        <v>20535037.184592009</v>
      </c>
      <c r="D44" s="315">
        <f t="shared" si="32"/>
        <v>17783574.968787588</v>
      </c>
      <c r="E44" s="315">
        <f t="shared" si="32"/>
        <v>22188508.855193622</v>
      </c>
      <c r="F44" s="315">
        <f t="shared" si="32"/>
        <v>23451217.518783756</v>
      </c>
      <c r="G44" s="315">
        <f t="shared" si="32"/>
        <v>18408035.666310407</v>
      </c>
      <c r="H44" s="315">
        <f t="shared" si="32"/>
        <v>18434471.368087027</v>
      </c>
      <c r="I44" s="315">
        <f t="shared" si="32"/>
        <v>25077962.228990577</v>
      </c>
      <c r="J44" s="315">
        <f t="shared" si="32"/>
        <v>22320202.159764536</v>
      </c>
      <c r="K44" s="315">
        <f t="shared" si="32"/>
        <v>20619897.771842327</v>
      </c>
      <c r="L44" s="315">
        <f t="shared" si="32"/>
        <v>21920981.622966267</v>
      </c>
      <c r="M44" s="315">
        <f t="shared" si="32"/>
        <v>19917432.497624788</v>
      </c>
      <c r="N44" s="315">
        <f t="shared" si="32"/>
        <v>19186884.249354277</v>
      </c>
    </row>
    <row r="45" spans="1:14">
      <c r="A45" s="74"/>
      <c r="B45">
        <v>31</v>
      </c>
      <c r="C45" s="315">
        <f t="shared" ref="C45:N45" si="33">+C128*1000+C82*1000</f>
        <v>40571922.113994449</v>
      </c>
      <c r="D45" s="315">
        <f t="shared" si="33"/>
        <v>36400656.9900968</v>
      </c>
      <c r="E45" s="315">
        <f t="shared" si="33"/>
        <v>38731868.289105877</v>
      </c>
      <c r="F45" s="315">
        <f t="shared" si="33"/>
        <v>33904317.780149609</v>
      </c>
      <c r="G45" s="315">
        <f t="shared" si="33"/>
        <v>36479444.664684631</v>
      </c>
      <c r="H45" s="315">
        <f t="shared" si="33"/>
        <v>39845646.638086259</v>
      </c>
      <c r="I45" s="315">
        <f t="shared" si="33"/>
        <v>37055564.091178931</v>
      </c>
      <c r="J45" s="315">
        <f t="shared" si="33"/>
        <v>38711422.07081224</v>
      </c>
      <c r="K45" s="315">
        <f t="shared" si="33"/>
        <v>36301656.724537641</v>
      </c>
      <c r="L45" s="315">
        <f t="shared" si="33"/>
        <v>37471945.354697011</v>
      </c>
      <c r="M45" s="315">
        <f t="shared" si="33"/>
        <v>35381819.786137491</v>
      </c>
      <c r="N45" s="315">
        <f t="shared" si="33"/>
        <v>35597173.909971617</v>
      </c>
    </row>
    <row r="46" spans="1:14">
      <c r="A46" s="74"/>
      <c r="B46">
        <v>40</v>
      </c>
      <c r="C46" s="315">
        <f t="shared" ref="C46:N46" si="34">+C129*1000+C83*1000</f>
        <v>4293194.242025041</v>
      </c>
      <c r="D46" s="315">
        <f t="shared" si="34"/>
        <v>4028271.7970824302</v>
      </c>
      <c r="E46" s="315">
        <f t="shared" si="34"/>
        <v>4278125.151318104</v>
      </c>
      <c r="F46" s="315">
        <f t="shared" si="34"/>
        <v>608068.67166367127</v>
      </c>
      <c r="G46" s="315">
        <f t="shared" si="34"/>
        <v>5409687.7405888392</v>
      </c>
      <c r="H46" s="315">
        <f t="shared" si="34"/>
        <v>7534910.9606622756</v>
      </c>
      <c r="I46" s="315">
        <f t="shared" si="34"/>
        <v>3986485.6609892948</v>
      </c>
      <c r="J46" s="315">
        <f t="shared" si="34"/>
        <v>5017940.2829684867</v>
      </c>
      <c r="K46" s="315">
        <f t="shared" si="34"/>
        <v>4846439.7989127459</v>
      </c>
      <c r="L46" s="315">
        <f t="shared" si="34"/>
        <v>4440042.9637521626</v>
      </c>
      <c r="M46" s="315">
        <f t="shared" si="34"/>
        <v>3974137.8710348858</v>
      </c>
      <c r="N46" s="315">
        <f t="shared" si="34"/>
        <v>4369576.6128148334</v>
      </c>
    </row>
    <row r="47" spans="1:14">
      <c r="A47" s="74"/>
      <c r="B47">
        <v>46</v>
      </c>
      <c r="C47" s="315">
        <f t="shared" ref="C47:N47" si="35">+C130*1000+C84*1000</f>
        <v>4211128.5447689136</v>
      </c>
      <c r="D47" s="315">
        <f t="shared" si="35"/>
        <v>3956932.1008574693</v>
      </c>
      <c r="E47" s="315">
        <f t="shared" si="35"/>
        <v>4063280.0518207606</v>
      </c>
      <c r="F47" s="315">
        <f t="shared" si="35"/>
        <v>4074762.4320542202</v>
      </c>
      <c r="G47" s="315">
        <f t="shared" si="35"/>
        <v>3886090.5206471961</v>
      </c>
      <c r="H47" s="315">
        <f t="shared" si="35"/>
        <v>3940848.5004837918</v>
      </c>
      <c r="I47" s="315">
        <f t="shared" si="35"/>
        <v>4441848.973291846</v>
      </c>
      <c r="J47" s="315">
        <f t="shared" si="35"/>
        <v>5387348.3224860681</v>
      </c>
      <c r="K47" s="315">
        <f t="shared" si="35"/>
        <v>4612130.0520059969</v>
      </c>
      <c r="L47" s="315">
        <f t="shared" si="35"/>
        <v>4733990.6482855352</v>
      </c>
      <c r="M47" s="315">
        <f t="shared" si="35"/>
        <v>4665666.6986072008</v>
      </c>
      <c r="N47" s="315">
        <f t="shared" si="35"/>
        <v>3966546.036743721</v>
      </c>
    </row>
    <row r="48" spans="1:14">
      <c r="A48" s="74"/>
      <c r="B48">
        <v>49</v>
      </c>
      <c r="C48" s="315">
        <f t="shared" ref="C48:N48" si="36">+C131*1000+C85*1000</f>
        <v>10711229.596735854</v>
      </c>
      <c r="D48" s="315">
        <f t="shared" si="36"/>
        <v>9144854.8012025692</v>
      </c>
      <c r="E48" s="315">
        <f t="shared" si="36"/>
        <v>9060910.4754137006</v>
      </c>
      <c r="F48" s="315">
        <f t="shared" si="36"/>
        <v>9713257.011210151</v>
      </c>
      <c r="G48" s="315">
        <f t="shared" si="36"/>
        <v>10390450.922191549</v>
      </c>
      <c r="H48" s="315">
        <f t="shared" si="36"/>
        <v>7479055.6895471606</v>
      </c>
      <c r="I48" s="315">
        <f t="shared" si="36"/>
        <v>12079211.785174709</v>
      </c>
      <c r="J48" s="315">
        <f t="shared" si="36"/>
        <v>9272957.1307963468</v>
      </c>
      <c r="K48" s="315">
        <f t="shared" si="36"/>
        <v>8994642.6013895012</v>
      </c>
      <c r="L48" s="315">
        <f t="shared" si="36"/>
        <v>8925724.9573763795</v>
      </c>
      <c r="M48" s="315">
        <f t="shared" si="36"/>
        <v>8694502.8178696651</v>
      </c>
      <c r="N48" s="315">
        <f t="shared" si="36"/>
        <v>8767008.9494127296</v>
      </c>
    </row>
    <row r="49" spans="1:14">
      <c r="A49" s="321" t="s">
        <v>147</v>
      </c>
      <c r="B49" s="322"/>
      <c r="C49" s="316">
        <f t="shared" ref="C49:N49" si="37">SUM(C42:C48)</f>
        <v>107196558.55008096</v>
      </c>
      <c r="D49" s="316">
        <f t="shared" si="37"/>
        <v>94944359.566725671</v>
      </c>
      <c r="E49" s="316">
        <f t="shared" si="37"/>
        <v>103602900.79656039</v>
      </c>
      <c r="F49" s="316">
        <f t="shared" si="37"/>
        <v>96394539.327361375</v>
      </c>
      <c r="G49" s="316">
        <f t="shared" si="37"/>
        <v>100827538.82982881</v>
      </c>
      <c r="H49" s="316">
        <f t="shared" si="37"/>
        <v>100807733.86102942</v>
      </c>
      <c r="I49" s="316">
        <f t="shared" si="37"/>
        <v>103036175.28530131</v>
      </c>
      <c r="J49" s="316">
        <f t="shared" si="37"/>
        <v>104407859.04481459</v>
      </c>
      <c r="K49" s="316">
        <f t="shared" si="37"/>
        <v>97504209.655427888</v>
      </c>
      <c r="L49" s="316">
        <f t="shared" si="37"/>
        <v>100204636.3065213</v>
      </c>
      <c r="M49" s="316">
        <f t="shared" si="37"/>
        <v>94783835.484858811</v>
      </c>
      <c r="N49" s="317">
        <f t="shared" si="37"/>
        <v>95484212.849301994</v>
      </c>
    </row>
    <row r="50" spans="1:14">
      <c r="A50" s="96" t="s">
        <v>135</v>
      </c>
      <c r="B50">
        <v>24</v>
      </c>
      <c r="C50" s="315">
        <f t="shared" ref="C50:N50" si="38">+C133*1000+C87*1000</f>
        <v>1852817.6458680499</v>
      </c>
      <c r="D50" s="315">
        <f t="shared" si="38"/>
        <v>1553290.4008485586</v>
      </c>
      <c r="E50" s="315">
        <f t="shared" si="38"/>
        <v>1571926.4072521043</v>
      </c>
      <c r="F50" s="315">
        <f t="shared" si="38"/>
        <v>1488285.8415094409</v>
      </c>
      <c r="G50" s="315">
        <f t="shared" si="38"/>
        <v>1249303.1484921207</v>
      </c>
      <c r="H50" s="315">
        <f t="shared" si="38"/>
        <v>1634137.2319231522</v>
      </c>
      <c r="I50" s="315">
        <f t="shared" si="38"/>
        <v>832146.62684497365</v>
      </c>
      <c r="J50" s="315">
        <f t="shared" si="38"/>
        <v>1169859.272818516</v>
      </c>
      <c r="K50" s="315">
        <f t="shared" si="38"/>
        <v>1282764.4977148662</v>
      </c>
      <c r="L50" s="315">
        <f t="shared" si="38"/>
        <v>1492100.4720009496</v>
      </c>
      <c r="M50" s="315">
        <f t="shared" si="38"/>
        <v>1861777.6458333309</v>
      </c>
      <c r="N50" s="315">
        <f t="shared" si="38"/>
        <v>1972059.492580476</v>
      </c>
    </row>
    <row r="51" spans="1:14">
      <c r="A51" s="74"/>
      <c r="B51">
        <v>25</v>
      </c>
      <c r="C51" s="315">
        <f t="shared" ref="C51:N51" si="39">+C134*1000+C88*1000</f>
        <v>127160.56507449546</v>
      </c>
      <c r="D51" s="315">
        <f t="shared" si="39"/>
        <v>120498.69998855254</v>
      </c>
      <c r="E51" s="315">
        <f t="shared" si="39"/>
        <v>119892.02558757957</v>
      </c>
      <c r="F51" s="315">
        <f t="shared" si="39"/>
        <v>116147.08930350917</v>
      </c>
      <c r="G51" s="315">
        <f t="shared" si="39"/>
        <v>78033.299938276788</v>
      </c>
      <c r="H51" s="315">
        <f t="shared" si="39"/>
        <v>105701.80628993933</v>
      </c>
      <c r="I51" s="315">
        <f t="shared" si="39"/>
        <v>65260.763144569246</v>
      </c>
      <c r="J51" s="315">
        <f t="shared" si="39"/>
        <v>92093.286574981947</v>
      </c>
      <c r="K51" s="315">
        <f t="shared" si="39"/>
        <v>92065.35801946836</v>
      </c>
      <c r="L51" s="315">
        <f t="shared" si="39"/>
        <v>91635.454215532474</v>
      </c>
      <c r="M51" s="315">
        <f t="shared" si="39"/>
        <v>102742.60343160717</v>
      </c>
      <c r="N51" s="315">
        <f t="shared" si="39"/>
        <v>128303.55263780756</v>
      </c>
    </row>
    <row r="52" spans="1:14">
      <c r="A52" s="74"/>
      <c r="B52" t="s">
        <v>135</v>
      </c>
      <c r="C52" s="315">
        <f t="shared" ref="C52:N52" si="40">+C135*1000+C89*1000</f>
        <v>6682224.3180620736</v>
      </c>
      <c r="D52" s="315">
        <f t="shared" si="40"/>
        <v>6267497.9023629874</v>
      </c>
      <c r="E52" s="315">
        <f t="shared" si="40"/>
        <v>7146730.6893516276</v>
      </c>
      <c r="F52" s="315">
        <f t="shared" si="40"/>
        <v>6177869.1498403698</v>
      </c>
      <c r="G52" s="315">
        <f t="shared" si="40"/>
        <v>6768311.110168973</v>
      </c>
      <c r="H52" s="315">
        <f t="shared" si="40"/>
        <v>6234651.7725669648</v>
      </c>
      <c r="I52" s="315">
        <f t="shared" si="40"/>
        <v>6838784.9228429608</v>
      </c>
      <c r="J52" s="315">
        <f t="shared" si="40"/>
        <v>6981817.4054375263</v>
      </c>
      <c r="K52" s="315">
        <f t="shared" si="40"/>
        <v>6842352.5609062249</v>
      </c>
      <c r="L52" s="315">
        <f t="shared" si="40"/>
        <v>6961204.7948325267</v>
      </c>
      <c r="M52" s="315">
        <f t="shared" si="40"/>
        <v>7333610.2302064104</v>
      </c>
      <c r="N52" s="315">
        <f t="shared" si="40"/>
        <v>7260869.877974432</v>
      </c>
    </row>
    <row r="53" spans="1:14">
      <c r="A53" s="318" t="s">
        <v>148</v>
      </c>
      <c r="B53" s="320"/>
      <c r="C53" s="316">
        <f t="shared" ref="C53:N53" si="41">SUM(C50:C52)</f>
        <v>8662202.5290046185</v>
      </c>
      <c r="D53" s="316">
        <f t="shared" si="41"/>
        <v>7941287.0032000989</v>
      </c>
      <c r="E53" s="316">
        <f t="shared" si="41"/>
        <v>8838549.1221913118</v>
      </c>
      <c r="F53" s="316">
        <f t="shared" si="41"/>
        <v>7782302.0806533201</v>
      </c>
      <c r="G53" s="316">
        <f t="shared" si="41"/>
        <v>8095647.5585993705</v>
      </c>
      <c r="H53" s="316">
        <f t="shared" si="41"/>
        <v>7974490.8107800558</v>
      </c>
      <c r="I53" s="316">
        <f t="shared" si="41"/>
        <v>7736192.3128325036</v>
      </c>
      <c r="J53" s="316">
        <f t="shared" si="41"/>
        <v>8243769.9648310244</v>
      </c>
      <c r="K53" s="316">
        <f t="shared" si="41"/>
        <v>8217182.4166405592</v>
      </c>
      <c r="L53" s="316">
        <f t="shared" si="41"/>
        <v>8544940.7210490089</v>
      </c>
      <c r="M53" s="316">
        <f t="shared" si="41"/>
        <v>9298130.4794713482</v>
      </c>
      <c r="N53" s="317">
        <f t="shared" si="41"/>
        <v>9361232.9231927153</v>
      </c>
    </row>
    <row r="54" spans="1:14">
      <c r="A54" s="96" t="s">
        <v>10</v>
      </c>
      <c r="B54" t="s">
        <v>10</v>
      </c>
      <c r="C54" s="315">
        <f t="shared" ref="C54:N54" si="42">+C137*1000+C91*1000</f>
        <v>920174.99419460387</v>
      </c>
      <c r="D54" s="315">
        <f t="shared" si="42"/>
        <v>850875.73046106589</v>
      </c>
      <c r="E54" s="315">
        <f t="shared" si="42"/>
        <v>851899.91945882293</v>
      </c>
      <c r="F54" s="315">
        <f t="shared" si="42"/>
        <v>629161.21240035782</v>
      </c>
      <c r="G54" s="315">
        <f t="shared" si="42"/>
        <v>493148.20858075877</v>
      </c>
      <c r="H54" s="315">
        <f t="shared" si="42"/>
        <v>384054.47538309969</v>
      </c>
      <c r="I54" s="315">
        <f t="shared" si="42"/>
        <v>345446.50515725586</v>
      </c>
      <c r="J54" s="315">
        <f t="shared" si="42"/>
        <v>309582.99354723509</v>
      </c>
      <c r="K54" s="315">
        <f t="shared" si="42"/>
        <v>351266.17932360468</v>
      </c>
      <c r="L54" s="315">
        <f t="shared" si="42"/>
        <v>516272.44445435097</v>
      </c>
      <c r="M54" s="315">
        <f t="shared" si="42"/>
        <v>751786.95049939258</v>
      </c>
      <c r="N54" s="315">
        <f t="shared" si="42"/>
        <v>1084154.5348252845</v>
      </c>
    </row>
    <row r="55" spans="1:14">
      <c r="A55" s="318" t="s">
        <v>149</v>
      </c>
      <c r="B55" s="320"/>
      <c r="C55" s="316">
        <f t="shared" ref="C55:N55" si="43">+C54</f>
        <v>920174.99419460387</v>
      </c>
      <c r="D55" s="316">
        <f t="shared" si="43"/>
        <v>850875.73046106589</v>
      </c>
      <c r="E55" s="316">
        <f t="shared" si="43"/>
        <v>851899.91945882293</v>
      </c>
      <c r="F55" s="316">
        <f t="shared" si="43"/>
        <v>629161.21240035782</v>
      </c>
      <c r="G55" s="316">
        <f t="shared" si="43"/>
        <v>493148.20858075877</v>
      </c>
      <c r="H55" s="316">
        <f t="shared" si="43"/>
        <v>384054.47538309969</v>
      </c>
      <c r="I55" s="316">
        <f t="shared" si="43"/>
        <v>345446.50515725586</v>
      </c>
      <c r="J55" s="316">
        <f t="shared" si="43"/>
        <v>309582.99354723509</v>
      </c>
      <c r="K55" s="316">
        <f t="shared" si="43"/>
        <v>351266.17932360468</v>
      </c>
      <c r="L55" s="316">
        <f t="shared" si="43"/>
        <v>516272.44445435097</v>
      </c>
      <c r="M55" s="316">
        <f t="shared" si="43"/>
        <v>751786.95049939258</v>
      </c>
      <c r="N55" s="317">
        <f t="shared" si="43"/>
        <v>1084154.5348252845</v>
      </c>
    </row>
    <row r="56" spans="1:14">
      <c r="A56" s="96" t="s">
        <v>18</v>
      </c>
      <c r="B56">
        <v>449</v>
      </c>
      <c r="C56" s="316">
        <f t="shared" ref="C56:N56" si="44">+C139*1000+C93*1000</f>
        <v>173775935.68969122</v>
      </c>
      <c r="D56" s="316">
        <f t="shared" si="44"/>
        <v>173804923.62963742</v>
      </c>
      <c r="E56" s="316">
        <f t="shared" si="44"/>
        <v>174288799.03188983</v>
      </c>
      <c r="F56" s="316">
        <f t="shared" si="44"/>
        <v>174305571.46843508</v>
      </c>
      <c r="G56" s="316">
        <f t="shared" si="44"/>
        <v>174384942.84032366</v>
      </c>
      <c r="H56" s="316">
        <f t="shared" si="44"/>
        <v>174464073.44716349</v>
      </c>
      <c r="I56" s="316">
        <f t="shared" si="44"/>
        <v>174542228.01899004</v>
      </c>
      <c r="J56" s="316">
        <f t="shared" si="44"/>
        <v>174621536.11450964</v>
      </c>
      <c r="K56" s="316">
        <f t="shared" si="44"/>
        <v>174693207.31095755</v>
      </c>
      <c r="L56" s="316">
        <f t="shared" si="44"/>
        <v>174763567.37803239</v>
      </c>
      <c r="M56" s="316">
        <f t="shared" si="44"/>
        <v>174817099.98949161</v>
      </c>
      <c r="N56" s="317">
        <f t="shared" si="44"/>
        <v>174887682.05740276</v>
      </c>
    </row>
    <row r="57" spans="1:14">
      <c r="A57" s="40" t="s">
        <v>150</v>
      </c>
      <c r="B57" s="41"/>
      <c r="C57" s="316">
        <f t="shared" ref="C57:N57" si="45">+C56</f>
        <v>173775935.68969122</v>
      </c>
      <c r="D57" s="316">
        <f t="shared" si="45"/>
        <v>173804923.62963742</v>
      </c>
      <c r="E57" s="316">
        <f t="shared" si="45"/>
        <v>174288799.03188983</v>
      </c>
      <c r="F57" s="316">
        <f t="shared" si="45"/>
        <v>174305571.46843508</v>
      </c>
      <c r="G57" s="316">
        <f t="shared" si="45"/>
        <v>174384942.84032366</v>
      </c>
      <c r="H57" s="316">
        <f t="shared" si="45"/>
        <v>174464073.44716349</v>
      </c>
      <c r="I57" s="316">
        <f t="shared" si="45"/>
        <v>174542228.01899004</v>
      </c>
      <c r="J57" s="316">
        <f t="shared" si="45"/>
        <v>174621536.11450964</v>
      </c>
      <c r="K57" s="316">
        <f t="shared" si="45"/>
        <v>174693207.31095755</v>
      </c>
      <c r="L57" s="316">
        <f t="shared" si="45"/>
        <v>174763567.37803239</v>
      </c>
      <c r="M57" s="316">
        <f t="shared" si="45"/>
        <v>174817099.98949161</v>
      </c>
      <c r="N57" s="317">
        <f t="shared" si="45"/>
        <v>174887682.05740276</v>
      </c>
    </row>
    <row r="58" spans="1:14">
      <c r="A58" s="73" t="s">
        <v>97</v>
      </c>
      <c r="B58" s="75"/>
      <c r="C58" s="316">
        <f t="shared" ref="C58:N58" si="46">SUM(C57,C53,C55,C49,C41,C29)</f>
        <v>2333330326.67068</v>
      </c>
      <c r="D58" s="316">
        <f t="shared" si="46"/>
        <v>2037875819.9798617</v>
      </c>
      <c r="E58" s="316">
        <f t="shared" si="46"/>
        <v>2099229640.8118713</v>
      </c>
      <c r="F58" s="316">
        <f t="shared" si="46"/>
        <v>1868087871.2671475</v>
      </c>
      <c r="G58" s="316">
        <f t="shared" si="46"/>
        <v>1745817091.6760168</v>
      </c>
      <c r="H58" s="316">
        <f t="shared" si="46"/>
        <v>1664919839.5556273</v>
      </c>
      <c r="I58" s="316">
        <f t="shared" si="46"/>
        <v>1715584164.0980749</v>
      </c>
      <c r="J58" s="316">
        <f t="shared" si="46"/>
        <v>1734923227.8922582</v>
      </c>
      <c r="K58" s="316">
        <f t="shared" si="46"/>
        <v>1689275069.8557816</v>
      </c>
      <c r="L58" s="316">
        <f t="shared" si="46"/>
        <v>1865116135.1244903</v>
      </c>
      <c r="M58" s="316">
        <f t="shared" si="46"/>
        <v>2071749584.9169736</v>
      </c>
      <c r="N58" s="317">
        <f t="shared" si="46"/>
        <v>2405775780.2385907</v>
      </c>
    </row>
    <row r="59" spans="1:14">
      <c r="A59" s="32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ht="23.25" customHeight="1" thickBot="1"/>
    <row r="61" spans="1:14" ht="13.8" thickBot="1">
      <c r="A61" s="332" t="s">
        <v>229</v>
      </c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4"/>
    </row>
    <row r="63" spans="1:14">
      <c r="A63" s="40"/>
      <c r="B63" s="41"/>
      <c r="C63" s="40" t="s">
        <v>139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14">
      <c r="A64" s="318" t="s">
        <v>141</v>
      </c>
      <c r="B64" s="319" t="s">
        <v>96</v>
      </c>
      <c r="C64" s="93" t="str">
        <f t="shared" ref="C64:N64" si="47">+C27</f>
        <v>Sum of Jan-14</v>
      </c>
      <c r="D64" s="93" t="str">
        <f t="shared" si="47"/>
        <v>Sum of Feb-14</v>
      </c>
      <c r="E64" s="93" t="str">
        <f t="shared" si="47"/>
        <v>Sum of Mar-14</v>
      </c>
      <c r="F64" s="93" t="str">
        <f t="shared" si="47"/>
        <v>Sum of Apr-14</v>
      </c>
      <c r="G64" s="93" t="str">
        <f t="shared" si="47"/>
        <v>Sum of May-14</v>
      </c>
      <c r="H64" s="93" t="str">
        <f t="shared" si="47"/>
        <v>Sum of Jun-14</v>
      </c>
      <c r="I64" s="93" t="str">
        <f t="shared" si="47"/>
        <v>Sum of Jul-14</v>
      </c>
      <c r="J64" s="93" t="str">
        <f t="shared" si="47"/>
        <v>Sum of Aug-14</v>
      </c>
      <c r="K64" s="93" t="str">
        <f t="shared" si="47"/>
        <v>Sum of Sep-14</v>
      </c>
      <c r="L64" s="93" t="str">
        <f t="shared" si="47"/>
        <v>Sum of Oct-14</v>
      </c>
      <c r="M64" s="93" t="str">
        <f t="shared" si="47"/>
        <v>Sum of Nov-14</v>
      </c>
      <c r="N64" s="93" t="str">
        <f t="shared" si="47"/>
        <v>Sum of Dec-14</v>
      </c>
    </row>
    <row r="65" spans="1:14">
      <c r="A65" s="318" t="s">
        <v>142</v>
      </c>
      <c r="B65" s="319">
        <v>7</v>
      </c>
      <c r="C65" s="315">
        <f t="shared" ref="C65:N65" si="48">+C99</f>
        <v>-40288.263960262411</v>
      </c>
      <c r="D65" s="315">
        <f t="shared" si="48"/>
        <v>-137870.86521855043</v>
      </c>
      <c r="E65" s="315">
        <f t="shared" si="48"/>
        <v>-37375.883908834483</v>
      </c>
      <c r="F65" s="315">
        <f t="shared" si="48"/>
        <v>-55510.005000556237</v>
      </c>
      <c r="G65" s="315">
        <f t="shared" si="48"/>
        <v>-62238.068529330078</v>
      </c>
      <c r="H65" s="315">
        <f t="shared" si="48"/>
        <v>-43360.300192142953</v>
      </c>
      <c r="I65" s="315">
        <f t="shared" si="48"/>
        <v>9537.3352806563489</v>
      </c>
      <c r="J65" s="315">
        <f t="shared" si="48"/>
        <v>8012.8337684693979</v>
      </c>
      <c r="K65" s="315">
        <f t="shared" si="48"/>
        <v>309.55402356764534</v>
      </c>
      <c r="L65" s="315">
        <f t="shared" si="48"/>
        <v>119051.04846346925</v>
      </c>
      <c r="M65" s="315">
        <f t="shared" si="48"/>
        <v>109024.77628202294</v>
      </c>
      <c r="N65" s="315">
        <f t="shared" si="48"/>
        <v>134311.96478845133</v>
      </c>
    </row>
    <row r="66" spans="1:14">
      <c r="A66" s="318" t="s">
        <v>143</v>
      </c>
      <c r="B66" s="319"/>
      <c r="C66" s="316">
        <f t="shared" ref="C66:N66" si="49">+C65</f>
        <v>-40288.263960262411</v>
      </c>
      <c r="D66" s="316">
        <f t="shared" si="49"/>
        <v>-137870.86521855043</v>
      </c>
      <c r="E66" s="316">
        <f t="shared" si="49"/>
        <v>-37375.883908834483</v>
      </c>
      <c r="F66" s="316">
        <f t="shared" si="49"/>
        <v>-55510.005000556237</v>
      </c>
      <c r="G66" s="316">
        <f t="shared" si="49"/>
        <v>-62238.068529330078</v>
      </c>
      <c r="H66" s="316">
        <f t="shared" si="49"/>
        <v>-43360.300192142953</v>
      </c>
      <c r="I66" s="316">
        <f t="shared" si="49"/>
        <v>9537.3352806563489</v>
      </c>
      <c r="J66" s="316">
        <f t="shared" si="49"/>
        <v>8012.8337684693979</v>
      </c>
      <c r="K66" s="316">
        <f t="shared" si="49"/>
        <v>309.55402356764534</v>
      </c>
      <c r="L66" s="316">
        <f t="shared" si="49"/>
        <v>119051.04846346925</v>
      </c>
      <c r="M66" s="316">
        <f t="shared" si="49"/>
        <v>109024.77628202294</v>
      </c>
      <c r="N66" s="317">
        <f t="shared" si="49"/>
        <v>134311.96478845133</v>
      </c>
    </row>
    <row r="67" spans="1:14">
      <c r="A67" s="40" t="s">
        <v>144</v>
      </c>
      <c r="B67">
        <v>24</v>
      </c>
      <c r="C67" s="315">
        <f>+C$100*C113/C$124</f>
        <v>-387.21161870169601</v>
      </c>
      <c r="D67" s="315">
        <f t="shared" ref="D67:N67" si="50">+D$100*D113/D$124</f>
        <v>-19223.976408228449</v>
      </c>
      <c r="E67" s="315">
        <f t="shared" si="50"/>
        <v>-387.75735801031482</v>
      </c>
      <c r="F67" s="315">
        <f t="shared" si="50"/>
        <v>-535.07093929969153</v>
      </c>
      <c r="G67" s="315">
        <f t="shared" si="50"/>
        <v>-235.21042548007532</v>
      </c>
      <c r="H67" s="315">
        <f t="shared" si="50"/>
        <v>-5375.5521267875047</v>
      </c>
      <c r="I67" s="315">
        <f t="shared" si="50"/>
        <v>4702.5082966640848</v>
      </c>
      <c r="J67" s="315">
        <f t="shared" si="50"/>
        <v>3121.4307788997203</v>
      </c>
      <c r="K67" s="315">
        <f t="shared" si="50"/>
        <v>-6933.0704093072818</v>
      </c>
      <c r="L67" s="315">
        <f t="shared" si="50"/>
        <v>6017.623583868517</v>
      </c>
      <c r="M67" s="315">
        <f t="shared" si="50"/>
        <v>9076.3909751838983</v>
      </c>
      <c r="N67" s="315">
        <f t="shared" si="50"/>
        <v>10303.414523254494</v>
      </c>
    </row>
    <row r="68" spans="1:14">
      <c r="A68" s="74"/>
      <c r="B68">
        <v>25</v>
      </c>
      <c r="C68" s="315">
        <f t="shared" ref="C68:N68" si="51">+C$100*C114/C$124</f>
        <v>-403.99449106098729</v>
      </c>
      <c r="D68" s="315">
        <f t="shared" si="51"/>
        <v>-19734.961898724567</v>
      </c>
      <c r="E68" s="315">
        <f t="shared" si="51"/>
        <v>-411.73686937115025</v>
      </c>
      <c r="F68" s="315">
        <f t="shared" si="51"/>
        <v>-580.04704287998834</v>
      </c>
      <c r="G68" s="315">
        <f t="shared" si="51"/>
        <v>-269.64026856946822</v>
      </c>
      <c r="H68" s="315">
        <f t="shared" si="51"/>
        <v>-6310.3298747381505</v>
      </c>
      <c r="I68" s="315">
        <f t="shared" si="51"/>
        <v>5110.4438768131113</v>
      </c>
      <c r="J68" s="315">
        <f t="shared" si="51"/>
        <v>3520.9248922156607</v>
      </c>
      <c r="K68" s="315">
        <f t="shared" si="51"/>
        <v>-8003.6581827388381</v>
      </c>
      <c r="L68" s="315">
        <f t="shared" si="51"/>
        <v>6930.3945455161829</v>
      </c>
      <c r="M68" s="315">
        <f t="shared" si="51"/>
        <v>10053.140028690366</v>
      </c>
      <c r="N68" s="315">
        <f t="shared" si="51"/>
        <v>10689.897050473804</v>
      </c>
    </row>
    <row r="69" spans="1:14">
      <c r="A69" s="74"/>
      <c r="B69">
        <v>26</v>
      </c>
      <c r="C69" s="315">
        <f t="shared" ref="C69:N69" si="52">+C$100*C115/C$124</f>
        <v>-191.27173157718028</v>
      </c>
      <c r="D69" s="315">
        <f t="shared" si="52"/>
        <v>-11541.830162800929</v>
      </c>
      <c r="E69" s="315">
        <f t="shared" si="52"/>
        <v>-239.40382344997869</v>
      </c>
      <c r="F69" s="315">
        <f t="shared" si="52"/>
        <v>-359.3580540717399</v>
      </c>
      <c r="G69" s="315">
        <f t="shared" si="52"/>
        <v>-156.04011315917538</v>
      </c>
      <c r="H69" s="315">
        <f t="shared" si="52"/>
        <v>-3842.1933027447217</v>
      </c>
      <c r="I69" s="315">
        <f t="shared" si="52"/>
        <v>3411.1187559540085</v>
      </c>
      <c r="J69" s="315">
        <f t="shared" si="52"/>
        <v>2263.2172327424564</v>
      </c>
      <c r="K69" s="315">
        <f t="shared" si="52"/>
        <v>-5178.7394648330701</v>
      </c>
      <c r="L69" s="315">
        <f t="shared" si="52"/>
        <v>4440.7881766286564</v>
      </c>
      <c r="M69" s="315">
        <f t="shared" si="52"/>
        <v>6380.0809686065268</v>
      </c>
      <c r="N69" s="315">
        <f t="shared" si="52"/>
        <v>6343.2568929077552</v>
      </c>
    </row>
    <row r="70" spans="1:14">
      <c r="A70" s="74"/>
      <c r="B70">
        <v>29</v>
      </c>
      <c r="C70" s="315">
        <f t="shared" ref="C70:N70" si="53">+C$100*C116/C$124</f>
        <v>-0.5944455867280739</v>
      </c>
      <c r="D70" s="315">
        <f t="shared" si="53"/>
        <v>-30.640009384155174</v>
      </c>
      <c r="E70" s="315">
        <f t="shared" si="53"/>
        <v>-0.61624187060067537</v>
      </c>
      <c r="F70" s="315">
        <f t="shared" si="53"/>
        <v>-0.99829951455173038</v>
      </c>
      <c r="G70" s="315">
        <f t="shared" si="53"/>
        <v>-0.95348060065179085</v>
      </c>
      <c r="H70" s="315">
        <f t="shared" si="53"/>
        <v>-35.281811807174172</v>
      </c>
      <c r="I70" s="315">
        <f t="shared" si="53"/>
        <v>40.581366386270496</v>
      </c>
      <c r="J70" s="315">
        <f t="shared" si="53"/>
        <v>58.241906651856219</v>
      </c>
      <c r="K70" s="315">
        <f t="shared" si="53"/>
        <v>-114.94585330759024</v>
      </c>
      <c r="L70" s="315">
        <f t="shared" si="53"/>
        <v>47.463320227314938</v>
      </c>
      <c r="M70" s="315">
        <f t="shared" si="53"/>
        <v>23.571172379671889</v>
      </c>
      <c r="N70" s="315">
        <f t="shared" si="53"/>
        <v>17.560968417917074</v>
      </c>
    </row>
    <row r="71" spans="1:14">
      <c r="A71" s="74"/>
      <c r="B71">
        <v>31</v>
      </c>
      <c r="C71" s="315">
        <f t="shared" ref="C71:N71" si="54">+C$100*C117/C$124</f>
        <v>-121.65565205894343</v>
      </c>
      <c r="D71" s="315">
        <f t="shared" si="54"/>
        <v>-6248.615945563989</v>
      </c>
      <c r="E71" s="315">
        <f t="shared" si="54"/>
        <v>-130.80695816984411</v>
      </c>
      <c r="F71" s="315">
        <f t="shared" si="54"/>
        <v>-163.15230452642808</v>
      </c>
      <c r="G71" s="315">
        <f t="shared" si="54"/>
        <v>-77.242822396795276</v>
      </c>
      <c r="H71" s="315">
        <f t="shared" si="54"/>
        <v>-1793.5357310604306</v>
      </c>
      <c r="I71" s="315">
        <f t="shared" si="54"/>
        <v>1722.4561735727088</v>
      </c>
      <c r="J71" s="315">
        <f t="shared" si="54"/>
        <v>1100.3902892343961</v>
      </c>
      <c r="K71" s="315">
        <f t="shared" si="54"/>
        <v>-2502.5411052798113</v>
      </c>
      <c r="L71" s="315">
        <f t="shared" si="54"/>
        <v>2525.2983568428226</v>
      </c>
      <c r="M71" s="315">
        <f t="shared" si="54"/>
        <v>3412.2228778638573</v>
      </c>
      <c r="N71" s="315">
        <f t="shared" si="54"/>
        <v>4641.1006432873119</v>
      </c>
    </row>
    <row r="72" spans="1:14">
      <c r="A72" s="74"/>
      <c r="B72">
        <v>35</v>
      </c>
      <c r="C72" s="315">
        <f t="shared" ref="C72:N72" si="55">+C$100*C118/C$124</f>
        <v>-4.7651143063853919E-3</v>
      </c>
      <c r="D72" s="315">
        <f t="shared" si="55"/>
        <v>-0.23836875275444031</v>
      </c>
      <c r="E72" s="315">
        <f t="shared" si="55"/>
        <v>-4.9631254435586114E-3</v>
      </c>
      <c r="F72" s="315">
        <f t="shared" si="55"/>
        <v>-7.7135551746286132E-3</v>
      </c>
      <c r="G72" s="315">
        <f t="shared" si="55"/>
        <v>-0.37188370540742827</v>
      </c>
      <c r="H72" s="315">
        <f t="shared" si="55"/>
        <v>-21.082561103210942</v>
      </c>
      <c r="I72" s="315">
        <f t="shared" si="55"/>
        <v>14.930909248533045</v>
      </c>
      <c r="J72" s="315">
        <f t="shared" si="55"/>
        <v>14.814066037456099</v>
      </c>
      <c r="K72" s="315">
        <f t="shared" si="55"/>
        <v>-31.790372203053188</v>
      </c>
      <c r="L72" s="315">
        <f t="shared" si="55"/>
        <v>20.354668898352053</v>
      </c>
      <c r="M72" s="315">
        <f t="shared" si="55"/>
        <v>12.206533505167853</v>
      </c>
      <c r="N72" s="315">
        <f t="shared" si="55"/>
        <v>0.22852531935912704</v>
      </c>
    </row>
    <row r="73" spans="1:14">
      <c r="A73" s="74"/>
      <c r="B73">
        <v>40</v>
      </c>
      <c r="C73" s="315">
        <f t="shared" ref="C73:N73" si="56">+C$100*C119/C$124</f>
        <v>-92.688900846862708</v>
      </c>
      <c r="D73" s="315">
        <f t="shared" si="56"/>
        <v>-4276.9248415748843</v>
      </c>
      <c r="E73" s="315">
        <f t="shared" si="56"/>
        <v>-87.83951552120503</v>
      </c>
      <c r="F73" s="315">
        <f t="shared" si="56"/>
        <v>-129.52617012509998</v>
      </c>
      <c r="G73" s="315">
        <f t="shared" si="56"/>
        <v>-68.913122235030656</v>
      </c>
      <c r="H73" s="315">
        <f t="shared" si="56"/>
        <v>-1195.5611552232101</v>
      </c>
      <c r="I73" s="315">
        <f t="shared" si="56"/>
        <v>1504.9741940229787</v>
      </c>
      <c r="J73" s="315">
        <f t="shared" si="56"/>
        <v>970.88626205768526</v>
      </c>
      <c r="K73" s="315">
        <f t="shared" si="56"/>
        <v>-1812.6882487816338</v>
      </c>
      <c r="L73" s="315">
        <f t="shared" si="56"/>
        <v>1771.1020149869203</v>
      </c>
      <c r="M73" s="315">
        <f t="shared" si="56"/>
        <v>2177.6846247142716</v>
      </c>
      <c r="N73" s="315">
        <f t="shared" si="56"/>
        <v>2273.289459535114</v>
      </c>
    </row>
    <row r="74" spans="1:14">
      <c r="A74" s="74"/>
      <c r="B74">
        <v>43</v>
      </c>
      <c r="C74" s="315">
        <f t="shared" ref="C74:N74" si="57">+C$100*C120/C$124</f>
        <v>-27.33517359563637</v>
      </c>
      <c r="D74" s="315">
        <f t="shared" si="57"/>
        <v>-1406.6445725143772</v>
      </c>
      <c r="E74" s="315">
        <f t="shared" si="57"/>
        <v>-28.473681655883706</v>
      </c>
      <c r="F74" s="315">
        <f t="shared" si="57"/>
        <v>-32.966603287715003</v>
      </c>
      <c r="G74" s="315">
        <f t="shared" si="57"/>
        <v>-14.666347804578727</v>
      </c>
      <c r="H74" s="315">
        <f t="shared" si="57"/>
        <v>-268.75037922917261</v>
      </c>
      <c r="I74" s="315">
        <f t="shared" si="57"/>
        <v>163.23695048751341</v>
      </c>
      <c r="J74" s="315">
        <f t="shared" si="57"/>
        <v>81.634722109040027</v>
      </c>
      <c r="K74" s="315">
        <f t="shared" si="57"/>
        <v>-244.79947838956096</v>
      </c>
      <c r="L74" s="315">
        <f t="shared" si="57"/>
        <v>306.19212020683358</v>
      </c>
      <c r="M74" s="315">
        <f t="shared" si="57"/>
        <v>558.73170376466248</v>
      </c>
      <c r="N74" s="315">
        <f t="shared" si="57"/>
        <v>730.55539048661183</v>
      </c>
    </row>
    <row r="75" spans="1:14">
      <c r="A75" s="74"/>
      <c r="B75">
        <v>46</v>
      </c>
      <c r="C75" s="315">
        <f t="shared" ref="C75:N75" si="58">+C$100*C121/C$124</f>
        <v>-6.5304479561979734E-4</v>
      </c>
      <c r="D75" s="315">
        <f t="shared" si="58"/>
        <v>-3.3667606573090945E-2</v>
      </c>
      <c r="E75" s="315">
        <f t="shared" si="58"/>
        <v>-7.3534761583069689E-4</v>
      </c>
      <c r="F75" s="315">
        <f t="shared" si="58"/>
        <v>-3.508521933012136E-3</v>
      </c>
      <c r="G75" s="315">
        <f t="shared" si="58"/>
        <v>-2.1698497093404013E-3</v>
      </c>
      <c r="H75" s="315">
        <f t="shared" si="58"/>
        <v>-5.6380776714976821E-2</v>
      </c>
      <c r="I75" s="315">
        <f t="shared" si="58"/>
        <v>2.9033928324834188E-2</v>
      </c>
      <c r="J75" s="315">
        <f t="shared" si="58"/>
        <v>0</v>
      </c>
      <c r="K75" s="315">
        <f t="shared" si="58"/>
        <v>0</v>
      </c>
      <c r="L75" s="315">
        <f t="shared" si="58"/>
        <v>0</v>
      </c>
      <c r="M75" s="315">
        <f t="shared" si="58"/>
        <v>3.5158451879211641E-2</v>
      </c>
      <c r="N75" s="315">
        <f t="shared" si="58"/>
        <v>1.7729884618613176E-2</v>
      </c>
    </row>
    <row r="76" spans="1:14">
      <c r="A76" s="74"/>
      <c r="B76">
        <v>49</v>
      </c>
      <c r="C76" s="315">
        <f t="shared" ref="C76:N76" si="59">+C$100*C122/C$124</f>
        <v>-59.17059505024649</v>
      </c>
      <c r="D76" s="315">
        <f t="shared" si="59"/>
        <v>-3194.4175790678419</v>
      </c>
      <c r="E76" s="315">
        <f t="shared" si="59"/>
        <v>-61.470255012447609</v>
      </c>
      <c r="F76" s="315">
        <f t="shared" si="59"/>
        <v>-98.484009758949057</v>
      </c>
      <c r="G76" s="315">
        <f t="shared" si="59"/>
        <v>-43.109109446427418</v>
      </c>
      <c r="H76" s="315">
        <f t="shared" si="59"/>
        <v>-989.66740442441289</v>
      </c>
      <c r="I76" s="315">
        <f t="shared" si="59"/>
        <v>1001.8816873759351</v>
      </c>
      <c r="J76" s="315">
        <f t="shared" si="59"/>
        <v>579.55097208673305</v>
      </c>
      <c r="K76" s="315">
        <f t="shared" si="59"/>
        <v>-1399.8578894503157</v>
      </c>
      <c r="L76" s="315">
        <f t="shared" si="59"/>
        <v>1135.3656936137502</v>
      </c>
      <c r="M76" s="315">
        <f t="shared" si="59"/>
        <v>1704.2031380947069</v>
      </c>
      <c r="N76" s="315">
        <f t="shared" si="59"/>
        <v>1726.1309603378477</v>
      </c>
    </row>
    <row r="77" spans="1:14">
      <c r="A77" s="74"/>
      <c r="B77" t="s">
        <v>135</v>
      </c>
      <c r="C77" s="315">
        <f t="shared" ref="C77:N77" si="60">+C$100*C123/C$124</f>
        <v>-0.84372925045323532</v>
      </c>
      <c r="D77" s="315">
        <f t="shared" si="60"/>
        <v>-44.88599850372286</v>
      </c>
      <c r="E77" s="315">
        <f t="shared" si="60"/>
        <v>-0.93074524896497113</v>
      </c>
      <c r="F77" s="315">
        <f t="shared" si="60"/>
        <v>-1.4112580438627904</v>
      </c>
      <c r="G77" s="315">
        <f t="shared" si="60"/>
        <v>-0.6805871819882261</v>
      </c>
      <c r="H77" s="315">
        <f t="shared" si="60"/>
        <v>-14.386094141015452</v>
      </c>
      <c r="I77" s="315">
        <f t="shared" si="60"/>
        <v>12.758600355753112</v>
      </c>
      <c r="J77" s="315">
        <f t="shared" si="60"/>
        <v>8.305042377666922</v>
      </c>
      <c r="K77" s="315">
        <f t="shared" si="60"/>
        <v>-18.148455878186475</v>
      </c>
      <c r="L77" s="315">
        <f t="shared" si="60"/>
        <v>16.961057916213779</v>
      </c>
      <c r="M77" s="315">
        <f t="shared" si="60"/>
        <v>23.477594374069106</v>
      </c>
      <c r="N77" s="315">
        <f t="shared" si="60"/>
        <v>23.679887587528086</v>
      </c>
    </row>
    <row r="78" spans="1:14">
      <c r="A78" s="318" t="s">
        <v>145</v>
      </c>
      <c r="B78" s="320"/>
      <c r="C78" s="316">
        <f t="shared" ref="C78:N78" si="61">SUM(C67:C77)</f>
        <v>-1284.7717558878358</v>
      </c>
      <c r="D78" s="316">
        <f t="shared" si="61"/>
        <v>-65703.169452722243</v>
      </c>
      <c r="E78" s="316">
        <f t="shared" si="61"/>
        <v>-1349.041146783449</v>
      </c>
      <c r="F78" s="316">
        <f t="shared" si="61"/>
        <v>-1901.0259035851341</v>
      </c>
      <c r="G78" s="316">
        <f t="shared" si="61"/>
        <v>-866.83033042930788</v>
      </c>
      <c r="H78" s="316">
        <f t="shared" si="61"/>
        <v>-19846.39682203572</v>
      </c>
      <c r="I78" s="316">
        <f t="shared" si="61"/>
        <v>17684.919844809217</v>
      </c>
      <c r="J78" s="316">
        <f t="shared" si="61"/>
        <v>11719.39616441267</v>
      </c>
      <c r="K78" s="316">
        <f t="shared" si="61"/>
        <v>-26240.239460169334</v>
      </c>
      <c r="L78" s="316">
        <f t="shared" si="61"/>
        <v>23211.543538705562</v>
      </c>
      <c r="M78" s="316">
        <f t="shared" si="61"/>
        <v>33421.744775629071</v>
      </c>
      <c r="N78" s="317">
        <f t="shared" si="61"/>
        <v>36749.132031492358</v>
      </c>
    </row>
    <row r="79" spans="1:14">
      <c r="A79" s="96" t="s">
        <v>146</v>
      </c>
      <c r="B79">
        <v>24</v>
      </c>
      <c r="C79" s="315">
        <f>+C$101*C125/C$132</f>
        <v>847.49843560369527</v>
      </c>
      <c r="D79" s="315">
        <f t="shared" ref="D79:N79" si="62">+D$101*D125/D$132</f>
        <v>-531.26986707383048</v>
      </c>
      <c r="E79" s="315">
        <f t="shared" si="62"/>
        <v>43.469401677085841</v>
      </c>
      <c r="F79" s="315">
        <f t="shared" si="62"/>
        <v>-119.07421915562361</v>
      </c>
      <c r="G79" s="315">
        <f t="shared" si="62"/>
        <v>177.26024315117201</v>
      </c>
      <c r="H79" s="315">
        <f t="shared" si="62"/>
        <v>40.715638388670477</v>
      </c>
      <c r="I79" s="315">
        <f t="shared" si="62"/>
        <v>83.038528274034363</v>
      </c>
      <c r="J79" s="315">
        <f t="shared" si="62"/>
        <v>29.240988159061185</v>
      </c>
      <c r="K79" s="315">
        <f t="shared" si="62"/>
        <v>-218.42415313526186</v>
      </c>
      <c r="L79" s="315">
        <f t="shared" si="62"/>
        <v>135.66741918405319</v>
      </c>
      <c r="M79" s="315">
        <f t="shared" si="62"/>
        <v>-341.03193111382564</v>
      </c>
      <c r="N79" s="315">
        <f t="shared" si="62"/>
        <v>-201.80141197075449</v>
      </c>
    </row>
    <row r="80" spans="1:14">
      <c r="A80" s="74"/>
      <c r="B80">
        <v>25</v>
      </c>
      <c r="C80" s="315">
        <f t="shared" ref="C80:N80" si="63">+C$101*C126/C$132</f>
        <v>1529.5625475774896</v>
      </c>
      <c r="D80" s="315">
        <f t="shared" si="63"/>
        <v>-1002.5988538932723</v>
      </c>
      <c r="E80" s="315">
        <f t="shared" si="63"/>
        <v>87.062172069397008</v>
      </c>
      <c r="F80" s="315">
        <f t="shared" si="63"/>
        <v>-254.09974364916513</v>
      </c>
      <c r="G80" s="315">
        <f t="shared" si="63"/>
        <v>401.00730079537459</v>
      </c>
      <c r="H80" s="315">
        <f t="shared" si="63"/>
        <v>99.933063366489222</v>
      </c>
      <c r="I80" s="315">
        <f t="shared" si="63"/>
        <v>158.30961275407893</v>
      </c>
      <c r="J80" s="315">
        <f t="shared" si="63"/>
        <v>66.723568188580074</v>
      </c>
      <c r="K80" s="315">
        <f t="shared" si="63"/>
        <v>-480.31276350882871</v>
      </c>
      <c r="L80" s="315">
        <f t="shared" si="63"/>
        <v>297.32150185060806</v>
      </c>
      <c r="M80" s="315">
        <f t="shared" si="63"/>
        <v>-690.03105991195775</v>
      </c>
      <c r="N80" s="315">
        <f t="shared" si="63"/>
        <v>-378.95884434400574</v>
      </c>
    </row>
    <row r="81" spans="1:15">
      <c r="A81" s="74"/>
      <c r="B81">
        <v>26</v>
      </c>
      <c r="C81" s="315">
        <f t="shared" ref="C81:N81" si="64">+C$101*C127/C$132</f>
        <v>1816.3634200495599</v>
      </c>
      <c r="D81" s="315">
        <f t="shared" si="64"/>
        <v>-1154.36266804771</v>
      </c>
      <c r="E81" s="315">
        <f t="shared" si="64"/>
        <v>114.56792534967964</v>
      </c>
      <c r="F81" s="315">
        <f t="shared" si="64"/>
        <v>-355.12776997657983</v>
      </c>
      <c r="G81" s="315">
        <f t="shared" si="64"/>
        <v>405.45588400665116</v>
      </c>
      <c r="H81" s="315">
        <f t="shared" si="64"/>
        <v>109.99051398276252</v>
      </c>
      <c r="I81" s="315">
        <f t="shared" si="64"/>
        <v>296.7633798940293</v>
      </c>
      <c r="J81" s="315">
        <f t="shared" si="64"/>
        <v>90.385234409662502</v>
      </c>
      <c r="K81" s="315">
        <f t="shared" si="64"/>
        <v>-651.07305147930526</v>
      </c>
      <c r="L81" s="315">
        <f t="shared" si="64"/>
        <v>417.90959664713483</v>
      </c>
      <c r="M81" s="315">
        <f t="shared" si="64"/>
        <v>-927.12739549547007</v>
      </c>
      <c r="N81" s="315">
        <f t="shared" si="64"/>
        <v>-472.21972752928849</v>
      </c>
    </row>
    <row r="82" spans="1:15">
      <c r="A82" s="74"/>
      <c r="B82">
        <v>31</v>
      </c>
      <c r="C82" s="315">
        <f t="shared" ref="C82:N82" si="65">+C$101*C128/C$132</f>
        <v>3588.6643177959968</v>
      </c>
      <c r="D82" s="315">
        <f t="shared" si="65"/>
        <v>-2362.8297232433456</v>
      </c>
      <c r="E82" s="315">
        <f t="shared" si="65"/>
        <v>199.98774247334089</v>
      </c>
      <c r="F82" s="315">
        <f t="shared" si="65"/>
        <v>-513.42173412522607</v>
      </c>
      <c r="G82" s="315">
        <f t="shared" si="65"/>
        <v>803.49722005704928</v>
      </c>
      <c r="H82" s="315">
        <f t="shared" si="65"/>
        <v>237.74173211637009</v>
      </c>
      <c r="I82" s="315">
        <f t="shared" si="65"/>
        <v>438.50191427697655</v>
      </c>
      <c r="J82" s="315">
        <f t="shared" si="65"/>
        <v>156.7611678943081</v>
      </c>
      <c r="K82" s="315">
        <f t="shared" si="65"/>
        <v>-1146.224422590202</v>
      </c>
      <c r="L82" s="315">
        <f t="shared" si="65"/>
        <v>714.37884662784836</v>
      </c>
      <c r="M82" s="315">
        <f t="shared" si="65"/>
        <v>-1646.9720397005817</v>
      </c>
      <c r="N82" s="315">
        <f t="shared" si="65"/>
        <v>-876.10304758810514</v>
      </c>
    </row>
    <row r="83" spans="1:15">
      <c r="A83" s="74"/>
      <c r="B83">
        <v>40</v>
      </c>
      <c r="C83" s="315">
        <f t="shared" ref="C83:N83" si="66">+C$101*C129/C$132</f>
        <v>379.7412639813835</v>
      </c>
      <c r="D83" s="315">
        <f t="shared" si="66"/>
        <v>-261.48210286530713</v>
      </c>
      <c r="E83" s="315">
        <f t="shared" si="66"/>
        <v>22.089628743036251</v>
      </c>
      <c r="F83" s="315">
        <f t="shared" si="66"/>
        <v>-9.2081390310578648</v>
      </c>
      <c r="G83" s="315">
        <f t="shared" si="66"/>
        <v>119.15392629723326</v>
      </c>
      <c r="H83" s="315">
        <f t="shared" si="66"/>
        <v>44.957553315704168</v>
      </c>
      <c r="I83" s="315">
        <f t="shared" si="66"/>
        <v>47.174604852329175</v>
      </c>
      <c r="J83" s="315">
        <f t="shared" si="66"/>
        <v>20.320053800739391</v>
      </c>
      <c r="K83" s="315">
        <f t="shared" si="66"/>
        <v>-153.02628478584097</v>
      </c>
      <c r="L83" s="315">
        <f t="shared" si="66"/>
        <v>84.64660004703434</v>
      </c>
      <c r="M83" s="315">
        <f t="shared" si="66"/>
        <v>-184.99031409554809</v>
      </c>
      <c r="N83" s="315">
        <f t="shared" si="66"/>
        <v>-107.54222784198089</v>
      </c>
    </row>
    <row r="84" spans="1:15">
      <c r="A84" s="74"/>
      <c r="B84">
        <v>46</v>
      </c>
      <c r="C84" s="315">
        <f t="shared" ref="C84:N84" si="67">+C$101*C130/C$132</f>
        <v>372.48239567756877</v>
      </c>
      <c r="D84" s="315">
        <f t="shared" si="67"/>
        <v>-256.85131956012259</v>
      </c>
      <c r="E84" s="315">
        <f t="shared" si="67"/>
        <v>20.980299698818182</v>
      </c>
      <c r="F84" s="315">
        <f t="shared" si="67"/>
        <v>-61.705167099350184</v>
      </c>
      <c r="G84" s="315">
        <f t="shared" si="67"/>
        <v>85.595133339650232</v>
      </c>
      <c r="H84" s="315">
        <f t="shared" si="67"/>
        <v>23.513337781239102</v>
      </c>
      <c r="I84" s="315">
        <f t="shared" si="67"/>
        <v>52.563206781174372</v>
      </c>
      <c r="J84" s="315">
        <f t="shared" si="67"/>
        <v>21.815964635489763</v>
      </c>
      <c r="K84" s="315">
        <f t="shared" si="67"/>
        <v>-145.62795703475771</v>
      </c>
      <c r="L84" s="315">
        <f t="shared" si="67"/>
        <v>90.250526020404067</v>
      </c>
      <c r="M84" s="315">
        <f t="shared" si="67"/>
        <v>-217.17997111552862</v>
      </c>
      <c r="N84" s="315">
        <f t="shared" si="67"/>
        <v>-97.623004567119168</v>
      </c>
    </row>
    <row r="85" spans="1:15">
      <c r="A85" s="74"/>
      <c r="B85">
        <v>49</v>
      </c>
      <c r="C85" s="315">
        <f t="shared" ref="C85:N85" si="68">+C$101*C131/C$132</f>
        <v>947.42879929436788</v>
      </c>
      <c r="D85" s="315">
        <f t="shared" si="68"/>
        <v>-593.60837209352201</v>
      </c>
      <c r="E85" s="315">
        <f t="shared" si="68"/>
        <v>46.785014789506391</v>
      </c>
      <c r="F85" s="315">
        <f t="shared" si="68"/>
        <v>-147.09032905594478</v>
      </c>
      <c r="G85" s="315">
        <f t="shared" si="68"/>
        <v>228.86034883097878</v>
      </c>
      <c r="H85" s="315">
        <f t="shared" si="68"/>
        <v>44.624289081762889</v>
      </c>
      <c r="I85" s="315">
        <f t="shared" si="68"/>
        <v>142.94094883356581</v>
      </c>
      <c r="J85" s="315">
        <f t="shared" si="68"/>
        <v>37.550663651633386</v>
      </c>
      <c r="K85" s="315">
        <f t="shared" si="68"/>
        <v>-284.00574388149289</v>
      </c>
      <c r="L85" s="315">
        <f t="shared" si="68"/>
        <v>170.16327922160258</v>
      </c>
      <c r="M85" s="315">
        <f t="shared" si="68"/>
        <v>-404.71640878515922</v>
      </c>
      <c r="N85" s="315">
        <f t="shared" si="68"/>
        <v>-215.77002933542173</v>
      </c>
    </row>
    <row r="86" spans="1:15">
      <c r="A86" s="321" t="s">
        <v>147</v>
      </c>
      <c r="B86" s="322"/>
      <c r="C86" s="316">
        <f t="shared" ref="C86:N86" si="69">SUM(C79:C85)</f>
        <v>9481.741179980063</v>
      </c>
      <c r="D86" s="316">
        <f t="shared" si="69"/>
        <v>-6163.0029067771102</v>
      </c>
      <c r="E86" s="316">
        <f t="shared" si="69"/>
        <v>534.9421848008642</v>
      </c>
      <c r="F86" s="316">
        <f t="shared" si="69"/>
        <v>-1459.7271020929475</v>
      </c>
      <c r="G86" s="316">
        <f t="shared" si="69"/>
        <v>2220.8300564781089</v>
      </c>
      <c r="H86" s="316">
        <f t="shared" si="69"/>
        <v>601.47612803299842</v>
      </c>
      <c r="I86" s="316">
        <f t="shared" si="69"/>
        <v>1219.2921956661885</v>
      </c>
      <c r="J86" s="316">
        <f t="shared" si="69"/>
        <v>422.79764073947445</v>
      </c>
      <c r="K86" s="316">
        <f t="shared" si="69"/>
        <v>-3078.6943764156895</v>
      </c>
      <c r="L86" s="316">
        <f t="shared" si="69"/>
        <v>1910.3377695986853</v>
      </c>
      <c r="M86" s="316">
        <f t="shared" si="69"/>
        <v>-4412.049120218071</v>
      </c>
      <c r="N86" s="317">
        <f t="shared" si="69"/>
        <v>-2350.0182931766758</v>
      </c>
    </row>
    <row r="87" spans="1:15">
      <c r="A87" s="96" t="s">
        <v>135</v>
      </c>
      <c r="B87">
        <v>24</v>
      </c>
      <c r="C87" s="315">
        <f>+C$102*C133/C$136</f>
        <v>-59.863180901559787</v>
      </c>
      <c r="D87" s="315">
        <f t="shared" ref="D87:N87" si="70">+D$102*D133/D$136</f>
        <v>-160.26010985421814</v>
      </c>
      <c r="E87" s="315">
        <f t="shared" si="70"/>
        <v>51.592781470921715</v>
      </c>
      <c r="F87" s="315">
        <f t="shared" si="70"/>
        <v>-79.435571117308484</v>
      </c>
      <c r="G87" s="315">
        <f t="shared" si="70"/>
        <v>3.6903533089948142</v>
      </c>
      <c r="H87" s="315">
        <f t="shared" si="70"/>
        <v>14.858863002589001</v>
      </c>
      <c r="I87" s="315">
        <f t="shared" si="70"/>
        <v>-7.6162495011655018</v>
      </c>
      <c r="J87" s="315">
        <f t="shared" si="70"/>
        <v>55.16700388858596</v>
      </c>
      <c r="K87" s="315">
        <f t="shared" si="70"/>
        <v>8.1328804030259683</v>
      </c>
      <c r="L87" s="315">
        <f t="shared" si="70"/>
        <v>45.865328388110818</v>
      </c>
      <c r="M87" s="315">
        <f t="shared" si="70"/>
        <v>150.19838832385281</v>
      </c>
      <c r="N87" s="315">
        <f t="shared" si="70"/>
        <v>39.664510413603494</v>
      </c>
    </row>
    <row r="88" spans="1:15">
      <c r="A88" s="74"/>
      <c r="B88">
        <v>25</v>
      </c>
      <c r="C88" s="315">
        <f t="shared" ref="C88:N89" si="71">+C$102*C134/C$136</f>
        <v>-4.1084647091822868</v>
      </c>
      <c r="D88" s="315">
        <f t="shared" si="71"/>
        <v>-12.432404711254431</v>
      </c>
      <c r="E88" s="315">
        <f t="shared" si="71"/>
        <v>3.9350207794136973</v>
      </c>
      <c r="F88" s="315">
        <f t="shared" si="71"/>
        <v>-6.199219340204114</v>
      </c>
      <c r="G88" s="315">
        <f t="shared" si="71"/>
        <v>0.23050485943830212</v>
      </c>
      <c r="H88" s="315">
        <f t="shared" si="71"/>
        <v>0.96112408927861026</v>
      </c>
      <c r="I88" s="315">
        <f t="shared" si="71"/>
        <v>-0.59730129127604203</v>
      </c>
      <c r="J88" s="315">
        <f t="shared" si="71"/>
        <v>4.3428391915502189</v>
      </c>
      <c r="K88" s="315">
        <f t="shared" si="71"/>
        <v>0.58370538580382347</v>
      </c>
      <c r="L88" s="315">
        <f t="shared" si="71"/>
        <v>2.8167608538806332</v>
      </c>
      <c r="M88" s="315">
        <f t="shared" si="71"/>
        <v>8.288730655973092</v>
      </c>
      <c r="N88" s="315">
        <f t="shared" si="71"/>
        <v>2.5806004427612197</v>
      </c>
    </row>
    <row r="89" spans="1:15">
      <c r="A89" s="74"/>
      <c r="B89" t="s">
        <v>135</v>
      </c>
      <c r="C89" s="315">
        <f t="shared" si="71"/>
        <v>-215.89777281592214</v>
      </c>
      <c r="D89" s="315">
        <f t="shared" si="71"/>
        <v>-646.64656512076328</v>
      </c>
      <c r="E89" s="315">
        <f t="shared" si="71"/>
        <v>234.56550700220745</v>
      </c>
      <c r="F89" s="315">
        <f t="shared" si="71"/>
        <v>-329.73676864912767</v>
      </c>
      <c r="G89" s="315">
        <f t="shared" si="71"/>
        <v>19.993113226253882</v>
      </c>
      <c r="H89" s="315">
        <f t="shared" si="71"/>
        <v>56.690365256776509</v>
      </c>
      <c r="I89" s="315">
        <f t="shared" si="71"/>
        <v>-62.592204999569503</v>
      </c>
      <c r="J89" s="315">
        <f t="shared" si="71"/>
        <v>329.24126594064381</v>
      </c>
      <c r="K89" s="315">
        <f t="shared" si="71"/>
        <v>43.381333948921203</v>
      </c>
      <c r="L89" s="315">
        <f t="shared" si="71"/>
        <v>213.97885054196419</v>
      </c>
      <c r="M89" s="315">
        <f t="shared" si="71"/>
        <v>591.63694420624142</v>
      </c>
      <c r="N89" s="315">
        <f t="shared" si="71"/>
        <v>146.03963519877641</v>
      </c>
    </row>
    <row r="90" spans="1:15">
      <c r="A90" s="318" t="s">
        <v>148</v>
      </c>
      <c r="B90" s="320"/>
      <c r="C90" s="316">
        <f t="shared" ref="C90:N90" si="72">SUM(C87:C89)</f>
        <v>-279.8694184266642</v>
      </c>
      <c r="D90" s="316">
        <f t="shared" si="72"/>
        <v>-819.33907968623589</v>
      </c>
      <c r="E90" s="316">
        <f t="shared" si="72"/>
        <v>290.09330925254289</v>
      </c>
      <c r="F90" s="316">
        <f t="shared" si="72"/>
        <v>-415.37155910664023</v>
      </c>
      <c r="G90" s="316">
        <f t="shared" si="72"/>
        <v>23.913971394687</v>
      </c>
      <c r="H90" s="316">
        <f t="shared" si="72"/>
        <v>72.510352348644119</v>
      </c>
      <c r="I90" s="316">
        <f t="shared" si="72"/>
        <v>-70.805755792011041</v>
      </c>
      <c r="J90" s="316">
        <f t="shared" si="72"/>
        <v>388.75110902078001</v>
      </c>
      <c r="K90" s="316">
        <f t="shared" si="72"/>
        <v>52.097919737750992</v>
      </c>
      <c r="L90" s="316">
        <f t="shared" si="72"/>
        <v>262.66093978395566</v>
      </c>
      <c r="M90" s="316">
        <f t="shared" si="72"/>
        <v>750.12406318606736</v>
      </c>
      <c r="N90" s="317">
        <f t="shared" si="72"/>
        <v>188.28474605514111</v>
      </c>
    </row>
    <row r="91" spans="1:15">
      <c r="A91" s="96" t="s">
        <v>10</v>
      </c>
      <c r="B91" t="s">
        <v>10</v>
      </c>
      <c r="C91" s="315">
        <f t="shared" ref="C91:N91" si="73">+C103</f>
        <v>-110.65928998380014</v>
      </c>
      <c r="D91" s="315">
        <f t="shared" si="73"/>
        <v>-90.092895834325986</v>
      </c>
      <c r="E91" s="315">
        <f t="shared" si="73"/>
        <v>-46.774846146341361</v>
      </c>
      <c r="F91" s="315">
        <f t="shared" si="73"/>
        <v>-117.48779462941314</v>
      </c>
      <c r="G91" s="315">
        <f t="shared" si="73"/>
        <v>-87.929322314847127</v>
      </c>
      <c r="H91" s="315">
        <f t="shared" si="73"/>
        <v>-66.046938723171138</v>
      </c>
      <c r="I91" s="315">
        <f t="shared" si="73"/>
        <v>-19.412335162711457</v>
      </c>
      <c r="J91" s="315">
        <f t="shared" si="73"/>
        <v>-10.219942334109902</v>
      </c>
      <c r="K91" s="315">
        <f t="shared" si="73"/>
        <v>33.752548657352946</v>
      </c>
      <c r="L91" s="315">
        <f t="shared" si="73"/>
        <v>128.01559672379298</v>
      </c>
      <c r="M91" s="315">
        <f t="shared" si="73"/>
        <v>180.18031762223802</v>
      </c>
      <c r="N91" s="315">
        <f t="shared" si="73"/>
        <v>208.20654532551089</v>
      </c>
    </row>
    <row r="92" spans="1:15">
      <c r="A92" s="318" t="s">
        <v>149</v>
      </c>
      <c r="B92" s="320"/>
      <c r="C92" s="316">
        <f t="shared" ref="C92:N92" si="74">+C91</f>
        <v>-110.65928998380014</v>
      </c>
      <c r="D92" s="316">
        <f t="shared" si="74"/>
        <v>-90.092895834325986</v>
      </c>
      <c r="E92" s="316">
        <f t="shared" si="74"/>
        <v>-46.774846146341361</v>
      </c>
      <c r="F92" s="316">
        <f t="shared" si="74"/>
        <v>-117.48779462941314</v>
      </c>
      <c r="G92" s="316">
        <f t="shared" si="74"/>
        <v>-87.929322314847127</v>
      </c>
      <c r="H92" s="316">
        <f t="shared" si="74"/>
        <v>-66.046938723171138</v>
      </c>
      <c r="I92" s="316">
        <f t="shared" si="74"/>
        <v>-19.412335162711457</v>
      </c>
      <c r="J92" s="316">
        <f t="shared" si="74"/>
        <v>-10.219942334109902</v>
      </c>
      <c r="K92" s="316">
        <f t="shared" si="74"/>
        <v>33.752548657352946</v>
      </c>
      <c r="L92" s="316">
        <f t="shared" si="74"/>
        <v>128.01559672379298</v>
      </c>
      <c r="M92" s="316">
        <f t="shared" si="74"/>
        <v>180.18031762223802</v>
      </c>
      <c r="N92" s="317">
        <f t="shared" si="74"/>
        <v>208.20654532551089</v>
      </c>
    </row>
    <row r="93" spans="1:15">
      <c r="A93" s="96" t="s">
        <v>18</v>
      </c>
      <c r="B93">
        <v>449</v>
      </c>
      <c r="C93" s="316">
        <v>0</v>
      </c>
      <c r="D93" s="316">
        <v>0</v>
      </c>
      <c r="E93" s="316">
        <v>0</v>
      </c>
      <c r="F93" s="316">
        <v>0</v>
      </c>
      <c r="G93" s="316">
        <v>0</v>
      </c>
      <c r="H93" s="316">
        <v>0</v>
      </c>
      <c r="I93" s="316">
        <v>0</v>
      </c>
      <c r="J93" s="316">
        <v>0</v>
      </c>
      <c r="K93" s="316">
        <v>0</v>
      </c>
      <c r="L93" s="316">
        <v>0</v>
      </c>
      <c r="M93" s="316">
        <v>0</v>
      </c>
      <c r="N93" s="317">
        <v>0</v>
      </c>
    </row>
    <row r="94" spans="1:15">
      <c r="A94" s="40" t="s">
        <v>150</v>
      </c>
      <c r="B94" s="41"/>
      <c r="C94" s="316">
        <f t="shared" ref="C94:N94" si="75">+C93</f>
        <v>0</v>
      </c>
      <c r="D94" s="316">
        <f t="shared" si="75"/>
        <v>0</v>
      </c>
      <c r="E94" s="316">
        <f t="shared" si="75"/>
        <v>0</v>
      </c>
      <c r="F94" s="316">
        <f t="shared" si="75"/>
        <v>0</v>
      </c>
      <c r="G94" s="316">
        <f t="shared" si="75"/>
        <v>0</v>
      </c>
      <c r="H94" s="316">
        <f t="shared" si="75"/>
        <v>0</v>
      </c>
      <c r="I94" s="316">
        <f t="shared" si="75"/>
        <v>0</v>
      </c>
      <c r="J94" s="316">
        <f t="shared" si="75"/>
        <v>0</v>
      </c>
      <c r="K94" s="316">
        <f t="shared" si="75"/>
        <v>0</v>
      </c>
      <c r="L94" s="316">
        <f t="shared" si="75"/>
        <v>0</v>
      </c>
      <c r="M94" s="316">
        <f t="shared" si="75"/>
        <v>0</v>
      </c>
      <c r="N94" s="317">
        <f t="shared" si="75"/>
        <v>0</v>
      </c>
    </row>
    <row r="95" spans="1:15">
      <c r="A95" s="73" t="s">
        <v>97</v>
      </c>
      <c r="B95" s="75"/>
      <c r="C95" s="316">
        <f t="shared" ref="C95:N95" si="76">SUM(C94,C90,C92,C86,C78,C66)</f>
        <v>-32481.82324458065</v>
      </c>
      <c r="D95" s="316">
        <f t="shared" si="76"/>
        <v>-210646.46955357035</v>
      </c>
      <c r="E95" s="316">
        <f t="shared" si="76"/>
        <v>-37946.664407710865</v>
      </c>
      <c r="F95" s="316">
        <f t="shared" si="76"/>
        <v>-59403.617359970369</v>
      </c>
      <c r="G95" s="316">
        <f t="shared" si="76"/>
        <v>-60948.084154201439</v>
      </c>
      <c r="H95" s="316">
        <f t="shared" si="76"/>
        <v>-62598.757472520199</v>
      </c>
      <c r="I95" s="316">
        <f t="shared" si="76"/>
        <v>28351.329230177031</v>
      </c>
      <c r="J95" s="316">
        <f t="shared" si="76"/>
        <v>20533.558740308214</v>
      </c>
      <c r="K95" s="316">
        <f t="shared" si="76"/>
        <v>-28923.529344622275</v>
      </c>
      <c r="L95" s="316">
        <f t="shared" si="76"/>
        <v>144563.60630828125</v>
      </c>
      <c r="M95" s="316">
        <f t="shared" si="76"/>
        <v>138964.77631824225</v>
      </c>
      <c r="N95" s="317">
        <f t="shared" si="76"/>
        <v>169107.56981814766</v>
      </c>
      <c r="O95" s="14"/>
    </row>
    <row r="96" spans="1:15">
      <c r="A96" s="32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6" ht="13.8" thickBot="1">
      <c r="A97" s="32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6" ht="13.8" thickBot="1">
      <c r="A98" s="332" t="s">
        <v>151</v>
      </c>
      <c r="B98" s="333"/>
      <c r="C98" s="333"/>
      <c r="D98" s="333"/>
      <c r="E98" s="333"/>
      <c r="F98" s="333"/>
      <c r="G98" s="333"/>
      <c r="H98" s="333"/>
      <c r="I98" s="333"/>
      <c r="J98" s="333"/>
      <c r="K98" s="333"/>
      <c r="L98" s="333"/>
      <c r="M98" s="333"/>
      <c r="N98" s="334"/>
    </row>
    <row r="99" spans="1:16">
      <c r="A99" t="s">
        <v>152</v>
      </c>
      <c r="C99" s="223">
        <f>+'F2013 Elec - Delivered Loads'!$E$23</f>
        <v>-40288.263960262411</v>
      </c>
      <c r="D99" s="223">
        <f>+'F2013 Elec - Delivered Loads'!$E$24</f>
        <v>-137870.86521855043</v>
      </c>
      <c r="E99" s="223">
        <f>+'F2013 Elec - Delivered Loads'!$E$25</f>
        <v>-37375.883908834483</v>
      </c>
      <c r="F99" s="223">
        <f>+'F2013 Elec - Delivered Loads'!$E$26</f>
        <v>-55510.005000556237</v>
      </c>
      <c r="G99" s="223">
        <f>+'F2013 Elec - Delivered Loads'!$E$27</f>
        <v>-62238.068529330078</v>
      </c>
      <c r="H99" s="223">
        <f>+'F2013 Elec - Delivered Loads'!$E$28</f>
        <v>-43360.300192142953</v>
      </c>
      <c r="I99" s="223">
        <f>+'F2013 Elec - Delivered Loads'!$E$29</f>
        <v>9537.3352806563489</v>
      </c>
      <c r="J99" s="223">
        <f>+'F2013 Elec - Delivered Loads'!$E$30</f>
        <v>8012.8337684693979</v>
      </c>
      <c r="K99" s="223">
        <f>+'F2013 Elec - Delivered Loads'!$E$31</f>
        <v>309.55402356764534</v>
      </c>
      <c r="L99" s="223">
        <f>+'F2013 Elec - Delivered Loads'!$E$32</f>
        <v>119051.04846346925</v>
      </c>
      <c r="M99" s="223">
        <f>+'F2013 Elec - Delivered Loads'!$E$33</f>
        <v>109024.77628202294</v>
      </c>
      <c r="N99" s="223">
        <f>+'F2013 Elec - Delivered Loads'!$E$34</f>
        <v>134311.96478845133</v>
      </c>
      <c r="P99" s="100"/>
    </row>
    <row r="100" spans="1:16">
      <c r="A100" t="s">
        <v>153</v>
      </c>
      <c r="C100" s="223">
        <f>+'F2013 Elec - Delivered Loads'!$F$23</f>
        <v>-1284.7717558878358</v>
      </c>
      <c r="D100" s="223">
        <f>+'F2013 Elec - Delivered Loads'!$F$24</f>
        <v>-65703.169452722243</v>
      </c>
      <c r="E100" s="223">
        <f>+'F2013 Elec - Delivered Loads'!$F$25</f>
        <v>-1349.0411467834492</v>
      </c>
      <c r="F100" s="223">
        <f>+'F2013 Elec - Delivered Loads'!$F$26</f>
        <v>-1901.0259035851341</v>
      </c>
      <c r="G100" s="223">
        <f>+'F2013 Elec - Delivered Loads'!$F$27</f>
        <v>-866.83033042930765</v>
      </c>
      <c r="H100" s="223">
        <f>+'F2013 Elec - Delivered Loads'!$F$28</f>
        <v>-19846.39682203572</v>
      </c>
      <c r="I100" s="223">
        <f>+'F2013 Elec - Delivered Loads'!$F$29</f>
        <v>17684.919844809221</v>
      </c>
      <c r="J100" s="223">
        <f>+'F2013 Elec - Delivered Loads'!$F$30</f>
        <v>11719.396164412668</v>
      </c>
      <c r="K100" s="223">
        <f>+'F2013 Elec - Delivered Loads'!$F$31</f>
        <v>-26240.239460169338</v>
      </c>
      <c r="L100" s="223">
        <f>+'F2013 Elec - Delivered Loads'!$F$32</f>
        <v>23211.543538705562</v>
      </c>
      <c r="M100" s="223">
        <f>+'F2013 Elec - Delivered Loads'!$F$33</f>
        <v>33421.744775629079</v>
      </c>
      <c r="N100" s="223">
        <f>+'F2013 Elec - Delivered Loads'!$F$34</f>
        <v>36749.132031492365</v>
      </c>
      <c r="P100" s="39"/>
    </row>
    <row r="101" spans="1:16">
      <c r="A101" t="s">
        <v>154</v>
      </c>
      <c r="C101" s="223">
        <f>+'F2013 Elec - Delivered Loads'!$G$23</f>
        <v>9481.7411799800611</v>
      </c>
      <c r="D101" s="223">
        <f>+'F2013 Elec - Delivered Loads'!$G$24</f>
        <v>-6163.0029067771102</v>
      </c>
      <c r="E101" s="223">
        <f>+'F2013 Elec - Delivered Loads'!$G$25</f>
        <v>534.9421848008642</v>
      </c>
      <c r="F101" s="223">
        <f>+'F2013 Elec - Delivered Loads'!$G$26</f>
        <v>-1459.7271020929475</v>
      </c>
      <c r="G101" s="223">
        <f>+'F2013 Elec - Delivered Loads'!$G$27</f>
        <v>2220.8300564781093</v>
      </c>
      <c r="H101" s="223">
        <f>+'F2013 Elec - Delivered Loads'!$G$28</f>
        <v>601.47612803299853</v>
      </c>
      <c r="I101" s="223">
        <f>+'F2013 Elec - Delivered Loads'!$G$29</f>
        <v>1219.2921956661885</v>
      </c>
      <c r="J101" s="223">
        <f>+'F2013 Elec - Delivered Loads'!$G$30</f>
        <v>422.79764073947445</v>
      </c>
      <c r="K101" s="223">
        <f>+'F2013 Elec - Delivered Loads'!$G$31</f>
        <v>-3078.6943764156895</v>
      </c>
      <c r="L101" s="223">
        <f>+'F2013 Elec - Delivered Loads'!$G$32</f>
        <v>1910.3377695986856</v>
      </c>
      <c r="M101" s="223">
        <f>+'F2013 Elec - Delivered Loads'!$G$33</f>
        <v>-4412.049120218071</v>
      </c>
      <c r="N101" s="223">
        <f>+'F2013 Elec - Delivered Loads'!$G$34</f>
        <v>-2350.0182931766758</v>
      </c>
      <c r="P101" s="39"/>
    </row>
    <row r="102" spans="1:16">
      <c r="A102" t="s">
        <v>155</v>
      </c>
      <c r="C102" s="223">
        <f>+'F2013 Elec - Delivered Loads'!$H$23</f>
        <v>-279.8694184266642</v>
      </c>
      <c r="D102" s="223">
        <f>+'F2013 Elec - Delivered Loads'!$H$24</f>
        <v>-819.33907968623589</v>
      </c>
      <c r="E102" s="223">
        <f>+'F2013 Elec - Delivered Loads'!$H$25</f>
        <v>290.09330925254289</v>
      </c>
      <c r="F102" s="223">
        <f>+'F2013 Elec - Delivered Loads'!$H$26</f>
        <v>-415.37155910664023</v>
      </c>
      <c r="G102" s="223">
        <f>+'F2013 Elec - Delivered Loads'!$H$27</f>
        <v>23.913971394686996</v>
      </c>
      <c r="H102" s="223">
        <f>+'F2013 Elec - Delivered Loads'!$H$28</f>
        <v>72.510352348644119</v>
      </c>
      <c r="I102" s="223">
        <f>+'F2013 Elec - Delivered Loads'!$H$29</f>
        <v>-70.805755792011041</v>
      </c>
      <c r="J102" s="223">
        <f>+'F2013 Elec - Delivered Loads'!$H$30</f>
        <v>388.75110902077995</v>
      </c>
      <c r="K102" s="223">
        <f>+'F2013 Elec - Delivered Loads'!$H$31</f>
        <v>52.097919737750999</v>
      </c>
      <c r="L102" s="223">
        <f>+'F2013 Elec - Delivered Loads'!$H$32</f>
        <v>262.66093978395566</v>
      </c>
      <c r="M102" s="223">
        <f>+'F2013 Elec - Delivered Loads'!$H$33</f>
        <v>750.12406318606736</v>
      </c>
      <c r="N102" s="223">
        <f>+'F2013 Elec - Delivered Loads'!$H$34</f>
        <v>188.28474605514111</v>
      </c>
      <c r="P102" s="39"/>
    </row>
    <row r="103" spans="1:16">
      <c r="A103" t="s">
        <v>156</v>
      </c>
      <c r="C103" s="223">
        <f>+'F2013 Elec - Delivered Loads'!$I$23</f>
        <v>-110.65928998380014</v>
      </c>
      <c r="D103" s="223">
        <f>+'F2013 Elec - Delivered Loads'!$I$24</f>
        <v>-90.092895834325986</v>
      </c>
      <c r="E103" s="223">
        <f>+'F2013 Elec - Delivered Loads'!$I$25</f>
        <v>-46.774846146341361</v>
      </c>
      <c r="F103" s="223">
        <f>+'F2013 Elec - Delivered Loads'!$I$26</f>
        <v>-117.48779462941314</v>
      </c>
      <c r="G103" s="223">
        <f>+'F2013 Elec - Delivered Loads'!$I$27</f>
        <v>-87.929322314847127</v>
      </c>
      <c r="H103" s="223">
        <f>+'F2013 Elec - Delivered Loads'!$I$28</f>
        <v>-66.046938723171138</v>
      </c>
      <c r="I103" s="223">
        <f>+'F2013 Elec - Delivered Loads'!$I$29</f>
        <v>-19.412335162711457</v>
      </c>
      <c r="J103" s="223">
        <f>+'F2013 Elec - Delivered Loads'!$I$30</f>
        <v>-10.219942334109902</v>
      </c>
      <c r="K103" s="223">
        <f>+'F2013 Elec - Delivered Loads'!$I$31</f>
        <v>33.752548657352946</v>
      </c>
      <c r="L103" s="223">
        <f>+'F2013 Elec - Delivered Loads'!$I$32</f>
        <v>128.01559672379298</v>
      </c>
      <c r="M103" s="223">
        <f>+'F2013 Elec - Delivered Loads'!$I$33</f>
        <v>180.18031762223802</v>
      </c>
      <c r="N103" s="223">
        <f>+'F2013 Elec - Delivered Loads'!$I$34</f>
        <v>208.20654532551089</v>
      </c>
      <c r="P103" s="39"/>
    </row>
    <row r="104" spans="1:16">
      <c r="A104" t="s">
        <v>4</v>
      </c>
      <c r="C104" s="101">
        <f t="shared" ref="C104:N104" si="77">SUM(C99:C103)</f>
        <v>-32481.82324458065</v>
      </c>
      <c r="D104" s="101">
        <f t="shared" si="77"/>
        <v>-210646.46955357035</v>
      </c>
      <c r="E104" s="101">
        <f t="shared" si="77"/>
        <v>-37946.664407710865</v>
      </c>
      <c r="F104" s="101">
        <f t="shared" si="77"/>
        <v>-59403.617359970376</v>
      </c>
      <c r="G104" s="101">
        <f t="shared" si="77"/>
        <v>-60948.084154201439</v>
      </c>
      <c r="H104" s="101">
        <f t="shared" si="77"/>
        <v>-62598.757472520199</v>
      </c>
      <c r="I104" s="101">
        <f t="shared" si="77"/>
        <v>28351.329230177034</v>
      </c>
      <c r="J104" s="101">
        <f t="shared" si="77"/>
        <v>20533.55874030821</v>
      </c>
      <c r="K104" s="101">
        <f t="shared" si="77"/>
        <v>-28923.529344622275</v>
      </c>
      <c r="L104" s="101">
        <f t="shared" si="77"/>
        <v>144563.60630828128</v>
      </c>
      <c r="M104" s="101">
        <f t="shared" si="77"/>
        <v>138964.77631824222</v>
      </c>
      <c r="N104" s="101">
        <f t="shared" si="77"/>
        <v>169107.56981814769</v>
      </c>
      <c r="O104" s="14"/>
      <c r="P104" s="39"/>
    </row>
    <row r="105" spans="1:16" ht="15" customHeight="1">
      <c r="C105" s="102"/>
      <c r="D105" s="102"/>
      <c r="E105" s="102"/>
      <c r="F105" s="102"/>
      <c r="N105" s="102"/>
      <c r="O105" s="102"/>
      <c r="P105" s="39"/>
    </row>
    <row r="106" spans="1:16" ht="13.8" thickBot="1">
      <c r="P106" s="39"/>
    </row>
    <row r="107" spans="1:16" ht="13.8" thickBot="1">
      <c r="A107" s="332" t="s">
        <v>157</v>
      </c>
      <c r="B107" s="333"/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  <c r="N107" s="334"/>
      <c r="P107" s="39"/>
    </row>
    <row r="108" spans="1:16">
      <c r="P108" s="39"/>
    </row>
    <row r="109" spans="1:16">
      <c r="A109" s="40"/>
      <c r="B109" s="41"/>
      <c r="C109" s="40" t="s">
        <v>139</v>
      </c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2"/>
      <c r="P109" s="39"/>
    </row>
    <row r="110" spans="1:16">
      <c r="A110" s="40" t="s">
        <v>141</v>
      </c>
      <c r="B110" s="40" t="s">
        <v>96</v>
      </c>
      <c r="C110" s="93" t="str">
        <f t="shared" ref="C110:N110" si="78">+C64</f>
        <v>Sum of Jan-14</v>
      </c>
      <c r="D110" s="93" t="str">
        <f t="shared" si="78"/>
        <v>Sum of Feb-14</v>
      </c>
      <c r="E110" s="93" t="str">
        <f t="shared" si="78"/>
        <v>Sum of Mar-14</v>
      </c>
      <c r="F110" s="93" t="str">
        <f t="shared" si="78"/>
        <v>Sum of Apr-14</v>
      </c>
      <c r="G110" s="93" t="str">
        <f t="shared" si="78"/>
        <v>Sum of May-14</v>
      </c>
      <c r="H110" s="93" t="str">
        <f t="shared" si="78"/>
        <v>Sum of Jun-14</v>
      </c>
      <c r="I110" s="93" t="str">
        <f t="shared" si="78"/>
        <v>Sum of Jul-14</v>
      </c>
      <c r="J110" s="93" t="str">
        <f t="shared" si="78"/>
        <v>Sum of Aug-14</v>
      </c>
      <c r="K110" s="93" t="str">
        <f t="shared" si="78"/>
        <v>Sum of Sep-14</v>
      </c>
      <c r="L110" s="93" t="str">
        <f t="shared" si="78"/>
        <v>Sum of Oct-14</v>
      </c>
      <c r="M110" s="93" t="str">
        <f t="shared" si="78"/>
        <v>Sum of Nov-14</v>
      </c>
      <c r="N110" s="93" t="str">
        <f t="shared" si="78"/>
        <v>Sum of Dec-14</v>
      </c>
      <c r="P110" s="39"/>
    </row>
    <row r="111" spans="1:16">
      <c r="A111" s="318" t="s">
        <v>142</v>
      </c>
      <c r="B111" s="319">
        <v>7</v>
      </c>
      <c r="C111" s="222">
        <f>SUM('F2013  Schedule Billed Sales'!$BK$24)</f>
        <v>1256369.0392934552</v>
      </c>
      <c r="D111" s="222">
        <f>SUM('F2013  Schedule Billed Sales'!$BK$25)</f>
        <v>1146843.2027756667</v>
      </c>
      <c r="E111" s="222">
        <f>SUM('F2013  Schedule Billed Sales'!$BK$26)</f>
        <v>1049566.3966174927</v>
      </c>
      <c r="F111" s="222">
        <f>SUM('F2013  Schedule Billed Sales'!$BK$27)</f>
        <v>908796.40656768531</v>
      </c>
      <c r="G111" s="222">
        <f>SUM('F2013  Schedule Billed Sales'!$BK$28)</f>
        <v>792819.24239226815</v>
      </c>
      <c r="H111" s="222">
        <f>SUM('F2013  Schedule Billed Sales'!$BK$29)</f>
        <v>701202.74099534785</v>
      </c>
      <c r="I111" s="222">
        <f>SUM('F2013  Schedule Billed Sales'!$BK$30)</f>
        <v>657268.24906797882</v>
      </c>
      <c r="J111" s="222">
        <f>SUM('F2013  Schedule Billed Sales'!$BK$31)</f>
        <v>659128.34934102616</v>
      </c>
      <c r="K111" s="222">
        <f>SUM('F2013  Schedule Billed Sales'!$BK$32)</f>
        <v>668079.90380969795</v>
      </c>
      <c r="L111" s="222">
        <f>SUM('F2013  Schedule Billed Sales'!$BK$33)</f>
        <v>700448.83248285705</v>
      </c>
      <c r="M111" s="222">
        <f>SUM('F2013  Schedule Billed Sales'!$BK$34)</f>
        <v>892836.63707531756</v>
      </c>
      <c r="N111" s="222">
        <f>SUM('F2013  Schedule Billed Sales'!$BK$35)</f>
        <v>1128344.8285813839</v>
      </c>
    </row>
    <row r="112" spans="1:16">
      <c r="A112" s="318" t="s">
        <v>143</v>
      </c>
      <c r="B112" s="319"/>
      <c r="C112" s="82">
        <f>SUM(C111)</f>
        <v>1256369.0392934552</v>
      </c>
      <c r="D112" s="82">
        <f t="shared" ref="D112:N112" si="79">SUM(D111)</f>
        <v>1146843.2027756667</v>
      </c>
      <c r="E112" s="82">
        <f t="shared" si="79"/>
        <v>1049566.3966174927</v>
      </c>
      <c r="F112" s="82">
        <f t="shared" si="79"/>
        <v>908796.40656768531</v>
      </c>
      <c r="G112" s="82">
        <f t="shared" si="79"/>
        <v>792819.24239226815</v>
      </c>
      <c r="H112" s="82">
        <f t="shared" si="79"/>
        <v>701202.74099534785</v>
      </c>
      <c r="I112" s="82">
        <f t="shared" si="79"/>
        <v>657268.24906797882</v>
      </c>
      <c r="J112" s="82">
        <f t="shared" si="79"/>
        <v>659128.34934102616</v>
      </c>
      <c r="K112" s="82">
        <f t="shared" si="79"/>
        <v>668079.90380969795</v>
      </c>
      <c r="L112" s="82">
        <f t="shared" si="79"/>
        <v>700448.83248285705</v>
      </c>
      <c r="M112" s="82">
        <f t="shared" si="79"/>
        <v>892836.63707531756</v>
      </c>
      <c r="N112" s="83">
        <f t="shared" si="79"/>
        <v>1128344.8285813839</v>
      </c>
    </row>
    <row r="113" spans="1:14">
      <c r="A113" s="40" t="s">
        <v>144</v>
      </c>
      <c r="B113">
        <v>24</v>
      </c>
      <c r="C113" s="222">
        <f>SUM('F2013  Schedule Billed Sales'!$L$24,'F2013  Schedule Billed Sales'!$H$24)</f>
        <v>249541.02713741254</v>
      </c>
      <c r="D113" s="222">
        <f>SUM('F2013  Schedule Billed Sales'!$L$25,'F2013  Schedule Billed Sales'!$H$25)</f>
        <v>239063.69165922684</v>
      </c>
      <c r="E113" s="222">
        <f>SUM('F2013  Schedule Billed Sales'!$L$26,'F2013  Schedule Billed Sales'!$H$26)</f>
        <v>230177.13542810705</v>
      </c>
      <c r="F113" s="222">
        <f>SUM('F2013  Schedule Billed Sales'!$L$27,'F2013  Schedule Billed Sales'!$H$27)</f>
        <v>207605.51786776318</v>
      </c>
      <c r="G113" s="222">
        <f>SUM('F2013  Schedule Billed Sales'!$L$28,'F2013  Schedule Billed Sales'!$H$28)</f>
        <v>198706.63780209221</v>
      </c>
      <c r="H113" s="222">
        <f>SUM('F2013  Schedule Billed Sales'!$L$29,'F2013  Schedule Billed Sales'!$H$29)</f>
        <v>201326.8546461045</v>
      </c>
      <c r="I113" s="222">
        <f>SUM('F2013  Schedule Billed Sales'!$L$30,'F2013  Schedule Billed Sales'!$H$30)</f>
        <v>198214.51287282535</v>
      </c>
      <c r="J113" s="222">
        <f>SUM('F2013  Schedule Billed Sales'!$L$31,'F2013  Schedule Billed Sales'!$H$31)</f>
        <v>204682.62875800917</v>
      </c>
      <c r="K113" s="222">
        <f>SUM('F2013  Schedule Billed Sales'!$L$32,'F2013  Schedule Billed Sales'!$H$32)</f>
        <v>202483.96548844362</v>
      </c>
      <c r="L113" s="222">
        <f>SUM('F2013  Schedule Billed Sales'!$L$33,'F2013  Schedule Billed Sales'!$H$33)</f>
        <v>191424.77854795576</v>
      </c>
      <c r="M113" s="222">
        <f>SUM('F2013  Schedule Billed Sales'!$L$34,'F2013  Schedule Billed Sales'!$H$34)</f>
        <v>205529.48658889646</v>
      </c>
      <c r="N113" s="222">
        <f>SUM('F2013  Schedule Billed Sales'!$L$35,'F2013  Schedule Billed Sales'!$H$35)</f>
        <v>231461.53105424129</v>
      </c>
    </row>
    <row r="114" spans="1:14">
      <c r="A114" s="74"/>
      <c r="B114">
        <v>25</v>
      </c>
      <c r="C114" s="222">
        <f>SUM('F2013  Schedule Billed Sales'!$D$24,'F2013  Schedule Billed Sales'!$J$24,'F2013  Schedule Billed Sales'!$M$24)</f>
        <v>260356.85756341027</v>
      </c>
      <c r="D114" s="222">
        <f>SUM('F2013  Schedule Billed Sales'!$D$25,'F2013  Schedule Billed Sales'!$J$25,'F2013  Schedule Billed Sales'!$M$25)</f>
        <v>245418.15626884921</v>
      </c>
      <c r="E114" s="222">
        <f>SUM('F2013  Schedule Billed Sales'!$D$26,'F2013  Schedule Billed Sales'!$J$26,'F2013  Schedule Billed Sales'!$M$26)</f>
        <v>244411.64347799949</v>
      </c>
      <c r="F114" s="222">
        <f>SUM('F2013  Schedule Billed Sales'!$D$27,'F2013  Schedule Billed Sales'!$J$27,'F2013  Schedule Billed Sales'!$M$27)</f>
        <v>225056.07739110867</v>
      </c>
      <c r="G114" s="222">
        <f>SUM('F2013  Schedule Billed Sales'!$D$28,'F2013  Schedule Billed Sales'!$J$28,'F2013  Schedule Billed Sales'!$M$28)</f>
        <v>227793.09664584105</v>
      </c>
      <c r="H114" s="222">
        <f>SUM('F2013  Schedule Billed Sales'!$D$29,'F2013  Schedule Billed Sales'!$J$29,'F2013  Schedule Billed Sales'!$M$29)</f>
        <v>236336.44237761456</v>
      </c>
      <c r="I114" s="222">
        <f>SUM('F2013  Schedule Billed Sales'!$D$30,'F2013  Schedule Billed Sales'!$J$30,'F2013  Schedule Billed Sales'!$M$30)</f>
        <v>215409.32619406781</v>
      </c>
      <c r="J114" s="222">
        <f>SUM('F2013  Schedule Billed Sales'!$D$31,'F2013  Schedule Billed Sales'!$J$31,'F2013  Schedule Billed Sales'!$M$31)</f>
        <v>230878.79041554235</v>
      </c>
      <c r="K114" s="222">
        <f>SUM('F2013  Schedule Billed Sales'!$D$32,'F2013  Schedule Billed Sales'!$J$32,'F2013  Schedule Billed Sales'!$M$32)</f>
        <v>233751.04413758774</v>
      </c>
      <c r="L114" s="222">
        <f>SUM('F2013  Schedule Billed Sales'!$D$33,'F2013  Schedule Billed Sales'!$J$33,'F2013  Schedule Billed Sales'!$M$33)</f>
        <v>220460.65571162562</v>
      </c>
      <c r="M114" s="222">
        <f>SUM('F2013  Schedule Billed Sales'!$D$34,'F2013  Schedule Billed Sales'!$J$34,'F2013  Schedule Billed Sales'!$M$34)</f>
        <v>227647.38918280796</v>
      </c>
      <c r="N114" s="222">
        <f>SUM('F2013  Schedule Billed Sales'!$D$35,'F2013  Schedule Billed Sales'!$J$35,'F2013  Schedule Billed Sales'!$M$35)</f>
        <v>240143.68562290343</v>
      </c>
    </row>
    <row r="115" spans="1:14">
      <c r="A115" s="74"/>
      <c r="B115">
        <v>26</v>
      </c>
      <c r="C115" s="222">
        <f>SUM('F2013  Schedule Billed Sales'!$K$24,'F2013  Schedule Billed Sales'!$N$24)</f>
        <v>123266.30208090904</v>
      </c>
      <c r="D115" s="222">
        <f>SUM('F2013  Schedule Billed Sales'!$K$25,'F2013  Schedule Billed Sales'!$N$25)</f>
        <v>143530.79033336564</v>
      </c>
      <c r="E115" s="222">
        <f>SUM('F2013  Schedule Billed Sales'!$K$26,'F2013  Schedule Billed Sales'!$N$26)</f>
        <v>142112.80625340581</v>
      </c>
      <c r="F115" s="222">
        <f>SUM('F2013  Schedule Billed Sales'!$K$27,'F2013  Schedule Billed Sales'!$N$27)</f>
        <v>139429.57734381707</v>
      </c>
      <c r="G115" s="222">
        <f>SUM('F2013  Schedule Billed Sales'!$K$28,'F2013  Schedule Billed Sales'!$N$28)</f>
        <v>131823.26499700279</v>
      </c>
      <c r="H115" s="222">
        <f>SUM('F2013  Schedule Billed Sales'!$K$29,'F2013  Schedule Billed Sales'!$N$29)</f>
        <v>143899.02178219554</v>
      </c>
      <c r="I115" s="222">
        <f>SUM('F2013  Schedule Billed Sales'!$K$30,'F2013  Schedule Billed Sales'!$N$30)</f>
        <v>143781.40343578433</v>
      </c>
      <c r="J115" s="222">
        <f>SUM('F2013  Schedule Billed Sales'!$K$31,'F2013  Schedule Billed Sales'!$N$31)</f>
        <v>148406.70367562721</v>
      </c>
      <c r="K115" s="222">
        <f>SUM('F2013  Schedule Billed Sales'!$K$32,'F2013  Schedule Billed Sales'!$N$32)</f>
        <v>151247.80813753084</v>
      </c>
      <c r="L115" s="222">
        <f>SUM('F2013  Schedule Billed Sales'!$K$33,'F2013  Schedule Billed Sales'!$N$33)</f>
        <v>141264.55093806924</v>
      </c>
      <c r="M115" s="222">
        <f>SUM('F2013  Schedule Billed Sales'!$K$34,'F2013  Schedule Billed Sales'!$N$34)</f>
        <v>144473.14681116634</v>
      </c>
      <c r="N115" s="222">
        <f>SUM('F2013  Schedule Billed Sales'!$K$35,'F2013  Schedule Billed Sales'!$N$35)</f>
        <v>142498.38720834444</v>
      </c>
    </row>
    <row r="116" spans="1:14">
      <c r="A116" s="74"/>
      <c r="B116">
        <v>29</v>
      </c>
      <c r="C116" s="222">
        <f>SUM('F2013  Schedule Billed Sales'!$O$24)</f>
        <v>383.09429553482471</v>
      </c>
      <c r="D116" s="222">
        <f>SUM('F2013  Schedule Billed Sales'!$O$25)</f>
        <v>381.03010533836294</v>
      </c>
      <c r="E116" s="222">
        <f>SUM('F2013  Schedule Billed Sales'!$O$26)</f>
        <v>365.80811575972325</v>
      </c>
      <c r="F116" s="222">
        <f>SUM('F2013  Schedule Billed Sales'!$O$27)</f>
        <v>387.33646790256176</v>
      </c>
      <c r="G116" s="222">
        <f>SUM('F2013  Schedule Billed Sales'!$O$28)</f>
        <v>805.5039396248452</v>
      </c>
      <c r="H116" s="222">
        <f>SUM('F2013  Schedule Billed Sales'!$O$29)</f>
        <v>1321.3854186172896</v>
      </c>
      <c r="I116" s="222">
        <f>SUM('F2013  Schedule Billed Sales'!$O$30)</f>
        <v>1710.537284043595</v>
      </c>
      <c r="J116" s="222">
        <f>SUM('F2013  Schedule Billed Sales'!$O$31)</f>
        <v>3819.1161046930561</v>
      </c>
      <c r="K116" s="222">
        <f>SUM('F2013  Schedule Billed Sales'!$O$32)</f>
        <v>3357.0540640880777</v>
      </c>
      <c r="L116" s="222">
        <f>SUM('F2013  Schedule Billed Sales'!$O$33)</f>
        <v>1509.8411253273546</v>
      </c>
      <c r="M116" s="222">
        <f>SUM('F2013  Schedule Billed Sales'!$O$34)</f>
        <v>533.75520851162798</v>
      </c>
      <c r="N116" s="222">
        <f>SUM('F2013  Schedule Billed Sales'!$O$35)</f>
        <v>394.49918545278206</v>
      </c>
    </row>
    <row r="117" spans="1:14">
      <c r="A117" s="74"/>
      <c r="B117">
        <v>31</v>
      </c>
      <c r="C117" s="222">
        <f>SUM('F2013  Schedule Billed Sales'!$I$24,'F2013  Schedule Billed Sales'!$P$24)</f>
        <v>78401.770261051948</v>
      </c>
      <c r="D117" s="222">
        <f>SUM('F2013  Schedule Billed Sales'!$I$25,'F2013  Schedule Billed Sales'!$P$25)</f>
        <v>77705.941995842149</v>
      </c>
      <c r="E117" s="222">
        <f>SUM('F2013  Schedule Billed Sales'!$I$26,'F2013  Schedule Billed Sales'!$P$26)</f>
        <v>77648.48378402149</v>
      </c>
      <c r="F117" s="222">
        <f>SUM('F2013  Schedule Billed Sales'!$I$27,'F2013  Schedule Billed Sales'!$P$27)</f>
        <v>63302.482315446556</v>
      </c>
      <c r="G117" s="222">
        <f>SUM('F2013  Schedule Billed Sales'!$I$28,'F2013  Schedule Billed Sales'!$P$28)</f>
        <v>65255.022184854315</v>
      </c>
      <c r="H117" s="222">
        <f>SUM('F2013  Schedule Billed Sales'!$I$29,'F2013  Schedule Billed Sales'!$P$29)</f>
        <v>67172.059523044387</v>
      </c>
      <c r="I117" s="222">
        <f>SUM('F2013  Schedule Billed Sales'!$I$30,'F2013  Schedule Billed Sales'!$P$30)</f>
        <v>72602.915263690738</v>
      </c>
      <c r="J117" s="222">
        <f>SUM('F2013  Schedule Billed Sales'!$I$31,'F2013  Schedule Billed Sales'!$P$31)</f>
        <v>72156.261988188082</v>
      </c>
      <c r="K117" s="222">
        <f>SUM('F2013  Schedule Billed Sales'!$I$32,'F2013  Schedule Billed Sales'!$P$32)</f>
        <v>73088.028374071888</v>
      </c>
      <c r="L117" s="222">
        <f>SUM('F2013  Schedule Billed Sales'!$I$33,'F2013  Schedule Billed Sales'!$P$33)</f>
        <v>80331.491657607156</v>
      </c>
      <c r="M117" s="222">
        <f>SUM('F2013  Schedule Billed Sales'!$I$34,'F2013  Schedule Billed Sales'!$P$34)</f>
        <v>77267.761837467115</v>
      </c>
      <c r="N117" s="222">
        <f>SUM('F2013  Schedule Billed Sales'!$I$35,'F2013  Schedule Billed Sales'!$P$35)</f>
        <v>104260.21958522455</v>
      </c>
    </row>
    <row r="118" spans="1:14">
      <c r="A118" s="74"/>
      <c r="B118">
        <v>35</v>
      </c>
      <c r="C118" s="222">
        <f>SUM('F2013  Schedule Billed Sales'!$Q$24)</f>
        <v>3.0709086737365032</v>
      </c>
      <c r="D118" s="222">
        <f>SUM('F2013  Schedule Billed Sales'!$Q$25)</f>
        <v>2.9642833927579382</v>
      </c>
      <c r="E118" s="222">
        <f>SUM('F2013  Schedule Billed Sales'!$Q$26)</f>
        <v>2.9461671681244677</v>
      </c>
      <c r="F118" s="222">
        <f>SUM('F2013  Schedule Billed Sales'!$Q$27)</f>
        <v>2.9928304809942432</v>
      </c>
      <c r="G118" s="222">
        <f>SUM('F2013  Schedule Billed Sales'!$Q$28)</f>
        <v>314.16873042115014</v>
      </c>
      <c r="H118" s="222">
        <f>SUM('F2013  Schedule Billed Sales'!$Q$29)</f>
        <v>789.59065314288409</v>
      </c>
      <c r="I118" s="222">
        <f>SUM('F2013  Schedule Billed Sales'!$Q$30)</f>
        <v>629.34985261924965</v>
      </c>
      <c r="J118" s="222">
        <f>SUM('F2013  Schedule Billed Sales'!$Q$31)</f>
        <v>971.40772739162867</v>
      </c>
      <c r="K118" s="222">
        <f>SUM('F2013  Schedule Billed Sales'!$Q$32)</f>
        <v>928.45452995636833</v>
      </c>
      <c r="L118" s="222">
        <f>SUM('F2013  Schedule Billed Sales'!$Q$33)</f>
        <v>647.49613065348206</v>
      </c>
      <c r="M118" s="222">
        <f>SUM('F2013  Schedule Billed Sales'!$Q$34)</f>
        <v>276.40970636971485</v>
      </c>
      <c r="N118" s="222">
        <f>SUM('F2013  Schedule Billed Sales'!$Q$35)</f>
        <v>5.1337175830537518</v>
      </c>
    </row>
    <row r="119" spans="1:14">
      <c r="A119" s="74"/>
      <c r="B119">
        <v>40</v>
      </c>
      <c r="C119" s="222">
        <f>SUM('F2013  Schedule Billed Sales'!$R$24)</f>
        <v>59733.960460992217</v>
      </c>
      <c r="D119" s="222">
        <f>SUM('F2013  Schedule Billed Sales'!$R$25)</f>
        <v>53186.573883762307</v>
      </c>
      <c r="E119" s="222">
        <f>SUM('F2013  Schedule Billed Sales'!$R$26)</f>
        <v>52142.525840930357</v>
      </c>
      <c r="F119" s="222">
        <f>SUM('F2013  Schedule Billed Sales'!$R$27)</f>
        <v>50255.668269788381</v>
      </c>
      <c r="G119" s="222">
        <f>SUM('F2013  Schedule Billed Sales'!$R$28)</f>
        <v>58218.060665544435</v>
      </c>
      <c r="H119" s="222">
        <f>SUM('F2013  Schedule Billed Sales'!$R$29)</f>
        <v>44776.52922733286</v>
      </c>
      <c r="I119" s="222">
        <f>SUM('F2013  Schedule Billed Sales'!$R$30)</f>
        <v>63435.874630153099</v>
      </c>
      <c r="J119" s="222">
        <f>SUM('F2013  Schedule Billed Sales'!$R$31)</f>
        <v>63664.250921832994</v>
      </c>
      <c r="K119" s="222">
        <f>SUM('F2013  Schedule Billed Sales'!$R$32)</f>
        <v>52940.513097180628</v>
      </c>
      <c r="L119" s="222">
        <f>SUM('F2013  Schedule Billed Sales'!$R$33)</f>
        <v>56339.983097905439</v>
      </c>
      <c r="M119" s="222">
        <f>SUM('F2013  Schedule Billed Sales'!$R$34)</f>
        <v>49312.375821380861</v>
      </c>
      <c r="N119" s="222">
        <f>SUM('F2013  Schedule Billed Sales'!$R$35)</f>
        <v>51068.415974713615</v>
      </c>
    </row>
    <row r="120" spans="1:14">
      <c r="A120" s="74"/>
      <c r="B120">
        <v>43</v>
      </c>
      <c r="C120" s="222">
        <f>SUM('F2013  Schedule Billed Sales'!$S$24)</f>
        <v>17616.329073249217</v>
      </c>
      <c r="D120" s="222">
        <f>SUM('F2013  Schedule Billed Sales'!$S$25)</f>
        <v>17492.616367015769</v>
      </c>
      <c r="E120" s="222">
        <f>SUM('F2013  Schedule Billed Sales'!$S$26)</f>
        <v>16902.298159533075</v>
      </c>
      <c r="F120" s="222">
        <f>SUM('F2013  Schedule Billed Sales'!$S$27)</f>
        <v>12790.91844689746</v>
      </c>
      <c r="G120" s="222">
        <f>SUM('F2013  Schedule Billed Sales'!$S$28)</f>
        <v>12390.184895655511</v>
      </c>
      <c r="H120" s="222">
        <f>SUM('F2013  Schedule Billed Sales'!$S$29)</f>
        <v>10065.323014083002</v>
      </c>
      <c r="I120" s="222">
        <f>SUM('F2013  Schedule Billed Sales'!$S$30)</f>
        <v>6880.5689607567465</v>
      </c>
      <c r="J120" s="222">
        <f>SUM('F2013  Schedule Billed Sales'!$S$31)</f>
        <v>5353.0610488494467</v>
      </c>
      <c r="K120" s="222">
        <f>SUM('F2013  Schedule Billed Sales'!$S$32)</f>
        <v>7149.4974387218781</v>
      </c>
      <c r="L120" s="222">
        <f>SUM('F2013  Schedule Billed Sales'!$S$33)</f>
        <v>9740.183643397997</v>
      </c>
      <c r="M120" s="222">
        <f>SUM('F2013  Schedule Billed Sales'!$S$34)</f>
        <v>12652.147811797382</v>
      </c>
      <c r="N120" s="222">
        <f>SUM('F2013  Schedule Billed Sales'!$S$35)</f>
        <v>16411.595284293075</v>
      </c>
    </row>
    <row r="121" spans="1:14">
      <c r="A121" s="74"/>
      <c r="B121">
        <v>46</v>
      </c>
      <c r="C121" s="222">
        <f>SUM('F2013  Schedule Billed Sales'!$T$24)</f>
        <v>0.42085893396512397</v>
      </c>
      <c r="D121" s="222">
        <f>SUM('F2013  Schedule Billed Sales'!$T$25)</f>
        <v>0.41868040959769809</v>
      </c>
      <c r="E121" s="222">
        <f>SUM('F2013  Schedule Billed Sales'!$T$26)</f>
        <v>0.43651062773977184</v>
      </c>
      <c r="F121" s="222">
        <f>SUM('F2013  Schedule Billed Sales'!$T$27)</f>
        <v>1.36129335262856</v>
      </c>
      <c r="G121" s="222">
        <f>SUM('F2013  Schedule Billed Sales'!$T$28)</f>
        <v>1.8330970636137984</v>
      </c>
      <c r="H121" s="222">
        <f>SUM('F2013  Schedule Billed Sales'!$T$29)</f>
        <v>2.1115904321653534</v>
      </c>
      <c r="I121" s="222">
        <f>SUM('F2013  Schedule Billed Sales'!$T$30)</f>
        <v>1.2238034675609268</v>
      </c>
      <c r="J121" s="222">
        <f>SUM('F2013  Schedule Billed Sales'!$T$31)</f>
        <v>0</v>
      </c>
      <c r="K121" s="222">
        <f>SUM('F2013  Schedule Billed Sales'!$T$32)</f>
        <v>0</v>
      </c>
      <c r="L121" s="222">
        <f>SUM('F2013  Schedule Billed Sales'!$T$33)</f>
        <v>0</v>
      </c>
      <c r="M121" s="222">
        <f>SUM('F2013  Schedule Billed Sales'!$T$34)</f>
        <v>0.79614227546520833</v>
      </c>
      <c r="N121" s="222">
        <f>SUM('F2013  Schedule Billed Sales'!$T$35)</f>
        <v>0.39829381123870417</v>
      </c>
    </row>
    <row r="122" spans="1:14">
      <c r="A122" s="74"/>
      <c r="B122">
        <v>49</v>
      </c>
      <c r="C122" s="222">
        <f>SUM('F2013  Schedule Billed Sales'!$U$24)</f>
        <v>38132.871928477936</v>
      </c>
      <c r="D122" s="222">
        <f>SUM('F2013  Schedule Billed Sales'!$U$25)</f>
        <v>39724.833350618064</v>
      </c>
      <c r="E122" s="222">
        <f>SUM('F2013  Schedule Billed Sales'!$U$26)</f>
        <v>36489.435778608873</v>
      </c>
      <c r="F122" s="222">
        <f>SUM('F2013  Schedule Billed Sales'!$U$27)</f>
        <v>38211.426459564864</v>
      </c>
      <c r="G122" s="222">
        <f>SUM('F2013  Schedule Billed Sales'!$U$28)</f>
        <v>36418.735178333482</v>
      </c>
      <c r="H122" s="222">
        <f>SUM('F2013  Schedule Billed Sales'!$U$29)</f>
        <v>37065.332263388074</v>
      </c>
      <c r="I122" s="222">
        <f>SUM('F2013  Schedule Billed Sales'!$U$30)</f>
        <v>42230.120202084785</v>
      </c>
      <c r="J122" s="222">
        <f>SUM('F2013  Schedule Billed Sales'!$U$31)</f>
        <v>38003.090527538836</v>
      </c>
      <c r="K122" s="222">
        <f>SUM('F2013  Schedule Billed Sales'!$U$32)</f>
        <v>40883.585459577647</v>
      </c>
      <c r="L122" s="222">
        <f>SUM('F2013  Schedule Billed Sales'!$U$33)</f>
        <v>36116.769924522261</v>
      </c>
      <c r="M122" s="222">
        <f>SUM('F2013  Schedule Billed Sales'!$U$34)</f>
        <v>38590.668578894547</v>
      </c>
      <c r="N122" s="222">
        <f>SUM('F2013  Schedule Billed Sales'!$U$35)</f>
        <v>38776.748618449965</v>
      </c>
    </row>
    <row r="123" spans="1:14">
      <c r="A123" s="74"/>
      <c r="B123" t="s">
        <v>135</v>
      </c>
      <c r="C123" s="222">
        <f>SUM('F2013  Schedule Billed Sales'!$V$24:$Y$24)</f>
        <v>543.74676175763557</v>
      </c>
      <c r="D123" s="222">
        <f>SUM('F2013  Schedule Billed Sales'!$V$25:$Y$25)</f>
        <v>558.18901762267501</v>
      </c>
      <c r="E123" s="222">
        <f>SUM('F2013  Schedule Billed Sales'!$V$26:$Y$26)</f>
        <v>552.50086373442446</v>
      </c>
      <c r="F123" s="222">
        <f>SUM('F2013  Schedule Billed Sales'!$V$27:$Y$27)</f>
        <v>547.56282863099216</v>
      </c>
      <c r="G123" s="222">
        <f>SUM('F2013  Schedule Billed Sales'!$V$28:$Y$28)</f>
        <v>574.96256974177788</v>
      </c>
      <c r="H123" s="222">
        <f>SUM('F2013  Schedule Billed Sales'!$V$29:$Y$29)</f>
        <v>538.79248414697486</v>
      </c>
      <c r="I123" s="222">
        <f>SUM('F2013  Schedule Billed Sales'!$V$30:$Y$30)</f>
        <v>537.78528285610162</v>
      </c>
      <c r="J123" s="222">
        <f>SUM('F2013  Schedule Billed Sales'!$V$31:$Y$31)</f>
        <v>544.58933297464728</v>
      </c>
      <c r="K123" s="222">
        <f>SUM('F2013  Schedule Billed Sales'!$V$32:$Y$32)</f>
        <v>530.03519317704672</v>
      </c>
      <c r="L123" s="222">
        <f>SUM('F2013  Schedule Billed Sales'!$V$33:$Y$33)</f>
        <v>539.54301233694696</v>
      </c>
      <c r="M123" s="222">
        <f>SUM('F2013  Schedule Billed Sales'!$V$34:$Y$34)</f>
        <v>531.63619011542426</v>
      </c>
      <c r="N123" s="222">
        <f>SUM('F2013  Schedule Billed Sales'!$V$35:$Y$35)</f>
        <v>531.95792752307125</v>
      </c>
    </row>
    <row r="124" spans="1:14">
      <c r="A124" s="318" t="s">
        <v>145</v>
      </c>
      <c r="B124" s="320"/>
      <c r="C124" s="82">
        <f>SUM(C113:C123)</f>
        <v>827979.45133040322</v>
      </c>
      <c r="D124" s="82">
        <f t="shared" ref="D124:N124" si="80">SUM(D113:D123)</f>
        <v>817065.20594544336</v>
      </c>
      <c r="E124" s="82">
        <f t="shared" si="80"/>
        <v>800806.02037989616</v>
      </c>
      <c r="F124" s="82">
        <f t="shared" si="80"/>
        <v>737590.92151475337</v>
      </c>
      <c r="G124" s="82">
        <f t="shared" si="80"/>
        <v>732301.47070617508</v>
      </c>
      <c r="H124" s="82">
        <f t="shared" si="80"/>
        <v>743293.44298010226</v>
      </c>
      <c r="I124" s="82">
        <f t="shared" si="80"/>
        <v>745433.61778234935</v>
      </c>
      <c r="J124" s="82">
        <f t="shared" si="80"/>
        <v>768479.90050064726</v>
      </c>
      <c r="K124" s="82">
        <f t="shared" si="80"/>
        <v>766359.98592033563</v>
      </c>
      <c r="L124" s="82">
        <f t="shared" si="80"/>
        <v>738375.29378940118</v>
      </c>
      <c r="M124" s="82">
        <f t="shared" si="80"/>
        <v>756815.57387968292</v>
      </c>
      <c r="N124" s="83">
        <f t="shared" si="80"/>
        <v>825552.57247254055</v>
      </c>
    </row>
    <row r="125" spans="1:14">
      <c r="A125" s="96" t="s">
        <v>146</v>
      </c>
      <c r="B125">
        <v>24</v>
      </c>
      <c r="C125" s="222">
        <f>+'F2013  Schedule Billed Sales'!$AC$24</f>
        <v>8733.9607024197885</v>
      </c>
      <c r="D125" s="222">
        <f>+'F2013  Schedule Billed Sales'!$AC$25</f>
        <v>8715.7666212384411</v>
      </c>
      <c r="E125" s="222">
        <f>+'F2013  Schedule Billed Sales'!$AC$26</f>
        <v>8375.3022667293608</v>
      </c>
      <c r="F125" s="222">
        <f>+'F2013  Schedule Billed Sales'!$AC$27</f>
        <v>7982.2593890509943</v>
      </c>
      <c r="G125" s="222">
        <f>+'F2013  Schedule Billed Sales'!$AC$28</f>
        <v>7870.5027980484028</v>
      </c>
      <c r="H125" s="222">
        <f>+'F2013  Schedule Billed Sales'!$AC$29</f>
        <v>6783.2480193042002</v>
      </c>
      <c r="I125" s="222">
        <f>+'F2013  Schedule Billed Sales'!$AC$30</f>
        <v>6934.1246956750037</v>
      </c>
      <c r="J125" s="222">
        <f>+'F2013  Schedule Billed Sales'!$AC$31</f>
        <v>7191.6814481692609</v>
      </c>
      <c r="K125" s="222">
        <f>+'F2013  Schedule Billed Sales'!$AC$32</f>
        <v>7136.0560506881475</v>
      </c>
      <c r="L125" s="222">
        <f>+'F2013  Schedule Billed Sales'!$AC$33</f>
        <v>6980.6156875663755</v>
      </c>
      <c r="M125" s="222">
        <f>+'F2013  Schedule Billed Sales'!$AC$34</f>
        <v>7667.4042295661338</v>
      </c>
      <c r="N125" s="222">
        <f>+'F2013  Schedule Billed Sales'!$AC$35</f>
        <v>8401.2477864320426</v>
      </c>
    </row>
    <row r="126" spans="1:14">
      <c r="A126" s="74"/>
      <c r="B126">
        <v>25</v>
      </c>
      <c r="C126" s="222">
        <f>+'F2013  Schedule Billed Sales'!$AD$24</f>
        <v>15763.025182363705</v>
      </c>
      <c r="D126" s="222">
        <f>+'F2013  Schedule Billed Sales'!$AD$25</f>
        <v>16448.171008427478</v>
      </c>
      <c r="E126" s="222">
        <f>+'F2013  Schedule Billed Sales'!$AD$26</f>
        <v>16774.374133232504</v>
      </c>
      <c r="F126" s="222">
        <f>+'F2013  Schedule Billed Sales'!$AD$27</f>
        <v>17033.830487253774</v>
      </c>
      <c r="G126" s="222">
        <f>+'F2013  Schedule Billed Sales'!$AD$28</f>
        <v>17805.05897341124</v>
      </c>
      <c r="H126" s="222">
        <f>+'F2013  Schedule Billed Sales'!$AD$29</f>
        <v>16648.903983103537</v>
      </c>
      <c r="I126" s="222">
        <f>+'F2013  Schedule Billed Sales'!$AD$30</f>
        <v>13219.629708972834</v>
      </c>
      <c r="J126" s="222">
        <f>+'F2013  Schedule Billed Sales'!$AD$31</f>
        <v>16410.343073469998</v>
      </c>
      <c r="K126" s="222">
        <f>+'F2013  Schedule Billed Sales'!$AD$32</f>
        <v>15692.123572695627</v>
      </c>
      <c r="L126" s="222">
        <f>+'F2013  Schedule Billed Sales'!$AD$33</f>
        <v>15298.346150842897</v>
      </c>
      <c r="M126" s="222">
        <f>+'F2013  Schedule Billed Sales'!$AD$34</f>
        <v>15513.934575044421</v>
      </c>
      <c r="N126" s="222">
        <f>+'F2013  Schedule Billed Sales'!$AD$35</f>
        <v>15776.535560887534</v>
      </c>
    </row>
    <row r="127" spans="1:14">
      <c r="A127" s="74"/>
      <c r="B127">
        <v>26</v>
      </c>
      <c r="C127" s="222">
        <f>+'F2013  Schedule Billed Sales'!$AE$24</f>
        <v>18718.673764542451</v>
      </c>
      <c r="D127" s="222">
        <f>+'F2013  Schedule Billed Sales'!$AE$25</f>
        <v>18937.937636835301</v>
      </c>
      <c r="E127" s="222">
        <f>+'F2013  Schedule Billed Sales'!$AE$26</f>
        <v>22073.940929843942</v>
      </c>
      <c r="F127" s="222">
        <f>+'F2013  Schedule Billed Sales'!$AE$27</f>
        <v>23806.345288760334</v>
      </c>
      <c r="G127" s="222">
        <f>+'F2013  Schedule Billed Sales'!$AE$28</f>
        <v>18002.579782303754</v>
      </c>
      <c r="H127" s="222">
        <f>+'F2013  Schedule Billed Sales'!$AE$29</f>
        <v>18324.480854104266</v>
      </c>
      <c r="I127" s="222">
        <f>+'F2013  Schedule Billed Sales'!$AE$30</f>
        <v>24781.198849096549</v>
      </c>
      <c r="J127" s="222">
        <f>+'F2013  Schedule Billed Sales'!$AE$31</f>
        <v>22229.816925354873</v>
      </c>
      <c r="K127" s="222">
        <f>+'F2013  Schedule Billed Sales'!$AE$32</f>
        <v>21270.970823321633</v>
      </c>
      <c r="L127" s="222">
        <f>+'F2013  Schedule Billed Sales'!$AE$33</f>
        <v>21503.072026319132</v>
      </c>
      <c r="M127" s="222">
        <f>+'F2013  Schedule Billed Sales'!$AE$34</f>
        <v>20844.559893120258</v>
      </c>
      <c r="N127" s="222">
        <f>+'F2013  Schedule Billed Sales'!$AE$35</f>
        <v>19659.103976883565</v>
      </c>
    </row>
    <row r="128" spans="1:14">
      <c r="A128" s="74"/>
      <c r="B128">
        <v>31</v>
      </c>
      <c r="C128" s="222">
        <f>+'F2013  Schedule Billed Sales'!$AF$24</f>
        <v>36983.25779619845</v>
      </c>
      <c r="D128" s="222">
        <f>+'F2013  Schedule Billed Sales'!$AF$25</f>
        <v>38763.486713340149</v>
      </c>
      <c r="E128" s="222">
        <f>+'F2013  Schedule Billed Sales'!$AF$26</f>
        <v>38531.880546632536</v>
      </c>
      <c r="F128" s="222">
        <f>+'F2013  Schedule Billed Sales'!$AF$27</f>
        <v>34417.739514274836</v>
      </c>
      <c r="G128" s="222">
        <f>+'F2013  Schedule Billed Sales'!$AF$28</f>
        <v>35675.947444627585</v>
      </c>
      <c r="H128" s="222">
        <f>+'F2013  Schedule Billed Sales'!$AF$29</f>
        <v>39607.904905969888</v>
      </c>
      <c r="I128" s="222">
        <f>+'F2013  Schedule Billed Sales'!$AF$30</f>
        <v>36617.062176901949</v>
      </c>
      <c r="J128" s="222">
        <f>+'F2013  Schedule Billed Sales'!$AF$31</f>
        <v>38554.660902917931</v>
      </c>
      <c r="K128" s="222">
        <f>+'F2013  Schedule Billed Sales'!$AF$32</f>
        <v>37447.881147127846</v>
      </c>
      <c r="L128" s="222">
        <f>+'F2013  Schedule Billed Sales'!$AF$33</f>
        <v>36757.566508069162</v>
      </c>
      <c r="M128" s="222">
        <f>+'F2013  Schedule Billed Sales'!$AF$34</f>
        <v>37028.791825838074</v>
      </c>
      <c r="N128" s="222">
        <f>+'F2013  Schedule Billed Sales'!$AF$35</f>
        <v>36473.276957559719</v>
      </c>
    </row>
    <row r="129" spans="1:15">
      <c r="A129" s="74"/>
      <c r="B129">
        <v>40</v>
      </c>
      <c r="C129" s="222">
        <f>+'F2013  Schedule Billed Sales'!$AG$24</f>
        <v>3913.4529780436578</v>
      </c>
      <c r="D129" s="222">
        <f>+'F2013  Schedule Billed Sales'!$AG$25</f>
        <v>4289.7538999477374</v>
      </c>
      <c r="E129" s="222">
        <f>+'F2013  Schedule Billed Sales'!$AG$26</f>
        <v>4256.0355225750673</v>
      </c>
      <c r="F129" s="222">
        <f>+'F2013  Schedule Billed Sales'!$AG$27</f>
        <v>617.27681069472908</v>
      </c>
      <c r="G129" s="222">
        <f>+'F2013  Schedule Billed Sales'!$AG$28</f>
        <v>5290.5338142916062</v>
      </c>
      <c r="H129" s="222">
        <f>+'F2013  Schedule Billed Sales'!$AG$29</f>
        <v>7489.953407346572</v>
      </c>
      <c r="I129" s="222">
        <f>+'F2013  Schedule Billed Sales'!$AG$30</f>
        <v>3939.3110561369658</v>
      </c>
      <c r="J129" s="222">
        <f>+'F2013  Schedule Billed Sales'!$AG$31</f>
        <v>4997.6202291677473</v>
      </c>
      <c r="K129" s="222">
        <f>+'F2013  Schedule Billed Sales'!$AG$32</f>
        <v>4999.4660836985868</v>
      </c>
      <c r="L129" s="222">
        <f>+'F2013  Schedule Billed Sales'!$AG$33</f>
        <v>4355.3963637051284</v>
      </c>
      <c r="M129" s="222">
        <f>+'F2013  Schedule Billed Sales'!$AG$34</f>
        <v>4159.1281851304338</v>
      </c>
      <c r="N129" s="222">
        <f>+'F2013  Schedule Billed Sales'!$AG$35</f>
        <v>4477.1188406568144</v>
      </c>
    </row>
    <row r="130" spans="1:15">
      <c r="A130" s="74"/>
      <c r="B130">
        <v>46</v>
      </c>
      <c r="C130" s="222">
        <f>+'F2013  Schedule Billed Sales'!$AH$24</f>
        <v>3838.6461490913453</v>
      </c>
      <c r="D130" s="222">
        <f>+'F2013  Schedule Billed Sales'!$AH$25</f>
        <v>4213.7834204175915</v>
      </c>
      <c r="E130" s="222">
        <f>+'F2013  Schedule Billed Sales'!$AH$26</f>
        <v>4042.2997521219427</v>
      </c>
      <c r="F130" s="222">
        <f>+'F2013  Schedule Billed Sales'!$AH$27</f>
        <v>4136.4675991535705</v>
      </c>
      <c r="G130" s="222">
        <f>+'F2013  Schedule Billed Sales'!$AH$28</f>
        <v>3800.495387307546</v>
      </c>
      <c r="H130" s="222">
        <f>+'F2013  Schedule Billed Sales'!$AH$29</f>
        <v>3917.3351627025527</v>
      </c>
      <c r="I130" s="222">
        <f>+'F2013  Schedule Billed Sales'!$AH$30</f>
        <v>4389.2857665106721</v>
      </c>
      <c r="J130" s="222">
        <f>+'F2013  Schedule Billed Sales'!$AH$31</f>
        <v>5365.5323578505786</v>
      </c>
      <c r="K130" s="222">
        <f>+'F2013  Schedule Billed Sales'!$AH$32</f>
        <v>4757.7580090407546</v>
      </c>
      <c r="L130" s="222">
        <f>+'F2013  Schedule Billed Sales'!$AH$33</f>
        <v>4643.7401222651315</v>
      </c>
      <c r="M130" s="222">
        <f>+'F2013  Schedule Billed Sales'!$AH$34</f>
        <v>4882.8466697227295</v>
      </c>
      <c r="N130" s="222">
        <f>+'F2013  Schedule Billed Sales'!$AH$35</f>
        <v>4064.1690413108404</v>
      </c>
    </row>
    <row r="131" spans="1:15">
      <c r="A131" s="74"/>
      <c r="B131">
        <v>49</v>
      </c>
      <c r="C131" s="222">
        <f>+'F2013  Schedule Billed Sales'!$AI$24</f>
        <v>9763.8007974414868</v>
      </c>
      <c r="D131" s="222">
        <f>+'F2013  Schedule Billed Sales'!$AI$25</f>
        <v>9738.4631732960897</v>
      </c>
      <c r="E131" s="222">
        <f>+'F2013  Schedule Billed Sales'!$AI$26</f>
        <v>9014.1254606241946</v>
      </c>
      <c r="F131" s="222">
        <f>+'F2013  Schedule Billed Sales'!$AI$27</f>
        <v>9860.3473402660948</v>
      </c>
      <c r="G131" s="222">
        <f>+'F2013  Schedule Billed Sales'!$AI$28</f>
        <v>10161.59057336057</v>
      </c>
      <c r="H131" s="222">
        <f>+'F2013  Schedule Billed Sales'!$AI$29</f>
        <v>7434.4314004653979</v>
      </c>
      <c r="I131" s="222">
        <f>+'F2013  Schedule Billed Sales'!$AI$30</f>
        <v>11936.270836341142</v>
      </c>
      <c r="J131" s="222">
        <f>+'F2013  Schedule Billed Sales'!$AI$31</f>
        <v>9235.4064671447122</v>
      </c>
      <c r="K131" s="222">
        <f>+'F2013  Schedule Billed Sales'!$AI$32</f>
        <v>9278.6483452709926</v>
      </c>
      <c r="L131" s="222">
        <f>+'F2013  Schedule Billed Sales'!$AI$33</f>
        <v>8755.5616781547778</v>
      </c>
      <c r="M131" s="222">
        <f>+'F2013  Schedule Billed Sales'!$AI$34</f>
        <v>9099.2192266548245</v>
      </c>
      <c r="N131" s="222">
        <f>+'F2013  Schedule Billed Sales'!$AI$35</f>
        <v>8982.7789787481524</v>
      </c>
    </row>
    <row r="132" spans="1:15">
      <c r="A132" s="321" t="s">
        <v>147</v>
      </c>
      <c r="B132" s="322"/>
      <c r="C132" s="82">
        <f>SUM(C125:C131)</f>
        <v>97714.817370100878</v>
      </c>
      <c r="D132" s="82">
        <f>SUM(D125:D131)</f>
        <v>101107.36247350278</v>
      </c>
      <c r="E132" s="82">
        <f t="shared" ref="E132:N132" si="81">SUM(E125:E131)</f>
        <v>103067.95861175955</v>
      </c>
      <c r="F132" s="82">
        <f t="shared" si="81"/>
        <v>97854.266429454336</v>
      </c>
      <c r="G132" s="82">
        <f t="shared" si="81"/>
        <v>98606.708773350707</v>
      </c>
      <c r="H132" s="82">
        <f t="shared" si="81"/>
        <v>100206.25773299643</v>
      </c>
      <c r="I132" s="82">
        <f t="shared" si="81"/>
        <v>101816.88308963511</v>
      </c>
      <c r="J132" s="82">
        <f t="shared" si="81"/>
        <v>103985.06140407511</v>
      </c>
      <c r="K132" s="82">
        <f t="shared" si="81"/>
        <v>100582.90403184359</v>
      </c>
      <c r="L132" s="82">
        <f t="shared" si="81"/>
        <v>98294.298536922608</v>
      </c>
      <c r="M132" s="82">
        <f t="shared" si="81"/>
        <v>99195.884605076877</v>
      </c>
      <c r="N132" s="83">
        <f t="shared" si="81"/>
        <v>97834.231142478675</v>
      </c>
    </row>
    <row r="133" spans="1:15">
      <c r="A133" s="96" t="s">
        <v>135</v>
      </c>
      <c r="B133">
        <v>24</v>
      </c>
      <c r="C133" s="222">
        <f>+'F2013  Schedule Billed Sales'!$AN$24</f>
        <v>1912.6808267696097</v>
      </c>
      <c r="D133" s="222">
        <f>+'F2013  Schedule Billed Sales'!$AN$25</f>
        <v>1713.5505107027768</v>
      </c>
      <c r="E133" s="222">
        <f>+'F2013  Schedule Billed Sales'!$AN$26</f>
        <v>1520.3336257811825</v>
      </c>
      <c r="F133" s="222">
        <f>+'F2013  Schedule Billed Sales'!$AN$27</f>
        <v>1567.7214126267493</v>
      </c>
      <c r="G133" s="222">
        <f>+'F2013  Schedule Billed Sales'!$AN$28</f>
        <v>1245.6127951831259</v>
      </c>
      <c r="H133" s="222">
        <f>+'F2013  Schedule Billed Sales'!$AN$29</f>
        <v>1619.2783689205633</v>
      </c>
      <c r="I133" s="222">
        <f>+'F2013  Schedule Billed Sales'!$AN$30</f>
        <v>839.76287634613914</v>
      </c>
      <c r="J133" s="222">
        <f>+'F2013  Schedule Billed Sales'!$AN$31</f>
        <v>1114.6922689299299</v>
      </c>
      <c r="K133" s="222">
        <f>+'F2013  Schedule Billed Sales'!$AN$32</f>
        <v>1274.6316173118403</v>
      </c>
      <c r="L133" s="222">
        <f>+'F2013  Schedule Billed Sales'!$AN$33</f>
        <v>1446.2351436128388</v>
      </c>
      <c r="M133" s="222">
        <f>+'F2013  Schedule Billed Sales'!$AN$34</f>
        <v>1711.5792575094781</v>
      </c>
      <c r="N133" s="222">
        <f>+'F2013  Schedule Billed Sales'!$AN$35</f>
        <v>1932.3949821668725</v>
      </c>
    </row>
    <row r="134" spans="1:15">
      <c r="A134" s="74"/>
      <c r="B134">
        <v>25</v>
      </c>
      <c r="C134" s="222">
        <f>+'F2013  Schedule Billed Sales'!$AO$24</f>
        <v>131.26902978367775</v>
      </c>
      <c r="D134" s="222">
        <f>+'F2013  Schedule Billed Sales'!$AO$25</f>
        <v>132.93110469980698</v>
      </c>
      <c r="E134" s="222">
        <f>+'F2013  Schedule Billed Sales'!$AO$26</f>
        <v>115.95700480816588</v>
      </c>
      <c r="F134" s="222">
        <f>+'F2013  Schedule Billed Sales'!$AO$27</f>
        <v>122.34630864371329</v>
      </c>
      <c r="G134" s="222">
        <f>+'F2013  Schedule Billed Sales'!$AO$28</f>
        <v>77.802795078838486</v>
      </c>
      <c r="H134" s="222">
        <f>+'F2013  Schedule Billed Sales'!$AO$29</f>
        <v>104.74068220066071</v>
      </c>
      <c r="I134" s="222">
        <f>+'F2013  Schedule Billed Sales'!$AO$30</f>
        <v>65.858064435845279</v>
      </c>
      <c r="J134" s="222">
        <f>+'F2013  Schedule Billed Sales'!$AO$31</f>
        <v>87.750447383431734</v>
      </c>
      <c r="K134" s="222">
        <f>+'F2013  Schedule Billed Sales'!$AO$32</f>
        <v>91.481652633664538</v>
      </c>
      <c r="L134" s="222">
        <f>+'F2013  Schedule Billed Sales'!$AO$33</f>
        <v>88.818693361651839</v>
      </c>
      <c r="M134" s="222">
        <f>+'F2013  Schedule Billed Sales'!$AO$34</f>
        <v>94.453872775634082</v>
      </c>
      <c r="N134" s="222">
        <f>+'F2013  Schedule Billed Sales'!$AO$35</f>
        <v>125.72295219504633</v>
      </c>
    </row>
    <row r="135" spans="1:15">
      <c r="A135" s="74"/>
      <c r="B135" t="s">
        <v>135</v>
      </c>
      <c r="C135" s="222">
        <f>SUM('F2013  Schedule Billed Sales'!$AM$24,'F2013  Schedule Billed Sales'!$AP$24:$AU$24)</f>
        <v>6898.122090877996</v>
      </c>
      <c r="D135" s="222">
        <f>SUM('F2013  Schedule Billed Sales'!$AM$25,'F2013  Schedule Billed Sales'!$AP$25:$AU$25)</f>
        <v>6914.1444674837503</v>
      </c>
      <c r="E135" s="222">
        <f>SUM('F2013  Schedule Billed Sales'!$AM$26,'F2013  Schedule Billed Sales'!$AP$26:$AU$26)</f>
        <v>6912.1651823494203</v>
      </c>
      <c r="F135" s="222">
        <f>SUM('F2013  Schedule Billed Sales'!$AM$27,'F2013  Schedule Billed Sales'!$AP$27:$AU$27)</f>
        <v>6507.6059184894975</v>
      </c>
      <c r="G135" s="222">
        <f>SUM('F2013  Schedule Billed Sales'!$AM$28,'F2013  Schedule Billed Sales'!$AP$28:$AU$28)</f>
        <v>6748.3179969427192</v>
      </c>
      <c r="H135" s="222">
        <f>SUM('F2013  Schedule Billed Sales'!$AM$29,'F2013  Schedule Billed Sales'!$AP$29:$AU$29)</f>
        <v>6177.9614073101884</v>
      </c>
      <c r="I135" s="222">
        <f>SUM('F2013  Schedule Billed Sales'!$AM$30,'F2013  Schedule Billed Sales'!$AP$30:$AU$30)</f>
        <v>6901.3771278425302</v>
      </c>
      <c r="J135" s="222">
        <f>SUM('F2013  Schedule Billed Sales'!$AM$31,'F2013  Schedule Billed Sales'!$AP$31:$AU$31)</f>
        <v>6652.5761394968822</v>
      </c>
      <c r="K135" s="222">
        <f>SUM('F2013  Schedule Billed Sales'!$AM$32,'F2013  Schedule Billed Sales'!$AP$32:$AU$32)</f>
        <v>6798.9712269573038</v>
      </c>
      <c r="L135" s="222">
        <f>SUM('F2013  Schedule Billed Sales'!$AM$33,'F2013  Schedule Billed Sales'!$AP$33:$AU$33)</f>
        <v>6747.2259442905624</v>
      </c>
      <c r="M135" s="222">
        <f>SUM('F2013  Schedule Billed Sales'!$AM$34,'F2013  Schedule Billed Sales'!$AP$34:$AU$34)</f>
        <v>6741.9732860001686</v>
      </c>
      <c r="N135" s="222">
        <f>SUM('F2013  Schedule Billed Sales'!$AM$35,'F2013  Schedule Billed Sales'!$AP$35:$AU$35)</f>
        <v>7114.8302427756553</v>
      </c>
    </row>
    <row r="136" spans="1:15">
      <c r="A136" s="318" t="s">
        <v>148</v>
      </c>
      <c r="B136" s="320"/>
      <c r="C136" s="82">
        <f t="shared" ref="C136:N136" si="82">SUM(C133:C135)</f>
        <v>8942.0719474312828</v>
      </c>
      <c r="D136" s="82">
        <f t="shared" si="82"/>
        <v>8760.6260828863342</v>
      </c>
      <c r="E136" s="82">
        <f t="shared" si="82"/>
        <v>8548.4558129387697</v>
      </c>
      <c r="F136" s="82">
        <f t="shared" si="82"/>
        <v>8197.6736397599598</v>
      </c>
      <c r="G136" s="82">
        <f t="shared" si="82"/>
        <v>8071.7335872046833</v>
      </c>
      <c r="H136" s="82">
        <f t="shared" si="82"/>
        <v>7901.9804584314124</v>
      </c>
      <c r="I136" s="82">
        <f t="shared" si="82"/>
        <v>7806.9980686245144</v>
      </c>
      <c r="J136" s="82">
        <f t="shared" si="82"/>
        <v>7855.0188558102436</v>
      </c>
      <c r="K136" s="82">
        <f t="shared" si="82"/>
        <v>8165.0844969028085</v>
      </c>
      <c r="L136" s="82">
        <f t="shared" si="82"/>
        <v>8282.2797812650533</v>
      </c>
      <c r="M136" s="82">
        <f t="shared" si="82"/>
        <v>8548.0064162852814</v>
      </c>
      <c r="N136" s="83">
        <f t="shared" si="82"/>
        <v>9172.948177137574</v>
      </c>
    </row>
    <row r="137" spans="1:15">
      <c r="A137" s="96" t="s">
        <v>10</v>
      </c>
      <c r="B137" t="s">
        <v>10</v>
      </c>
      <c r="C137" s="222">
        <f>+'F2013  Schedule Billed Sales'!$AY$24</f>
        <v>1030.834284178404</v>
      </c>
      <c r="D137" s="222">
        <f>+'F2013  Schedule Billed Sales'!$AY$25</f>
        <v>940.96862629539191</v>
      </c>
      <c r="E137" s="222">
        <f>+'F2013  Schedule Billed Sales'!$AY$26</f>
        <v>898.67476560516434</v>
      </c>
      <c r="F137" s="222">
        <f>+'F2013  Schedule Billed Sales'!$AY$27</f>
        <v>746.64900702977104</v>
      </c>
      <c r="G137" s="222">
        <f>+'F2013  Schedule Billed Sales'!$AY$28</f>
        <v>581.07753089560595</v>
      </c>
      <c r="H137" s="222">
        <f>+'F2013  Schedule Billed Sales'!$AY$29</f>
        <v>450.10141410627079</v>
      </c>
      <c r="I137" s="222">
        <f>+'F2013  Schedule Billed Sales'!$AY$30</f>
        <v>364.85884031996733</v>
      </c>
      <c r="J137" s="222">
        <f>+'F2013  Schedule Billed Sales'!$AY$31</f>
        <v>319.80293588134504</v>
      </c>
      <c r="K137" s="222">
        <f>+'F2013  Schedule Billed Sales'!$AY$32</f>
        <v>317.51363066625174</v>
      </c>
      <c r="L137" s="222">
        <f>+'F2013  Schedule Billed Sales'!$AY$33</f>
        <v>388.25684773055804</v>
      </c>
      <c r="M137" s="222">
        <f>+'F2013  Schedule Billed Sales'!$AY$34</f>
        <v>571.60663287715454</v>
      </c>
      <c r="N137" s="222">
        <f>+'F2013  Schedule Billed Sales'!$AY$35</f>
        <v>875.94798949977348</v>
      </c>
    </row>
    <row r="138" spans="1:15">
      <c r="A138" s="318" t="s">
        <v>149</v>
      </c>
      <c r="B138" s="320"/>
      <c r="C138" s="82">
        <f>SUM(C137)</f>
        <v>1030.834284178404</v>
      </c>
      <c r="D138" s="82">
        <f t="shared" ref="D138:N140" si="83">SUM(D137)</f>
        <v>940.96862629539191</v>
      </c>
      <c r="E138" s="82">
        <f t="shared" si="83"/>
        <v>898.67476560516434</v>
      </c>
      <c r="F138" s="82">
        <f t="shared" si="83"/>
        <v>746.64900702977104</v>
      </c>
      <c r="G138" s="82">
        <f t="shared" si="83"/>
        <v>581.07753089560595</v>
      </c>
      <c r="H138" s="82">
        <f t="shared" si="83"/>
        <v>450.10141410627079</v>
      </c>
      <c r="I138" s="82">
        <f t="shared" si="83"/>
        <v>364.85884031996733</v>
      </c>
      <c r="J138" s="82">
        <f t="shared" si="83"/>
        <v>319.80293588134504</v>
      </c>
      <c r="K138" s="82">
        <f t="shared" si="83"/>
        <v>317.51363066625174</v>
      </c>
      <c r="L138" s="82">
        <f t="shared" si="83"/>
        <v>388.25684773055804</v>
      </c>
      <c r="M138" s="82">
        <f t="shared" si="83"/>
        <v>571.60663287715454</v>
      </c>
      <c r="N138" s="83">
        <f t="shared" si="83"/>
        <v>875.94798949977348</v>
      </c>
    </row>
    <row r="139" spans="1:15">
      <c r="A139" s="96" t="s">
        <v>18</v>
      </c>
      <c r="B139">
        <v>449</v>
      </c>
      <c r="C139" s="222">
        <f>+'F2013  Schedule Billed Sales'!$BG$24</f>
        <v>173775.93568969122</v>
      </c>
      <c r="D139" s="222">
        <f>+'F2013  Schedule Billed Sales'!$BG$25</f>
        <v>173804.92362963743</v>
      </c>
      <c r="E139" s="222">
        <f>+'F2013  Schedule Billed Sales'!$BG$26</f>
        <v>174288.79903188982</v>
      </c>
      <c r="F139" s="222">
        <f>+'F2013  Schedule Billed Sales'!$BG$27</f>
        <v>174305.57146843508</v>
      </c>
      <c r="G139" s="222">
        <f>+'F2013  Schedule Billed Sales'!$BG$28</f>
        <v>174384.94284032367</v>
      </c>
      <c r="H139" s="222">
        <f>+'F2013  Schedule Billed Sales'!$BG$29</f>
        <v>174464.07344716348</v>
      </c>
      <c r="I139" s="222">
        <f>+'F2013  Schedule Billed Sales'!$BG$30</f>
        <v>174542.22801899005</v>
      </c>
      <c r="J139" s="222">
        <f>+'F2013  Schedule Billed Sales'!$BG$31</f>
        <v>174621.53611450965</v>
      </c>
      <c r="K139" s="222">
        <f>+'F2013  Schedule Billed Sales'!$BG$32</f>
        <v>174693.20731095754</v>
      </c>
      <c r="L139" s="222">
        <f>+'F2013  Schedule Billed Sales'!$BG$33</f>
        <v>174763.5673780324</v>
      </c>
      <c r="M139" s="222">
        <f>+'F2013  Schedule Billed Sales'!$BG$34</f>
        <v>174817.0999894916</v>
      </c>
      <c r="N139" s="222">
        <f>+'F2013  Schedule Billed Sales'!$BG$35</f>
        <v>174887.68205740277</v>
      </c>
    </row>
    <row r="140" spans="1:15">
      <c r="A140" s="40" t="s">
        <v>150</v>
      </c>
      <c r="B140" s="41"/>
      <c r="C140" s="82">
        <f>SUM(C139)</f>
        <v>173775.93568969122</v>
      </c>
      <c r="D140" s="82">
        <f t="shared" si="83"/>
        <v>173804.92362963743</v>
      </c>
      <c r="E140" s="82">
        <f t="shared" si="83"/>
        <v>174288.79903188982</v>
      </c>
      <c r="F140" s="82">
        <f t="shared" si="83"/>
        <v>174305.57146843508</v>
      </c>
      <c r="G140" s="82">
        <f t="shared" si="83"/>
        <v>174384.94284032367</v>
      </c>
      <c r="H140" s="82">
        <f t="shared" si="83"/>
        <v>174464.07344716348</v>
      </c>
      <c r="I140" s="82">
        <f t="shared" si="83"/>
        <v>174542.22801899005</v>
      </c>
      <c r="J140" s="82">
        <f t="shared" si="83"/>
        <v>174621.53611450965</v>
      </c>
      <c r="K140" s="82">
        <f t="shared" si="83"/>
        <v>174693.20731095754</v>
      </c>
      <c r="L140" s="82">
        <f t="shared" si="83"/>
        <v>174763.5673780324</v>
      </c>
      <c r="M140" s="82">
        <f t="shared" si="83"/>
        <v>174817.0999894916</v>
      </c>
      <c r="N140" s="83">
        <f t="shared" si="83"/>
        <v>174887.68205740277</v>
      </c>
    </row>
    <row r="141" spans="1:15">
      <c r="A141" s="73" t="s">
        <v>97</v>
      </c>
      <c r="B141" s="75"/>
      <c r="C141" s="82">
        <f t="shared" ref="C141:N141" si="84">SUM(C140,C138,C136,C132,C124,C112)</f>
        <v>2365812.1499152603</v>
      </c>
      <c r="D141" s="82">
        <f t="shared" si="84"/>
        <v>2248522.2895334316</v>
      </c>
      <c r="E141" s="82">
        <f t="shared" si="84"/>
        <v>2137176.3052195823</v>
      </c>
      <c r="F141" s="82">
        <f t="shared" si="84"/>
        <v>1927491.4886271178</v>
      </c>
      <c r="G141" s="82">
        <f t="shared" si="84"/>
        <v>1806765.175830218</v>
      </c>
      <c r="H141" s="82">
        <f t="shared" si="84"/>
        <v>1727518.5970281477</v>
      </c>
      <c r="I141" s="82">
        <f t="shared" si="84"/>
        <v>1687232.8348678979</v>
      </c>
      <c r="J141" s="82">
        <f t="shared" si="84"/>
        <v>1714389.6691519497</v>
      </c>
      <c r="K141" s="82">
        <f t="shared" si="84"/>
        <v>1718198.5992004038</v>
      </c>
      <c r="L141" s="82">
        <f t="shared" si="84"/>
        <v>1720552.5288162087</v>
      </c>
      <c r="M141" s="82">
        <f t="shared" si="84"/>
        <v>1932784.8085987314</v>
      </c>
      <c r="N141" s="83">
        <f t="shared" si="84"/>
        <v>2236668.2104204432</v>
      </c>
      <c r="O141" s="14"/>
    </row>
    <row r="142" spans="1:15">
      <c r="O142" s="102"/>
    </row>
    <row r="144" spans="1:15">
      <c r="A144" s="329" t="s">
        <v>230</v>
      </c>
      <c r="B144" s="330"/>
      <c r="C144" s="331"/>
      <c r="D144" s="103"/>
      <c r="F144" s="103"/>
      <c r="G144" s="103"/>
      <c r="H144" s="103"/>
      <c r="I144" s="103"/>
      <c r="J144" s="103"/>
      <c r="K144" s="103"/>
      <c r="L144" s="103"/>
      <c r="M144" s="103"/>
      <c r="N144" s="103"/>
    </row>
    <row r="145" spans="1:3">
      <c r="A145" s="104"/>
      <c r="B145" s="32"/>
      <c r="C145" s="105"/>
    </row>
    <row r="146" spans="1:3">
      <c r="A146" s="104"/>
      <c r="B146" s="32"/>
      <c r="C146" s="105"/>
    </row>
    <row r="147" spans="1:3">
      <c r="A147" s="106" t="s">
        <v>96</v>
      </c>
      <c r="B147" s="107" t="s">
        <v>231</v>
      </c>
      <c r="C147" s="105"/>
    </row>
    <row r="148" spans="1:3">
      <c r="A148" s="108"/>
      <c r="B148" s="107" t="s">
        <v>164</v>
      </c>
      <c r="C148" s="105"/>
    </row>
    <row r="149" spans="1:3">
      <c r="A149" s="104"/>
      <c r="B149" s="32"/>
      <c r="C149" s="109" t="s">
        <v>61</v>
      </c>
    </row>
    <row r="150" spans="1:3">
      <c r="A150" s="84" t="s">
        <v>139</v>
      </c>
      <c r="B150" s="110" t="s">
        <v>4</v>
      </c>
      <c r="C150" s="105"/>
    </row>
    <row r="151" spans="1:3">
      <c r="A151" s="84" t="s">
        <v>297</v>
      </c>
      <c r="B151" s="175">
        <f>+'F2013  Schedule Billed Sales'!AU24</f>
        <v>392.84399751092121</v>
      </c>
      <c r="C151" s="111">
        <f>ROUND(SUM(B151),0)*1000</f>
        <v>393000</v>
      </c>
    </row>
    <row r="152" spans="1:3">
      <c r="A152" s="104" t="s">
        <v>298</v>
      </c>
      <c r="B152" s="176">
        <f>+'F2013  Schedule Billed Sales'!AU25</f>
        <v>350.80262239983398</v>
      </c>
      <c r="C152" s="111">
        <f t="shared" ref="C152:C162" si="85">ROUND(SUM(B152),0)*1000</f>
        <v>351000</v>
      </c>
    </row>
    <row r="153" spans="1:3">
      <c r="A153" s="104" t="s">
        <v>299</v>
      </c>
      <c r="B153" s="176">
        <f>+'F2013  Schedule Billed Sales'!AU26</f>
        <v>419.5932596895172</v>
      </c>
      <c r="C153" s="111">
        <f t="shared" si="85"/>
        <v>420000</v>
      </c>
    </row>
    <row r="154" spans="1:3">
      <c r="A154" s="104" t="s">
        <v>300</v>
      </c>
      <c r="B154" s="176">
        <f>+'F2013  Schedule Billed Sales'!AU27</f>
        <v>308.71584328292153</v>
      </c>
      <c r="C154" s="111">
        <f t="shared" si="85"/>
        <v>309000</v>
      </c>
    </row>
    <row r="155" spans="1:3">
      <c r="A155" s="104" t="s">
        <v>301</v>
      </c>
      <c r="B155" s="176">
        <f>+'F2013  Schedule Billed Sales'!AU28</f>
        <v>369.15616322204664</v>
      </c>
      <c r="C155" s="111">
        <f t="shared" si="85"/>
        <v>369000</v>
      </c>
    </row>
    <row r="156" spans="1:3">
      <c r="A156" s="104" t="s">
        <v>302</v>
      </c>
      <c r="B156" s="176">
        <f>+'F2013  Schedule Billed Sales'!AU29</f>
        <v>544.69155952581571</v>
      </c>
      <c r="C156" s="111">
        <f t="shared" si="85"/>
        <v>545000</v>
      </c>
    </row>
    <row r="157" spans="1:3">
      <c r="A157" s="104" t="s">
        <v>303</v>
      </c>
      <c r="B157" s="176">
        <f>+'F2013  Schedule Billed Sales'!AU30</f>
        <v>437.58332957534685</v>
      </c>
      <c r="C157" s="111">
        <f t="shared" si="85"/>
        <v>438000</v>
      </c>
    </row>
    <row r="158" spans="1:3">
      <c r="A158" s="104" t="s">
        <v>304</v>
      </c>
      <c r="B158" s="176">
        <f>+'F2013  Schedule Billed Sales'!AU31</f>
        <v>361.36536200362639</v>
      </c>
      <c r="C158" s="111">
        <f t="shared" si="85"/>
        <v>361000</v>
      </c>
    </row>
    <row r="159" spans="1:3">
      <c r="A159" s="104" t="s">
        <v>305</v>
      </c>
      <c r="B159" s="176">
        <f>+'F2013  Schedule Billed Sales'!AU32</f>
        <v>405.56719988427528</v>
      </c>
      <c r="C159" s="111">
        <f t="shared" si="85"/>
        <v>406000</v>
      </c>
    </row>
    <row r="160" spans="1:3">
      <c r="A160" s="104" t="s">
        <v>306</v>
      </c>
      <c r="B160" s="176">
        <f>+'F2013  Schedule Billed Sales'!AU33</f>
        <v>395.89335327159847</v>
      </c>
      <c r="C160" s="111">
        <f t="shared" si="85"/>
        <v>396000</v>
      </c>
    </row>
    <row r="161" spans="1:3">
      <c r="A161" s="104" t="s">
        <v>307</v>
      </c>
      <c r="B161" s="176">
        <f>+'F2013  Schedule Billed Sales'!AU34</f>
        <v>418.16377528190776</v>
      </c>
      <c r="C161" s="111">
        <f t="shared" si="85"/>
        <v>418000</v>
      </c>
    </row>
    <row r="162" spans="1:3">
      <c r="A162" s="112" t="s">
        <v>308</v>
      </c>
      <c r="B162" s="177">
        <f>+'F2013  Schedule Billed Sales'!AU35</f>
        <v>414.93093253095196</v>
      </c>
      <c r="C162" s="111">
        <f t="shared" si="85"/>
        <v>415000</v>
      </c>
    </row>
    <row r="163" spans="1:3">
      <c r="A163" s="104"/>
      <c r="B163" s="32"/>
      <c r="C163" s="105"/>
    </row>
    <row r="164" spans="1:3">
      <c r="A164" s="43"/>
      <c r="B164" s="28"/>
      <c r="C164" s="113">
        <f>SUM(C151:C163)</f>
        <v>4821000</v>
      </c>
    </row>
  </sheetData>
  <mergeCells count="6">
    <mergeCell ref="A144:C144"/>
    <mergeCell ref="A1:N1"/>
    <mergeCell ref="A24:N24"/>
    <mergeCell ref="A61:N61"/>
    <mergeCell ref="A98:N98"/>
    <mergeCell ref="A107:N107"/>
  </mergeCells>
  <printOptions horizontalCentered="1"/>
  <pageMargins left="0.25" right="0.25" top="1" bottom="0.91" header="0.5" footer="0.5"/>
  <pageSetup scale="60" fitToHeight="3" orientation="landscape" horizontalDpi="300" verticalDpi="300" r:id="rId1"/>
  <headerFooter alignWithMargins="0">
    <oddHeader>&amp;CPuget Sound Energy
Delivered kWh Sales by Tariff
Source:  F2013
January 2014 through December 2014</oddHeader>
    <oddFooter>&amp;L&amp;F
&amp;A&amp;CPage &amp;P of &amp;N&amp;R&amp;D</oddFooter>
  </headerFooter>
  <rowBreaks count="2" manualBreakCount="2">
    <brk id="59" max="15" man="1"/>
    <brk id="105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0C80C935214274282FDE4114DBA7AA8" ma:contentTypeVersion="127" ma:contentTypeDescription="" ma:contentTypeScope="" ma:versionID="80af47407cca42d3ca92b23b75e954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2013-11-22T08:00:00+00:00</OpenedDate>
    <Date1 xmlns="dc463f71-b30c-4ab2-9473-d307f9d35888">2013-11-22T08:00:00+00:00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132145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6E171B8-C0B1-47F1-B8C6-4BAF7A143073}"/>
</file>

<file path=customXml/itemProps2.xml><?xml version="1.0" encoding="utf-8"?>
<ds:datastoreItem xmlns:ds="http://schemas.openxmlformats.org/officeDocument/2006/customXml" ds:itemID="{3D175F8B-312D-4200-BDD6-BED1F9FD1D84}"/>
</file>

<file path=customXml/itemProps3.xml><?xml version="1.0" encoding="utf-8"?>
<ds:datastoreItem xmlns:ds="http://schemas.openxmlformats.org/officeDocument/2006/customXml" ds:itemID="{51E6EFCF-8E6E-42F1-9D15-66DBA8ED2748}"/>
</file>

<file path=customXml/itemProps4.xml><?xml version="1.0" encoding="utf-8"?>
<ds:datastoreItem xmlns:ds="http://schemas.openxmlformats.org/officeDocument/2006/customXml" ds:itemID="{283201C0-CB54-4314-B7AF-7E285D602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Lead Sheet</vt:lpstr>
      <vt:lpstr>Tariff Impacts</vt:lpstr>
      <vt:lpstr>Rate Spread &amp; Design</vt:lpstr>
      <vt:lpstr>Merger Credit Lamp Rates </vt:lpstr>
      <vt:lpstr>Typical Res Bill</vt:lpstr>
      <vt:lpstr>Proforma Proposed UE-130137</vt:lpstr>
      <vt:lpstr>UE-130137 ERF COS</vt:lpstr>
      <vt:lpstr>UE-121697 Decoupling Increase</vt:lpstr>
      <vt:lpstr>Delivered Loads by Tariff</vt:lpstr>
      <vt:lpstr>F2013 Elec - Delivered Loads</vt:lpstr>
      <vt:lpstr>F2013  Schedule Billed Sales</vt:lpstr>
      <vt:lpstr>Rate Credits for 2014</vt:lpstr>
      <vt:lpstr>2013 Merger Credit Calculation</vt:lpstr>
      <vt:lpstr>'2013 Merger Credit Calculation'!Print_Area</vt:lpstr>
      <vt:lpstr>'Delivered Loads by Tariff'!Print_Area</vt:lpstr>
      <vt:lpstr>'F2013  Schedule Billed Sales'!Print_Area</vt:lpstr>
      <vt:lpstr>'F2013 Elec - Delivered Loads'!Print_Area</vt:lpstr>
      <vt:lpstr>'Lead Sheet'!Print_Area</vt:lpstr>
      <vt:lpstr>'Merger Credit Lamp Rates '!Print_Area</vt:lpstr>
      <vt:lpstr>'Proforma Proposed UE-130137'!Print_Area</vt:lpstr>
      <vt:lpstr>'Rate Credits for 2014'!Print_Area</vt:lpstr>
      <vt:lpstr>'Rate Spread &amp; Design'!Print_Area</vt:lpstr>
      <vt:lpstr>'Tariff Impacts'!Print_Area</vt:lpstr>
      <vt:lpstr>'Typical Res Bill'!Print_Area</vt:lpstr>
      <vt:lpstr>'UE-121697 Decoupling Increase'!Print_Area</vt:lpstr>
      <vt:lpstr>'F2013  Schedule Billed Sales'!Print_Titles</vt:lpstr>
      <vt:lpstr>'Merger Credit Lamp Rates 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Lynn Logen</cp:lastModifiedBy>
  <cp:lastPrinted>2013-11-18T16:53:50Z</cp:lastPrinted>
  <dcterms:created xsi:type="dcterms:W3CDTF">2008-10-31T16:39:21Z</dcterms:created>
  <dcterms:modified xsi:type="dcterms:W3CDTF">2013-11-21T18:01:44Z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0x0101006E56B4D1795A2E4DB2F0B01679ED314A0030C80C935214274282FDE4114DBA7AA8</vt:lpwstr>
  </property>
  <property fmtid="{D5CDD505-2E9C-101B-9397-08002B2CF9AE}" pid="3" name="_docset_NoMedatataSyncRequired">
    <vt:lpwstr>False</vt:lpwstr>
  </property>
</Properties>
</file>