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BPA Settlement" sheetId="1" r:id="rId1"/>
    <sheet name="Sheet1 (2)" sheetId="2" r:id="rId2"/>
    <sheet name="Sheet1" sheetId="3" r:id="rId3"/>
  </sheets>
  <definedNames/>
  <calcPr fullCalcOnLoad="1" fullPrecision="0"/>
</workbook>
</file>

<file path=xl/sharedStrings.xml><?xml version="1.0" encoding="utf-8"?>
<sst xmlns="http://schemas.openxmlformats.org/spreadsheetml/2006/main" count="77" uniqueCount="63">
  <si>
    <t>Avista Corporation</t>
  </si>
  <si>
    <t>Washington Energy Recovery Mechanism (ERM)</t>
  </si>
  <si>
    <t>Total</t>
  </si>
  <si>
    <t>$4 million deadband</t>
  </si>
  <si>
    <t>10% of amount above $10 million</t>
  </si>
  <si>
    <t>50% of next $6 million (25% of -$6 million)</t>
  </si>
  <si>
    <t>(Note 1)</t>
  </si>
  <si>
    <t>Line</t>
  </si>
  <si>
    <t>No.</t>
  </si>
  <si>
    <t>Actual net power cost increase (decrease)</t>
  </si>
  <si>
    <t>BPA settlement by year</t>
  </si>
  <si>
    <t>Absorbed amount adjusted for BPA settlement</t>
  </si>
  <si>
    <t>Washington allocation</t>
  </si>
  <si>
    <t>Washington allocated share of settlement</t>
  </si>
  <si>
    <t>Portion of BPA settlement due customers</t>
  </si>
  <si>
    <t>2005*</t>
  </si>
  <si>
    <t>*In 2005 there was a $9,000,000 deadband with a 90/10 sharing above the deadband.</t>
  </si>
  <si>
    <t>Actual amount absorbed by the Company</t>
  </si>
  <si>
    <t xml:space="preserve">  Total Washington portion</t>
  </si>
  <si>
    <t>BPA Settlement - Washington Allocated Share</t>
  </si>
  <si>
    <t>ERM Amounts Actually Absorbed by Company</t>
  </si>
  <si>
    <t>ERM Amounts Restated for BPA Settlement</t>
  </si>
  <si>
    <t>changes in ERM-related power supply costs for 2010.</t>
  </si>
  <si>
    <t>Line 4 adjusted for BPA settlement</t>
  </si>
  <si>
    <t xml:space="preserve">Note 1:  Per the Settlement Stipulation in Dockets UE-100467 and UG-100468 the Company absorbed Lancaster costs in excess of $6.8 million and took the risk on any </t>
  </si>
  <si>
    <t>UE-060493</t>
  </si>
  <si>
    <t>UE-070623</t>
  </si>
  <si>
    <t>UE-080559</t>
  </si>
  <si>
    <t>UE-090452</t>
  </si>
  <si>
    <t>UE-100513</t>
  </si>
  <si>
    <t>UE-110313</t>
  </si>
  <si>
    <t>UE-120432</t>
  </si>
  <si>
    <t>Description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</si>
  <si>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</si>
  <si>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</si>
  <si>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</si>
  <si>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</si>
  <si>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</si>
  <si>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</si>
  <si>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</si>
  <si>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</si>
  <si>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</si>
  <si>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Page 1 of 1</t>
  </si>
  <si>
    <t>Attachment B</t>
  </si>
  <si>
    <t>Actual amount deferred to customers</t>
  </si>
  <si>
    <t>Portion of BPA settlement due Co. (ln 14 - ln 8)</t>
  </si>
  <si>
    <t>Restated amount deferred to customers</t>
  </si>
  <si>
    <t>UE-13----</t>
  </si>
  <si>
    <t>(j)</t>
  </si>
  <si>
    <t>Years 2005-2012</t>
  </si>
  <si>
    <t>Year</t>
  </si>
  <si>
    <t>Amount</t>
  </si>
  <si>
    <t>Payments for Parallel Capacity Support</t>
  </si>
  <si>
    <t>By Year</t>
  </si>
  <si>
    <t>WA Share</t>
  </si>
  <si>
    <t>Allocation of Payments for Parallel Capacity Support</t>
  </si>
  <si>
    <t>Due to Avista from Bonneville</t>
  </si>
  <si>
    <t>Customers</t>
  </si>
  <si>
    <t>Company</t>
  </si>
  <si>
    <t>BPA Settlement due Customers/Company</t>
  </si>
  <si>
    <t>Between Customers and the Company</t>
  </si>
  <si>
    <t>Avista Corp.</t>
  </si>
  <si>
    <t>Proposed Sharing of Washington Portion of BPA Settlement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</si>
</sst>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&quot;$&quot;#,##0.0_);\(&quot;$&quot;#,##0.0\)"/>
    <numFmt numFmtId="168" formatCode="_(* #,##0.0_);_(* \(#,##0.0\);_(* &quot;-&quot;??_);_(@_)"/>
    <numFmt numFmtId="169" formatCode="_(* #,##0_);_(* \(#,##0\);_(* &quot;-&quot;??_);_(@_)"/>
  </numFmts>
  <fonts count="42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5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5" fontId="0" fillId="0" borderId="0" xfId="0" applyNumberFormat="1" applyBorder="1" applyAlignment="1">
      <alignment/>
    </xf>
    <xf numFmtId="5" fontId="0" fillId="0" borderId="0" xfId="0" applyNumberFormat="1" applyBorder="1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 horizontal="center"/>
    </xf>
    <xf numFmtId="37" fontId="0" fillId="0" borderId="11" xfId="0" applyNumberFormat="1" applyBorder="1" applyAlignment="1">
      <alignment/>
    </xf>
    <xf numFmtId="37" fontId="0" fillId="0" borderId="11" xfId="0" applyNumberFormat="1" applyBorder="1" applyAlignment="1">
      <alignment horizontal="center"/>
    </xf>
    <xf numFmtId="0" fontId="1" fillId="0" borderId="0" xfId="0" applyFont="1" applyAlignment="1">
      <alignment/>
    </xf>
    <xf numFmtId="10" fontId="0" fillId="0" borderId="11" xfId="0" applyNumberFormat="1" applyBorder="1" applyAlignment="1">
      <alignment/>
    </xf>
    <xf numFmtId="5" fontId="0" fillId="0" borderId="12" xfId="0" applyNumberFormat="1" applyBorder="1" applyAlignment="1">
      <alignment/>
    </xf>
    <xf numFmtId="5" fontId="0" fillId="0" borderId="12" xfId="0" applyNumberFormat="1" applyBorder="1" applyAlignment="1">
      <alignment horizontal="center"/>
    </xf>
    <xf numFmtId="0" fontId="0" fillId="0" borderId="11" xfId="0" applyBorder="1" applyAlignment="1">
      <alignment/>
    </xf>
    <xf numFmtId="5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5" fontId="0" fillId="0" borderId="11" xfId="0" applyNumberFormat="1" applyBorder="1" applyAlignment="1">
      <alignment horizontal="center"/>
    </xf>
    <xf numFmtId="0" fontId="0" fillId="0" borderId="0" xfId="0" applyFont="1" applyAlignment="1">
      <alignment/>
    </xf>
    <xf numFmtId="5" fontId="2" fillId="0" borderId="0" xfId="0" applyNumberFormat="1" applyFont="1" applyAlignment="1">
      <alignment/>
    </xf>
    <xf numFmtId="5" fontId="2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left"/>
    </xf>
    <xf numFmtId="5" fontId="0" fillId="0" borderId="13" xfId="0" applyNumberFormat="1" applyBorder="1" applyAlignment="1">
      <alignment/>
    </xf>
    <xf numFmtId="5" fontId="0" fillId="0" borderId="13" xfId="0" applyNumberFormat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5" fontId="0" fillId="33" borderId="0" xfId="0" applyNumberFormat="1" applyFill="1" applyBorder="1" applyAlignment="1">
      <alignment/>
    </xf>
    <xf numFmtId="37" fontId="0" fillId="33" borderId="0" xfId="0" applyNumberFormat="1" applyFill="1" applyBorder="1" applyAlignment="1">
      <alignment/>
    </xf>
    <xf numFmtId="5" fontId="0" fillId="33" borderId="19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43" fontId="0" fillId="33" borderId="0" xfId="42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69" fontId="0" fillId="33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37" fontId="0" fillId="0" borderId="0" xfId="0" applyNumberFormat="1" applyBorder="1" applyAlignment="1">
      <alignment/>
    </xf>
    <xf numFmtId="0" fontId="3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5.00390625" style="0" customWidth="1"/>
    <col min="2" max="2" width="4.7109375" style="0" customWidth="1"/>
    <col min="3" max="3" width="26.00390625" style="0" customWidth="1"/>
    <col min="5" max="9" width="12.8515625" style="0" customWidth="1"/>
    <col min="10" max="10" width="12.7109375" style="0" customWidth="1"/>
    <col min="11" max="13" width="12.421875" style="0" bestFit="1" customWidth="1"/>
  </cols>
  <sheetData>
    <row r="1" spans="2:13" ht="12.75">
      <c r="B1" s="4"/>
      <c r="C1" s="4"/>
      <c r="D1" s="4"/>
      <c r="E1" s="4"/>
      <c r="H1" s="2" t="s">
        <v>0</v>
      </c>
      <c r="I1" s="4"/>
      <c r="J1" s="4"/>
      <c r="M1" t="s">
        <v>61</v>
      </c>
    </row>
    <row r="2" spans="3:13" ht="12.75">
      <c r="C2" s="4"/>
      <c r="D2" s="4"/>
      <c r="E2" s="4"/>
      <c r="F2" s="4"/>
      <c r="H2" s="2" t="s">
        <v>1</v>
      </c>
      <c r="I2" s="4"/>
      <c r="J2" s="4"/>
      <c r="M2" s="31" t="s">
        <v>43</v>
      </c>
    </row>
    <row r="3" spans="3:13" ht="12.75">
      <c r="C3" s="4"/>
      <c r="D3" s="4"/>
      <c r="E3" s="4"/>
      <c r="F3" s="4"/>
      <c r="H3" s="6" t="s">
        <v>62</v>
      </c>
      <c r="I3" s="4"/>
      <c r="J3" s="4"/>
      <c r="K3" s="4"/>
      <c r="L3" s="4"/>
      <c r="M3" s="31" t="s">
        <v>42</v>
      </c>
    </row>
    <row r="4" spans="3:12" ht="12.75">
      <c r="C4" s="4"/>
      <c r="D4" s="4"/>
      <c r="E4" s="4"/>
      <c r="F4" s="4"/>
      <c r="H4" s="6" t="s">
        <v>60</v>
      </c>
      <c r="I4" s="4"/>
      <c r="J4" s="4"/>
      <c r="K4" s="4"/>
      <c r="L4" s="4"/>
    </row>
    <row r="5" spans="3:12" ht="12.75">
      <c r="C5" s="4"/>
      <c r="D5" s="4"/>
      <c r="E5" s="4"/>
      <c r="F5" s="4"/>
      <c r="H5" s="3" t="s">
        <v>49</v>
      </c>
      <c r="I5" s="4"/>
      <c r="J5" s="4"/>
      <c r="K5" s="4"/>
      <c r="L5" s="4"/>
    </row>
    <row r="6" spans="5:12" ht="12.75">
      <c r="E6" s="2"/>
      <c r="F6" s="2"/>
      <c r="K6" s="2"/>
      <c r="L6" s="2"/>
    </row>
    <row r="7" spans="1:13" ht="12.75">
      <c r="A7" s="6" t="s">
        <v>7</v>
      </c>
      <c r="E7" s="27" t="s">
        <v>15</v>
      </c>
      <c r="F7" s="27">
        <v>2006</v>
      </c>
      <c r="G7" s="27">
        <v>2007</v>
      </c>
      <c r="H7" s="27">
        <v>2008</v>
      </c>
      <c r="I7" s="27">
        <v>2009</v>
      </c>
      <c r="J7" s="27">
        <v>2010</v>
      </c>
      <c r="K7" s="27">
        <v>2011</v>
      </c>
      <c r="L7" s="27">
        <v>2012</v>
      </c>
      <c r="M7" s="3" t="s">
        <v>2</v>
      </c>
    </row>
    <row r="8" spans="1:13" ht="12.75">
      <c r="A8" s="3" t="s">
        <v>8</v>
      </c>
      <c r="B8" s="28" t="s">
        <v>32</v>
      </c>
      <c r="C8" s="4"/>
      <c r="D8" s="4"/>
      <c r="E8" s="3" t="s">
        <v>25</v>
      </c>
      <c r="F8" s="3" t="s">
        <v>26</v>
      </c>
      <c r="G8" s="3" t="s">
        <v>27</v>
      </c>
      <c r="H8" s="3" t="s">
        <v>28</v>
      </c>
      <c r="I8" s="3" t="s">
        <v>29</v>
      </c>
      <c r="J8" s="3" t="s">
        <v>30</v>
      </c>
      <c r="K8" s="3" t="s">
        <v>31</v>
      </c>
      <c r="L8" s="3" t="s">
        <v>47</v>
      </c>
      <c r="M8" s="3"/>
    </row>
    <row r="9" spans="1:13" ht="12.75">
      <c r="A9" s="3"/>
      <c r="B9" s="29" t="s">
        <v>33</v>
      </c>
      <c r="C9" s="4"/>
      <c r="D9" s="4"/>
      <c r="E9" s="27" t="s">
        <v>34</v>
      </c>
      <c r="F9" s="30" t="s">
        <v>35</v>
      </c>
      <c r="G9" s="27" t="s">
        <v>36</v>
      </c>
      <c r="H9" s="27" t="s">
        <v>37</v>
      </c>
      <c r="I9" s="27" t="s">
        <v>38</v>
      </c>
      <c r="J9" s="27" t="s">
        <v>39</v>
      </c>
      <c r="K9" s="27" t="s">
        <v>40</v>
      </c>
      <c r="L9" s="27" t="s">
        <v>41</v>
      </c>
      <c r="M9" s="27" t="s">
        <v>48</v>
      </c>
    </row>
    <row r="10" spans="1:12" ht="12.75">
      <c r="A10" s="2"/>
      <c r="B10" s="15" t="s">
        <v>19</v>
      </c>
      <c r="E10" s="11"/>
      <c r="F10" s="11"/>
      <c r="G10" s="11"/>
      <c r="H10" s="11"/>
      <c r="I10" s="11"/>
      <c r="J10" s="11"/>
      <c r="K10" s="11"/>
      <c r="L10" s="11"/>
    </row>
    <row r="11" spans="1:13" ht="12.75">
      <c r="A11" s="2">
        <v>1</v>
      </c>
      <c r="B11" s="5" t="s">
        <v>10</v>
      </c>
      <c r="E11" s="8">
        <v>-696185</v>
      </c>
      <c r="F11" s="8">
        <v>-660407</v>
      </c>
      <c r="G11" s="8">
        <v>-615633</v>
      </c>
      <c r="H11" s="8">
        <v>-600242</v>
      </c>
      <c r="I11" s="8">
        <v>-783533</v>
      </c>
      <c r="J11" s="8">
        <v>-2488000</v>
      </c>
      <c r="K11" s="8">
        <v>-2656000</v>
      </c>
      <c r="L11" s="8">
        <f>-266000*12</f>
        <v>-3192000</v>
      </c>
      <c r="M11" s="8">
        <f>SUM(E11:L11)</f>
        <v>-11692000</v>
      </c>
    </row>
    <row r="12" spans="1:13" ht="12.75">
      <c r="A12" s="2">
        <v>2</v>
      </c>
      <c r="B12" s="5" t="s">
        <v>12</v>
      </c>
      <c r="E12" s="16">
        <v>0.6629</v>
      </c>
      <c r="F12" s="16">
        <v>0.6516</v>
      </c>
      <c r="G12" s="16">
        <v>0.6516</v>
      </c>
      <c r="H12" s="16">
        <v>0.6583</v>
      </c>
      <c r="I12" s="16">
        <v>0.6459</v>
      </c>
      <c r="J12" s="16">
        <v>0.6459</v>
      </c>
      <c r="K12" s="16">
        <v>0.6487</v>
      </c>
      <c r="L12" s="16">
        <v>0.6516</v>
      </c>
      <c r="M12" s="11"/>
    </row>
    <row r="13" spans="1:13" ht="12.75">
      <c r="A13" s="2">
        <v>3</v>
      </c>
      <c r="B13" s="5" t="s">
        <v>13</v>
      </c>
      <c r="E13" s="8">
        <f>E11*E12</f>
        <v>-461501</v>
      </c>
      <c r="F13" s="8">
        <f aca="true" t="shared" si="0" ref="F13:L13">F11*F12</f>
        <v>-430321</v>
      </c>
      <c r="G13" s="8">
        <f t="shared" si="0"/>
        <v>-401146</v>
      </c>
      <c r="H13" s="8">
        <f t="shared" si="0"/>
        <v>-395139</v>
      </c>
      <c r="I13" s="8">
        <f t="shared" si="0"/>
        <v>-506084</v>
      </c>
      <c r="J13" s="8">
        <f t="shared" si="0"/>
        <v>-1606999</v>
      </c>
      <c r="K13" s="8">
        <f>K11*K12</f>
        <v>-1722947</v>
      </c>
      <c r="L13" s="8">
        <f t="shared" si="0"/>
        <v>-2079907</v>
      </c>
      <c r="M13" s="25">
        <f>SUM(E13:L13)</f>
        <v>-7604044</v>
      </c>
    </row>
    <row r="14" spans="1:13" ht="12.75">
      <c r="A14" s="21"/>
      <c r="B14" s="22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</row>
    <row r="15" ht="12.75">
      <c r="A15" s="2"/>
    </row>
    <row r="16" spans="1:13" ht="12.75">
      <c r="A16" s="2"/>
      <c r="B16" s="15" t="s">
        <v>20</v>
      </c>
      <c r="L16" s="52"/>
      <c r="M16" s="52"/>
    </row>
    <row r="17" spans="1:12" ht="13.5" thickBot="1">
      <c r="A17" s="2">
        <v>4</v>
      </c>
      <c r="B17" s="5" t="s">
        <v>9</v>
      </c>
      <c r="E17" s="7">
        <v>13588374</v>
      </c>
      <c r="F17" s="7">
        <v>-2601664</v>
      </c>
      <c r="G17" s="7">
        <v>24826407</v>
      </c>
      <c r="H17" s="7">
        <v>14498426</v>
      </c>
      <c r="I17" s="7">
        <v>-3037637</v>
      </c>
      <c r="J17" s="7">
        <v>-12375435</v>
      </c>
      <c r="K17" s="7">
        <v>-19208401</v>
      </c>
      <c r="L17" s="7">
        <v>-14582892</v>
      </c>
    </row>
    <row r="18" spans="1:12" ht="13.5" thickTop="1">
      <c r="A18" s="2"/>
      <c r="E18" s="8"/>
      <c r="F18" s="8"/>
      <c r="G18" s="8"/>
      <c r="H18" s="8"/>
      <c r="I18" s="8"/>
      <c r="J18" s="8"/>
      <c r="K18" s="8"/>
      <c r="L18" s="8"/>
    </row>
    <row r="19" spans="1:12" ht="12.75">
      <c r="A19" s="2">
        <v>5</v>
      </c>
      <c r="B19" t="s">
        <v>3</v>
      </c>
      <c r="E19" s="9">
        <v>9000000</v>
      </c>
      <c r="F19" s="9">
        <v>-2601664</v>
      </c>
      <c r="G19" s="9">
        <v>4000000</v>
      </c>
      <c r="H19" s="9">
        <f>G19</f>
        <v>4000000</v>
      </c>
      <c r="I19" s="9">
        <v>-3037637</v>
      </c>
      <c r="J19" s="10" t="s">
        <v>6</v>
      </c>
      <c r="K19" s="9">
        <v>-4000000</v>
      </c>
      <c r="L19" s="9">
        <v>-4000000</v>
      </c>
    </row>
    <row r="20" spans="1:12" ht="12.75">
      <c r="A20" s="2">
        <v>6</v>
      </c>
      <c r="B20" s="5" t="s">
        <v>5</v>
      </c>
      <c r="E20" s="11">
        <v>0</v>
      </c>
      <c r="F20" s="11">
        <v>0</v>
      </c>
      <c r="G20" s="11">
        <f>0.5*6000000</f>
        <v>3000000</v>
      </c>
      <c r="H20" s="11">
        <f>0.5*6000000</f>
        <v>3000000</v>
      </c>
      <c r="I20" s="11">
        <v>0</v>
      </c>
      <c r="J20" s="12" t="s">
        <v>6</v>
      </c>
      <c r="K20" s="11">
        <v>-1500000</v>
      </c>
      <c r="L20" s="11">
        <v>-1500000</v>
      </c>
    </row>
    <row r="21" spans="1:12" ht="12.75">
      <c r="A21" s="2">
        <v>7</v>
      </c>
      <c r="B21" t="s">
        <v>4</v>
      </c>
      <c r="E21" s="13">
        <f>0.1*(E17-9000000)</f>
        <v>458837</v>
      </c>
      <c r="F21" s="13">
        <v>0</v>
      </c>
      <c r="G21" s="13">
        <f>0.1*(G17-10000000)</f>
        <v>1482641</v>
      </c>
      <c r="H21" s="13">
        <f>0.1*(H17-10000000)</f>
        <v>449843</v>
      </c>
      <c r="I21" s="13">
        <v>0</v>
      </c>
      <c r="J21" s="14" t="s">
        <v>6</v>
      </c>
      <c r="K21" s="13">
        <f>0.1*(K17+10000000)</f>
        <v>-920840</v>
      </c>
      <c r="L21" s="13">
        <f>0.1*(L17+10000000)</f>
        <v>-458289</v>
      </c>
    </row>
    <row r="22" spans="1:12" ht="13.5" thickBot="1">
      <c r="A22" s="2">
        <v>8</v>
      </c>
      <c r="B22" s="5" t="s">
        <v>17</v>
      </c>
      <c r="E22" s="17">
        <f>E19+E20+E21</f>
        <v>9458837</v>
      </c>
      <c r="F22" s="17">
        <f>F19+F20+F21</f>
        <v>-2601664</v>
      </c>
      <c r="G22" s="17">
        <f>G19+G20+G21</f>
        <v>8482641</v>
      </c>
      <c r="H22" s="17">
        <f>H19+H20+H21</f>
        <v>7449843</v>
      </c>
      <c r="I22" s="17">
        <f>I19+I20+I21</f>
        <v>-3037637</v>
      </c>
      <c r="J22" s="18" t="s">
        <v>6</v>
      </c>
      <c r="K22" s="17">
        <f>K19+K20+K21</f>
        <v>-6420840</v>
      </c>
      <c r="L22" s="17">
        <f>L19+L20+L21</f>
        <v>-5958289</v>
      </c>
    </row>
    <row r="23" spans="1:12" ht="14.25" thickBot="1" thickTop="1">
      <c r="A23" s="2">
        <v>9</v>
      </c>
      <c r="B23" s="24" t="s">
        <v>44</v>
      </c>
      <c r="E23" s="32">
        <f>E17-E22</f>
        <v>4129537</v>
      </c>
      <c r="F23" s="32">
        <f aca="true" t="shared" si="1" ref="F23:L23">F17-F22</f>
        <v>0</v>
      </c>
      <c r="G23" s="32">
        <f t="shared" si="1"/>
        <v>16343766</v>
      </c>
      <c r="H23" s="32">
        <f t="shared" si="1"/>
        <v>7048583</v>
      </c>
      <c r="I23" s="32">
        <f t="shared" si="1"/>
        <v>0</v>
      </c>
      <c r="J23" s="33" t="s">
        <v>6</v>
      </c>
      <c r="K23" s="32">
        <f>K17-K22</f>
        <v>-12787561</v>
      </c>
      <c r="L23" s="32">
        <f t="shared" si="1"/>
        <v>-8624603</v>
      </c>
    </row>
    <row r="24" spans="1:13" ht="13.5" thickTop="1">
      <c r="A24" s="21"/>
      <c r="B24" s="22"/>
      <c r="C24" s="19"/>
      <c r="D24" s="19"/>
      <c r="E24" s="20"/>
      <c r="F24" s="20"/>
      <c r="G24" s="20"/>
      <c r="H24" s="20"/>
      <c r="I24" s="20"/>
      <c r="J24" s="23"/>
      <c r="K24" s="20"/>
      <c r="L24" s="20"/>
      <c r="M24" s="19"/>
    </row>
    <row r="26" spans="1:13" ht="12.75">
      <c r="A26" s="2"/>
      <c r="B26" s="15" t="s">
        <v>21</v>
      </c>
      <c r="E26" s="11"/>
      <c r="F26" s="11"/>
      <c r="G26" s="11"/>
      <c r="H26" s="11"/>
      <c r="I26" s="11"/>
      <c r="J26" s="11"/>
      <c r="K26" s="11"/>
      <c r="L26" s="11"/>
      <c r="M26" s="11"/>
    </row>
    <row r="27" spans="1:12" ht="13.5" thickBot="1">
      <c r="A27" s="2">
        <v>10</v>
      </c>
      <c r="B27" s="24" t="s">
        <v>23</v>
      </c>
      <c r="E27" s="7">
        <f aca="true" t="shared" si="2" ref="E27:L27">E17+E13</f>
        <v>13126873</v>
      </c>
      <c r="F27" s="7">
        <f t="shared" si="2"/>
        <v>-3031985</v>
      </c>
      <c r="G27" s="7">
        <f t="shared" si="2"/>
        <v>24425261</v>
      </c>
      <c r="H27" s="7">
        <f t="shared" si="2"/>
        <v>14103287</v>
      </c>
      <c r="I27" s="7">
        <f t="shared" si="2"/>
        <v>-3543721</v>
      </c>
      <c r="J27" s="7">
        <f t="shared" si="2"/>
        <v>-13982434</v>
      </c>
      <c r="K27" s="7">
        <f>K17+K13</f>
        <v>-20931348</v>
      </c>
      <c r="L27" s="7">
        <f t="shared" si="2"/>
        <v>-16662799</v>
      </c>
    </row>
    <row r="28" spans="1:12" ht="13.5" thickTop="1">
      <c r="A28" s="2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2">
        <v>11</v>
      </c>
      <c r="B29" t="s">
        <v>3</v>
      </c>
      <c r="E29" s="8">
        <v>9000000</v>
      </c>
      <c r="F29" s="8">
        <f>F27</f>
        <v>-3031985</v>
      </c>
      <c r="G29" s="9">
        <v>4000000</v>
      </c>
      <c r="H29" s="9">
        <v>4000000</v>
      </c>
      <c r="I29" s="9">
        <f>I27</f>
        <v>-3543721</v>
      </c>
      <c r="J29" s="10" t="s">
        <v>6</v>
      </c>
      <c r="K29" s="8">
        <v>-4000000</v>
      </c>
      <c r="L29" s="8">
        <v>-4000000</v>
      </c>
    </row>
    <row r="30" spans="1:12" ht="12.75">
      <c r="A30" s="2">
        <v>12</v>
      </c>
      <c r="B30" s="5" t="s">
        <v>5</v>
      </c>
      <c r="E30" s="11">
        <v>0</v>
      </c>
      <c r="F30" s="11">
        <v>0</v>
      </c>
      <c r="G30" s="11">
        <f>0.5*6000000</f>
        <v>3000000</v>
      </c>
      <c r="H30" s="11">
        <f>0.5*6000000</f>
        <v>3000000</v>
      </c>
      <c r="I30" s="11">
        <v>0</v>
      </c>
      <c r="J30" s="12" t="s">
        <v>6</v>
      </c>
      <c r="K30" s="11">
        <f>0.25*-6000000</f>
        <v>-1500000</v>
      </c>
      <c r="L30" s="11">
        <f>0.25*-6000000</f>
        <v>-1500000</v>
      </c>
    </row>
    <row r="31" spans="1:12" ht="12.75">
      <c r="A31" s="2">
        <v>13</v>
      </c>
      <c r="B31" t="s">
        <v>4</v>
      </c>
      <c r="E31" s="13">
        <f>0.1*(E27-9000000)</f>
        <v>412687</v>
      </c>
      <c r="F31" s="13">
        <v>0</v>
      </c>
      <c r="G31" s="13">
        <f>0.1*(G27-10000000)</f>
        <v>1442526</v>
      </c>
      <c r="H31" s="13">
        <f>0.1*(H27-10000000)</f>
        <v>410329</v>
      </c>
      <c r="I31" s="13">
        <v>0</v>
      </c>
      <c r="J31" s="14" t="s">
        <v>6</v>
      </c>
      <c r="K31" s="13">
        <f>0.1*(K27+10000000)</f>
        <v>-1093135</v>
      </c>
      <c r="L31" s="13">
        <f>0.1*(L27+10000000)</f>
        <v>-666280</v>
      </c>
    </row>
    <row r="32" spans="1:12" ht="13.5" thickBot="1">
      <c r="A32" s="2">
        <v>14</v>
      </c>
      <c r="B32" s="5" t="s">
        <v>11</v>
      </c>
      <c r="E32" s="17">
        <f aca="true" t="shared" si="3" ref="E32:L32">SUM(E29:E31)</f>
        <v>9412687</v>
      </c>
      <c r="F32" s="17">
        <f t="shared" si="3"/>
        <v>-3031985</v>
      </c>
      <c r="G32" s="17">
        <f t="shared" si="3"/>
        <v>8442526</v>
      </c>
      <c r="H32" s="17">
        <f t="shared" si="3"/>
        <v>7410329</v>
      </c>
      <c r="I32" s="17">
        <f t="shared" si="3"/>
        <v>-3543721</v>
      </c>
      <c r="J32" s="18" t="s">
        <v>6</v>
      </c>
      <c r="K32" s="17">
        <f>SUM(K29:K31)</f>
        <v>-6593135</v>
      </c>
      <c r="L32" s="17">
        <f t="shared" si="3"/>
        <v>-6166280</v>
      </c>
    </row>
    <row r="33" spans="1:12" ht="14.25" thickBot="1" thickTop="1">
      <c r="A33" s="2">
        <v>15</v>
      </c>
      <c r="B33" s="24" t="s">
        <v>46</v>
      </c>
      <c r="E33" s="32">
        <f>E27-E32</f>
        <v>3714186</v>
      </c>
      <c r="F33" s="32">
        <f>F27-F32</f>
        <v>0</v>
      </c>
      <c r="G33" s="32">
        <f>G27-G32</f>
        <v>15982735</v>
      </c>
      <c r="H33" s="32">
        <f>H27-H32</f>
        <v>6692958</v>
      </c>
      <c r="I33" s="32">
        <f>I27-I32</f>
        <v>0</v>
      </c>
      <c r="J33" s="33" t="s">
        <v>6</v>
      </c>
      <c r="K33" s="32">
        <f>K27-K32</f>
        <v>-14338213</v>
      </c>
      <c r="L33" s="32">
        <f>L27-L32</f>
        <v>-10496519</v>
      </c>
    </row>
    <row r="34" spans="1:13" ht="13.5" thickTop="1">
      <c r="A34" s="21"/>
      <c r="B34" s="22"/>
      <c r="C34" s="19"/>
      <c r="D34" s="19"/>
      <c r="E34" s="20"/>
      <c r="F34" s="20"/>
      <c r="G34" s="20"/>
      <c r="H34" s="20"/>
      <c r="I34" s="20"/>
      <c r="J34" s="23"/>
      <c r="K34" s="20"/>
      <c r="L34" s="20"/>
      <c r="M34" s="19"/>
    </row>
    <row r="35" spans="1:12" ht="12.75">
      <c r="A35" s="2"/>
      <c r="B35" s="5"/>
      <c r="E35" s="9"/>
      <c r="F35" s="9"/>
      <c r="G35" s="9"/>
      <c r="H35" s="9"/>
      <c r="I35" s="9"/>
      <c r="J35" s="10"/>
      <c r="K35" s="9"/>
      <c r="L35" s="9"/>
    </row>
    <row r="36" spans="1:12" ht="12.75">
      <c r="A36" s="2"/>
      <c r="B36" s="15" t="s">
        <v>59</v>
      </c>
      <c r="E36" s="11"/>
      <c r="F36" s="11"/>
      <c r="G36" s="11"/>
      <c r="H36" s="11"/>
      <c r="I36" s="11"/>
      <c r="J36" s="11"/>
      <c r="K36" s="11"/>
      <c r="L36" s="11"/>
    </row>
    <row r="37" spans="1:13" ht="12.75">
      <c r="A37" s="2">
        <v>16</v>
      </c>
      <c r="B37" s="5" t="s">
        <v>14</v>
      </c>
      <c r="E37" s="53">
        <f>E33-E23</f>
        <v>-415351</v>
      </c>
      <c r="F37" s="53">
        <f aca="true" t="shared" si="4" ref="F37:L37">F33-F23</f>
        <v>0</v>
      </c>
      <c r="G37" s="53">
        <f t="shared" si="4"/>
        <v>-361031</v>
      </c>
      <c r="H37" s="53">
        <f t="shared" si="4"/>
        <v>-355625</v>
      </c>
      <c r="I37" s="53">
        <f t="shared" si="4"/>
        <v>0</v>
      </c>
      <c r="J37" s="53">
        <v>0</v>
      </c>
      <c r="K37" s="53">
        <f t="shared" si="4"/>
        <v>-1550652</v>
      </c>
      <c r="L37" s="53">
        <f t="shared" si="4"/>
        <v>-1871916</v>
      </c>
      <c r="M37" s="25">
        <f>SUM(E37:L37)</f>
        <v>-4554575</v>
      </c>
    </row>
    <row r="38" spans="1:13" ht="12.75">
      <c r="A38" s="2">
        <v>17</v>
      </c>
      <c r="B38" s="24" t="s">
        <v>45</v>
      </c>
      <c r="E38" s="9">
        <f>E32-E22</f>
        <v>-46150</v>
      </c>
      <c r="F38" s="9">
        <f aca="true" t="shared" si="5" ref="F38:L38">F32-F22</f>
        <v>-430321</v>
      </c>
      <c r="G38" s="9">
        <f t="shared" si="5"/>
        <v>-40115</v>
      </c>
      <c r="H38" s="9">
        <f t="shared" si="5"/>
        <v>-39514</v>
      </c>
      <c r="I38" s="9">
        <f t="shared" si="5"/>
        <v>-506084</v>
      </c>
      <c r="J38" s="9">
        <f>J13</f>
        <v>-1606999</v>
      </c>
      <c r="K38" s="9">
        <f t="shared" si="5"/>
        <v>-172295</v>
      </c>
      <c r="L38" s="9">
        <f t="shared" si="5"/>
        <v>-207991</v>
      </c>
      <c r="M38" s="25">
        <f>SUM(E38:L38)</f>
        <v>-3049469</v>
      </c>
    </row>
    <row r="39" spans="1:13" ht="13.5" thickBot="1">
      <c r="A39" s="2">
        <v>18</v>
      </c>
      <c r="B39" s="5" t="s">
        <v>18</v>
      </c>
      <c r="E39" s="17">
        <f>SUM(E37:E38)</f>
        <v>-461501</v>
      </c>
      <c r="F39" s="17">
        <f aca="true" t="shared" si="6" ref="F39:L39">SUM(F37:F38)</f>
        <v>-430321</v>
      </c>
      <c r="G39" s="17">
        <f t="shared" si="6"/>
        <v>-401146</v>
      </c>
      <c r="H39" s="17">
        <f t="shared" si="6"/>
        <v>-395139</v>
      </c>
      <c r="I39" s="17">
        <f t="shared" si="6"/>
        <v>-506084</v>
      </c>
      <c r="J39" s="17">
        <f t="shared" si="6"/>
        <v>-1606999</v>
      </c>
      <c r="K39" s="17">
        <f t="shared" si="6"/>
        <v>-1722947</v>
      </c>
      <c r="L39" s="17">
        <f t="shared" si="6"/>
        <v>-2079907</v>
      </c>
      <c r="M39" s="26">
        <f>SUM(M37:M38)</f>
        <v>-7604044</v>
      </c>
    </row>
    <row r="40" spans="1:9" ht="13.5" thickTop="1">
      <c r="A40" s="2"/>
      <c r="I40" s="1"/>
    </row>
    <row r="41" spans="1:9" ht="12.75">
      <c r="A41" s="2"/>
      <c r="B41" s="5" t="s">
        <v>16</v>
      </c>
      <c r="I41" s="1"/>
    </row>
    <row r="42" spans="1:2" ht="12.75">
      <c r="A42" s="2"/>
      <c r="B42" s="24" t="s">
        <v>24</v>
      </c>
    </row>
    <row r="43" spans="1:2" ht="12.75">
      <c r="A43" s="2"/>
      <c r="B43" s="24" t="s">
        <v>22</v>
      </c>
    </row>
    <row r="44" ht="12.75">
      <c r="A44" s="2"/>
    </row>
    <row r="45" spans="1:13" ht="12.75">
      <c r="A45" s="2"/>
      <c r="M45" s="8"/>
    </row>
    <row r="46" ht="12.75">
      <c r="A46" s="2"/>
    </row>
  </sheetData>
  <sheetProtection/>
  <printOptions/>
  <pageMargins left="0.46" right="0.31" top="0.7" bottom="0.7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6"/>
  <sheetViews>
    <sheetView zoomScalePageLayoutView="0" workbookViewId="0" topLeftCell="A1">
      <selection activeCell="B2" sqref="B2:K16"/>
    </sheetView>
  </sheetViews>
  <sheetFormatPr defaultColWidth="9.140625" defaultRowHeight="12.75"/>
  <cols>
    <col min="2" max="2" width="2.421875" style="0" customWidth="1"/>
    <col min="3" max="3" width="13.8515625" style="0" customWidth="1"/>
    <col min="4" max="4" width="11.7109375" style="0" bestFit="1" customWidth="1"/>
    <col min="5" max="5" width="3.140625" style="0" customWidth="1"/>
    <col min="6" max="6" width="10.7109375" style="0" bestFit="1" customWidth="1"/>
    <col min="7" max="7" width="2.57421875" style="0" customWidth="1"/>
    <col min="8" max="8" width="11.7109375" style="0" bestFit="1" customWidth="1"/>
    <col min="9" max="9" width="3.57421875" style="0" customWidth="1"/>
    <col min="10" max="10" width="10.8515625" style="0" bestFit="1" customWidth="1"/>
    <col min="11" max="11" width="3.57421875" style="0" customWidth="1"/>
  </cols>
  <sheetData>
    <row r="1" ht="13.5" thickBot="1"/>
    <row r="2" spans="2:11" ht="12.75">
      <c r="B2" s="34"/>
      <c r="C2" s="35"/>
      <c r="D2" s="35"/>
      <c r="E2" s="35"/>
      <c r="F2" s="35"/>
      <c r="G2" s="35"/>
      <c r="H2" s="35"/>
      <c r="I2" s="35"/>
      <c r="J2" s="35"/>
      <c r="K2" s="36"/>
    </row>
    <row r="3" spans="2:11" ht="12.75">
      <c r="B3" s="37"/>
      <c r="C3" s="54" t="s">
        <v>55</v>
      </c>
      <c r="D3" s="54"/>
      <c r="E3" s="54"/>
      <c r="F3" s="54"/>
      <c r="G3" s="54"/>
      <c r="H3" s="54"/>
      <c r="I3" s="54"/>
      <c r="J3" s="54"/>
      <c r="K3" s="38"/>
    </row>
    <row r="4" spans="2:11" ht="12.75">
      <c r="B4" s="37"/>
      <c r="C4" s="54"/>
      <c r="D4" s="54"/>
      <c r="E4" s="54"/>
      <c r="F4" s="54"/>
      <c r="G4" s="54"/>
      <c r="H4" s="54"/>
      <c r="I4" s="54"/>
      <c r="J4" s="54"/>
      <c r="K4" s="38"/>
    </row>
    <row r="5" spans="2:11" ht="12.75">
      <c r="B5" s="37"/>
      <c r="C5" s="39"/>
      <c r="D5" s="39"/>
      <c r="E5" s="39"/>
      <c r="F5" s="39"/>
      <c r="G5" s="39"/>
      <c r="H5" s="39"/>
      <c r="I5" s="39"/>
      <c r="J5" s="39"/>
      <c r="K5" s="38"/>
    </row>
    <row r="6" spans="2:11" ht="12.75">
      <c r="B6" s="37"/>
      <c r="C6" s="49" t="s">
        <v>50</v>
      </c>
      <c r="D6" s="49" t="s">
        <v>51</v>
      </c>
      <c r="E6" s="49"/>
      <c r="F6" s="49" t="s">
        <v>54</v>
      </c>
      <c r="G6" s="49"/>
      <c r="H6" s="51" t="s">
        <v>57</v>
      </c>
      <c r="I6" s="51"/>
      <c r="J6" s="51" t="s">
        <v>58</v>
      </c>
      <c r="K6" s="38"/>
    </row>
    <row r="7" spans="2:11" ht="12.75">
      <c r="B7" s="37"/>
      <c r="C7" s="41">
        <v>2005</v>
      </c>
      <c r="D7" s="42">
        <v>696185</v>
      </c>
      <c r="E7" s="42"/>
      <c r="F7" s="42">
        <v>461501</v>
      </c>
      <c r="G7" s="42"/>
      <c r="H7" s="42">
        <v>415351</v>
      </c>
      <c r="I7" s="42"/>
      <c r="J7" s="42">
        <f>F7-H7</f>
        <v>46150</v>
      </c>
      <c r="K7" s="38"/>
    </row>
    <row r="8" spans="2:11" ht="12.75">
      <c r="B8" s="37"/>
      <c r="C8" s="41">
        <v>2006</v>
      </c>
      <c r="D8" s="43">
        <v>660407</v>
      </c>
      <c r="E8" s="43"/>
      <c r="F8" s="43">
        <v>430321</v>
      </c>
      <c r="G8" s="43"/>
      <c r="H8" s="48">
        <v>0</v>
      </c>
      <c r="I8" s="48"/>
      <c r="J8" s="50">
        <f>F8-H8</f>
        <v>430321</v>
      </c>
      <c r="K8" s="38"/>
    </row>
    <row r="9" spans="2:11" ht="12.75">
      <c r="B9" s="37"/>
      <c r="C9" s="41">
        <v>2007</v>
      </c>
      <c r="D9" s="43">
        <v>615633</v>
      </c>
      <c r="E9" s="43"/>
      <c r="F9" s="43">
        <v>401146</v>
      </c>
      <c r="G9" s="43"/>
      <c r="H9" s="43">
        <v>361031</v>
      </c>
      <c r="I9" s="43"/>
      <c r="J9" s="50">
        <f aca="true" t="shared" si="0" ref="J9:J14">F9-H9</f>
        <v>40115</v>
      </c>
      <c r="K9" s="38"/>
    </row>
    <row r="10" spans="2:11" ht="12.75">
      <c r="B10" s="37"/>
      <c r="C10" s="41">
        <v>2008</v>
      </c>
      <c r="D10" s="43">
        <v>600242</v>
      </c>
      <c r="E10" s="43"/>
      <c r="F10" s="43">
        <v>395139</v>
      </c>
      <c r="G10" s="43"/>
      <c r="H10" s="43">
        <v>355625</v>
      </c>
      <c r="I10" s="43"/>
      <c r="J10" s="50">
        <f t="shared" si="0"/>
        <v>39514</v>
      </c>
      <c r="K10" s="38"/>
    </row>
    <row r="11" spans="2:11" ht="12.75">
      <c r="B11" s="37"/>
      <c r="C11" s="41">
        <v>2009</v>
      </c>
      <c r="D11" s="43">
        <v>783533</v>
      </c>
      <c r="E11" s="43"/>
      <c r="F11" s="43">
        <v>506084</v>
      </c>
      <c r="G11" s="43"/>
      <c r="H11" s="48">
        <v>0</v>
      </c>
      <c r="I11" s="48"/>
      <c r="J11" s="50">
        <f t="shared" si="0"/>
        <v>506084</v>
      </c>
      <c r="K11" s="38"/>
    </row>
    <row r="12" spans="2:11" ht="12.75">
      <c r="B12" s="37"/>
      <c r="C12" s="41">
        <v>2010</v>
      </c>
      <c r="D12" s="43">
        <v>2488000</v>
      </c>
      <c r="E12" s="43"/>
      <c r="F12" s="43">
        <v>1606999</v>
      </c>
      <c r="G12" s="43"/>
      <c r="H12" s="48">
        <v>0</v>
      </c>
      <c r="I12" s="48"/>
      <c r="J12" s="50">
        <f t="shared" si="0"/>
        <v>1606999</v>
      </c>
      <c r="K12" s="38"/>
    </row>
    <row r="13" spans="2:11" ht="12.75">
      <c r="B13" s="37"/>
      <c r="C13" s="41">
        <v>2011</v>
      </c>
      <c r="D13" s="43">
        <v>2656000</v>
      </c>
      <c r="E13" s="43"/>
      <c r="F13" s="43">
        <v>1722947</v>
      </c>
      <c r="G13" s="43"/>
      <c r="H13" s="43">
        <v>1550652</v>
      </c>
      <c r="I13" s="43"/>
      <c r="J13" s="50">
        <f t="shared" si="0"/>
        <v>172295</v>
      </c>
      <c r="K13" s="38"/>
    </row>
    <row r="14" spans="2:11" ht="12.75">
      <c r="B14" s="37"/>
      <c r="C14" s="41">
        <v>2012</v>
      </c>
      <c r="D14" s="43">
        <v>3192000</v>
      </c>
      <c r="E14" s="43"/>
      <c r="F14" s="43">
        <v>2079907</v>
      </c>
      <c r="G14" s="43"/>
      <c r="H14" s="43">
        <v>1871916</v>
      </c>
      <c r="I14" s="43"/>
      <c r="J14" s="50">
        <f t="shared" si="0"/>
        <v>207991</v>
      </c>
      <c r="K14" s="38"/>
    </row>
    <row r="15" spans="2:11" ht="13.5" thickBot="1">
      <c r="B15" s="37"/>
      <c r="C15" s="39"/>
      <c r="D15" s="44">
        <f>SUM(D7:D14)</f>
        <v>11692000</v>
      </c>
      <c r="E15" s="42"/>
      <c r="F15" s="44">
        <f>SUM(F7:F14)</f>
        <v>7604044</v>
      </c>
      <c r="G15" s="42"/>
      <c r="H15" s="44">
        <f>SUM(H7:H14)</f>
        <v>4554575</v>
      </c>
      <c r="I15" s="42"/>
      <c r="J15" s="44">
        <f>SUM(J7:J14)</f>
        <v>3049469</v>
      </c>
      <c r="K15" s="38"/>
    </row>
    <row r="16" spans="2:11" ht="13.5" thickBot="1">
      <c r="B16" s="45"/>
      <c r="C16" s="46"/>
      <c r="D16" s="46"/>
      <c r="E16" s="46"/>
      <c r="F16" s="46"/>
      <c r="G16" s="46"/>
      <c r="H16" s="46"/>
      <c r="I16" s="46"/>
      <c r="J16" s="46"/>
      <c r="K16" s="47"/>
    </row>
  </sheetData>
  <sheetProtection/>
  <mergeCells count="2">
    <mergeCell ref="C3:J3"/>
    <mergeCell ref="C4:J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7"/>
  <sheetViews>
    <sheetView zoomScalePageLayoutView="0" workbookViewId="0" topLeftCell="A1">
      <selection activeCell="B2" sqref="B2:E17"/>
    </sheetView>
  </sheetViews>
  <sheetFormatPr defaultColWidth="9.140625" defaultRowHeight="12.75"/>
  <cols>
    <col min="2" max="2" width="2.421875" style="0" customWidth="1"/>
    <col min="3" max="3" width="25.00390625" style="0" customWidth="1"/>
    <col min="4" max="4" width="14.7109375" style="0" customWidth="1"/>
    <col min="5" max="5" width="3.57421875" style="0" customWidth="1"/>
  </cols>
  <sheetData>
    <row r="1" ht="13.5" thickBot="1"/>
    <row r="2" spans="2:5" ht="12.75">
      <c r="B2" s="34"/>
      <c r="C2" s="35"/>
      <c r="D2" s="35"/>
      <c r="E2" s="36"/>
    </row>
    <row r="3" spans="2:5" ht="12.75">
      <c r="B3" s="37"/>
      <c r="C3" s="54" t="s">
        <v>52</v>
      </c>
      <c r="D3" s="54"/>
      <c r="E3" s="38"/>
    </row>
    <row r="4" spans="2:5" ht="12.75">
      <c r="B4" s="37"/>
      <c r="C4" s="54" t="s">
        <v>56</v>
      </c>
      <c r="D4" s="54"/>
      <c r="E4" s="38"/>
    </row>
    <row r="5" spans="2:5" ht="12.75">
      <c r="B5" s="37"/>
      <c r="C5" s="54" t="s">
        <v>53</v>
      </c>
      <c r="D5" s="54"/>
      <c r="E5" s="38"/>
    </row>
    <row r="6" spans="2:5" ht="12.75">
      <c r="B6" s="37"/>
      <c r="C6" s="39"/>
      <c r="D6" s="39"/>
      <c r="E6" s="38"/>
    </row>
    <row r="7" spans="2:5" ht="12.75">
      <c r="B7" s="37"/>
      <c r="C7" s="40" t="s">
        <v>50</v>
      </c>
      <c r="D7" s="40" t="s">
        <v>51</v>
      </c>
      <c r="E7" s="38"/>
    </row>
    <row r="8" spans="2:5" ht="12.75">
      <c r="B8" s="37"/>
      <c r="C8" s="41">
        <v>2005</v>
      </c>
      <c r="D8" s="42">
        <v>696185</v>
      </c>
      <c r="E8" s="38"/>
    </row>
    <row r="9" spans="2:5" ht="12.75">
      <c r="B9" s="37"/>
      <c r="C9" s="41">
        <v>2006</v>
      </c>
      <c r="D9" s="43">
        <v>660407</v>
      </c>
      <c r="E9" s="38"/>
    </row>
    <row r="10" spans="2:5" ht="12.75">
      <c r="B10" s="37"/>
      <c r="C10" s="41">
        <v>2007</v>
      </c>
      <c r="D10" s="43">
        <v>615633</v>
      </c>
      <c r="E10" s="38"/>
    </row>
    <row r="11" spans="2:5" ht="12.75">
      <c r="B11" s="37"/>
      <c r="C11" s="41">
        <v>2008</v>
      </c>
      <c r="D11" s="43">
        <v>600242</v>
      </c>
      <c r="E11" s="38"/>
    </row>
    <row r="12" spans="2:5" ht="12.75">
      <c r="B12" s="37"/>
      <c r="C12" s="41">
        <v>2009</v>
      </c>
      <c r="D12" s="43">
        <v>783533</v>
      </c>
      <c r="E12" s="38"/>
    </row>
    <row r="13" spans="2:5" ht="12.75">
      <c r="B13" s="37"/>
      <c r="C13" s="41">
        <v>2010</v>
      </c>
      <c r="D13" s="43">
        <v>2488000</v>
      </c>
      <c r="E13" s="38"/>
    </row>
    <row r="14" spans="2:5" ht="12.75">
      <c r="B14" s="37"/>
      <c r="C14" s="41">
        <v>2011</v>
      </c>
      <c r="D14" s="43">
        <v>2656000</v>
      </c>
      <c r="E14" s="38"/>
    </row>
    <row r="15" spans="2:5" ht="12.75">
      <c r="B15" s="37"/>
      <c r="C15" s="41">
        <v>2012</v>
      </c>
      <c r="D15" s="43">
        <v>3192000</v>
      </c>
      <c r="E15" s="38"/>
    </row>
    <row r="16" spans="2:5" ht="13.5" thickBot="1">
      <c r="B16" s="37"/>
      <c r="C16" s="39"/>
      <c r="D16" s="44">
        <f>SUM(D8:D15)</f>
        <v>11692000</v>
      </c>
      <c r="E16" s="38"/>
    </row>
    <row r="17" spans="2:5" ht="13.5" thickBot="1">
      <c r="B17" s="45"/>
      <c r="C17" s="46"/>
      <c r="D17" s="46"/>
      <c r="E17" s="47"/>
    </row>
  </sheetData>
  <sheetProtection/>
  <mergeCells count="3">
    <mergeCell ref="C3:D3"/>
    <mergeCell ref="C5:D5"/>
    <mergeCell ref="C4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McKenzie</dc:creator>
  <cp:keywords/>
  <dc:description/>
  <cp:lastModifiedBy>Jeanne Pluth</cp:lastModifiedBy>
  <cp:lastPrinted>2013-01-23T18:47:47Z</cp:lastPrinted>
  <dcterms:created xsi:type="dcterms:W3CDTF">2006-03-20T20:18:43Z</dcterms:created>
  <dcterms:modified xsi:type="dcterms:W3CDTF">2013-01-28T16:16:27Z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130115</vt:lpwstr>
  </property>
  <property fmtid="{D5CDD505-2E9C-101B-9397-08002B2CF9AE}" pid="6" name="IsConfidenti">
    <vt:lpwstr>0</vt:lpwstr>
  </property>
  <property fmtid="{D5CDD505-2E9C-101B-9397-08002B2CF9AE}" pid="7" name="Dat">
    <vt:lpwstr>2013-01-28T00:00:00Z</vt:lpwstr>
  </property>
  <property fmtid="{D5CDD505-2E9C-101B-9397-08002B2CF9AE}" pid="8" name="CaseTy">
    <vt:lpwstr>Petition for Accounting Order</vt:lpwstr>
  </property>
  <property fmtid="{D5CDD505-2E9C-101B-9397-08002B2CF9AE}" pid="9" name="OpenedDa">
    <vt:lpwstr>2013-01-28T00:00:00Z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