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8835" activeTab="0"/>
  </bookViews>
  <sheets>
    <sheet name="Condensed (2)" sheetId="1" r:id="rId1"/>
  </sheets>
  <definedNames>
    <definedName name="_xlnm.Print_Area" localSheetId="0">'Condensed (2)'!$A$3:$G$61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<sst xmlns="http://schemas.openxmlformats.org/spreadsheetml/2006/main" count="56" uniqueCount="44">
  <si>
    <t>A.</t>
  </si>
  <si>
    <t>B.</t>
  </si>
  <si>
    <t>Deferred Accounting Approved</t>
  </si>
  <si>
    <t>C.</t>
  </si>
  <si>
    <t>Total</t>
  </si>
  <si>
    <t>Section</t>
  </si>
  <si>
    <t>Account Description</t>
  </si>
  <si>
    <t>Func. Grp.</t>
  </si>
  <si>
    <t>FERC Acct.</t>
  </si>
  <si>
    <t>G/L Acct.</t>
  </si>
  <si>
    <t>Pension Expense</t>
  </si>
  <si>
    <t>Pension Liability Account</t>
  </si>
  <si>
    <t>187017, 18</t>
  </si>
  <si>
    <t>Pension Regulatory Asset Accounts</t>
  </si>
  <si>
    <t>A&amp;GOPER</t>
  </si>
  <si>
    <t>501150, 3-8</t>
  </si>
  <si>
    <t>501100, 4-5, 7-9</t>
  </si>
  <si>
    <r>
      <t xml:space="preserve">Deferred Accounting </t>
    </r>
    <r>
      <rPr>
        <b/>
        <u val="single"/>
        <sz val="10"/>
        <rFont val="Arial"/>
        <family val="0"/>
      </rPr>
      <t>Not Approved</t>
    </r>
  </si>
  <si>
    <t>Accounting Excluding One-time Adjustments</t>
  </si>
  <si>
    <t>Forward</t>
  </si>
  <si>
    <t>Amortization of:</t>
  </si>
  <si>
    <t>Difference Deferred Acctng vs. Acctng Excluding One-time Adjustments</t>
  </si>
  <si>
    <t>Difference No Deferred Acctng vs. Acctng Excluding One-time Adjustments</t>
  </si>
  <si>
    <t xml:space="preserve">         for measurement date change prior to curtailment</t>
  </si>
  <si>
    <t>Note: Non-electric amounts are included in baseline results prepared by Hewitt.  These represent approximately $6 million each year.</t>
  </si>
  <si>
    <t>The incremental changes reflect in the above results are only regulated amounts.</t>
  </si>
  <si>
    <t>Note: Excludes SERP, includes L659 curtailment, assumes accounting</t>
  </si>
  <si>
    <r>
      <t xml:space="preserve">Total Pension </t>
    </r>
    <r>
      <rPr>
        <sz val="10"/>
        <rFont val="Arial"/>
        <family val="0"/>
      </rPr>
      <t>and Postretirement Related Expenses</t>
    </r>
  </si>
  <si>
    <r>
      <t xml:space="preserve">Revised Pension </t>
    </r>
    <r>
      <rPr>
        <sz val="10"/>
        <rFont val="Arial"/>
        <family val="0"/>
      </rPr>
      <t>and Postretirement Related Expenses</t>
    </r>
  </si>
  <si>
    <t>Postretirement Expense</t>
  </si>
  <si>
    <t>Postretirement Liability Account</t>
  </si>
  <si>
    <t>Postretirement Regulatory Asset Account</t>
  </si>
  <si>
    <t xml:space="preserve">  Regulatory Asset (Measurement Date Change - $13.773m)</t>
  </si>
  <si>
    <t xml:space="preserve">  Net Contra Regulatory Asset (Total - $26.746m) (10 year amortization)</t>
  </si>
  <si>
    <t xml:space="preserve">  Contra Regulatory Asset (Choice Program Curtailment - $38.656m)</t>
  </si>
  <si>
    <t xml:space="preserve">  Contra Regulatory Asset (Local 659 Curtailment - $1.863m)</t>
  </si>
  <si>
    <t xml:space="preserve">  Net Contra Regulatory Asset Amortizations (10 Years)</t>
  </si>
  <si>
    <t xml:space="preserve">  Measurement Date Change (retained earnings)</t>
  </si>
  <si>
    <t xml:space="preserve">  Choice Program Curtailment (income)</t>
  </si>
  <si>
    <t xml:space="preserve">  Local 659 Curtailment (income)</t>
  </si>
  <si>
    <t>Below the Line</t>
  </si>
  <si>
    <t>One-time Adjustments which would be normalized out for rate filings:</t>
  </si>
  <si>
    <t>Revised Normalized Pension and Postretirement Related Expenses</t>
  </si>
  <si>
    <t>Normalize one-time adjustments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</si>
</sst>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17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7.8515625" style="8" bestFit="1" customWidth="1"/>
    <col min="2" max="2" width="63.8515625" style="8" customWidth="1"/>
    <col min="3" max="3" width="14.57421875" style="8" bestFit="1" customWidth="1"/>
    <col min="4" max="4" width="13.7109375" style="8" customWidth="1"/>
    <col min="5" max="5" width="10.8515625" style="8" bestFit="1" customWidth="1"/>
    <col min="6" max="6" width="9.57421875" style="8" customWidth="1"/>
    <col min="7" max="7" width="10.8515625" style="8" customWidth="1"/>
    <col min="8" max="16384" width="9.140625" style="8" customWidth="1"/>
  </cols>
  <sheetData>
    <row r="1" s="2" customFormat="1" ht="12.75"/>
    <row r="2" spans="1:6" s="6" customFormat="1" ht="14.25" customHeight="1">
      <c r="A2" s="3"/>
      <c r="B2" s="4"/>
      <c r="C2" s="4"/>
      <c r="D2" s="4"/>
      <c r="E2" s="4"/>
      <c r="F2" s="5"/>
    </row>
    <row r="3" spans="6:7" s="6" customFormat="1" ht="12.75">
      <c r="F3" s="5">
        <v>2010</v>
      </c>
      <c r="G3" s="5"/>
    </row>
    <row r="4" spans="1:7" ht="12.75">
      <c r="A4" s="5" t="s">
        <v>5</v>
      </c>
      <c r="B4" s="6"/>
      <c r="C4" s="20">
        <v>2007</v>
      </c>
      <c r="D4" s="20">
        <v>2008</v>
      </c>
      <c r="E4" s="20">
        <v>2009</v>
      </c>
      <c r="F4" s="7" t="s">
        <v>19</v>
      </c>
      <c r="G4" s="7" t="s">
        <v>4</v>
      </c>
    </row>
    <row r="5" spans="1:2" ht="12.75">
      <c r="A5" s="5" t="s">
        <v>0</v>
      </c>
      <c r="B5" s="9" t="s">
        <v>18</v>
      </c>
    </row>
    <row r="6" spans="1:7" ht="12.75">
      <c r="A6" s="17">
        <v>1</v>
      </c>
      <c r="B6" s="8" t="s">
        <v>27</v>
      </c>
      <c r="C6" s="10">
        <f>51.5+33.2</f>
        <v>84.7</v>
      </c>
      <c r="D6" s="10">
        <f>26+27.3</f>
        <v>53.3</v>
      </c>
      <c r="E6" s="10">
        <f>30.1+22.4</f>
        <v>52.5</v>
      </c>
      <c r="F6" s="10">
        <f>353.2+167.5+0.1</f>
        <v>520.8000000000001</v>
      </c>
      <c r="G6" s="10">
        <f>SUM(C6:F6)</f>
        <v>711.3000000000001</v>
      </c>
    </row>
    <row r="7" spans="3:7" ht="12.75">
      <c r="C7" s="10"/>
      <c r="D7" s="10"/>
      <c r="E7" s="10"/>
      <c r="F7" s="10"/>
      <c r="G7" s="10"/>
    </row>
    <row r="8" spans="3:7" ht="12.75">
      <c r="C8" s="10"/>
      <c r="D8" s="10"/>
      <c r="E8" s="10"/>
      <c r="F8" s="10"/>
      <c r="G8" s="10"/>
    </row>
    <row r="9" spans="1:7" s="6" customFormat="1" ht="12.75">
      <c r="A9" s="8"/>
      <c r="B9" s="8"/>
      <c r="C9" s="10"/>
      <c r="D9" s="10"/>
      <c r="E9" s="10"/>
      <c r="F9" s="24"/>
      <c r="G9" s="12"/>
    </row>
    <row r="10" spans="6:7" s="6" customFormat="1" ht="12.75">
      <c r="F10" s="5">
        <v>2010</v>
      </c>
      <c r="G10" s="5"/>
    </row>
    <row r="11" spans="1:7" ht="12.75">
      <c r="A11" s="5" t="s">
        <v>5</v>
      </c>
      <c r="B11" s="6"/>
      <c r="C11" s="20">
        <v>2007</v>
      </c>
      <c r="D11" s="20">
        <v>2008</v>
      </c>
      <c r="E11" s="20">
        <v>2009</v>
      </c>
      <c r="F11" s="7" t="s">
        <v>19</v>
      </c>
      <c r="G11" s="7"/>
    </row>
    <row r="12" spans="1:7" s="6" customFormat="1" ht="12.75">
      <c r="A12" s="5" t="s">
        <v>1</v>
      </c>
      <c r="B12" s="11" t="s">
        <v>2</v>
      </c>
      <c r="C12" s="12"/>
      <c r="D12" s="12"/>
      <c r="E12" s="12"/>
      <c r="F12" s="12"/>
      <c r="G12" s="12"/>
    </row>
    <row r="13" spans="1:7" s="6" customFormat="1" ht="12.75">
      <c r="A13" s="26">
        <v>2</v>
      </c>
      <c r="B13" s="6" t="s">
        <v>27</v>
      </c>
      <c r="C13" s="12">
        <f>+C6</f>
        <v>84.7</v>
      </c>
      <c r="D13" s="12">
        <f>+D6</f>
        <v>53.3</v>
      </c>
      <c r="E13" s="12">
        <f>+E6+3.9+0.1863+5.9-0.1</f>
        <v>62.3863</v>
      </c>
      <c r="F13" s="12">
        <f>+F6+(3.87*9)+(0.1863*9)-12.9-6.7</f>
        <v>537.7067000000001</v>
      </c>
      <c r="G13" s="12">
        <f>SUM(C13:F13)-0.1</f>
        <v>737.993</v>
      </c>
    </row>
    <row r="14" spans="1:7" s="6" customFormat="1" ht="12.75">
      <c r="A14" s="26"/>
      <c r="C14" s="12"/>
      <c r="D14" s="12"/>
      <c r="E14" s="12"/>
      <c r="F14" s="12"/>
      <c r="G14" s="12"/>
    </row>
    <row r="15" spans="1:7" s="6" customFormat="1" ht="12.75">
      <c r="A15" s="26"/>
      <c r="B15" s="6" t="s">
        <v>20</v>
      </c>
      <c r="C15" s="12"/>
      <c r="D15" s="12"/>
      <c r="E15" s="12"/>
      <c r="F15" s="12"/>
      <c r="G15" s="12"/>
    </row>
    <row r="16" spans="1:7" s="6" customFormat="1" ht="12.75">
      <c r="A16" s="26">
        <v>3</v>
      </c>
      <c r="B16" s="6" t="s">
        <v>32</v>
      </c>
      <c r="C16" s="12"/>
      <c r="D16" s="12"/>
      <c r="E16" s="25">
        <f>13.773/10</f>
        <v>1.3773</v>
      </c>
      <c r="F16" s="25">
        <f>+(13.773/10*9)</f>
        <v>12.3957</v>
      </c>
      <c r="G16" s="25">
        <f>SUM(C16:F16)</f>
        <v>13.773</v>
      </c>
    </row>
    <row r="17" spans="1:7" s="6" customFormat="1" ht="12.75">
      <c r="A17" s="26">
        <v>4</v>
      </c>
      <c r="B17" s="6" t="s">
        <v>34</v>
      </c>
      <c r="C17" s="12"/>
      <c r="D17" s="12"/>
      <c r="E17" s="25">
        <f>-38.656/10</f>
        <v>-3.8655999999999997</v>
      </c>
      <c r="F17" s="25">
        <f>-((38.656/10)*9)</f>
        <v>-34.7904</v>
      </c>
      <c r="G17" s="25">
        <f>SUM(C17:F17)</f>
        <v>-38.656</v>
      </c>
    </row>
    <row r="18" spans="1:7" s="6" customFormat="1" ht="12.75">
      <c r="A18" s="26">
        <v>5</v>
      </c>
      <c r="B18" s="6" t="s">
        <v>35</v>
      </c>
      <c r="C18" s="12"/>
      <c r="D18" s="12"/>
      <c r="E18" s="25">
        <v>-0.1863</v>
      </c>
      <c r="F18" s="25">
        <f>-(0.1863*9)</f>
        <v>-1.6766999999999999</v>
      </c>
      <c r="G18" s="25">
        <f>SUM(C18:F18)</f>
        <v>-1.8629999999999998</v>
      </c>
    </row>
    <row r="19" spans="1:7" s="6" customFormat="1" ht="12.75">
      <c r="A19" s="26"/>
      <c r="C19" s="12"/>
      <c r="D19" s="12"/>
      <c r="E19" s="25"/>
      <c r="F19" s="25"/>
      <c r="G19" s="25"/>
    </row>
    <row r="20" spans="1:7" s="6" customFormat="1" ht="12.75">
      <c r="A20" s="26">
        <v>6</v>
      </c>
      <c r="B20" s="6" t="s">
        <v>33</v>
      </c>
      <c r="C20" s="12"/>
      <c r="D20" s="12"/>
      <c r="E20" s="25">
        <f>SUM(E16:E18)</f>
        <v>-2.6746</v>
      </c>
      <c r="F20" s="25">
        <f>SUM(F16:F18)</f>
        <v>-24.0714</v>
      </c>
      <c r="G20" s="12">
        <f>SUM(C20:F20)</f>
        <v>-26.746000000000002</v>
      </c>
    </row>
    <row r="21" spans="1:7" s="4" customFormat="1" ht="12.75">
      <c r="A21" s="26"/>
      <c r="B21" s="1"/>
      <c r="C21" s="14"/>
      <c r="D21" s="14"/>
      <c r="E21" s="14"/>
      <c r="F21" s="14"/>
      <c r="G21" s="14"/>
    </row>
    <row r="22" spans="1:7" s="4" customFormat="1" ht="12.75">
      <c r="A22" s="26">
        <v>7</v>
      </c>
      <c r="B22" s="4" t="s">
        <v>28</v>
      </c>
      <c r="C22" s="13">
        <f>+C20+C13</f>
        <v>84.7</v>
      </c>
      <c r="D22" s="13">
        <f>+D20+D13</f>
        <v>53.3</v>
      </c>
      <c r="E22" s="13">
        <f>+E20+E13</f>
        <v>59.7117</v>
      </c>
      <c r="F22" s="13">
        <f>+F20+F13</f>
        <v>513.6353</v>
      </c>
      <c r="G22" s="14">
        <f>SUM(C22:F22)</f>
        <v>711.347</v>
      </c>
    </row>
    <row r="23" spans="1:7" ht="12.75">
      <c r="A23" s="26"/>
      <c r="C23" s="10"/>
      <c r="D23" s="10"/>
      <c r="E23" s="10"/>
      <c r="F23" s="10"/>
      <c r="G23" s="10"/>
    </row>
    <row r="24" spans="1:7" s="4" customFormat="1" ht="12.75">
      <c r="A24" s="26">
        <v>8</v>
      </c>
      <c r="B24" s="21" t="s">
        <v>21</v>
      </c>
      <c r="C24" s="15">
        <f>+C22-C6</f>
        <v>0</v>
      </c>
      <c r="D24" s="15">
        <f>+D22-D6</f>
        <v>0</v>
      </c>
      <c r="E24" s="15">
        <f>+E22-E6</f>
        <v>7.2117</v>
      </c>
      <c r="F24" s="15">
        <f>+F22-F6</f>
        <v>-7.164700000000039</v>
      </c>
      <c r="G24" s="15">
        <f>SUM(C24:F24)</f>
        <v>0.04699999999996152</v>
      </c>
    </row>
    <row r="25" spans="3:7" ht="12.75">
      <c r="C25" s="10"/>
      <c r="D25" s="10"/>
      <c r="E25" s="10"/>
      <c r="F25" s="10"/>
      <c r="G25" s="10"/>
    </row>
    <row r="26" spans="3:7" ht="12.75">
      <c r="C26" s="10"/>
      <c r="D26" s="10"/>
      <c r="E26" s="10"/>
      <c r="F26" s="10"/>
      <c r="G26" s="10"/>
    </row>
    <row r="27" spans="1:7" s="6" customFormat="1" ht="12.75">
      <c r="A27" s="4"/>
      <c r="B27" s="4"/>
      <c r="C27" s="14"/>
      <c r="D27" s="14"/>
      <c r="E27" s="14"/>
      <c r="F27" s="24"/>
      <c r="G27" s="12"/>
    </row>
    <row r="28" spans="6:7" s="6" customFormat="1" ht="12.75">
      <c r="F28" s="5">
        <v>2010</v>
      </c>
      <c r="G28" s="5"/>
    </row>
    <row r="29" spans="1:7" ht="12.75">
      <c r="A29" s="5" t="s">
        <v>5</v>
      </c>
      <c r="B29" s="6"/>
      <c r="C29" s="20">
        <v>2007</v>
      </c>
      <c r="D29" s="20">
        <v>2008</v>
      </c>
      <c r="E29" s="20">
        <v>2009</v>
      </c>
      <c r="F29" s="7" t="s">
        <v>19</v>
      </c>
      <c r="G29" s="7"/>
    </row>
    <row r="30" spans="1:9" s="6" customFormat="1" ht="12.75">
      <c r="A30" s="5" t="s">
        <v>3</v>
      </c>
      <c r="B30" s="11" t="s">
        <v>17</v>
      </c>
      <c r="C30" s="12"/>
      <c r="D30" s="12"/>
      <c r="E30" s="12"/>
      <c r="F30" s="12"/>
      <c r="G30" s="12"/>
      <c r="I30" s="23"/>
    </row>
    <row r="31" spans="1:7" s="6" customFormat="1" ht="12.75">
      <c r="A31" s="26">
        <v>9</v>
      </c>
      <c r="B31" s="6" t="s">
        <v>27</v>
      </c>
      <c r="C31" s="12">
        <v>84.7</v>
      </c>
      <c r="D31" s="12">
        <v>53.3</v>
      </c>
      <c r="E31" s="12">
        <f>+E13</f>
        <v>62.3863</v>
      </c>
      <c r="F31" s="12">
        <f>+F13</f>
        <v>537.7067000000001</v>
      </c>
      <c r="G31" s="12">
        <f>SUM(C31:F31)-0.1</f>
        <v>737.993</v>
      </c>
    </row>
    <row r="32" spans="1:7" s="6" customFormat="1" ht="12.75">
      <c r="A32" s="26"/>
      <c r="C32" s="12"/>
      <c r="D32" s="12"/>
      <c r="E32" s="12"/>
      <c r="F32" s="12"/>
      <c r="G32" s="12"/>
    </row>
    <row r="33" spans="1:7" s="6" customFormat="1" ht="12.75">
      <c r="A33" s="26"/>
      <c r="B33" s="6" t="s">
        <v>20</v>
      </c>
      <c r="C33" s="12"/>
      <c r="D33" s="12"/>
      <c r="E33" s="12"/>
      <c r="F33" s="12"/>
      <c r="G33" s="12"/>
    </row>
    <row r="34" spans="1:7" s="6" customFormat="1" ht="12.75">
      <c r="A34" s="26">
        <v>10</v>
      </c>
      <c r="B34" s="6" t="s">
        <v>36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6" customFormat="1" ht="12.75">
      <c r="A35" s="26"/>
      <c r="C35" s="12"/>
      <c r="D35" s="12"/>
      <c r="E35" s="12"/>
      <c r="F35" s="12"/>
      <c r="G35" s="12"/>
    </row>
    <row r="36" spans="1:8" s="23" customFormat="1" ht="12.75">
      <c r="A36" s="26"/>
      <c r="B36" s="2" t="s">
        <v>41</v>
      </c>
      <c r="C36" s="28"/>
      <c r="D36" s="28"/>
      <c r="E36" s="28"/>
      <c r="F36" s="28"/>
      <c r="G36" s="28"/>
      <c r="H36" s="2"/>
    </row>
    <row r="37" spans="1:8" s="23" customFormat="1" ht="12.75">
      <c r="A37" s="26">
        <v>11</v>
      </c>
      <c r="B37" s="2" t="s">
        <v>37</v>
      </c>
      <c r="C37" s="28"/>
      <c r="D37" s="28">
        <f>+G16</f>
        <v>13.773</v>
      </c>
      <c r="E37" s="28"/>
      <c r="F37" s="28"/>
      <c r="G37" s="28"/>
      <c r="H37" s="2"/>
    </row>
    <row r="38" spans="1:8" s="23" customFormat="1" ht="12.75">
      <c r="A38" s="26">
        <v>12</v>
      </c>
      <c r="B38" s="2" t="s">
        <v>38</v>
      </c>
      <c r="C38" s="28"/>
      <c r="D38" s="29">
        <f>+G17</f>
        <v>-38.656</v>
      </c>
      <c r="E38" s="28"/>
      <c r="F38" s="28"/>
      <c r="G38" s="28"/>
      <c r="H38" s="2"/>
    </row>
    <row r="39" spans="1:8" s="23" customFormat="1" ht="12.75">
      <c r="A39" s="26">
        <v>13</v>
      </c>
      <c r="B39" s="2" t="s">
        <v>39</v>
      </c>
      <c r="C39" s="28"/>
      <c r="D39" s="29">
        <f>+G18</f>
        <v>-1.8629999999999998</v>
      </c>
      <c r="E39" s="28"/>
      <c r="F39" s="28"/>
      <c r="G39" s="28"/>
      <c r="H39" s="2"/>
    </row>
    <row r="40" spans="1:7" s="4" customFormat="1" ht="12.75">
      <c r="A40" s="2"/>
      <c r="B40" s="1"/>
      <c r="C40" s="14"/>
      <c r="D40" s="14"/>
      <c r="E40" s="14"/>
      <c r="F40" s="14"/>
      <c r="G40" s="14"/>
    </row>
    <row r="41" spans="1:7" s="4" customFormat="1" ht="12.75">
      <c r="A41" s="27">
        <v>14</v>
      </c>
      <c r="B41" s="4" t="s">
        <v>28</v>
      </c>
      <c r="C41" s="13">
        <f>+C34+C31</f>
        <v>84.7</v>
      </c>
      <c r="D41" s="13">
        <f>+D34+D31+D37+D38+D39</f>
        <v>26.553999999999995</v>
      </c>
      <c r="E41" s="13">
        <f>+E34+E31</f>
        <v>62.3863</v>
      </c>
      <c r="F41" s="13">
        <f>+F34+F31</f>
        <v>537.7067000000001</v>
      </c>
      <c r="G41" s="14">
        <f>SUM(C41:F41)</f>
        <v>711.3470000000001</v>
      </c>
    </row>
    <row r="42" spans="3:7" s="4" customFormat="1" ht="12.75">
      <c r="C42" s="13"/>
      <c r="D42" s="13"/>
      <c r="E42" s="13"/>
      <c r="F42" s="13"/>
      <c r="G42" s="14"/>
    </row>
    <row r="43" spans="1:7" s="4" customFormat="1" ht="12.75">
      <c r="A43" s="27">
        <v>15</v>
      </c>
      <c r="B43" s="4" t="s">
        <v>43</v>
      </c>
      <c r="C43" s="13"/>
      <c r="D43" s="13">
        <f>-SUM(D37:D39)</f>
        <v>26.746</v>
      </c>
      <c r="E43" s="13"/>
      <c r="F43" s="13"/>
      <c r="G43" s="14">
        <f>+D43</f>
        <v>26.746</v>
      </c>
    </row>
    <row r="44" spans="1:8" ht="12.75">
      <c r="A44" s="4"/>
      <c r="B44" s="4"/>
      <c r="C44" s="14"/>
      <c r="D44" s="14"/>
      <c r="E44" s="14"/>
      <c r="F44" s="14"/>
      <c r="G44" s="14"/>
      <c r="H44" s="4"/>
    </row>
    <row r="45" spans="1:7" s="4" customFormat="1" ht="12.75">
      <c r="A45" s="27">
        <v>16</v>
      </c>
      <c r="B45" s="4" t="s">
        <v>42</v>
      </c>
      <c r="C45" s="13">
        <f>+C41</f>
        <v>84.7</v>
      </c>
      <c r="D45" s="13">
        <f>+D43+D41</f>
        <v>53.3</v>
      </c>
      <c r="E45" s="13">
        <f>+E41</f>
        <v>62.3863</v>
      </c>
      <c r="F45" s="13">
        <f>+F41</f>
        <v>537.7067000000001</v>
      </c>
      <c r="G45" s="13">
        <f>+G41+G43-0.1</f>
        <v>737.993</v>
      </c>
    </row>
    <row r="46" spans="1:8" ht="12.75">
      <c r="A46" s="27"/>
      <c r="B46" s="4"/>
      <c r="C46" s="14"/>
      <c r="D46" s="14"/>
      <c r="E46" s="14"/>
      <c r="F46" s="14"/>
      <c r="G46" s="14"/>
      <c r="H46" s="4"/>
    </row>
    <row r="47" spans="1:7" s="4" customFormat="1" ht="12.75">
      <c r="A47" s="27">
        <v>17</v>
      </c>
      <c r="B47" s="21" t="s">
        <v>22</v>
      </c>
      <c r="C47" s="15">
        <f>+C41-C6</f>
        <v>0</v>
      </c>
      <c r="D47" s="15">
        <v>0</v>
      </c>
      <c r="E47" s="15">
        <f>+E45-E6</f>
        <v>9.886299999999999</v>
      </c>
      <c r="F47" s="15">
        <f>+F45-F6-0.1</f>
        <v>16.8067</v>
      </c>
      <c r="G47" s="15">
        <f>+G45-G6</f>
        <v>26.692999999999984</v>
      </c>
    </row>
    <row r="49" s="4" customFormat="1" ht="12.75">
      <c r="B49" s="4" t="s">
        <v>26</v>
      </c>
    </row>
    <row r="50" s="4" customFormat="1" ht="12.75">
      <c r="B50" s="4" t="s">
        <v>23</v>
      </c>
    </row>
    <row r="51" s="4" customFormat="1" ht="12.75"/>
    <row r="52" s="4" customFormat="1" ht="12.75">
      <c r="B52" s="22" t="s">
        <v>24</v>
      </c>
    </row>
    <row r="53" s="4" customFormat="1" ht="12.75">
      <c r="B53" s="4" t="s">
        <v>25</v>
      </c>
    </row>
    <row r="55" spans="1:5" ht="12.75">
      <c r="A55" s="4"/>
      <c r="B55" s="9" t="s">
        <v>6</v>
      </c>
      <c r="C55" s="7" t="s">
        <v>9</v>
      </c>
      <c r="D55" s="16" t="s">
        <v>7</v>
      </c>
      <c r="E55" s="7" t="s">
        <v>8</v>
      </c>
    </row>
    <row r="56" spans="2:7" ht="12.75">
      <c r="B56" s="8" t="s">
        <v>10</v>
      </c>
      <c r="C56" s="17" t="s">
        <v>16</v>
      </c>
      <c r="D56" s="17" t="s">
        <v>14</v>
      </c>
      <c r="E56" s="17">
        <v>9200000</v>
      </c>
      <c r="G56" s="10"/>
    </row>
    <row r="57" spans="2:5" ht="12.75">
      <c r="B57" s="8" t="s">
        <v>29</v>
      </c>
      <c r="C57" s="17" t="s">
        <v>15</v>
      </c>
      <c r="D57" s="17" t="s">
        <v>14</v>
      </c>
      <c r="E57" s="17">
        <v>9200000</v>
      </c>
    </row>
    <row r="58" spans="2:5" ht="12.75">
      <c r="B58" s="18" t="s">
        <v>11</v>
      </c>
      <c r="C58" s="19">
        <v>280355</v>
      </c>
      <c r="D58" s="26" t="s">
        <v>40</v>
      </c>
      <c r="E58" s="17">
        <v>2283500</v>
      </c>
    </row>
    <row r="59" spans="2:5" ht="12.75">
      <c r="B59" s="18" t="s">
        <v>30</v>
      </c>
      <c r="C59" s="19">
        <v>280455</v>
      </c>
      <c r="D59" s="26" t="s">
        <v>40</v>
      </c>
      <c r="E59" s="17">
        <v>2283400</v>
      </c>
    </row>
    <row r="60" spans="2:5" ht="12.75">
      <c r="B60" s="18" t="s">
        <v>13</v>
      </c>
      <c r="C60" s="19" t="s">
        <v>12</v>
      </c>
      <c r="D60" s="26" t="s">
        <v>40</v>
      </c>
      <c r="E60" s="17">
        <v>1823870</v>
      </c>
    </row>
    <row r="61" spans="2:5" ht="12.75">
      <c r="B61" s="18" t="s">
        <v>31</v>
      </c>
      <c r="C61" s="19">
        <v>187621</v>
      </c>
      <c r="D61" s="26" t="s">
        <v>40</v>
      </c>
      <c r="E61" s="17">
        <v>1823870</v>
      </c>
    </row>
  </sheetData>
  <printOptions/>
  <pageMargins left="0.78" right="0.38" top="0.82" bottom="0.33" header="0.34" footer="0.18"/>
  <pageSetup fitToHeight="1" fitToWidth="1" horizontalDpi="600" verticalDpi="600" orientation="landscape" scale="71" r:id="rId1"/>
  <headerFooter alignWithMargins="0">
    <oddHeader>&amp;CExhibit No.___(SRM-2)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P72702</dc:creator>
  <cp:keywords/>
  <dc:description/>
  <cp:lastModifiedBy>P20165</cp:lastModifiedBy>
  <cp:lastPrinted>2008-11-03T23:18:22Z</cp:lastPrinted>
  <dcterms:created xsi:type="dcterms:W3CDTF">2008-09-05T20:05:09Z</dcterms:created>
  <dcterms:modified xsi:type="dcterms:W3CDTF">2008-11-03T23:18:23Z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081997</vt:lpwstr>
  </property>
  <property fmtid="{D5CDD505-2E9C-101B-9397-08002B2CF9AE}" pid="6" name="IsConfidenti">
    <vt:lpwstr>0</vt:lpwstr>
  </property>
  <property fmtid="{D5CDD505-2E9C-101B-9397-08002B2CF9AE}" pid="7" name="Dat">
    <vt:lpwstr>2008-11-04T00:00:00Z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2008-11-04T00:00:00Z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