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195" windowWidth="12120" windowHeight="9000" activeTab="0"/>
  </bookViews>
  <sheets>
    <sheet name="A" sheetId="1" r:id="rId1"/>
  </sheets>
  <definedNames>
    <definedName name="\0">'A'!$BG$524</definedName>
    <definedName name="\C">'A'!$BG$525</definedName>
    <definedName name="\P">'A'!$BG$515</definedName>
    <definedName name="ALL">'A'!$B$8:$L$210</definedName>
    <definedName name="B">'A'!$K$174</definedName>
    <definedName name="C">'A'!$K$191</definedName>
    <definedName name="D">'A'!$E$201</definedName>
    <definedName name="DOT">'A'!$BL$514</definedName>
    <definedName name="MACRO">'A'!$BF$513</definedName>
    <definedName name="_xlnm.Print_Area" localSheetId="0">'A'!$B$8:$M$509</definedName>
    <definedName name="_xlnm.Print_Area">'A'!$B$8:$L$210</definedName>
    <definedName name="_xlnm.Print_Titles" localSheetId="0">'A'!$1:$7</definedName>
    <definedName name="_xlnm.Print_Titles">$A$1:$A$1</definedName>
    <definedName name="TOT">'A'!$N$174:$N$187</definedName>
    <definedName name="TOT1">'A'!$H$203:$H$208</definedName>
    <definedName name="TOTL">'A'!$N$191:$N$196</definedName>
    <definedName name="X">'A'!$E$191:$E$196</definedName>
  </definedNames>
  <calcPr fullCalcOnLoad="1"/>
</workbook>
</file>

<file path=xl/sharedStrings.xml><?xml version="1.0" encoding="utf-8"?>
<sst xmlns="http://schemas.openxmlformats.org/spreadsheetml/2006/main" count="1954" uniqueCount="531">
  <si>
    <t>DEWATTO</t>
  </si>
  <si>
    <t>REFERENCE</t>
  </si>
  <si>
    <t>INV 94/07/12/INL</t>
  </si>
  <si>
    <t>PRE '88</t>
  </si>
  <si>
    <t>WO 88-4-D</t>
  </si>
  <si>
    <t>WO 88-5-D</t>
  </si>
  <si>
    <t>1-903723</t>
  </si>
  <si>
    <t>1-953722-00</t>
  </si>
  <si>
    <t>1-963722-00</t>
  </si>
  <si>
    <t>1-973723-00</t>
  </si>
  <si>
    <t>1-993724-00</t>
  </si>
  <si>
    <t>DATE</t>
  </si>
  <si>
    <t>12/94</t>
  </si>
  <si>
    <t>12/88</t>
  </si>
  <si>
    <t>12/89</t>
  </si>
  <si>
    <t>12/90</t>
  </si>
  <si>
    <t>12/95</t>
  </si>
  <si>
    <t>12/96</t>
  </si>
  <si>
    <t>12/97</t>
  </si>
  <si>
    <t>12/98</t>
  </si>
  <si>
    <t>MITEL GX5000 SWITCH UPGRADE:</t>
  </si>
  <si>
    <t>12/99</t>
  </si>
  <si>
    <t>DESCRIPTION</t>
  </si>
  <si>
    <t>CONTROL AB GX5000 2M SHELF</t>
  </si>
  <si>
    <t>SHELF PAIR FILLER (GX5000)</t>
  </si>
  <si>
    <t>ENG. REF/HARD DISK MODULE 40M</t>
  </si>
  <si>
    <t>GX5000 MAIN CONTROLLER</t>
  </si>
  <si>
    <t>CONTROL RAM II</t>
  </si>
  <si>
    <t>PERIPHERAL SWITCH CONTROLLER</t>
  </si>
  <si>
    <t>PSC SLOT TRANSCEIVER</t>
  </si>
  <si>
    <t>FLOPPY DISK UNIT II (NA)</t>
  </si>
  <si>
    <t>COMMUNICATIONS TEST PANEL</t>
  </si>
  <si>
    <t>UNIVERSAL LINE</t>
  </si>
  <si>
    <t>COIN CONTROL MODULE</t>
  </si>
  <si>
    <t>MISC. ALARMS</t>
  </si>
  <si>
    <t>TEST ACCESS CONCENTRATOR</t>
  </si>
  <si>
    <t>DS-1 FORMATTER</t>
  </si>
  <si>
    <t>CABLE ASSEMBLE (DS1) SHELF 1</t>
  </si>
  <si>
    <t>DA1 BULKHEAD ASSEMBLY</t>
  </si>
  <si>
    <t>FILLER CARD</t>
  </si>
  <si>
    <t>S/W SHELF PAIRS 1</t>
  </si>
  <si>
    <t>S/W CORE PACKAGE NA (RL)</t>
  </si>
  <si>
    <t>MARKET SPECIFIC S/WARE GX5000</t>
  </si>
  <si>
    <t>9130-030-6-5-NZ</t>
  </si>
  <si>
    <t>25 PAIR CABLE 30' TESTED</t>
  </si>
  <si>
    <t>REDUNDANT POWER CONVERTER</t>
  </si>
  <si>
    <t>DSI SLOT TRANSCEIVER (NOT A SPARE)</t>
  </si>
  <si>
    <t>REDUNDANT POWER CONV (GX5000)</t>
  </si>
  <si>
    <t>EQUAL ACCESS OPTION</t>
  </si>
  <si>
    <t>EQUAL ACCESS PRACTICE</t>
  </si>
  <si>
    <t>AMA (ITEMIZED) BILLING OPTION</t>
  </si>
  <si>
    <t>AMA PRACTICE</t>
  </si>
  <si>
    <t>DNI LINE CARD</t>
  </si>
  <si>
    <t>CLEO BOARD &amp; SOFTWARE</t>
  </si>
  <si>
    <t>MOTOROLA DOCEX MODEM</t>
  </si>
  <si>
    <t>105 DYNATEL 3M</t>
  </si>
  <si>
    <t>HOST OPTION MODULE</t>
  </si>
  <si>
    <t>GX5000 PRACTICES</t>
  </si>
  <si>
    <t>STANDALONE NA</t>
  </si>
  <si>
    <t>GX5000 CABINET</t>
  </si>
  <si>
    <t>GX5000 EXPANSION CABINET</t>
  </si>
  <si>
    <t>SHELF PAIR UPGRADE KIT</t>
  </si>
  <si>
    <t>SHELF PAIR FILLER</t>
  </si>
  <si>
    <t>HARD DISK MODULE</t>
  </si>
  <si>
    <t>MAIN CONTROLLER</t>
  </si>
  <si>
    <t>MAIN SLOT TRANSCEIVER</t>
  </si>
  <si>
    <t>CIRCUIT SWITCH MATRIX II</t>
  </si>
  <si>
    <t>CIRCUIT SLOT TRANSCEIVER</t>
  </si>
  <si>
    <t>CIRCUIT/MESSAGE CABLE ASSEMBLY</t>
  </si>
  <si>
    <t>UNIVERSAL LINE CARD</t>
  </si>
  <si>
    <t>COIN CONTROL</t>
  </si>
  <si>
    <t>SINGLE PARTY LINE CARD</t>
  </si>
  <si>
    <t>E &amp; M TRUNK</t>
  </si>
  <si>
    <t>DID/LOOP TRUNK</t>
  </si>
  <si>
    <t>LOOP START/GROUND START TRUNK</t>
  </si>
  <si>
    <t>DTMF RECEIVER</t>
  </si>
  <si>
    <t>MISCELLANEOUS ALARMS CARD</t>
  </si>
  <si>
    <t>DS-1 SLOT TRANSCEIVER</t>
  </si>
  <si>
    <t>DS-1 CABLE ASSEMBLY</t>
  </si>
  <si>
    <t>DS-1 BULKHEAD ASSEMBLY</t>
  </si>
  <si>
    <t>CONFERENCE</t>
  </si>
  <si>
    <t>COMM. PROCESSOR (IF HCO REQUIRED)</t>
  </si>
  <si>
    <t>DNI DATASET STAND ALONE (2103)</t>
  </si>
  <si>
    <t>FILLER PLATE</t>
  </si>
  <si>
    <t>FLOPPY DISK UNIT II</t>
  </si>
  <si>
    <t>NEWBRIDGE 1080</t>
  </si>
  <si>
    <t>MISCELLANEOUS EQUIPMENT TRAY</t>
  </si>
  <si>
    <t>STANDARD PRACTICES COMPLETE SET</t>
  </si>
  <si>
    <t>FAN FILTER</t>
  </si>
  <si>
    <t>MAINTENANCE PANEL</t>
  </si>
  <si>
    <t>MASS STORAGE EXPANDER</t>
  </si>
  <si>
    <t>T1/CCS7 LINK</t>
  </si>
  <si>
    <t>MISCELLANEOUS DIGITAL SWITCHING</t>
  </si>
  <si>
    <t>MISCELLANEOUS POWER EQUIPMENT</t>
  </si>
  <si>
    <t>BATTERIES</t>
  </si>
  <si>
    <t>BATTERY CHARGERS</t>
  </si>
  <si>
    <t>KOHLER STANDBY GENERATOR</t>
  </si>
  <si>
    <t>ONAN STANDBY GENERATOR</t>
  </si>
  <si>
    <t>MITEL - SINGLE PARTY LINE CARD</t>
  </si>
  <si>
    <t>PC 486 66 MHZ 8MEG RAM</t>
  </si>
  <si>
    <t>MITEL - DS 1 FORMATTER</t>
  </si>
  <si>
    <t>HARD DRIVE MAIN CONTROLLER</t>
  </si>
  <si>
    <t>CONSISTING OF THE FOLLOWING:</t>
  </si>
  <si>
    <t>MEDIA PANEL FD UPGRADE</t>
  </si>
  <si>
    <t>HARD DRIVE</t>
  </si>
  <si>
    <t>GX5000 3.5" DISK</t>
  </si>
  <si>
    <t>MSX-GX ENG/REF STORAGE EXPANDER</t>
  </si>
  <si>
    <t>S/W SHELF PAIRS</t>
  </si>
  <si>
    <t>I/C PORTS - MAX 6</t>
  </si>
  <si>
    <t>SIGNALING SYSTEM 7</t>
  </si>
  <si>
    <t>E800 SERVICE</t>
  </si>
  <si>
    <t>CLASS PACKAGE I</t>
  </si>
  <si>
    <t>CLASS PACKAGE II</t>
  </si>
  <si>
    <t>ASSEMBLY SHELF CABLE</t>
  </si>
  <si>
    <t>POWER CONVERTER</t>
  </si>
  <si>
    <t>CIRCUIT/MSG CABLE (48")</t>
  </si>
  <si>
    <t>SINGLE PARTY LINE</t>
  </si>
  <si>
    <t>DNIC LINE CARD</t>
  </si>
  <si>
    <t>T1 CCS7 LINK</t>
  </si>
  <si>
    <t>UDI T1/E1 (120 OHM) I/F</t>
  </si>
  <si>
    <t>UDI DS1 ADAPTER SUPPORT</t>
  </si>
  <si>
    <t>DS1 SLOT TRANSCEIVER</t>
  </si>
  <si>
    <t>CABLE ASSEMBLY (DS1) SHELF 3</t>
  </si>
  <si>
    <t>CABLE ASSEMBLY (DS1) SHELF 4</t>
  </si>
  <si>
    <t>DS1 BULKHEAD ASSEMBLY</t>
  </si>
  <si>
    <t>DATASET 2103 STANDALONE NA</t>
  </si>
  <si>
    <t>8X25 TERMINAL BLOCK</t>
  </si>
  <si>
    <t>25 PAIR CABLE 75FT RECEPT ONE</t>
  </si>
  <si>
    <t>DS1 CONNECTOR KIT</t>
  </si>
  <si>
    <t>CIRCUIT SWITCH MATRIX CARD</t>
  </si>
  <si>
    <t>T1 TRUNK</t>
  </si>
  <si>
    <t>PART</t>
  </si>
  <si>
    <t>NUMBER</t>
  </si>
  <si>
    <t>MA905AA</t>
  </si>
  <si>
    <t>MM116AA</t>
  </si>
  <si>
    <t>MA212BB</t>
  </si>
  <si>
    <t>MC210AB</t>
  </si>
  <si>
    <t>MC213AA</t>
  </si>
  <si>
    <t>MC312AA</t>
  </si>
  <si>
    <t>MC626AA</t>
  </si>
  <si>
    <t>MT210AA</t>
  </si>
  <si>
    <t>MA1250AA</t>
  </si>
  <si>
    <t>MC363AA</t>
  </si>
  <si>
    <t>MU187AA</t>
  </si>
  <si>
    <t>MC362AA</t>
  </si>
  <si>
    <t>MC364AA</t>
  </si>
  <si>
    <t>MC263AA</t>
  </si>
  <si>
    <t>MM703AA</t>
  </si>
  <si>
    <t>MM117AA</t>
  </si>
  <si>
    <t>MM089AB</t>
  </si>
  <si>
    <t>GCCLC01</t>
  </si>
  <si>
    <t>CCPC01</t>
  </si>
  <si>
    <t>G850038FNA</t>
  </si>
  <si>
    <t>MP9218A</t>
  </si>
  <si>
    <t>MC627AA</t>
  </si>
  <si>
    <t>MP921AA</t>
  </si>
  <si>
    <t>GSA-C-16</t>
  </si>
  <si>
    <t xml:space="preserve"> 9130-040-631-NA</t>
  </si>
  <si>
    <t>GSA-C-11</t>
  </si>
  <si>
    <t xml:space="preserve"> 9130-040-628-NZ</t>
  </si>
  <si>
    <t>MC320AA</t>
  </si>
  <si>
    <t>MSLI-40-3780-BCL</t>
  </si>
  <si>
    <t>GSA-C-17</t>
  </si>
  <si>
    <t>MD5000-MA-03</t>
  </si>
  <si>
    <t>DATASET 2103-</t>
  </si>
  <si>
    <t>MC905AA</t>
  </si>
  <si>
    <t>MA906AA</t>
  </si>
  <si>
    <t>MK168AA</t>
  </si>
  <si>
    <t>MP921BA</t>
  </si>
  <si>
    <t>MA212BC</t>
  </si>
  <si>
    <t>MC623AA</t>
  </si>
  <si>
    <t>MC243AA</t>
  </si>
  <si>
    <t>MC625AA</t>
  </si>
  <si>
    <t>MW700AA-AF</t>
  </si>
  <si>
    <t>MC355AA</t>
  </si>
  <si>
    <t>MC342BB</t>
  </si>
  <si>
    <t>MC341CA</t>
  </si>
  <si>
    <t>MC340BA</t>
  </si>
  <si>
    <t>MC380AA</t>
  </si>
  <si>
    <t>MC264AA</t>
  </si>
  <si>
    <t>MC330AA</t>
  </si>
  <si>
    <t>MW703AA-AF</t>
  </si>
  <si>
    <t>MC260AA</t>
  </si>
  <si>
    <t>MC266BA</t>
  </si>
  <si>
    <t xml:space="preserve"> 9141-210-300-NA</t>
  </si>
  <si>
    <t xml:space="preserve"> 9180-NEW-10801</t>
  </si>
  <si>
    <t>MA915AA</t>
  </si>
  <si>
    <t>MD5000-NA-03</t>
  </si>
  <si>
    <t>MA916AA</t>
  </si>
  <si>
    <t>MA090AB</t>
  </si>
  <si>
    <t>MC606AA</t>
  </si>
  <si>
    <t>MC365AA</t>
  </si>
  <si>
    <t>MC 355AA</t>
  </si>
  <si>
    <t>9180-PCS-486-01</t>
  </si>
  <si>
    <t>MA223AC</t>
  </si>
  <si>
    <t>MA211AA</t>
  </si>
  <si>
    <t>GS5006-3F-NA-00</t>
  </si>
  <si>
    <t>GCC-L-C-02</t>
  </si>
  <si>
    <t>GSA-C-14</t>
  </si>
  <si>
    <t>GSA-C-18</t>
  </si>
  <si>
    <t>GSA-C-21</t>
  </si>
  <si>
    <t>GSA-C-22</t>
  </si>
  <si>
    <t>GSA-C-23</t>
  </si>
  <si>
    <t>132107601</t>
  </si>
  <si>
    <t>MP922AA</t>
  </si>
  <si>
    <t>MW700AA</t>
  </si>
  <si>
    <t>MC330AB</t>
  </si>
  <si>
    <t>MA219AA</t>
  </si>
  <si>
    <t>MA224AA</t>
  </si>
  <si>
    <t>MW703AC</t>
  </si>
  <si>
    <t>MW703AD</t>
  </si>
  <si>
    <t>9141-210-300-NA</t>
  </si>
  <si>
    <t>9180-TER-8X25</t>
  </si>
  <si>
    <t>9180-CBL-075-01</t>
  </si>
  <si>
    <t>9180-DS1-KIT-1</t>
  </si>
  <si>
    <t>MC243BA</t>
  </si>
  <si>
    <t>MC365CA</t>
  </si>
  <si>
    <t>TOTAL</t>
  </si>
  <si>
    <t>QTY</t>
  </si>
  <si>
    <t>MATERIALS</t>
  </si>
  <si>
    <t>AFUDC</t>
  </si>
  <si>
    <t>ENGINEER</t>
  </si>
  <si>
    <t>PAYROLL &amp;</t>
  </si>
  <si>
    <t>OVERHEADS</t>
  </si>
  <si>
    <t>COST</t>
  </si>
  <si>
    <t>MACRO</t>
  </si>
  <si>
    <t>\P</t>
  </si>
  <si>
    <t>\0</t>
  </si>
  <si>
    <t>\C</t>
  </si>
  <si>
    <t>{MENUBRANCH DOT}</t>
  </si>
  <si>
    <t>{HOME}</t>
  </si>
  <si>
    <t>{HOME}{END}{RIGHT}{END}{RIGHT}</t>
  </si>
  <si>
    <t>{END}{DOWN}</t>
  </si>
  <si>
    <t>{DOWN 2}</t>
  </si>
  <si>
    <t>/C{END}{RIGHT}~</t>
  </si>
  <si>
    <t>{DOWN}.{LEFT 4}{END}{DOWN}{UP 2}</t>
  </si>
  <si>
    <t>{RIGHT 4}~</t>
  </si>
  <si>
    <t>{GOTO}B~</t>
  </si>
  <si>
    <t>/RV.{END}{DOWN}{UP}~</t>
  </si>
  <si>
    <t>{GOTO}C~</t>
  </si>
  <si>
    <t>{GOTO}D~</t>
  </si>
  <si>
    <t>COPY CATEGORIZATION FORMULA</t>
  </si>
  <si>
    <t>LASER</t>
  </si>
  <si>
    <t>PRINT ON LASER PRINTER</t>
  </si>
  <si>
    <t>:PRS{CE}ALL~LBTA1.A10~QQG</t>
  </si>
  <si>
    <t>DOT</t>
  </si>
  <si>
    <t>PRINT ON DOT MATRIX PRINTER</t>
  </si>
  <si>
    <t>/PPCAOS\015~</t>
  </si>
  <si>
    <t>MR132~MT0~ML0~MB5~</t>
  </si>
  <si>
    <t>HDEWATTO||PAGE #~</t>
  </si>
  <si>
    <t>BRA1.A10~</t>
  </si>
  <si>
    <t>QRALL~</t>
  </si>
  <si>
    <t>AGPQ</t>
  </si>
  <si>
    <t>12/01</t>
  </si>
  <si>
    <t>INLAND TELEPHONE COMPANY</t>
  </si>
  <si>
    <t>PRESCOTT</t>
  </si>
  <si>
    <t>F96/FP/006</t>
  </si>
  <si>
    <t>S/W NA MARKET 3.5 DISKS GX5000</t>
  </si>
  <si>
    <t>GS5005-3F-NA-00</t>
  </si>
  <si>
    <t>S/W SHELF PAIRS 2</t>
  </si>
  <si>
    <t>S/W CORE PACKAGE NA</t>
  </si>
  <si>
    <t>GCP-C-01</t>
  </si>
  <si>
    <t>AMA/ITEMIZED BILLING</t>
  </si>
  <si>
    <t>EQUAL ACCESS</t>
  </si>
  <si>
    <t>HOST</t>
  </si>
  <si>
    <t>SIGNALLING SYSTEM NO. 7</t>
  </si>
  <si>
    <t>GX5000L PRACTICES</t>
  </si>
  <si>
    <t>MD5001-NA-05</t>
  </si>
  <si>
    <t>AMA ITEMIZED BILLING PRACTICE</t>
  </si>
  <si>
    <t xml:space="preserve"> 9130-050-628-NZ</t>
  </si>
  <si>
    <t xml:space="preserve"> 9130-050-631-NA</t>
  </si>
  <si>
    <t>PC BASED DATA ENTRY PRACTICE</t>
  </si>
  <si>
    <t xml:space="preserve"> 9130-050-605-NZ</t>
  </si>
  <si>
    <t>SIGNALLING SYSTEM #7 PRACTICE</t>
  </si>
  <si>
    <t xml:space="preserve"> 9130-050-634-NA</t>
  </si>
  <si>
    <t>GX5000L CABINET</t>
  </si>
  <si>
    <t>MP921BB</t>
  </si>
  <si>
    <t>MC825AA</t>
  </si>
  <si>
    <t>COIN MODULE</t>
  </si>
  <si>
    <t>MISCELLANEOUS ALARM CARD</t>
  </si>
  <si>
    <t>T1 CCS7 A-LINK</t>
  </si>
  <si>
    <t>DS1 FORMATTER</t>
  </si>
  <si>
    <t>CABLE ASSEMBLY (DS1) SHLF 1</t>
  </si>
  <si>
    <t>MW703AA</t>
  </si>
  <si>
    <t>CABLE ASSEMBLY (DS1) SHLF 2</t>
  </si>
  <si>
    <t>MW703AB</t>
  </si>
  <si>
    <t>CABLE ASSEMBLY (DS1) SHLF 3</t>
  </si>
  <si>
    <t>GX5000 CABINET ISOLATION KIT</t>
  </si>
  <si>
    <t>9180-ISO-KIT-1</t>
  </si>
  <si>
    <t>PER. SWITCH CONTROLLER</t>
  </si>
  <si>
    <t xml:space="preserve">FAN FILTER </t>
  </si>
  <si>
    <t>PRINTER-110V SERIAL</t>
  </si>
  <si>
    <t xml:space="preserve"> 9180-PRI-110-XX</t>
  </si>
  <si>
    <t>TERMINAL-110V</t>
  </si>
  <si>
    <t xml:space="preserve"> 9180-TER-100-03</t>
  </si>
  <si>
    <t>MODEM 110V</t>
  </si>
  <si>
    <t xml:space="preserve"> 9180-MOD-110-02</t>
  </si>
  <si>
    <t>DATA CONTROLLER 110V</t>
  </si>
  <si>
    <t xml:space="preserve"> 9180-NEW-108-01</t>
  </si>
  <si>
    <t>8 CONDUCTOR SILVER SATIN-250'</t>
  </si>
  <si>
    <t xml:space="preserve"> 9180-WIR-RJ45-3</t>
  </si>
  <si>
    <t>DB9/RJ45 ADAPTER-FEMALE</t>
  </si>
  <si>
    <t xml:space="preserve"> 9180-CON-ADP-04</t>
  </si>
  <si>
    <t>CONN ADAPTER RJ45 TO 25 D-SUB</t>
  </si>
  <si>
    <t xml:space="preserve"> 9180-CON-ADP-02</t>
  </si>
  <si>
    <t>DB25/RJ45 ADAPTER-MALE</t>
  </si>
  <si>
    <t xml:space="preserve"> 9180-CON-ADP-01</t>
  </si>
  <si>
    <t>CONN RJ45 5-554739-4</t>
  </si>
  <si>
    <t xml:space="preserve"> 9180-CON-RJ45-1</t>
  </si>
  <si>
    <t>GROUND CABLE-2/0 AWG 200'</t>
  </si>
  <si>
    <t xml:space="preserve"> 9180-WIR-2/0-02</t>
  </si>
  <si>
    <t>POWER/GROUND CABLE-4 AWG 200'</t>
  </si>
  <si>
    <t xml:space="preserve"> 9180-WIR-004-02</t>
  </si>
  <si>
    <t>TWO HOLE LUGS-4 AWG-1/4" (50)</t>
  </si>
  <si>
    <t xml:space="preserve"> 9180-LUG-54206L</t>
  </si>
  <si>
    <t>TWO HOLE LUGS-2/0 AWG-3/8" (10)</t>
  </si>
  <si>
    <t xml:space="preserve"> 9180-LUG-54210L</t>
  </si>
  <si>
    <t>INSULATED GROUND BAR-1/4"X4"X20"</t>
  </si>
  <si>
    <t xml:space="preserve"> 9180-NWT-3056</t>
  </si>
  <si>
    <t>INSULATED GOUND BAR-1/4"X4"X12"</t>
  </si>
  <si>
    <t xml:space="preserve"> 9180-NWT-3058</t>
  </si>
  <si>
    <t>INSULATED GROUND BAR-1/4"X1"X12"</t>
  </si>
  <si>
    <t xml:space="preserve"> 9180-NWT-3059</t>
  </si>
  <si>
    <t>HARWARE KIT CONSISTING OF:</t>
  </si>
  <si>
    <t xml:space="preserve"> 9180-HDW-KIT-01</t>
  </si>
  <si>
    <t xml:space="preserve">   HEX CAP SCREW, 1/4" X 1" (50)</t>
  </si>
  <si>
    <t xml:space="preserve">   FLAT WASHER, SL/BRONZE, 1/4" (50)</t>
  </si>
  <si>
    <t xml:space="preserve">   HEX NUT, SILICON/BRONZE, 1/4" (50)</t>
  </si>
  <si>
    <t xml:space="preserve">   HEX CAP SCREW, 5/16" X 1" (50)</t>
  </si>
  <si>
    <t xml:space="preserve">   FLAT WASHER, SL/BRONZE, 5/16" (50)</t>
  </si>
  <si>
    <t xml:space="preserve">   HEX NET, SILICON/BRONZE, 5/16" (50)</t>
  </si>
  <si>
    <t xml:space="preserve">   HEX CAP SCREW, 3/8" X 1" (50)</t>
  </si>
  <si>
    <t xml:space="preserve">   FLAT WASHER, SI/BRONZE, 3/8" (50)</t>
  </si>
  <si>
    <t xml:space="preserve">   HEX NUT SILICON/BRONZE 3/8" (50)</t>
  </si>
  <si>
    <t>TERMINAL BLOCK 8 X 25</t>
  </si>
  <si>
    <t xml:space="preserve"> 9180-TER-8X25</t>
  </si>
  <si>
    <t>CABLE 25 PAIR 75FT FEMALE</t>
  </si>
  <si>
    <t xml:space="preserve"> 9180-CBL-075-01</t>
  </si>
  <si>
    <t>LADDER RACK - 12" X 9'</t>
  </si>
  <si>
    <t xml:space="preserve"> 9180-NWT-2002-6</t>
  </si>
  <si>
    <t>INSUL. T JUNCTION FOR CABLE</t>
  </si>
  <si>
    <t xml:space="preserve"> 9180-NWT-2116</t>
  </si>
  <si>
    <t>WALL ANGLE IRON 2"X2"X1/4"X18"</t>
  </si>
  <si>
    <t xml:space="preserve"> 9180-NWT-3033-4</t>
  </si>
  <si>
    <t>J BOLT-CABLE RACK TO FRAME/WALL ANGLE</t>
  </si>
  <si>
    <t xml:space="preserve"> 9180-NWT-2043</t>
  </si>
  <si>
    <t>INSUL. CABLE RACK - RELAY RACK/WALL ANGLE</t>
  </si>
  <si>
    <t xml:space="preserve"> 9180-NWT-2114</t>
  </si>
  <si>
    <t>HARDWARE KIT</t>
  </si>
  <si>
    <t xml:space="preserve"> 9180-HDW-KIT-02</t>
  </si>
  <si>
    <t xml:space="preserve"> 9180-COG-IAS</t>
  </si>
  <si>
    <t xml:space="preserve"> 3-CHANNEL RAD</t>
  </si>
  <si>
    <t xml:space="preserve"> 9180-RAD-01</t>
  </si>
  <si>
    <t>DS1 CABLE - 200'</t>
  </si>
  <si>
    <t xml:space="preserve"> 9180-WIR-DS1-02</t>
  </si>
  <si>
    <t>DS1 CONNECTOR E/W HOOD, LOCK &amp; 6 PINS</t>
  </si>
  <si>
    <t xml:space="preserve"> 9180-DS1-KIT</t>
  </si>
  <si>
    <t>MISC INSTALLATION MATERIAL KIT</t>
  </si>
  <si>
    <t xml:space="preserve"> 9180-MISC-KIT-1</t>
  </si>
  <si>
    <t>1-988494-00</t>
  </si>
  <si>
    <t>1-998494-00</t>
  </si>
  <si>
    <t>1-008494-00</t>
  </si>
  <si>
    <t>9/00</t>
  </si>
  <si>
    <t>MISCELLANEOUS PARTS</t>
  </si>
  <si>
    <t>1-018494-00</t>
  </si>
  <si>
    <t>RACK EXTENSION KIT 23"</t>
  </si>
  <si>
    <t>SB-574</t>
  </si>
  <si>
    <t>CIRCUIT CARD RACK</t>
  </si>
  <si>
    <t>1A CCR</t>
  </si>
  <si>
    <t>CIRCUIT CARD RACK (12" CARDS)</t>
  </si>
  <si>
    <t>2 CCR</t>
  </si>
  <si>
    <t>BRACKETS</t>
  </si>
  <si>
    <t>RM-19</t>
  </si>
  <si>
    <t>MISCELLANEOUS HARDWARE</t>
  </si>
  <si>
    <t>WO 87-5P</t>
  </si>
  <si>
    <t>12/87</t>
  </si>
  <si>
    <t>POWER BOARD</t>
  </si>
  <si>
    <t>WO 88-2P</t>
  </si>
  <si>
    <t>BATTERY CHARGER</t>
  </si>
  <si>
    <t>WO 88-4P</t>
  </si>
  <si>
    <t>ROSLYN</t>
  </si>
  <si>
    <t>1-956496-00</t>
  </si>
  <si>
    <t>S/W SHELF PAIRS 4</t>
  </si>
  <si>
    <t>GCC-L-C-04</t>
  </si>
  <si>
    <t>AMA/ITEMISED BILLING</t>
  </si>
  <si>
    <t>I/O PORTS - MAX 6</t>
  </si>
  <si>
    <t xml:space="preserve"> GSA-C-14</t>
  </si>
  <si>
    <t>E800 (SSP FUNCTIONALITY)</t>
  </si>
  <si>
    <t>CLASS FEATURE PACKAGE I</t>
  </si>
  <si>
    <t>GX50000L PRACTICES</t>
  </si>
  <si>
    <t>GX5000L EXPANSION CABINET</t>
  </si>
  <si>
    <t>CIRCUIT/MSG CABLE (84")</t>
  </si>
  <si>
    <t>MW700AB</t>
  </si>
  <si>
    <t>CIRCUIT/MSG CABLE (108")</t>
  </si>
  <si>
    <t>MW700AC</t>
  </si>
  <si>
    <t>CIRCUIT/MSG CABLE (132")</t>
  </si>
  <si>
    <t>MW700AD</t>
  </si>
  <si>
    <t xml:space="preserve"> MC623AA</t>
  </si>
  <si>
    <t>DNI LINE</t>
  </si>
  <si>
    <t>CABLE ASSEMBLY (DS1) SHLF 4</t>
  </si>
  <si>
    <t>DNI DATASET 2103 STANDALONE</t>
  </si>
  <si>
    <t>GX5000 CABINET ISOLATION KIT EACH</t>
  </si>
  <si>
    <t xml:space="preserve"> 9180-ISO-KIT-1</t>
  </si>
  <si>
    <t xml:space="preserve"> 1980-NEW-108-01</t>
  </si>
  <si>
    <t>8 CONDUCTOR SILVER SATIN - 250'</t>
  </si>
  <si>
    <t>DB9/RJ45 ADAPTER - FEMALE</t>
  </si>
  <si>
    <t>DB25/RJ45 ADAPTERS - MALE</t>
  </si>
  <si>
    <t>CONN RJ45 5-554739-3</t>
  </si>
  <si>
    <t xml:space="preserve"> 9180-CON-RJ45</t>
  </si>
  <si>
    <t>INVERTER 500VA WAA50</t>
  </si>
  <si>
    <t xml:space="preserve"> 9180-INV-500-02</t>
  </si>
  <si>
    <t>TERMINAL BLOCK - 8 X 25</t>
  </si>
  <si>
    <t>CABLE RACK JUNCTION</t>
  </si>
  <si>
    <t xml:space="preserve"> 9180-NWT-2012</t>
  </si>
  <si>
    <t>INSULATING CABLE RACK JUNCTION</t>
  </si>
  <si>
    <t xml:space="preserve"> 9180-NWT-2115</t>
  </si>
  <si>
    <t>T JUNCTION 2014</t>
  </si>
  <si>
    <t xml:space="preserve"> 9180-NWT-2014</t>
  </si>
  <si>
    <t>INSULATING T JUNCTION 2116</t>
  </si>
  <si>
    <t>WALL SUPPORT BRACKET</t>
  </si>
  <si>
    <t xml:space="preserve"> 9180-NWT-2065-6</t>
  </si>
  <si>
    <t>CABLE RACK SUPPORT - CEILING HANGERS</t>
  </si>
  <si>
    <t xml:space="preserve"> 9180-NWT-2047</t>
  </si>
  <si>
    <t>CEILING HANGER BRACKET</t>
  </si>
  <si>
    <t xml:space="preserve"> 9180-NWT-2066</t>
  </si>
  <si>
    <t>J BOLT - CABLE RACK TO FRAME/WALL ANGLE</t>
  </si>
  <si>
    <t>THREADED ROD - 5/8" X 60"</t>
  </si>
  <si>
    <t xml:space="preserve"> 9180-NWT-302210</t>
  </si>
  <si>
    <t>DS1 CABLE-200'</t>
  </si>
  <si>
    <t>DS1 CONNECTOR S/W HOOD, LOCK &amp; 6 PINS</t>
  </si>
  <si>
    <t xml:space="preserve"> 9180-DS1-KIT-1</t>
  </si>
  <si>
    <t>HARDWARE KIT CONSISTING OF:</t>
  </si>
  <si>
    <t>1-006494-00</t>
  </si>
  <si>
    <t>12/00</t>
  </si>
  <si>
    <t>S/W SHELF PAIRS 6</t>
  </si>
  <si>
    <t>GCC-L-C-06</t>
  </si>
  <si>
    <t>CIRCUIT/MSG CABLE (156")</t>
  </si>
  <si>
    <t>MW700AE</t>
  </si>
  <si>
    <t>PSC SWITCH CONTROLLER</t>
  </si>
  <si>
    <t>T1 LINE</t>
  </si>
  <si>
    <t>MC365BA</t>
  </si>
  <si>
    <t>CONN 15 PIN MALE D-SUB 205206</t>
  </si>
  <si>
    <t xml:space="preserve"> 9180-CON-015-01</t>
  </si>
  <si>
    <t>CONN HOOD FOR 15 PIN D-SUB 2074</t>
  </si>
  <si>
    <t xml:space="preserve"> 9180-CON-HOOD15</t>
  </si>
  <si>
    <t>CONN LOCK FOR 15 PIN D-SUB 7455</t>
  </si>
  <si>
    <t xml:space="preserve"> 9180-CON-LOCK15</t>
  </si>
  <si>
    <t>CONN PIN FOR D-SUB 66507-9</t>
  </si>
  <si>
    <t xml:space="preserve"> 9180-CON-PIN-01</t>
  </si>
  <si>
    <t>60 AMP BREAKER</t>
  </si>
  <si>
    <t>12/93</t>
  </si>
  <si>
    <t>TTC TEST EQUIPMENT</t>
  </si>
  <si>
    <t>H.PACJARD TEST EQUIPMENT</t>
  </si>
  <si>
    <t>TPI TEST EQUIPMENT</t>
  </si>
  <si>
    <t>TAPE DRIVE</t>
  </si>
  <si>
    <t>01/95</t>
  </si>
  <si>
    <t>SHELVES</t>
  </si>
  <si>
    <t>1-976494-00</t>
  </si>
  <si>
    <t>3.5 FLOPPY DISK CONT GX5000</t>
  </si>
  <si>
    <t>MC608AB</t>
  </si>
  <si>
    <t>3.5" FLOPPY DRIVE</t>
  </si>
  <si>
    <t>MA209AA</t>
  </si>
  <si>
    <t>UNIONTOWN</t>
  </si>
  <si>
    <t>1-952293-00</t>
  </si>
  <si>
    <t>S/W SHELF PAIR 03</t>
  </si>
  <si>
    <t xml:space="preserve"> 9180-050-634-NA</t>
  </si>
  <si>
    <t>REDUNDANT POWER CONVERTER (20/30 HZ)</t>
  </si>
  <si>
    <t>CIRCUIT SLOT TRANSEIVER</t>
  </si>
  <si>
    <t>MC362QAA</t>
  </si>
  <si>
    <t>RJ45 CONNECTOR</t>
  </si>
  <si>
    <t>DB9/RJ45 ADAPTERS - FEMALE</t>
  </si>
  <si>
    <t>INVERTER 500VA WAA501B</t>
  </si>
  <si>
    <t>INSULATED GROUND BAR 1/4'X4"X10"</t>
  </si>
  <si>
    <t>INSULATED GROUND BAR 1/4"X1"X12"</t>
  </si>
  <si>
    <t>CABLE RACK 45 DEG. ELEVATION RISER</t>
  </si>
  <si>
    <t xml:space="preserve"> 9180-NWT-2031</t>
  </si>
  <si>
    <t>WALL ANGLE IRON - 2"X2"X1/4"X18"</t>
  </si>
  <si>
    <t>NUTS 3014-8 - 5/8" (1)</t>
  </si>
  <si>
    <t xml:space="preserve"> </t>
  </si>
  <si>
    <t>WASHERS 3016-8 - 5/8" (1)</t>
  </si>
  <si>
    <t>LOCKWASHERS 3015-8 5/8" (1)</t>
  </si>
  <si>
    <t>LEG SCREW 3/8" - 2/12" LONG (1)</t>
  </si>
  <si>
    <t>LEG SCREW WASHER 3/8" (1)</t>
  </si>
  <si>
    <t>LEG SCREW EXPANSION SHIELD 3/8" (1)</t>
  </si>
  <si>
    <t>CONNECTOR RJ45-554739-3</t>
  </si>
  <si>
    <t>1-982294-00</t>
  </si>
  <si>
    <t>1-992294-00</t>
  </si>
  <si>
    <t>CIRCUIT/MSG CABLE</t>
  </si>
  <si>
    <t>DS1 CABLE ASSEMBLY - SHELF 3</t>
  </si>
  <si>
    <t>DS1 CABLE ASSEMBLY - SHELF 4</t>
  </si>
  <si>
    <t>1-002294-00</t>
  </si>
  <si>
    <t>10/00</t>
  </si>
  <si>
    <t>DS1 CABLE ASSEMBLY - SHELF 1</t>
  </si>
  <si>
    <t>DS1 CABLE ASSEMBLY - SHELF 2</t>
  </si>
  <si>
    <t>T1 TRUNKS</t>
  </si>
  <si>
    <t xml:space="preserve">UDI T1/E1 (120 OHM) </t>
  </si>
  <si>
    <t>MC219AA</t>
  </si>
  <si>
    <t>1-012294-00</t>
  </si>
  <si>
    <t>STS 5800 SYNC TMG SYS, LIST 8</t>
  </si>
  <si>
    <t>LRU STS5800-8-0</t>
  </si>
  <si>
    <t>LIGHTNING PRTCTR POLYPHASER</t>
  </si>
  <si>
    <t>LRU 039-01525-000-0</t>
  </si>
  <si>
    <t>GRND ADPTR POLYPHASER</t>
  </si>
  <si>
    <t>LRU 039-01702-000-0</t>
  </si>
  <si>
    <t>FLANGE ADPTR, POLYPHASER</t>
  </si>
  <si>
    <t>LRU 038-01703-000-0</t>
  </si>
  <si>
    <t>CONN</t>
  </si>
  <si>
    <t>LRU 069-65159-000-0</t>
  </si>
  <si>
    <t>T1 CCS7 F LINK</t>
  </si>
  <si>
    <t>MC365DA</t>
  </si>
  <si>
    <t>WO 87-5U</t>
  </si>
  <si>
    <t>BACKUP POWER UNIT</t>
  </si>
  <si>
    <t>ONAN GENERATOR (FROM DEWATTO)</t>
  </si>
  <si>
    <t>WO 892293</t>
  </si>
  <si>
    <t>12/91</t>
  </si>
  <si>
    <t>STANDBY GENERATOR</t>
  </si>
  <si>
    <t>PROPOSED DEWATTO RETIREMENT</t>
  </si>
  <si>
    <t>PROPOSED PRESCOTT RETIREMENT</t>
  </si>
  <si>
    <t>PROPOSED ROSLYN RETIREMENT</t>
  </si>
  <si>
    <t>PROPOSED UNIONTOWN RETIREMENT</t>
  </si>
  <si>
    <t>INT. ANNS SYSTEM</t>
  </si>
  <si>
    <t>1-968495-00</t>
  </si>
  <si>
    <t>DAML-SUBSCRIBER CARRIER</t>
  </si>
  <si>
    <t>RESERVE</t>
  </si>
  <si>
    <t>PROPOSED TOTAL RETIREMENT</t>
  </si>
  <si>
    <t>CENTRAL OFFICE INVENTORY - PROPOSED RETIREMENT</t>
  </si>
  <si>
    <t>AS OF DECEMBER 31, 2003</t>
  </si>
  <si>
    <t>NET</t>
  </si>
  <si>
    <t>INVESTMENT</t>
  </si>
  <si>
    <t>PROPOSED ANNUAL DEPRECIATION (3 YEAR COMPOSITE)</t>
  </si>
  <si>
    <t>(9% RATE)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</si>
</sst>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dd\-mmm\-yy"/>
    <numFmt numFmtId="166" formatCode="[$$-409]#,##0.00"/>
    <numFmt numFmtId="167" formatCode="_([$$-409]* #,##0.00_);_([$$-409]* \(#,##0.00\);_([$$-409]* &quot;-&quot;??_);_(@_)"/>
  </numFmts>
  <fonts count="1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color indexed="8"/>
      <name val="Arial"/>
      <family val="0"/>
    </font>
    <font>
      <i/>
      <sz val="12"/>
      <name val="Arial"/>
      <family val="0"/>
    </font>
    <font>
      <b/>
      <u val="single"/>
      <sz val="12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5" fontId="6" fillId="0" borderId="0" xfId="0" applyNumberFormat="1" applyFont="1" applyAlignment="1">
      <alignment horizontal="left"/>
    </xf>
    <xf numFmtId="166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4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 horizontal="fill"/>
    </xf>
    <xf numFmtId="2" fontId="0" fillId="0" borderId="0" xfId="0" applyNumberForma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/>
    </xf>
    <xf numFmtId="44" fontId="0" fillId="0" borderId="0" xfId="0" applyNumberFormat="1" applyFont="1" applyAlignment="1">
      <alignment horizontal="center"/>
    </xf>
    <xf numFmtId="44" fontId="0" fillId="0" borderId="0" xfId="0" applyNumberFormat="1" applyFont="1" applyAlignment="1">
      <alignment horizontal="center"/>
    </xf>
    <xf numFmtId="44" fontId="4" fillId="0" borderId="1" xfId="0" applyNumberFormat="1" applyFont="1" applyBorder="1" applyAlignment="1">
      <alignment/>
    </xf>
    <xf numFmtId="44" fontId="4" fillId="0" borderId="2" xfId="0" applyNumberFormat="1" applyFont="1" applyBorder="1" applyAlignment="1">
      <alignment/>
    </xf>
    <xf numFmtId="0" fontId="7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44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4" fontId="0" fillId="0" borderId="2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54"/>
  <sheetViews>
    <sheetView tabSelected="1" showOutlineSymbols="0" zoomScale="75" zoomScaleNormal="75" workbookViewId="0" topLeftCell="A1">
      <selection activeCell="D66" sqref="D66"/>
    </sheetView>
  </sheetViews>
  <sheetFormatPr defaultColWidth="8.88671875" defaultRowHeight="15"/>
  <cols>
    <col min="1" max="1" width="3.77734375" style="1" customWidth="1"/>
    <col min="2" max="2" width="14.6640625" style="1" customWidth="1"/>
    <col min="3" max="3" width="10.6640625" style="1" customWidth="1"/>
    <col min="4" max="4" width="39.5546875" style="1" customWidth="1"/>
    <col min="5" max="5" width="15.6640625" style="1" customWidth="1"/>
    <col min="6" max="6" width="6.6640625" style="1" customWidth="1"/>
    <col min="7" max="10" width="12.6640625" style="1" customWidth="1"/>
    <col min="11" max="12" width="14.77734375" style="1" customWidth="1"/>
    <col min="13" max="13" width="15.6640625" style="1" customWidth="1"/>
    <col min="14" max="14" width="2.6640625" style="1" customWidth="1"/>
    <col min="15" max="16384" width="9.6640625" style="1" customWidth="1"/>
  </cols>
  <sheetData>
    <row r="1" spans="1:39" ht="18">
      <c r="A1" s="2"/>
      <c r="B1" s="24" t="s">
        <v>254</v>
      </c>
      <c r="C1" s="2"/>
      <c r="D1" s="2"/>
      <c r="E1" s="2"/>
      <c r="F1" s="2"/>
      <c r="G1" s="2"/>
      <c r="H1" s="2"/>
      <c r="I1" s="2"/>
      <c r="J1" s="2"/>
      <c r="K1" s="2"/>
      <c r="L1" s="2"/>
      <c r="R1" s="54"/>
      <c r="S1" s="28"/>
      <c r="T1" s="28"/>
      <c r="U1" s="28"/>
      <c r="V1" s="28"/>
      <c r="W1" s="28"/>
      <c r="X1" s="28"/>
      <c r="Y1" s="26"/>
      <c r="Z1" s="28"/>
      <c r="AA1" s="28"/>
      <c r="AB1" s="28"/>
      <c r="AC1" s="28"/>
      <c r="AD1" s="26"/>
      <c r="AE1" s="28"/>
      <c r="AF1" s="28"/>
      <c r="AG1" s="28"/>
      <c r="AH1" s="26"/>
      <c r="AI1" s="26"/>
      <c r="AJ1" s="26"/>
      <c r="AK1" s="26"/>
      <c r="AL1" s="26"/>
      <c r="AM1" s="26"/>
    </row>
    <row r="2" spans="1:39" ht="15.75">
      <c r="A2" s="2"/>
      <c r="B2" s="5" t="s">
        <v>525</v>
      </c>
      <c r="C2" s="2"/>
      <c r="D2" s="2"/>
      <c r="E2" s="2"/>
      <c r="F2" s="2"/>
      <c r="G2" s="2"/>
      <c r="H2" s="2"/>
      <c r="I2" s="2"/>
      <c r="J2" s="2"/>
      <c r="K2" s="2"/>
      <c r="L2" s="2"/>
      <c r="R2" s="28"/>
      <c r="S2" s="28"/>
      <c r="T2" s="28"/>
      <c r="U2" s="28"/>
      <c r="V2" s="28"/>
      <c r="W2" s="28"/>
      <c r="X2" s="28"/>
      <c r="Y2" s="26"/>
      <c r="Z2" s="28"/>
      <c r="AA2" s="28"/>
      <c r="AB2" s="28"/>
      <c r="AC2" s="28"/>
      <c r="AD2" s="26"/>
      <c r="AE2" s="28"/>
      <c r="AF2" s="28"/>
      <c r="AG2" s="28"/>
      <c r="AH2" s="26"/>
      <c r="AI2" s="26"/>
      <c r="AJ2" s="26"/>
      <c r="AK2" s="26"/>
      <c r="AL2" s="26"/>
      <c r="AM2" s="26"/>
    </row>
    <row r="3" spans="1:39" ht="15.75">
      <c r="A3" s="2"/>
      <c r="B3" s="20" t="s">
        <v>526</v>
      </c>
      <c r="C3" s="2"/>
      <c r="D3" s="2"/>
      <c r="E3" s="2"/>
      <c r="F3" s="2"/>
      <c r="G3" s="2"/>
      <c r="H3" s="2"/>
      <c r="I3" s="2"/>
      <c r="J3" s="2"/>
      <c r="K3" s="2"/>
      <c r="L3" s="2"/>
      <c r="R3" s="28"/>
      <c r="S3" s="28"/>
      <c r="T3" s="28"/>
      <c r="U3" s="28"/>
      <c r="V3" s="28"/>
      <c r="W3" s="28"/>
      <c r="X3" s="28"/>
      <c r="Y3" s="26"/>
      <c r="Z3" s="28"/>
      <c r="AA3" s="28"/>
      <c r="AB3" s="28"/>
      <c r="AC3" s="28"/>
      <c r="AD3" s="26"/>
      <c r="AE3" s="28"/>
      <c r="AF3" s="28"/>
      <c r="AG3" s="28"/>
      <c r="AH3" s="26"/>
      <c r="AI3" s="26"/>
      <c r="AJ3" s="26"/>
      <c r="AK3" s="26"/>
      <c r="AL3" s="26"/>
      <c r="AM3" s="26"/>
    </row>
    <row r="4" spans="1:39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R4" s="28"/>
      <c r="S4" s="28"/>
      <c r="T4" s="28"/>
      <c r="U4" s="28"/>
      <c r="V4" s="28"/>
      <c r="W4" s="28"/>
      <c r="X4" s="28"/>
      <c r="Y4" s="26"/>
      <c r="Z4" s="28"/>
      <c r="AA4" s="28"/>
      <c r="AB4" s="28"/>
      <c r="AC4" s="28"/>
      <c r="AD4" s="26"/>
      <c r="AE4" s="28"/>
      <c r="AF4" s="28"/>
      <c r="AG4" s="28"/>
      <c r="AH4" s="26"/>
      <c r="AI4" s="26"/>
      <c r="AJ4" s="26"/>
      <c r="AK4" s="26"/>
      <c r="AL4" s="26"/>
      <c r="AM4" s="26"/>
    </row>
    <row r="5" spans="1:3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55" t="s">
        <v>530</v>
      </c>
      <c r="R5" s="28"/>
      <c r="S5" s="28"/>
      <c r="T5" s="28"/>
      <c r="U5" s="28"/>
      <c r="V5" s="28"/>
      <c r="W5" s="28"/>
      <c r="X5" s="28"/>
      <c r="Y5" s="26"/>
      <c r="Z5" s="28"/>
      <c r="AA5" s="28"/>
      <c r="AB5" s="28"/>
      <c r="AC5" s="28"/>
      <c r="AD5" s="26"/>
      <c r="AE5" s="28"/>
      <c r="AF5" s="28"/>
      <c r="AG5" s="28"/>
      <c r="AH5" s="26"/>
      <c r="AI5" s="26"/>
      <c r="AJ5" s="26"/>
      <c r="AK5" s="26"/>
      <c r="AL5" s="26"/>
      <c r="AM5" s="26"/>
    </row>
    <row r="6" spans="1:39" ht="15.75">
      <c r="A6" s="2"/>
      <c r="B6" s="2"/>
      <c r="C6" s="2"/>
      <c r="D6" s="2"/>
      <c r="E6" s="6" t="s">
        <v>131</v>
      </c>
      <c r="F6" s="2"/>
      <c r="G6" s="2"/>
      <c r="H6" s="2"/>
      <c r="I6" s="2"/>
      <c r="J6" s="6" t="s">
        <v>222</v>
      </c>
      <c r="K6" s="6" t="s">
        <v>217</v>
      </c>
      <c r="L6" s="6" t="s">
        <v>217</v>
      </c>
      <c r="M6" s="6" t="s">
        <v>527</v>
      </c>
      <c r="R6" s="28"/>
      <c r="S6" s="28"/>
      <c r="T6" s="28"/>
      <c r="U6" s="28"/>
      <c r="V6" s="28"/>
      <c r="W6" s="28"/>
      <c r="X6" s="28"/>
      <c r="Y6" s="26"/>
      <c r="Z6" s="28"/>
      <c r="AA6" s="28"/>
      <c r="AB6" s="28"/>
      <c r="AC6" s="28"/>
      <c r="AD6" s="26"/>
      <c r="AE6" s="28"/>
      <c r="AF6" s="28"/>
      <c r="AG6" s="28"/>
      <c r="AH6" s="26"/>
      <c r="AI6" s="26"/>
      <c r="AJ6" s="26"/>
      <c r="AK6" s="26"/>
      <c r="AL6" s="26"/>
      <c r="AM6" s="26"/>
    </row>
    <row r="7" spans="1:39" ht="15.75">
      <c r="A7" s="6"/>
      <c r="B7" s="48" t="s">
        <v>1</v>
      </c>
      <c r="C7" s="48" t="s">
        <v>11</v>
      </c>
      <c r="D7" s="48" t="s">
        <v>22</v>
      </c>
      <c r="E7" s="48" t="s">
        <v>132</v>
      </c>
      <c r="F7" s="48" t="s">
        <v>218</v>
      </c>
      <c r="G7" s="48" t="s">
        <v>219</v>
      </c>
      <c r="H7" s="48" t="s">
        <v>220</v>
      </c>
      <c r="I7" s="48" t="s">
        <v>221</v>
      </c>
      <c r="J7" s="48" t="s">
        <v>223</v>
      </c>
      <c r="K7" s="48" t="s">
        <v>224</v>
      </c>
      <c r="L7" s="48" t="s">
        <v>523</v>
      </c>
      <c r="M7" s="48" t="s">
        <v>528</v>
      </c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</row>
    <row r="8" spans="2:39" ht="18">
      <c r="B8" s="43" t="s">
        <v>0</v>
      </c>
      <c r="C8" s="8"/>
      <c r="D8" s="9"/>
      <c r="E8" s="9"/>
      <c r="F8" s="9"/>
      <c r="G8" s="9"/>
      <c r="H8" s="9"/>
      <c r="I8" s="9"/>
      <c r="J8" s="9"/>
      <c r="K8" s="10"/>
      <c r="L8" s="9"/>
      <c r="M8" s="9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39" ht="15">
      <c r="A9" s="7"/>
      <c r="B9" s="7" t="s">
        <v>2</v>
      </c>
      <c r="C9" s="11" t="s">
        <v>12</v>
      </c>
      <c r="D9" s="12" t="s">
        <v>23</v>
      </c>
      <c r="E9" s="38" t="s">
        <v>133</v>
      </c>
      <c r="F9" s="1">
        <v>1</v>
      </c>
      <c r="G9" s="17">
        <v>5026.28</v>
      </c>
      <c r="H9" s="18"/>
      <c r="I9" s="17">
        <v>853.15</v>
      </c>
      <c r="J9" s="17">
        <v>801.39</v>
      </c>
      <c r="K9" s="17">
        <f aca="true" t="shared" si="0" ref="K9:K40">SUM(G9:J9)</f>
        <v>6680.82</v>
      </c>
      <c r="L9" s="44">
        <f>(K9*0.09)*9</f>
        <v>5411.464199999999</v>
      </c>
      <c r="M9" s="49">
        <f>K9-L9</f>
        <v>1269.3558000000003</v>
      </c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</row>
    <row r="10" spans="1:39" ht="15">
      <c r="A10" s="7"/>
      <c r="B10" s="7" t="s">
        <v>2</v>
      </c>
      <c r="C10" s="11" t="s">
        <v>12</v>
      </c>
      <c r="D10" s="12" t="s">
        <v>24</v>
      </c>
      <c r="E10" s="38" t="s">
        <v>134</v>
      </c>
      <c r="F10" s="1">
        <v>1</v>
      </c>
      <c r="G10" s="17">
        <v>45.23</v>
      </c>
      <c r="H10" s="18"/>
      <c r="I10" s="17">
        <v>7.68</v>
      </c>
      <c r="J10" s="17">
        <v>7.21</v>
      </c>
      <c r="K10" s="17">
        <f t="shared" si="0"/>
        <v>60.12</v>
      </c>
      <c r="L10" s="44">
        <f aca="true" t="shared" si="1" ref="L10:L73">(K10*0.09)*9</f>
        <v>48.697199999999995</v>
      </c>
      <c r="M10" s="49">
        <f aca="true" t="shared" si="2" ref="M10:M73">K10-L10</f>
        <v>11.422800000000002</v>
      </c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</row>
    <row r="11" spans="1:39" ht="15">
      <c r="A11" s="7"/>
      <c r="B11" s="7" t="s">
        <v>2</v>
      </c>
      <c r="C11" s="11" t="s">
        <v>12</v>
      </c>
      <c r="D11" s="12" t="s">
        <v>25</v>
      </c>
      <c r="E11" s="38" t="s">
        <v>135</v>
      </c>
      <c r="F11" s="1">
        <v>2</v>
      </c>
      <c r="G11" s="17">
        <v>895.38</v>
      </c>
      <c r="H11" s="18"/>
      <c r="I11" s="17">
        <v>151.98</v>
      </c>
      <c r="J11" s="17">
        <v>142.76</v>
      </c>
      <c r="K11" s="17">
        <f t="shared" si="0"/>
        <v>1190.12</v>
      </c>
      <c r="L11" s="44">
        <f t="shared" si="1"/>
        <v>963.9971999999998</v>
      </c>
      <c r="M11" s="49">
        <f t="shared" si="2"/>
        <v>226.1228000000001</v>
      </c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</row>
    <row r="12" spans="1:39" ht="15">
      <c r="A12" s="7"/>
      <c r="B12" s="7" t="s">
        <v>2</v>
      </c>
      <c r="C12" s="11" t="s">
        <v>12</v>
      </c>
      <c r="D12" s="12" t="s">
        <v>26</v>
      </c>
      <c r="E12" s="38" t="s">
        <v>136</v>
      </c>
      <c r="F12" s="1">
        <v>2</v>
      </c>
      <c r="G12" s="17">
        <v>1963.22</v>
      </c>
      <c r="H12" s="18"/>
      <c r="I12" s="17">
        <v>333.23</v>
      </c>
      <c r="J12" s="17">
        <v>313.02</v>
      </c>
      <c r="K12" s="17">
        <f t="shared" si="0"/>
        <v>2609.47</v>
      </c>
      <c r="L12" s="44">
        <f t="shared" si="1"/>
        <v>2113.6706999999997</v>
      </c>
      <c r="M12" s="49">
        <f t="shared" si="2"/>
        <v>495.79930000000013</v>
      </c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</row>
    <row r="13" spans="1:39" ht="15">
      <c r="A13" s="7"/>
      <c r="B13" s="7" t="s">
        <v>2</v>
      </c>
      <c r="C13" s="11" t="s">
        <v>12</v>
      </c>
      <c r="D13" s="12" t="s">
        <v>27</v>
      </c>
      <c r="E13" s="38" t="s">
        <v>137</v>
      </c>
      <c r="F13" s="1">
        <v>2</v>
      </c>
      <c r="G13" s="17">
        <v>1095.34</v>
      </c>
      <c r="H13" s="18"/>
      <c r="I13" s="17">
        <v>185.92</v>
      </c>
      <c r="J13" s="17">
        <v>174.64</v>
      </c>
      <c r="K13" s="17">
        <f t="shared" si="0"/>
        <v>1455.9</v>
      </c>
      <c r="L13" s="44">
        <f t="shared" si="1"/>
        <v>1179.279</v>
      </c>
      <c r="M13" s="49">
        <f t="shared" si="2"/>
        <v>276.6210000000001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</row>
    <row r="14" spans="1:39" ht="15">
      <c r="A14" s="7"/>
      <c r="B14" s="7" t="s">
        <v>2</v>
      </c>
      <c r="C14" s="11" t="s">
        <v>12</v>
      </c>
      <c r="D14" s="12" t="s">
        <v>28</v>
      </c>
      <c r="E14" s="38" t="s">
        <v>138</v>
      </c>
      <c r="F14" s="1">
        <v>2</v>
      </c>
      <c r="G14" s="17">
        <v>895.38</v>
      </c>
      <c r="H14" s="18"/>
      <c r="I14" s="17">
        <v>151.98</v>
      </c>
      <c r="J14" s="17">
        <v>142.76</v>
      </c>
      <c r="K14" s="17">
        <f t="shared" si="0"/>
        <v>1190.12</v>
      </c>
      <c r="L14" s="44">
        <f t="shared" si="1"/>
        <v>963.9971999999998</v>
      </c>
      <c r="M14" s="49">
        <f t="shared" si="2"/>
        <v>226.1228000000001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</row>
    <row r="15" spans="1:39" ht="15">
      <c r="A15" s="7"/>
      <c r="B15" s="7" t="s">
        <v>2</v>
      </c>
      <c r="C15" s="11" t="s">
        <v>12</v>
      </c>
      <c r="D15" s="12" t="s">
        <v>29</v>
      </c>
      <c r="E15" s="38" t="s">
        <v>139</v>
      </c>
      <c r="F15" s="1">
        <v>2</v>
      </c>
      <c r="G15" s="17">
        <v>86.42</v>
      </c>
      <c r="H15" s="18"/>
      <c r="I15" s="17">
        <v>14.67</v>
      </c>
      <c r="J15" s="17">
        <v>13.78</v>
      </c>
      <c r="K15" s="17">
        <f t="shared" si="0"/>
        <v>114.87</v>
      </c>
      <c r="L15" s="44">
        <f t="shared" si="1"/>
        <v>93.0447</v>
      </c>
      <c r="M15" s="49">
        <f t="shared" si="2"/>
        <v>21.8253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 ht="15">
      <c r="A16" s="7"/>
      <c r="B16" s="7" t="s">
        <v>2</v>
      </c>
      <c r="C16" s="11" t="s">
        <v>12</v>
      </c>
      <c r="D16" s="12" t="s">
        <v>30</v>
      </c>
      <c r="E16" s="38" t="s">
        <v>140</v>
      </c>
      <c r="F16" s="1">
        <v>1</v>
      </c>
      <c r="G16" s="17">
        <v>373.28</v>
      </c>
      <c r="H16" s="18"/>
      <c r="I16" s="17">
        <v>63.36</v>
      </c>
      <c r="J16" s="17">
        <v>59.52</v>
      </c>
      <c r="K16" s="17">
        <f t="shared" si="0"/>
        <v>496.15999999999997</v>
      </c>
      <c r="L16" s="44">
        <f t="shared" si="1"/>
        <v>401.8896</v>
      </c>
      <c r="M16" s="49">
        <f t="shared" si="2"/>
        <v>94.2704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1:39" ht="15">
      <c r="A17" s="7"/>
      <c r="B17" s="7" t="s">
        <v>2</v>
      </c>
      <c r="C17" s="11" t="s">
        <v>12</v>
      </c>
      <c r="D17" s="12" t="s">
        <v>31</v>
      </c>
      <c r="E17" s="38" t="s">
        <v>141</v>
      </c>
      <c r="F17" s="1">
        <v>1</v>
      </c>
      <c r="G17" s="17">
        <v>223.89</v>
      </c>
      <c r="H17" s="18"/>
      <c r="I17" s="17">
        <v>38</v>
      </c>
      <c r="J17" s="17">
        <v>35.7</v>
      </c>
      <c r="K17" s="17">
        <f t="shared" si="0"/>
        <v>297.59</v>
      </c>
      <c r="L17" s="44">
        <f t="shared" si="1"/>
        <v>241.04789999999997</v>
      </c>
      <c r="M17" s="49">
        <f t="shared" si="2"/>
        <v>56.542100000000005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1:39" ht="15">
      <c r="A18" s="7"/>
      <c r="B18" s="7" t="s">
        <v>2</v>
      </c>
      <c r="C18" s="11" t="s">
        <v>12</v>
      </c>
      <c r="D18" s="12" t="s">
        <v>32</v>
      </c>
      <c r="E18" s="38" t="s">
        <v>142</v>
      </c>
      <c r="F18" s="1">
        <v>1</v>
      </c>
      <c r="G18" s="17">
        <v>353.29</v>
      </c>
      <c r="H18" s="18"/>
      <c r="I18" s="17">
        <v>59.97</v>
      </c>
      <c r="J18" s="17">
        <v>56.33</v>
      </c>
      <c r="K18" s="17">
        <f t="shared" si="0"/>
        <v>469.59</v>
      </c>
      <c r="L18" s="44">
        <f t="shared" si="1"/>
        <v>380.36789999999996</v>
      </c>
      <c r="M18" s="49">
        <f t="shared" si="2"/>
        <v>89.22210000000001</v>
      </c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1:39" ht="15">
      <c r="A19" s="7"/>
      <c r="B19" s="7" t="s">
        <v>2</v>
      </c>
      <c r="C19" s="11" t="s">
        <v>12</v>
      </c>
      <c r="D19" s="12" t="s">
        <v>33</v>
      </c>
      <c r="E19" s="38" t="s">
        <v>143</v>
      </c>
      <c r="F19" s="1">
        <v>1</v>
      </c>
      <c r="G19" s="17">
        <v>58.93</v>
      </c>
      <c r="H19" s="18"/>
      <c r="I19" s="17">
        <v>10</v>
      </c>
      <c r="J19" s="17">
        <v>9.4</v>
      </c>
      <c r="K19" s="17">
        <f t="shared" si="0"/>
        <v>78.33000000000001</v>
      </c>
      <c r="L19" s="44">
        <f t="shared" si="1"/>
        <v>63.447300000000006</v>
      </c>
      <c r="M19" s="49">
        <f t="shared" si="2"/>
        <v>14.882700000000007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</row>
    <row r="20" spans="1:39" ht="15">
      <c r="A20" s="7"/>
      <c r="B20" s="7" t="s">
        <v>2</v>
      </c>
      <c r="C20" s="11" t="s">
        <v>12</v>
      </c>
      <c r="D20" s="12" t="s">
        <v>34</v>
      </c>
      <c r="E20" s="38" t="s">
        <v>144</v>
      </c>
      <c r="F20" s="1">
        <v>1</v>
      </c>
      <c r="G20" s="17">
        <v>296.52</v>
      </c>
      <c r="H20" s="18"/>
      <c r="I20" s="17">
        <v>50.33</v>
      </c>
      <c r="J20" s="17">
        <v>47.28</v>
      </c>
      <c r="K20" s="17">
        <f t="shared" si="0"/>
        <v>394.13</v>
      </c>
      <c r="L20" s="44">
        <f t="shared" si="1"/>
        <v>319.2453</v>
      </c>
      <c r="M20" s="49">
        <f t="shared" si="2"/>
        <v>74.88470000000001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1:39" ht="15">
      <c r="A21" s="7"/>
      <c r="B21" s="7" t="s">
        <v>2</v>
      </c>
      <c r="C21" s="11" t="s">
        <v>12</v>
      </c>
      <c r="D21" s="12" t="s">
        <v>35</v>
      </c>
      <c r="E21" s="38" t="s">
        <v>145</v>
      </c>
      <c r="F21" s="1">
        <v>1</v>
      </c>
      <c r="G21" s="17">
        <v>265.08</v>
      </c>
      <c r="H21" s="18"/>
      <c r="I21" s="17">
        <v>44.99</v>
      </c>
      <c r="J21" s="17">
        <v>42.27</v>
      </c>
      <c r="K21" s="17">
        <f t="shared" si="0"/>
        <v>352.34</v>
      </c>
      <c r="L21" s="44">
        <f t="shared" si="1"/>
        <v>285.39539999999994</v>
      </c>
      <c r="M21" s="49">
        <f t="shared" si="2"/>
        <v>66.94460000000004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</row>
    <row r="22" spans="1:39" ht="15">
      <c r="A22" s="7"/>
      <c r="B22" s="7" t="s">
        <v>2</v>
      </c>
      <c r="C22" s="11" t="s">
        <v>12</v>
      </c>
      <c r="D22" s="12" t="s">
        <v>36</v>
      </c>
      <c r="E22" s="38" t="s">
        <v>146</v>
      </c>
      <c r="F22" s="1">
        <v>1</v>
      </c>
      <c r="G22" s="17">
        <v>2393.64</v>
      </c>
      <c r="H22" s="18"/>
      <c r="I22" s="17">
        <v>406.29</v>
      </c>
      <c r="J22" s="17">
        <v>381.64</v>
      </c>
      <c r="K22" s="17">
        <f t="shared" si="0"/>
        <v>3181.5699999999997</v>
      </c>
      <c r="L22" s="44">
        <f t="shared" si="1"/>
        <v>2577.0717</v>
      </c>
      <c r="M22" s="49">
        <f t="shared" si="2"/>
        <v>604.4982999999997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</row>
    <row r="23" spans="1:39" ht="15">
      <c r="A23" s="7"/>
      <c r="B23" s="7" t="s">
        <v>2</v>
      </c>
      <c r="C23" s="11" t="s">
        <v>12</v>
      </c>
      <c r="D23" s="12" t="s">
        <v>37</v>
      </c>
      <c r="E23" s="38" t="s">
        <v>147</v>
      </c>
      <c r="F23" s="1">
        <v>1</v>
      </c>
      <c r="G23" s="17">
        <v>31.06</v>
      </c>
      <c r="H23" s="18"/>
      <c r="I23" s="17">
        <v>5.27</v>
      </c>
      <c r="J23" s="17">
        <v>4.95</v>
      </c>
      <c r="K23" s="17">
        <f t="shared" si="0"/>
        <v>41.28</v>
      </c>
      <c r="L23" s="44">
        <f t="shared" si="1"/>
        <v>33.4368</v>
      </c>
      <c r="M23" s="49">
        <f t="shared" si="2"/>
        <v>7.843200000000003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</row>
    <row r="24" spans="1:39" ht="15">
      <c r="A24" s="7"/>
      <c r="B24" s="7" t="s">
        <v>2</v>
      </c>
      <c r="C24" s="11" t="s">
        <v>12</v>
      </c>
      <c r="D24" s="12" t="s">
        <v>38</v>
      </c>
      <c r="E24" s="38" t="s">
        <v>148</v>
      </c>
      <c r="F24" s="1">
        <v>1</v>
      </c>
      <c r="G24" s="17">
        <v>106.41</v>
      </c>
      <c r="H24" s="18"/>
      <c r="I24" s="17">
        <v>18.06</v>
      </c>
      <c r="J24" s="17">
        <v>16.97</v>
      </c>
      <c r="K24" s="17">
        <f t="shared" si="0"/>
        <v>141.44</v>
      </c>
      <c r="L24" s="44">
        <f t="shared" si="1"/>
        <v>114.5664</v>
      </c>
      <c r="M24" s="49">
        <f t="shared" si="2"/>
        <v>26.873599999999996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</row>
    <row r="25" spans="1:39" ht="15">
      <c r="A25" s="7"/>
      <c r="B25" s="7" t="s">
        <v>2</v>
      </c>
      <c r="C25" s="11" t="s">
        <v>12</v>
      </c>
      <c r="D25" s="12" t="s">
        <v>39</v>
      </c>
      <c r="E25" s="38" t="s">
        <v>149</v>
      </c>
      <c r="F25" s="1">
        <v>7</v>
      </c>
      <c r="G25" s="17">
        <v>77.98</v>
      </c>
      <c r="H25" s="18"/>
      <c r="I25" s="17">
        <v>13.24</v>
      </c>
      <c r="J25" s="17">
        <v>12.43</v>
      </c>
      <c r="K25" s="17">
        <f t="shared" si="0"/>
        <v>103.65</v>
      </c>
      <c r="L25" s="44">
        <f t="shared" si="1"/>
        <v>83.9565</v>
      </c>
      <c r="M25" s="49">
        <f t="shared" si="2"/>
        <v>19.6935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</row>
    <row r="26" spans="1:39" ht="15">
      <c r="A26" s="7"/>
      <c r="B26" s="7" t="s">
        <v>2</v>
      </c>
      <c r="C26" s="11" t="s">
        <v>12</v>
      </c>
      <c r="D26" s="12" t="s">
        <v>40</v>
      </c>
      <c r="E26" s="38" t="s">
        <v>150</v>
      </c>
      <c r="F26" s="1">
        <v>1</v>
      </c>
      <c r="G26" s="17">
        <v>245.1</v>
      </c>
      <c r="H26" s="18"/>
      <c r="I26" s="17">
        <v>41.6</v>
      </c>
      <c r="J26" s="17">
        <v>39.08</v>
      </c>
      <c r="K26" s="17">
        <f t="shared" si="0"/>
        <v>325.78</v>
      </c>
      <c r="L26" s="44">
        <f t="shared" si="1"/>
        <v>263.88179999999994</v>
      </c>
      <c r="M26" s="49">
        <f t="shared" si="2"/>
        <v>61.89820000000003</v>
      </c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1:39" ht="15">
      <c r="A27" s="7"/>
      <c r="B27" s="7" t="s">
        <v>2</v>
      </c>
      <c r="C27" s="11" t="s">
        <v>12</v>
      </c>
      <c r="D27" s="12" t="s">
        <v>41</v>
      </c>
      <c r="E27" s="38" t="s">
        <v>151</v>
      </c>
      <c r="F27" s="1">
        <v>1</v>
      </c>
      <c r="G27" s="17">
        <v>2449.1</v>
      </c>
      <c r="H27" s="18"/>
      <c r="I27" s="17">
        <v>415.7</v>
      </c>
      <c r="J27" s="17">
        <v>390.48</v>
      </c>
      <c r="K27" s="17">
        <f t="shared" si="0"/>
        <v>3255.2799999999997</v>
      </c>
      <c r="L27" s="44">
        <f t="shared" si="1"/>
        <v>2636.7767999999996</v>
      </c>
      <c r="M27" s="49">
        <f t="shared" si="2"/>
        <v>618.5032000000001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</row>
    <row r="28" spans="1:39" ht="15">
      <c r="A28" s="7"/>
      <c r="B28" s="7" t="s">
        <v>2</v>
      </c>
      <c r="C28" s="11" t="s">
        <v>12</v>
      </c>
      <c r="D28" s="12" t="s">
        <v>42</v>
      </c>
      <c r="E28" s="38" t="s">
        <v>152</v>
      </c>
      <c r="F28" s="1">
        <v>1</v>
      </c>
      <c r="G28" s="17">
        <v>981.89</v>
      </c>
      <c r="H28" s="18"/>
      <c r="I28" s="17">
        <v>166.66</v>
      </c>
      <c r="J28" s="17">
        <v>156.55</v>
      </c>
      <c r="K28" s="17">
        <f t="shared" si="0"/>
        <v>1305.1</v>
      </c>
      <c r="L28" s="44">
        <f t="shared" si="1"/>
        <v>1057.1309999999999</v>
      </c>
      <c r="M28" s="49">
        <f t="shared" si="2"/>
        <v>247.96900000000005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</row>
    <row r="29" spans="1:39" ht="15">
      <c r="A29" s="7"/>
      <c r="B29" s="7" t="s">
        <v>2</v>
      </c>
      <c r="C29" s="11" t="s">
        <v>12</v>
      </c>
      <c r="D29" s="7" t="s">
        <v>43</v>
      </c>
      <c r="E29" s="39"/>
      <c r="F29" s="1">
        <v>1</v>
      </c>
      <c r="G29" s="17">
        <v>97.96</v>
      </c>
      <c r="H29" s="18"/>
      <c r="I29" s="17">
        <v>16.63</v>
      </c>
      <c r="J29" s="17">
        <v>15.62</v>
      </c>
      <c r="K29" s="17">
        <f t="shared" si="0"/>
        <v>130.20999999999998</v>
      </c>
      <c r="L29" s="44">
        <f t="shared" si="1"/>
        <v>105.47009999999997</v>
      </c>
      <c r="M29" s="49">
        <f t="shared" si="2"/>
        <v>24.739900000000006</v>
      </c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</row>
    <row r="30" spans="1:39" ht="15">
      <c r="A30" s="7"/>
      <c r="B30" s="7" t="s">
        <v>2</v>
      </c>
      <c r="C30" s="11" t="s">
        <v>12</v>
      </c>
      <c r="D30" s="12" t="s">
        <v>44</v>
      </c>
      <c r="E30" s="39"/>
      <c r="F30" s="1">
        <v>17</v>
      </c>
      <c r="G30" s="17">
        <v>166.65</v>
      </c>
      <c r="H30" s="18"/>
      <c r="I30" s="17">
        <v>28.29</v>
      </c>
      <c r="J30" s="17">
        <v>26.57</v>
      </c>
      <c r="K30" s="17">
        <f t="shared" si="0"/>
        <v>221.51</v>
      </c>
      <c r="L30" s="44">
        <f t="shared" si="1"/>
        <v>179.4231</v>
      </c>
      <c r="M30" s="49">
        <f t="shared" si="2"/>
        <v>42.086899999999986</v>
      </c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</row>
    <row r="31" spans="1:39" ht="15">
      <c r="A31" s="7"/>
      <c r="B31" s="7" t="s">
        <v>2</v>
      </c>
      <c r="C31" s="11" t="s">
        <v>12</v>
      </c>
      <c r="D31" s="12" t="s">
        <v>45</v>
      </c>
      <c r="E31" s="38" t="s">
        <v>153</v>
      </c>
      <c r="F31" s="1">
        <v>1</v>
      </c>
      <c r="G31" s="17">
        <v>891.43</v>
      </c>
      <c r="H31" s="18"/>
      <c r="I31" s="17">
        <v>151.31</v>
      </c>
      <c r="J31" s="17">
        <v>142.13</v>
      </c>
      <c r="K31" s="17">
        <f t="shared" si="0"/>
        <v>1184.87</v>
      </c>
      <c r="L31" s="44">
        <f t="shared" si="1"/>
        <v>959.7446999999999</v>
      </c>
      <c r="M31" s="49">
        <f t="shared" si="2"/>
        <v>225.12530000000004</v>
      </c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</row>
    <row r="32" spans="1:39" ht="15">
      <c r="A32" s="7"/>
      <c r="B32" s="7" t="s">
        <v>2</v>
      </c>
      <c r="C32" s="11" t="s">
        <v>12</v>
      </c>
      <c r="D32" s="12" t="s">
        <v>25</v>
      </c>
      <c r="E32" s="38" t="s">
        <v>135</v>
      </c>
      <c r="F32" s="1">
        <v>1</v>
      </c>
      <c r="G32" s="17">
        <v>447.69</v>
      </c>
      <c r="H32" s="18"/>
      <c r="I32" s="17">
        <v>75.99</v>
      </c>
      <c r="J32" s="17">
        <v>71.38</v>
      </c>
      <c r="K32" s="17">
        <f t="shared" si="0"/>
        <v>595.06</v>
      </c>
      <c r="L32" s="44">
        <f t="shared" si="1"/>
        <v>481.9985999999999</v>
      </c>
      <c r="M32" s="49">
        <f t="shared" si="2"/>
        <v>113.06140000000005</v>
      </c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ht="15">
      <c r="A33" s="7"/>
      <c r="B33" s="7" t="s">
        <v>2</v>
      </c>
      <c r="C33" s="11" t="s">
        <v>12</v>
      </c>
      <c r="D33" s="12" t="s">
        <v>27</v>
      </c>
      <c r="E33" s="38" t="s">
        <v>137</v>
      </c>
      <c r="F33" s="1">
        <v>1</v>
      </c>
      <c r="G33" s="17">
        <v>547.9</v>
      </c>
      <c r="H33" s="18"/>
      <c r="I33" s="17">
        <v>93</v>
      </c>
      <c r="J33" s="17">
        <v>87.36</v>
      </c>
      <c r="K33" s="17">
        <f t="shared" si="0"/>
        <v>728.26</v>
      </c>
      <c r="L33" s="44">
        <f t="shared" si="1"/>
        <v>589.8906</v>
      </c>
      <c r="M33" s="49">
        <f t="shared" si="2"/>
        <v>138.36940000000004</v>
      </c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</row>
    <row r="34" spans="1:39" ht="15">
      <c r="A34" s="7"/>
      <c r="B34" s="7" t="s">
        <v>2</v>
      </c>
      <c r="C34" s="11" t="s">
        <v>12</v>
      </c>
      <c r="D34" s="12" t="s">
        <v>28</v>
      </c>
      <c r="E34" s="38" t="s">
        <v>138</v>
      </c>
      <c r="F34" s="1">
        <v>1</v>
      </c>
      <c r="G34" s="17">
        <v>447.69</v>
      </c>
      <c r="H34" s="18"/>
      <c r="I34" s="17">
        <v>75.99</v>
      </c>
      <c r="J34" s="17">
        <v>71.38</v>
      </c>
      <c r="K34" s="17">
        <f t="shared" si="0"/>
        <v>595.06</v>
      </c>
      <c r="L34" s="44">
        <f t="shared" si="1"/>
        <v>481.9985999999999</v>
      </c>
      <c r="M34" s="49">
        <f t="shared" si="2"/>
        <v>113.06140000000005</v>
      </c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</row>
    <row r="35" spans="1:39" ht="15">
      <c r="A35" s="7"/>
      <c r="B35" s="7" t="s">
        <v>2</v>
      </c>
      <c r="C35" s="11" t="s">
        <v>12</v>
      </c>
      <c r="D35" s="12" t="s">
        <v>36</v>
      </c>
      <c r="E35" s="38" t="s">
        <v>146</v>
      </c>
      <c r="F35" s="1">
        <v>1</v>
      </c>
      <c r="G35" s="17">
        <v>2393.64</v>
      </c>
      <c r="H35" s="18"/>
      <c r="I35" s="17">
        <v>406.29</v>
      </c>
      <c r="J35" s="17">
        <v>381.64</v>
      </c>
      <c r="K35" s="17">
        <f t="shared" si="0"/>
        <v>3181.5699999999997</v>
      </c>
      <c r="L35" s="44">
        <f t="shared" si="1"/>
        <v>2577.0717</v>
      </c>
      <c r="M35" s="49">
        <f t="shared" si="2"/>
        <v>604.4982999999997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</row>
    <row r="36" spans="1:39" ht="15">
      <c r="A36" s="7"/>
      <c r="B36" s="7" t="s">
        <v>2</v>
      </c>
      <c r="C36" s="11" t="s">
        <v>12</v>
      </c>
      <c r="D36" s="12" t="s">
        <v>46</v>
      </c>
      <c r="E36" s="38" t="s">
        <v>154</v>
      </c>
      <c r="F36" s="1">
        <v>2</v>
      </c>
      <c r="G36" s="17">
        <v>363.52</v>
      </c>
      <c r="H36" s="18"/>
      <c r="I36" s="17">
        <v>61.7</v>
      </c>
      <c r="J36" s="17">
        <v>57.96</v>
      </c>
      <c r="K36" s="17">
        <f t="shared" si="0"/>
        <v>483.17999999999995</v>
      </c>
      <c r="L36" s="44">
        <f t="shared" si="1"/>
        <v>391.37579999999997</v>
      </c>
      <c r="M36" s="49">
        <f t="shared" si="2"/>
        <v>91.80419999999998</v>
      </c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</row>
    <row r="37" spans="1:39" ht="15">
      <c r="A37" s="7"/>
      <c r="B37" s="7" t="s">
        <v>2</v>
      </c>
      <c r="C37" s="11" t="s">
        <v>12</v>
      </c>
      <c r="D37" s="12" t="s">
        <v>47</v>
      </c>
      <c r="E37" s="38" t="s">
        <v>155</v>
      </c>
      <c r="F37" s="1">
        <v>2</v>
      </c>
      <c r="G37" s="17">
        <v>1782.87</v>
      </c>
      <c r="H37" s="18"/>
      <c r="I37" s="17">
        <v>302.62</v>
      </c>
      <c r="J37" s="17">
        <v>284.26</v>
      </c>
      <c r="K37" s="17">
        <f t="shared" si="0"/>
        <v>2369.75</v>
      </c>
      <c r="L37" s="44">
        <f t="shared" si="1"/>
        <v>1919.4975</v>
      </c>
      <c r="M37" s="49">
        <f t="shared" si="2"/>
        <v>450.25250000000005</v>
      </c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</row>
    <row r="38" spans="1:39" ht="15">
      <c r="A38" s="7"/>
      <c r="B38" s="7" t="s">
        <v>2</v>
      </c>
      <c r="C38" s="11" t="s">
        <v>12</v>
      </c>
      <c r="D38" s="12" t="s">
        <v>48</v>
      </c>
      <c r="E38" s="38" t="s">
        <v>156</v>
      </c>
      <c r="F38" s="1">
        <v>1</v>
      </c>
      <c r="G38" s="17">
        <v>1285.45</v>
      </c>
      <c r="H38" s="18"/>
      <c r="I38" s="17">
        <v>218.19</v>
      </c>
      <c r="J38" s="17">
        <v>204.95</v>
      </c>
      <c r="K38" s="17">
        <f t="shared" si="0"/>
        <v>1708.5900000000001</v>
      </c>
      <c r="L38" s="44">
        <f t="shared" si="1"/>
        <v>1383.9578999999999</v>
      </c>
      <c r="M38" s="49">
        <f t="shared" si="2"/>
        <v>324.63210000000026</v>
      </c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</row>
    <row r="39" spans="1:39" ht="15">
      <c r="A39" s="7"/>
      <c r="B39" s="7" t="s">
        <v>2</v>
      </c>
      <c r="C39" s="11" t="s">
        <v>12</v>
      </c>
      <c r="D39" s="12" t="s">
        <v>49</v>
      </c>
      <c r="E39" s="38" t="s">
        <v>157</v>
      </c>
      <c r="F39" s="1">
        <v>1</v>
      </c>
      <c r="G39" s="17">
        <v>1285.45</v>
      </c>
      <c r="H39" s="18"/>
      <c r="I39" s="17">
        <v>218.19</v>
      </c>
      <c r="J39" s="17">
        <v>204.95</v>
      </c>
      <c r="K39" s="17">
        <f t="shared" si="0"/>
        <v>1708.5900000000001</v>
      </c>
      <c r="L39" s="44">
        <f t="shared" si="1"/>
        <v>1383.9578999999999</v>
      </c>
      <c r="M39" s="49">
        <f t="shared" si="2"/>
        <v>324.63210000000026</v>
      </c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</row>
    <row r="40" spans="1:39" ht="15">
      <c r="A40" s="7"/>
      <c r="B40" s="7" t="s">
        <v>2</v>
      </c>
      <c r="C40" s="11" t="s">
        <v>12</v>
      </c>
      <c r="D40" s="12" t="s">
        <v>50</v>
      </c>
      <c r="E40" s="38" t="s">
        <v>158</v>
      </c>
      <c r="F40" s="1">
        <v>1</v>
      </c>
      <c r="G40" s="17">
        <v>0</v>
      </c>
      <c r="H40" s="18"/>
      <c r="I40" s="17"/>
      <c r="J40" s="17"/>
      <c r="K40" s="17">
        <f t="shared" si="0"/>
        <v>0</v>
      </c>
      <c r="L40" s="44">
        <f t="shared" si="1"/>
        <v>0</v>
      </c>
      <c r="M40" s="49">
        <f t="shared" si="2"/>
        <v>0</v>
      </c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</row>
    <row r="41" spans="1:39" ht="15">
      <c r="A41" s="7"/>
      <c r="B41" s="7" t="s">
        <v>2</v>
      </c>
      <c r="C41" s="11" t="s">
        <v>12</v>
      </c>
      <c r="D41" s="12" t="s">
        <v>51</v>
      </c>
      <c r="E41" s="38" t="s">
        <v>159</v>
      </c>
      <c r="F41" s="1">
        <v>1</v>
      </c>
      <c r="G41" s="17">
        <v>0</v>
      </c>
      <c r="H41" s="18"/>
      <c r="I41" s="17"/>
      <c r="J41" s="17"/>
      <c r="K41" s="17">
        <f aca="true" t="shared" si="3" ref="K41:K72">SUM(G41:J41)</f>
        <v>0</v>
      </c>
      <c r="L41" s="44">
        <f t="shared" si="1"/>
        <v>0</v>
      </c>
      <c r="M41" s="49">
        <f t="shared" si="2"/>
        <v>0</v>
      </c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</row>
    <row r="42" spans="1:39" ht="15">
      <c r="A42" s="7"/>
      <c r="B42" s="7" t="s">
        <v>2</v>
      </c>
      <c r="C42" s="11" t="s">
        <v>12</v>
      </c>
      <c r="D42" s="12" t="s">
        <v>52</v>
      </c>
      <c r="E42" s="38" t="s">
        <v>160</v>
      </c>
      <c r="F42" s="1">
        <v>1</v>
      </c>
      <c r="G42" s="17">
        <v>1210.1</v>
      </c>
      <c r="H42" s="18"/>
      <c r="I42" s="17">
        <v>205.4</v>
      </c>
      <c r="J42" s="17">
        <v>192.94</v>
      </c>
      <c r="K42" s="17">
        <f t="shared" si="3"/>
        <v>1608.44</v>
      </c>
      <c r="L42" s="44">
        <f t="shared" si="1"/>
        <v>1302.8364000000001</v>
      </c>
      <c r="M42" s="49">
        <f t="shared" si="2"/>
        <v>305.6035999999999</v>
      </c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</row>
    <row r="43" spans="1:39" ht="15">
      <c r="A43" s="7"/>
      <c r="B43" s="7" t="s">
        <v>2</v>
      </c>
      <c r="C43" s="11" t="s">
        <v>12</v>
      </c>
      <c r="D43" s="12" t="s">
        <v>53</v>
      </c>
      <c r="E43" s="38" t="s">
        <v>161</v>
      </c>
      <c r="F43" s="1">
        <v>1</v>
      </c>
      <c r="G43" s="17">
        <v>763.44</v>
      </c>
      <c r="H43" s="18"/>
      <c r="I43" s="17">
        <v>129.58</v>
      </c>
      <c r="J43" s="17">
        <v>121.72</v>
      </c>
      <c r="K43" s="17">
        <f t="shared" si="3"/>
        <v>1014.7400000000001</v>
      </c>
      <c r="L43" s="44">
        <f t="shared" si="1"/>
        <v>821.9394000000001</v>
      </c>
      <c r="M43" s="49">
        <f t="shared" si="2"/>
        <v>192.80060000000003</v>
      </c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</row>
    <row r="44" spans="1:39" ht="15">
      <c r="A44" s="7"/>
      <c r="B44" s="7" t="s">
        <v>2</v>
      </c>
      <c r="C44" s="11" t="s">
        <v>12</v>
      </c>
      <c r="D44" s="12" t="s">
        <v>54</v>
      </c>
      <c r="E44" s="38">
        <v>3265</v>
      </c>
      <c r="F44" s="1">
        <v>1</v>
      </c>
      <c r="G44" s="17">
        <v>766.45</v>
      </c>
      <c r="H44" s="18"/>
      <c r="I44" s="17">
        <v>130.09</v>
      </c>
      <c r="J44" s="17">
        <v>122.2</v>
      </c>
      <c r="K44" s="17">
        <f t="shared" si="3"/>
        <v>1018.7400000000001</v>
      </c>
      <c r="L44" s="44">
        <f t="shared" si="1"/>
        <v>825.1794000000001</v>
      </c>
      <c r="M44" s="49">
        <f t="shared" si="2"/>
        <v>193.56060000000002</v>
      </c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</row>
    <row r="45" spans="1:39" ht="15">
      <c r="A45" s="7"/>
      <c r="B45" s="7" t="s">
        <v>2</v>
      </c>
      <c r="C45" s="11" t="s">
        <v>12</v>
      </c>
      <c r="D45" s="12" t="s">
        <v>55</v>
      </c>
      <c r="E45" s="38">
        <v>1098</v>
      </c>
      <c r="F45" s="1">
        <v>1</v>
      </c>
      <c r="G45" s="17">
        <v>513.18</v>
      </c>
      <c r="H45" s="18"/>
      <c r="I45" s="17">
        <v>87.11</v>
      </c>
      <c r="J45" s="17">
        <v>81.82</v>
      </c>
      <c r="K45" s="17">
        <f t="shared" si="3"/>
        <v>682.1099999999999</v>
      </c>
      <c r="L45" s="44">
        <f t="shared" si="1"/>
        <v>552.5090999999999</v>
      </c>
      <c r="M45" s="49">
        <f t="shared" si="2"/>
        <v>129.60090000000002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</row>
    <row r="46" spans="1:39" ht="15">
      <c r="A46" s="7"/>
      <c r="B46" s="7" t="s">
        <v>2</v>
      </c>
      <c r="C46" s="11" t="s">
        <v>12</v>
      </c>
      <c r="D46" s="12" t="s">
        <v>56</v>
      </c>
      <c r="E46" s="38" t="s">
        <v>162</v>
      </c>
      <c r="F46" s="1">
        <v>1</v>
      </c>
      <c r="G46" s="17">
        <v>0</v>
      </c>
      <c r="H46" s="18"/>
      <c r="I46" s="17"/>
      <c r="J46" s="17"/>
      <c r="K46" s="17">
        <f t="shared" si="3"/>
        <v>0</v>
      </c>
      <c r="L46" s="44">
        <f t="shared" si="1"/>
        <v>0</v>
      </c>
      <c r="M46" s="49">
        <f t="shared" si="2"/>
        <v>0</v>
      </c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</row>
    <row r="47" spans="1:39" ht="15">
      <c r="A47" s="7"/>
      <c r="B47" s="7" t="s">
        <v>2</v>
      </c>
      <c r="C47" s="11" t="s">
        <v>12</v>
      </c>
      <c r="D47" s="12" t="s">
        <v>57</v>
      </c>
      <c r="E47" s="38" t="s">
        <v>163</v>
      </c>
      <c r="F47" s="1">
        <v>1</v>
      </c>
      <c r="G47" s="17">
        <v>0</v>
      </c>
      <c r="H47" s="18"/>
      <c r="I47" s="17"/>
      <c r="J47" s="17"/>
      <c r="K47" s="17">
        <f t="shared" si="3"/>
        <v>0</v>
      </c>
      <c r="L47" s="44">
        <f t="shared" si="1"/>
        <v>0</v>
      </c>
      <c r="M47" s="49">
        <f t="shared" si="2"/>
        <v>0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</row>
    <row r="48" spans="1:39" ht="15">
      <c r="A48" s="7"/>
      <c r="B48" s="7" t="s">
        <v>2</v>
      </c>
      <c r="C48" s="11" t="s">
        <v>12</v>
      </c>
      <c r="D48" s="12" t="s">
        <v>58</v>
      </c>
      <c r="E48" s="38" t="s">
        <v>164</v>
      </c>
      <c r="F48" s="1">
        <v>1</v>
      </c>
      <c r="G48" s="17">
        <v>487.57</v>
      </c>
      <c r="H48" s="18"/>
      <c r="I48" s="17">
        <v>82.76</v>
      </c>
      <c r="J48" s="17">
        <v>77.74</v>
      </c>
      <c r="K48" s="17">
        <f t="shared" si="3"/>
        <v>648.07</v>
      </c>
      <c r="L48" s="44">
        <f t="shared" si="1"/>
        <v>524.9367</v>
      </c>
      <c r="M48" s="49">
        <f t="shared" si="2"/>
        <v>123.13330000000008</v>
      </c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</row>
    <row r="49" spans="1:39" ht="15">
      <c r="A49" s="7"/>
      <c r="B49" s="7" t="s">
        <v>2</v>
      </c>
      <c r="C49" s="11" t="s">
        <v>12</v>
      </c>
      <c r="D49" s="12" t="s">
        <v>59</v>
      </c>
      <c r="E49" s="38" t="s">
        <v>165</v>
      </c>
      <c r="G49" s="17">
        <v>11347.77</v>
      </c>
      <c r="H49" s="18"/>
      <c r="I49" s="17">
        <v>1926.16</v>
      </c>
      <c r="J49" s="17">
        <v>1809.29</v>
      </c>
      <c r="K49" s="17">
        <f t="shared" si="3"/>
        <v>15083.220000000001</v>
      </c>
      <c r="L49" s="44">
        <f t="shared" si="1"/>
        <v>12217.4082</v>
      </c>
      <c r="M49" s="49">
        <f t="shared" si="2"/>
        <v>2865.8118000000013</v>
      </c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</row>
    <row r="50" spans="1:39" ht="15">
      <c r="A50" s="7"/>
      <c r="B50" s="7" t="s">
        <v>2</v>
      </c>
      <c r="C50" s="11" t="s">
        <v>12</v>
      </c>
      <c r="D50" s="12" t="s">
        <v>60</v>
      </c>
      <c r="E50" s="38" t="s">
        <v>166</v>
      </c>
      <c r="G50" s="17">
        <v>9087.09</v>
      </c>
      <c r="H50" s="18"/>
      <c r="I50" s="17">
        <v>1542.42</v>
      </c>
      <c r="J50" s="17">
        <v>1448.85</v>
      </c>
      <c r="K50" s="17">
        <f t="shared" si="3"/>
        <v>12078.36</v>
      </c>
      <c r="L50" s="44">
        <f t="shared" si="1"/>
        <v>9783.4716</v>
      </c>
      <c r="M50" s="49">
        <f t="shared" si="2"/>
        <v>2294.8884</v>
      </c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</row>
    <row r="51" spans="1:39" ht="15">
      <c r="A51" s="7"/>
      <c r="B51" s="7" t="s">
        <v>2</v>
      </c>
      <c r="C51" s="11" t="s">
        <v>12</v>
      </c>
      <c r="D51" s="12" t="s">
        <v>61</v>
      </c>
      <c r="E51" s="38" t="s">
        <v>167</v>
      </c>
      <c r="G51" s="17">
        <v>3878.68</v>
      </c>
      <c r="H51" s="18"/>
      <c r="I51" s="17">
        <v>658.35</v>
      </c>
      <c r="J51" s="17">
        <v>618.42</v>
      </c>
      <c r="K51" s="17">
        <f t="shared" si="3"/>
        <v>5155.45</v>
      </c>
      <c r="L51" s="44">
        <f t="shared" si="1"/>
        <v>4175.9145</v>
      </c>
      <c r="M51" s="49">
        <f t="shared" si="2"/>
        <v>979.5355</v>
      </c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</row>
    <row r="52" spans="1:39" ht="15">
      <c r="A52" s="7"/>
      <c r="B52" s="7" t="s">
        <v>2</v>
      </c>
      <c r="C52" s="11" t="s">
        <v>12</v>
      </c>
      <c r="D52" s="12" t="s">
        <v>62</v>
      </c>
      <c r="E52" s="38" t="s">
        <v>134</v>
      </c>
      <c r="G52" s="17">
        <v>102</v>
      </c>
      <c r="H52" s="18"/>
      <c r="I52" s="17">
        <v>17.31</v>
      </c>
      <c r="J52" s="17">
        <v>16.26</v>
      </c>
      <c r="K52" s="17">
        <f t="shared" si="3"/>
        <v>135.57</v>
      </c>
      <c r="L52" s="44">
        <f t="shared" si="1"/>
        <v>109.8117</v>
      </c>
      <c r="M52" s="49">
        <f t="shared" si="2"/>
        <v>25.75829999999999</v>
      </c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</row>
    <row r="53" spans="1:39" ht="15">
      <c r="A53" s="7"/>
      <c r="B53" s="7" t="s">
        <v>2</v>
      </c>
      <c r="C53" s="11" t="s">
        <v>12</v>
      </c>
      <c r="D53" s="12" t="s">
        <v>45</v>
      </c>
      <c r="E53" s="38" t="s">
        <v>168</v>
      </c>
      <c r="G53" s="17">
        <v>2012.48</v>
      </c>
      <c r="H53" s="18"/>
      <c r="I53" s="17">
        <v>341.59</v>
      </c>
      <c r="J53" s="17">
        <v>320.87</v>
      </c>
      <c r="K53" s="17">
        <f t="shared" si="3"/>
        <v>2674.94</v>
      </c>
      <c r="L53" s="44">
        <f t="shared" si="1"/>
        <v>2166.7014</v>
      </c>
      <c r="M53" s="49">
        <f t="shared" si="2"/>
        <v>508.23860000000013</v>
      </c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</row>
    <row r="54" spans="1:39" ht="15">
      <c r="A54" s="7"/>
      <c r="B54" s="7" t="s">
        <v>2</v>
      </c>
      <c r="C54" s="11" t="s">
        <v>12</v>
      </c>
      <c r="D54" s="12" t="s">
        <v>63</v>
      </c>
      <c r="E54" s="38" t="s">
        <v>169</v>
      </c>
      <c r="F54" s="9"/>
      <c r="G54" s="17">
        <v>1010.7</v>
      </c>
      <c r="H54" s="16"/>
      <c r="I54" s="17">
        <v>171.55</v>
      </c>
      <c r="J54" s="17">
        <v>161.15</v>
      </c>
      <c r="K54" s="17">
        <f t="shared" si="3"/>
        <v>1343.4</v>
      </c>
      <c r="L54" s="44">
        <f t="shared" si="1"/>
        <v>1088.154</v>
      </c>
      <c r="M54" s="49">
        <f t="shared" si="2"/>
        <v>255.2460000000001</v>
      </c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</row>
    <row r="55" spans="1:39" ht="15">
      <c r="A55" s="7"/>
      <c r="B55" s="7" t="s">
        <v>2</v>
      </c>
      <c r="C55" s="11" t="s">
        <v>12</v>
      </c>
      <c r="D55" s="12" t="s">
        <v>64</v>
      </c>
      <c r="E55" s="38" t="s">
        <v>136</v>
      </c>
      <c r="G55" s="17">
        <v>2216.39</v>
      </c>
      <c r="H55" s="18"/>
      <c r="I55" s="17">
        <v>376.2</v>
      </c>
      <c r="J55" s="17">
        <v>353.38</v>
      </c>
      <c r="K55" s="17">
        <f t="shared" si="3"/>
        <v>2945.97</v>
      </c>
      <c r="L55" s="44">
        <f t="shared" si="1"/>
        <v>2386.2356999999997</v>
      </c>
      <c r="M55" s="49">
        <f t="shared" si="2"/>
        <v>559.7343000000001</v>
      </c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</row>
    <row r="56" spans="1:39" ht="15">
      <c r="A56" s="7"/>
      <c r="B56" s="7" t="s">
        <v>2</v>
      </c>
      <c r="C56" s="11" t="s">
        <v>12</v>
      </c>
      <c r="D56" s="12" t="s">
        <v>65</v>
      </c>
      <c r="E56" s="38" t="s">
        <v>170</v>
      </c>
      <c r="G56" s="17">
        <v>177.35</v>
      </c>
      <c r="H56" s="18"/>
      <c r="I56" s="17">
        <v>30.1</v>
      </c>
      <c r="J56" s="17">
        <v>28.28</v>
      </c>
      <c r="K56" s="17">
        <f t="shared" si="3"/>
        <v>235.73</v>
      </c>
      <c r="L56" s="44">
        <f t="shared" si="1"/>
        <v>190.94129999999998</v>
      </c>
      <c r="M56" s="49">
        <f t="shared" si="2"/>
        <v>44.788700000000006</v>
      </c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</row>
    <row r="57" spans="1:39" ht="15">
      <c r="A57" s="7"/>
      <c r="B57" s="7" t="s">
        <v>2</v>
      </c>
      <c r="C57" s="11" t="s">
        <v>12</v>
      </c>
      <c r="D57" s="12" t="s">
        <v>27</v>
      </c>
      <c r="E57" s="38" t="s">
        <v>137</v>
      </c>
      <c r="G57" s="17">
        <v>1236.75</v>
      </c>
      <c r="H57" s="18"/>
      <c r="I57" s="17">
        <v>209.92</v>
      </c>
      <c r="J57" s="17">
        <v>197.19</v>
      </c>
      <c r="K57" s="17">
        <f t="shared" si="3"/>
        <v>1643.8600000000001</v>
      </c>
      <c r="L57" s="44">
        <f t="shared" si="1"/>
        <v>1331.5266000000001</v>
      </c>
      <c r="M57" s="49">
        <f t="shared" si="2"/>
        <v>312.3334</v>
      </c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</row>
    <row r="58" spans="1:39" ht="15">
      <c r="A58" s="7"/>
      <c r="B58" s="7" t="s">
        <v>2</v>
      </c>
      <c r="C58" s="11" t="s">
        <v>12</v>
      </c>
      <c r="D58" s="12" t="s">
        <v>66</v>
      </c>
      <c r="E58" s="38" t="s">
        <v>171</v>
      </c>
      <c r="G58" s="17">
        <v>1684.44</v>
      </c>
      <c r="H58" s="18"/>
      <c r="I58" s="17">
        <v>285.91</v>
      </c>
      <c r="J58" s="17">
        <v>268.57</v>
      </c>
      <c r="K58" s="17">
        <f t="shared" si="3"/>
        <v>2238.92</v>
      </c>
      <c r="L58" s="44">
        <f t="shared" si="1"/>
        <v>1813.5252</v>
      </c>
      <c r="M58" s="49">
        <f t="shared" si="2"/>
        <v>425.39480000000003</v>
      </c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</row>
    <row r="59" spans="1:39" ht="15">
      <c r="A59" s="7"/>
      <c r="B59" s="7" t="s">
        <v>2</v>
      </c>
      <c r="C59" s="11" t="s">
        <v>12</v>
      </c>
      <c r="D59" s="12" t="s">
        <v>67</v>
      </c>
      <c r="E59" s="38" t="s">
        <v>172</v>
      </c>
      <c r="G59" s="17">
        <v>168.43</v>
      </c>
      <c r="H59" s="18"/>
      <c r="I59" s="17">
        <v>28.59</v>
      </c>
      <c r="J59" s="17">
        <v>26.86</v>
      </c>
      <c r="K59" s="17">
        <f t="shared" si="3"/>
        <v>223.88</v>
      </c>
      <c r="L59" s="44">
        <f t="shared" si="1"/>
        <v>181.3428</v>
      </c>
      <c r="M59" s="49">
        <f t="shared" si="2"/>
        <v>42.537199999999984</v>
      </c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</row>
    <row r="60" spans="1:39" ht="15">
      <c r="A60" s="7"/>
      <c r="B60" s="7" t="s">
        <v>2</v>
      </c>
      <c r="C60" s="11" t="s">
        <v>12</v>
      </c>
      <c r="D60" s="12" t="s">
        <v>68</v>
      </c>
      <c r="E60" s="38" t="s">
        <v>173</v>
      </c>
      <c r="G60" s="17">
        <v>57.61</v>
      </c>
      <c r="H60" s="18"/>
      <c r="I60" s="17">
        <v>9.78</v>
      </c>
      <c r="J60" s="17">
        <v>9.19</v>
      </c>
      <c r="K60" s="17">
        <f t="shared" si="3"/>
        <v>76.58</v>
      </c>
      <c r="L60" s="44">
        <f t="shared" si="1"/>
        <v>62.0298</v>
      </c>
      <c r="M60" s="49">
        <f t="shared" si="2"/>
        <v>14.550199999999997</v>
      </c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</row>
    <row r="61" spans="1:39" ht="15">
      <c r="A61" s="7"/>
      <c r="B61" s="7" t="s">
        <v>2</v>
      </c>
      <c r="C61" s="11" t="s">
        <v>12</v>
      </c>
      <c r="D61" s="12" t="s">
        <v>28</v>
      </c>
      <c r="E61" s="38" t="s">
        <v>138</v>
      </c>
      <c r="G61" s="17">
        <v>1010.7</v>
      </c>
      <c r="H61" s="18"/>
      <c r="I61" s="17">
        <v>171.55</v>
      </c>
      <c r="J61" s="17">
        <v>161.15</v>
      </c>
      <c r="K61" s="17">
        <f t="shared" si="3"/>
        <v>1343.4</v>
      </c>
      <c r="L61" s="44">
        <f t="shared" si="1"/>
        <v>1088.154</v>
      </c>
      <c r="M61" s="49">
        <f t="shared" si="2"/>
        <v>255.2460000000001</v>
      </c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</row>
    <row r="62" spans="1:39" ht="15">
      <c r="A62" s="7"/>
      <c r="B62" s="7" t="s">
        <v>2</v>
      </c>
      <c r="C62" s="11" t="s">
        <v>12</v>
      </c>
      <c r="D62" s="12" t="s">
        <v>29</v>
      </c>
      <c r="E62" s="38" t="s">
        <v>139</v>
      </c>
      <c r="G62" s="17">
        <v>97.49</v>
      </c>
      <c r="H62" s="18"/>
      <c r="I62" s="17">
        <v>16.55</v>
      </c>
      <c r="J62" s="17">
        <v>15.54</v>
      </c>
      <c r="K62" s="17">
        <f t="shared" si="3"/>
        <v>129.57999999999998</v>
      </c>
      <c r="L62" s="44">
        <f t="shared" si="1"/>
        <v>104.95979999999999</v>
      </c>
      <c r="M62" s="49">
        <f t="shared" si="2"/>
        <v>24.620199999999997</v>
      </c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</row>
    <row r="63" spans="1:39" ht="15">
      <c r="A63" s="7"/>
      <c r="B63" s="7" t="s">
        <v>2</v>
      </c>
      <c r="C63" s="11" t="s">
        <v>12</v>
      </c>
      <c r="D63" s="12" t="s">
        <v>69</v>
      </c>
      <c r="E63" s="38" t="s">
        <v>142</v>
      </c>
      <c r="G63" s="17">
        <v>797.88</v>
      </c>
      <c r="H63" s="18"/>
      <c r="I63" s="17">
        <v>135.43</v>
      </c>
      <c r="J63" s="17">
        <v>127.21</v>
      </c>
      <c r="K63" s="17">
        <f t="shared" si="3"/>
        <v>1060.52</v>
      </c>
      <c r="L63" s="44">
        <f t="shared" si="1"/>
        <v>859.0211999999999</v>
      </c>
      <c r="M63" s="49">
        <f t="shared" si="2"/>
        <v>201.49880000000007</v>
      </c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</row>
    <row r="64" spans="1:39" ht="15">
      <c r="A64" s="7"/>
      <c r="B64" s="7" t="s">
        <v>2</v>
      </c>
      <c r="C64" s="11" t="s">
        <v>12</v>
      </c>
      <c r="D64" s="12" t="s">
        <v>70</v>
      </c>
      <c r="E64" s="38" t="s">
        <v>143</v>
      </c>
      <c r="G64" s="17">
        <v>132.96</v>
      </c>
      <c r="H64" s="18"/>
      <c r="I64" s="17">
        <v>22.57</v>
      </c>
      <c r="J64" s="17">
        <v>21.2</v>
      </c>
      <c r="K64" s="17">
        <f t="shared" si="3"/>
        <v>176.73</v>
      </c>
      <c r="L64" s="44">
        <f t="shared" si="1"/>
        <v>143.1513</v>
      </c>
      <c r="M64" s="49">
        <f t="shared" si="2"/>
        <v>33.5787</v>
      </c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</row>
    <row r="65" spans="1:39" ht="15">
      <c r="A65" s="7"/>
      <c r="B65" s="7" t="s">
        <v>2</v>
      </c>
      <c r="C65" s="11" t="s">
        <v>12</v>
      </c>
      <c r="D65" s="12" t="s">
        <v>71</v>
      </c>
      <c r="E65" s="38" t="s">
        <v>174</v>
      </c>
      <c r="G65" s="17">
        <v>1086.05</v>
      </c>
      <c r="H65" s="18"/>
      <c r="I65" s="17">
        <v>184.34</v>
      </c>
      <c r="J65" s="17">
        <v>173.16</v>
      </c>
      <c r="K65" s="17">
        <f t="shared" si="3"/>
        <v>1443.55</v>
      </c>
      <c r="L65" s="44">
        <f t="shared" si="1"/>
        <v>1169.2755</v>
      </c>
      <c r="M65" s="49">
        <f t="shared" si="2"/>
        <v>274.2745</v>
      </c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</row>
    <row r="66" spans="1:39" ht="15">
      <c r="A66" s="7"/>
      <c r="B66" s="7" t="s">
        <v>2</v>
      </c>
      <c r="C66" s="11" t="s">
        <v>12</v>
      </c>
      <c r="D66" s="12" t="s">
        <v>72</v>
      </c>
      <c r="E66" s="38" t="s">
        <v>175</v>
      </c>
      <c r="G66" s="17">
        <v>527.54</v>
      </c>
      <c r="H66" s="18"/>
      <c r="I66" s="17">
        <v>89.54</v>
      </c>
      <c r="J66" s="17">
        <v>84.11</v>
      </c>
      <c r="K66" s="17">
        <f t="shared" si="3"/>
        <v>701.1899999999999</v>
      </c>
      <c r="L66" s="44">
        <f t="shared" si="1"/>
        <v>567.9639</v>
      </c>
      <c r="M66" s="49">
        <f t="shared" si="2"/>
        <v>133.22609999999997</v>
      </c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</row>
    <row r="67" spans="1:39" ht="15">
      <c r="A67" s="7"/>
      <c r="B67" s="7" t="s">
        <v>2</v>
      </c>
      <c r="C67" s="11" t="s">
        <v>12</v>
      </c>
      <c r="D67" s="12" t="s">
        <v>73</v>
      </c>
      <c r="E67" s="38" t="s">
        <v>176</v>
      </c>
      <c r="G67" s="17">
        <v>527.54</v>
      </c>
      <c r="H67" s="18"/>
      <c r="I67" s="17">
        <v>89.54</v>
      </c>
      <c r="J67" s="17">
        <v>84.11</v>
      </c>
      <c r="K67" s="17">
        <f t="shared" si="3"/>
        <v>701.1899999999999</v>
      </c>
      <c r="L67" s="44">
        <f t="shared" si="1"/>
        <v>567.9639</v>
      </c>
      <c r="M67" s="49">
        <f t="shared" si="2"/>
        <v>133.22609999999997</v>
      </c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</row>
    <row r="68" spans="1:39" ht="15">
      <c r="A68" s="7"/>
      <c r="B68" s="7" t="s">
        <v>2</v>
      </c>
      <c r="C68" s="11" t="s">
        <v>12</v>
      </c>
      <c r="D68" s="12" t="s">
        <v>74</v>
      </c>
      <c r="E68" s="38" t="s">
        <v>177</v>
      </c>
      <c r="G68" s="17">
        <v>846.67</v>
      </c>
      <c r="H68" s="18"/>
      <c r="I68" s="17">
        <v>143.71</v>
      </c>
      <c r="J68" s="17">
        <v>134.99</v>
      </c>
      <c r="K68" s="17">
        <f t="shared" si="3"/>
        <v>1125.37</v>
      </c>
      <c r="L68" s="44">
        <f t="shared" si="1"/>
        <v>911.5496999999998</v>
      </c>
      <c r="M68" s="49">
        <f t="shared" si="2"/>
        <v>213.8203000000001</v>
      </c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</row>
    <row r="69" spans="1:39" ht="15">
      <c r="A69" s="7"/>
      <c r="B69" s="7" t="s">
        <v>2</v>
      </c>
      <c r="C69" s="11" t="s">
        <v>12</v>
      </c>
      <c r="D69" s="12" t="s">
        <v>75</v>
      </c>
      <c r="E69" s="38" t="s">
        <v>178</v>
      </c>
      <c r="G69" s="17">
        <v>598.39</v>
      </c>
      <c r="H69" s="18"/>
      <c r="I69" s="17">
        <v>101.57</v>
      </c>
      <c r="J69" s="17">
        <v>95.41</v>
      </c>
      <c r="K69" s="17">
        <f t="shared" si="3"/>
        <v>795.37</v>
      </c>
      <c r="L69" s="44">
        <f t="shared" si="1"/>
        <v>644.2497</v>
      </c>
      <c r="M69" s="49">
        <f t="shared" si="2"/>
        <v>151.12030000000004</v>
      </c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</row>
    <row r="70" spans="1:39" ht="15">
      <c r="A70" s="7"/>
      <c r="B70" s="7" t="s">
        <v>2</v>
      </c>
      <c r="C70" s="11" t="s">
        <v>12</v>
      </c>
      <c r="D70" s="12" t="s">
        <v>76</v>
      </c>
      <c r="E70" s="38" t="s">
        <v>144</v>
      </c>
      <c r="G70" s="17">
        <v>669.33</v>
      </c>
      <c r="H70" s="18"/>
      <c r="I70" s="17">
        <v>113.61</v>
      </c>
      <c r="J70" s="17">
        <v>106.72</v>
      </c>
      <c r="K70" s="17">
        <f t="shared" si="3"/>
        <v>889.6600000000001</v>
      </c>
      <c r="L70" s="44">
        <f t="shared" si="1"/>
        <v>720.6246</v>
      </c>
      <c r="M70" s="49">
        <f t="shared" si="2"/>
        <v>169.0354000000001</v>
      </c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</row>
    <row r="71" spans="1:39" ht="15">
      <c r="A71" s="7"/>
      <c r="B71" s="7" t="s">
        <v>2</v>
      </c>
      <c r="C71" s="11" t="s">
        <v>12</v>
      </c>
      <c r="D71" s="12" t="s">
        <v>35</v>
      </c>
      <c r="E71" s="38" t="s">
        <v>179</v>
      </c>
      <c r="G71" s="17">
        <v>598.39</v>
      </c>
      <c r="H71" s="18"/>
      <c r="I71" s="17">
        <v>101.57</v>
      </c>
      <c r="J71" s="17">
        <v>95.41</v>
      </c>
      <c r="K71" s="17">
        <f t="shared" si="3"/>
        <v>795.37</v>
      </c>
      <c r="L71" s="44">
        <f t="shared" si="1"/>
        <v>644.2497</v>
      </c>
      <c r="M71" s="49">
        <f t="shared" si="2"/>
        <v>151.12030000000004</v>
      </c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</row>
    <row r="72" spans="1:39" ht="15">
      <c r="A72" s="7"/>
      <c r="B72" s="7" t="s">
        <v>2</v>
      </c>
      <c r="C72" s="11" t="s">
        <v>12</v>
      </c>
      <c r="D72" s="12" t="s">
        <v>52</v>
      </c>
      <c r="E72" s="38" t="s">
        <v>180</v>
      </c>
      <c r="G72" s="17">
        <v>1210.1</v>
      </c>
      <c r="H72" s="18"/>
      <c r="I72" s="17">
        <v>205.4</v>
      </c>
      <c r="J72" s="17">
        <v>192.94</v>
      </c>
      <c r="K72" s="17">
        <f t="shared" si="3"/>
        <v>1608.44</v>
      </c>
      <c r="L72" s="44">
        <f t="shared" si="1"/>
        <v>1302.8364000000001</v>
      </c>
      <c r="M72" s="49">
        <f t="shared" si="2"/>
        <v>305.6035999999999</v>
      </c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</row>
    <row r="73" spans="1:39" ht="15">
      <c r="A73" s="7"/>
      <c r="B73" s="7" t="s">
        <v>2</v>
      </c>
      <c r="C73" s="11" t="s">
        <v>12</v>
      </c>
      <c r="D73" s="12" t="s">
        <v>36</v>
      </c>
      <c r="E73" s="38" t="s">
        <v>146</v>
      </c>
      <c r="G73" s="17">
        <v>2393.64</v>
      </c>
      <c r="H73" s="18"/>
      <c r="I73" s="17">
        <v>406.29</v>
      </c>
      <c r="J73" s="17">
        <v>381.64</v>
      </c>
      <c r="K73" s="17">
        <f aca="true" t="shared" si="4" ref="K73:K89">SUM(G73:J73)</f>
        <v>3181.5699999999997</v>
      </c>
      <c r="L73" s="44">
        <f t="shared" si="1"/>
        <v>2577.0717</v>
      </c>
      <c r="M73" s="49">
        <f t="shared" si="2"/>
        <v>604.4982999999997</v>
      </c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</row>
    <row r="74" spans="1:39" ht="15">
      <c r="A74" s="7"/>
      <c r="B74" s="7" t="s">
        <v>2</v>
      </c>
      <c r="C74" s="11" t="s">
        <v>12</v>
      </c>
      <c r="D74" s="12" t="s">
        <v>77</v>
      </c>
      <c r="E74" s="38" t="s">
        <v>154</v>
      </c>
      <c r="G74" s="17">
        <v>181.76</v>
      </c>
      <c r="H74" s="18"/>
      <c r="I74" s="17">
        <v>30.85</v>
      </c>
      <c r="J74" s="17">
        <v>28.98</v>
      </c>
      <c r="K74" s="17">
        <f t="shared" si="4"/>
        <v>241.58999999999997</v>
      </c>
      <c r="L74" s="44">
        <f aca="true" t="shared" si="5" ref="L74:L89">(K74*0.09)*9</f>
        <v>195.68789999999998</v>
      </c>
      <c r="M74" s="49">
        <f aca="true" t="shared" si="6" ref="M74:M137">K74-L74</f>
        <v>45.90209999999999</v>
      </c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</row>
    <row r="75" spans="1:39" ht="15">
      <c r="A75" s="7"/>
      <c r="B75" s="7" t="s">
        <v>2</v>
      </c>
      <c r="C75" s="11" t="s">
        <v>12</v>
      </c>
      <c r="D75" s="12" t="s">
        <v>78</v>
      </c>
      <c r="E75" s="38" t="s">
        <v>181</v>
      </c>
      <c r="G75" s="17">
        <v>31.06</v>
      </c>
      <c r="H75" s="18"/>
      <c r="I75" s="17">
        <v>5.27</v>
      </c>
      <c r="J75" s="17">
        <v>4.95</v>
      </c>
      <c r="K75" s="17">
        <f t="shared" si="4"/>
        <v>41.28</v>
      </c>
      <c r="L75" s="44">
        <f t="shared" si="5"/>
        <v>33.4368</v>
      </c>
      <c r="M75" s="49">
        <f t="shared" si="6"/>
        <v>7.843200000000003</v>
      </c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</row>
    <row r="76" spans="1:39" ht="15">
      <c r="A76" s="7"/>
      <c r="B76" s="7" t="s">
        <v>2</v>
      </c>
      <c r="C76" s="11" t="s">
        <v>12</v>
      </c>
      <c r="D76" s="12" t="s">
        <v>79</v>
      </c>
      <c r="E76" s="38" t="s">
        <v>148</v>
      </c>
      <c r="G76" s="17">
        <v>106.41</v>
      </c>
      <c r="H76" s="18"/>
      <c r="I76" s="17">
        <v>18.06</v>
      </c>
      <c r="J76" s="17">
        <v>16.97</v>
      </c>
      <c r="K76" s="17">
        <f t="shared" si="4"/>
        <v>141.44</v>
      </c>
      <c r="L76" s="44">
        <f t="shared" si="5"/>
        <v>114.5664</v>
      </c>
      <c r="M76" s="49">
        <f t="shared" si="6"/>
        <v>26.873599999999996</v>
      </c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</row>
    <row r="77" spans="1:39" ht="15">
      <c r="A77" s="7"/>
      <c r="B77" s="7" t="s">
        <v>2</v>
      </c>
      <c r="C77" s="11" t="s">
        <v>12</v>
      </c>
      <c r="D77" s="12" t="s">
        <v>80</v>
      </c>
      <c r="E77" s="38" t="s">
        <v>182</v>
      </c>
      <c r="G77" s="17">
        <v>992.96</v>
      </c>
      <c r="H77" s="18"/>
      <c r="I77" s="17">
        <v>168.54</v>
      </c>
      <c r="J77" s="17">
        <v>158.32</v>
      </c>
      <c r="K77" s="17">
        <f t="shared" si="4"/>
        <v>1319.82</v>
      </c>
      <c r="L77" s="44">
        <f t="shared" si="5"/>
        <v>1069.0541999999998</v>
      </c>
      <c r="M77" s="49">
        <f t="shared" si="6"/>
        <v>250.76580000000013</v>
      </c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</row>
    <row r="78" spans="1:39" ht="15">
      <c r="A78" s="7"/>
      <c r="B78" s="7" t="s">
        <v>2</v>
      </c>
      <c r="C78" s="11" t="s">
        <v>12</v>
      </c>
      <c r="D78" s="12" t="s">
        <v>81</v>
      </c>
      <c r="E78" s="38" t="s">
        <v>183</v>
      </c>
      <c r="G78" s="17">
        <v>4126.87</v>
      </c>
      <c r="H78" s="18"/>
      <c r="I78" s="17">
        <v>700.48</v>
      </c>
      <c r="J78" s="17">
        <v>657.97</v>
      </c>
      <c r="K78" s="17">
        <f t="shared" si="4"/>
        <v>5485.320000000001</v>
      </c>
      <c r="L78" s="44">
        <f t="shared" si="5"/>
        <v>4443.1092</v>
      </c>
      <c r="M78" s="49">
        <f t="shared" si="6"/>
        <v>1042.2108000000007</v>
      </c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</row>
    <row r="79" spans="1:39" ht="15">
      <c r="A79" s="7"/>
      <c r="B79" s="7" t="s">
        <v>2</v>
      </c>
      <c r="C79" s="11" t="s">
        <v>12</v>
      </c>
      <c r="D79" s="12" t="s">
        <v>82</v>
      </c>
      <c r="E79" s="38" t="s">
        <v>184</v>
      </c>
      <c r="G79" s="17">
        <v>487.57</v>
      </c>
      <c r="H79" s="18"/>
      <c r="I79" s="17">
        <v>82.76</v>
      </c>
      <c r="J79" s="17">
        <v>77.74</v>
      </c>
      <c r="K79" s="17">
        <f t="shared" si="4"/>
        <v>648.07</v>
      </c>
      <c r="L79" s="44">
        <f t="shared" si="5"/>
        <v>524.9367</v>
      </c>
      <c r="M79" s="49">
        <f t="shared" si="6"/>
        <v>123.13330000000008</v>
      </c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</row>
    <row r="80" spans="1:39" ht="15">
      <c r="A80" s="7"/>
      <c r="B80" s="7" t="s">
        <v>2</v>
      </c>
      <c r="C80" s="11" t="s">
        <v>12</v>
      </c>
      <c r="D80" s="12" t="s">
        <v>83</v>
      </c>
      <c r="E80" s="38" t="s">
        <v>149</v>
      </c>
      <c r="G80" s="17">
        <v>22.15</v>
      </c>
      <c r="H80" s="18"/>
      <c r="I80" s="17">
        <v>3.76</v>
      </c>
      <c r="J80" s="17">
        <v>3.53</v>
      </c>
      <c r="K80" s="17">
        <f t="shared" si="4"/>
        <v>29.439999999999998</v>
      </c>
      <c r="L80" s="44">
        <f t="shared" si="5"/>
        <v>23.846399999999996</v>
      </c>
      <c r="M80" s="49">
        <f t="shared" si="6"/>
        <v>5.593600000000002</v>
      </c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</row>
    <row r="81" spans="1:39" ht="15">
      <c r="A81" s="7"/>
      <c r="B81" s="7" t="s">
        <v>2</v>
      </c>
      <c r="C81" s="11" t="s">
        <v>12</v>
      </c>
      <c r="D81" s="12" t="s">
        <v>31</v>
      </c>
      <c r="E81" s="38" t="s">
        <v>141</v>
      </c>
      <c r="G81" s="17">
        <v>505.3</v>
      </c>
      <c r="H81" s="18"/>
      <c r="I81" s="17">
        <v>85.77</v>
      </c>
      <c r="J81" s="17">
        <v>80.56</v>
      </c>
      <c r="K81" s="17">
        <f t="shared" si="4"/>
        <v>671.6300000000001</v>
      </c>
      <c r="L81" s="44">
        <f t="shared" si="5"/>
        <v>544.0203</v>
      </c>
      <c r="M81" s="49">
        <f t="shared" si="6"/>
        <v>127.60970000000009</v>
      </c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</row>
    <row r="82" spans="1:39" ht="15">
      <c r="A82" s="7"/>
      <c r="B82" s="7" t="s">
        <v>2</v>
      </c>
      <c r="C82" s="11" t="s">
        <v>12</v>
      </c>
      <c r="D82" s="12" t="s">
        <v>84</v>
      </c>
      <c r="E82" s="38" t="s">
        <v>140</v>
      </c>
      <c r="G82" s="17">
        <v>842.26</v>
      </c>
      <c r="H82" s="18"/>
      <c r="I82" s="17">
        <v>142.96</v>
      </c>
      <c r="J82" s="17">
        <v>134.28</v>
      </c>
      <c r="K82" s="17">
        <f t="shared" si="4"/>
        <v>1119.5</v>
      </c>
      <c r="L82" s="44">
        <f t="shared" si="5"/>
        <v>906.795</v>
      </c>
      <c r="M82" s="49">
        <f t="shared" si="6"/>
        <v>212.70500000000004</v>
      </c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</row>
    <row r="83" spans="1:39" ht="15">
      <c r="A83" s="7"/>
      <c r="B83" s="7" t="s">
        <v>2</v>
      </c>
      <c r="C83" s="11" t="s">
        <v>12</v>
      </c>
      <c r="D83" s="12" t="s">
        <v>85</v>
      </c>
      <c r="E83" s="38" t="s">
        <v>185</v>
      </c>
      <c r="G83" s="17">
        <v>589.57</v>
      </c>
      <c r="H83" s="18"/>
      <c r="I83" s="17">
        <v>100.07</v>
      </c>
      <c r="J83" s="17">
        <v>94</v>
      </c>
      <c r="K83" s="17">
        <f t="shared" si="4"/>
        <v>783.6400000000001</v>
      </c>
      <c r="L83" s="44">
        <f t="shared" si="5"/>
        <v>634.7484000000001</v>
      </c>
      <c r="M83" s="49">
        <f t="shared" si="6"/>
        <v>148.89160000000004</v>
      </c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</row>
    <row r="84" spans="1:39" ht="15">
      <c r="A84" s="7"/>
      <c r="B84" s="7" t="s">
        <v>2</v>
      </c>
      <c r="C84" s="11" t="s">
        <v>12</v>
      </c>
      <c r="D84" s="12" t="s">
        <v>86</v>
      </c>
      <c r="E84" s="38" t="s">
        <v>186</v>
      </c>
      <c r="G84" s="17">
        <v>199.49</v>
      </c>
      <c r="H84" s="18"/>
      <c r="I84" s="17">
        <v>33.86</v>
      </c>
      <c r="J84" s="17">
        <v>31.81</v>
      </c>
      <c r="K84" s="17">
        <f t="shared" si="4"/>
        <v>265.16</v>
      </c>
      <c r="L84" s="44">
        <f t="shared" si="5"/>
        <v>214.7796</v>
      </c>
      <c r="M84" s="49">
        <f t="shared" si="6"/>
        <v>50.38040000000004</v>
      </c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</row>
    <row r="85" spans="1:39" ht="15">
      <c r="A85" s="7"/>
      <c r="B85" s="7" t="s">
        <v>2</v>
      </c>
      <c r="C85" s="11" t="s">
        <v>12</v>
      </c>
      <c r="D85" s="12" t="s">
        <v>87</v>
      </c>
      <c r="E85" s="38" t="s">
        <v>187</v>
      </c>
      <c r="G85" s="17">
        <v>110.82</v>
      </c>
      <c r="H85" s="18"/>
      <c r="I85" s="17">
        <v>18.81</v>
      </c>
      <c r="J85" s="17">
        <v>17.67</v>
      </c>
      <c r="K85" s="17">
        <f t="shared" si="4"/>
        <v>147.3</v>
      </c>
      <c r="L85" s="44">
        <f t="shared" si="5"/>
        <v>119.313</v>
      </c>
      <c r="M85" s="49">
        <f t="shared" si="6"/>
        <v>27.98700000000001</v>
      </c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</row>
    <row r="86" spans="1:39" ht="15">
      <c r="A86" s="7"/>
      <c r="B86" s="7" t="s">
        <v>2</v>
      </c>
      <c r="C86" s="11" t="s">
        <v>12</v>
      </c>
      <c r="D86" s="12" t="s">
        <v>88</v>
      </c>
      <c r="E86" s="38" t="s">
        <v>188</v>
      </c>
      <c r="G86" s="17">
        <v>11.07</v>
      </c>
      <c r="H86" s="18"/>
      <c r="I86" s="17">
        <v>1.88</v>
      </c>
      <c r="J86" s="17">
        <v>1.77</v>
      </c>
      <c r="K86" s="17">
        <f t="shared" si="4"/>
        <v>14.719999999999999</v>
      </c>
      <c r="L86" s="44">
        <f t="shared" si="5"/>
        <v>11.923199999999998</v>
      </c>
      <c r="M86" s="49">
        <f t="shared" si="6"/>
        <v>2.796800000000001</v>
      </c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</row>
    <row r="87" spans="1:39" ht="15">
      <c r="A87" s="7"/>
      <c r="B87" s="7" t="s">
        <v>2</v>
      </c>
      <c r="C87" s="11" t="s">
        <v>12</v>
      </c>
      <c r="D87" s="12" t="s">
        <v>89</v>
      </c>
      <c r="E87" s="38" t="s">
        <v>189</v>
      </c>
      <c r="G87" s="17">
        <v>569.58</v>
      </c>
      <c r="H87" s="18"/>
      <c r="I87" s="17">
        <v>96.68</v>
      </c>
      <c r="J87" s="17">
        <v>90.81</v>
      </c>
      <c r="K87" s="17">
        <f t="shared" si="4"/>
        <v>757.0699999999999</v>
      </c>
      <c r="L87" s="44">
        <f t="shared" si="5"/>
        <v>613.2266999999999</v>
      </c>
      <c r="M87" s="49">
        <f t="shared" si="6"/>
        <v>143.8433</v>
      </c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</row>
    <row r="88" spans="1:39" ht="15">
      <c r="A88" s="7"/>
      <c r="B88" s="7" t="s">
        <v>2</v>
      </c>
      <c r="C88" s="11" t="s">
        <v>12</v>
      </c>
      <c r="D88" s="12" t="s">
        <v>90</v>
      </c>
      <c r="E88" s="38" t="s">
        <v>190</v>
      </c>
      <c r="G88" s="17">
        <v>527.54</v>
      </c>
      <c r="H88" s="18"/>
      <c r="I88" s="17">
        <v>89.54</v>
      </c>
      <c r="J88" s="17">
        <v>84.11</v>
      </c>
      <c r="K88" s="17">
        <f t="shared" si="4"/>
        <v>701.1899999999999</v>
      </c>
      <c r="L88" s="44">
        <f t="shared" si="5"/>
        <v>567.9639</v>
      </c>
      <c r="M88" s="49">
        <f t="shared" si="6"/>
        <v>133.22609999999997</v>
      </c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</row>
    <row r="89" spans="1:39" ht="15">
      <c r="A89" s="7"/>
      <c r="B89" s="7" t="s">
        <v>2</v>
      </c>
      <c r="C89" s="11" t="s">
        <v>12</v>
      </c>
      <c r="D89" s="12" t="s">
        <v>91</v>
      </c>
      <c r="E89" s="38" t="s">
        <v>191</v>
      </c>
      <c r="G89" s="17">
        <v>2063.44</v>
      </c>
      <c r="H89" s="18"/>
      <c r="I89" s="17">
        <v>350.24</v>
      </c>
      <c r="J89" s="17">
        <v>328.98</v>
      </c>
      <c r="K89" s="17">
        <f t="shared" si="4"/>
        <v>2742.6600000000003</v>
      </c>
      <c r="L89" s="44">
        <f t="shared" si="5"/>
        <v>2221.5546</v>
      </c>
      <c r="M89" s="49">
        <f t="shared" si="6"/>
        <v>521.1054000000004</v>
      </c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</row>
    <row r="90" spans="1:39" ht="15">
      <c r="A90" s="7"/>
      <c r="B90" s="7" t="s">
        <v>3</v>
      </c>
      <c r="C90" s="8"/>
      <c r="D90" s="12" t="s">
        <v>92</v>
      </c>
      <c r="E90" s="39"/>
      <c r="G90" s="17">
        <v>293.87</v>
      </c>
      <c r="H90" s="18"/>
      <c r="I90" s="17"/>
      <c r="J90" s="17"/>
      <c r="K90" s="17">
        <f>SUM(G90:J90)</f>
        <v>293.87</v>
      </c>
      <c r="L90" s="44">
        <v>293.87</v>
      </c>
      <c r="M90" s="49">
        <f t="shared" si="6"/>
        <v>0</v>
      </c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</row>
    <row r="91" spans="1:39" ht="15">
      <c r="A91" s="7"/>
      <c r="B91" s="7" t="s">
        <v>7</v>
      </c>
      <c r="C91" s="7" t="s">
        <v>16</v>
      </c>
      <c r="D91" s="12" t="s">
        <v>98</v>
      </c>
      <c r="E91" s="38" t="s">
        <v>192</v>
      </c>
      <c r="F91" s="1">
        <v>3</v>
      </c>
      <c r="G91" s="17">
        <v>5400</v>
      </c>
      <c r="H91" s="18"/>
      <c r="I91" s="17"/>
      <c r="J91" s="17">
        <f>5805-5400</f>
        <v>405</v>
      </c>
      <c r="K91" s="17">
        <f>SUM(G91:J91)</f>
        <v>5805</v>
      </c>
      <c r="L91" s="44">
        <f>(K91*0.09)*8</f>
        <v>4179.599999999999</v>
      </c>
      <c r="M91" s="49">
        <f t="shared" si="6"/>
        <v>1625.4000000000005</v>
      </c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</row>
    <row r="92" spans="1:39" ht="15">
      <c r="A92" s="7"/>
      <c r="B92" s="7" t="s">
        <v>8</v>
      </c>
      <c r="C92" s="7" t="s">
        <v>17</v>
      </c>
      <c r="D92" s="12" t="s">
        <v>98</v>
      </c>
      <c r="E92" s="38" t="s">
        <v>192</v>
      </c>
      <c r="F92" s="1">
        <v>20</v>
      </c>
      <c r="G92" s="17">
        <f>34200+1800</f>
        <v>36000</v>
      </c>
      <c r="H92" s="18"/>
      <c r="I92" s="17">
        <v>33</v>
      </c>
      <c r="J92" s="17">
        <v>2844</v>
      </c>
      <c r="K92" s="17">
        <f>SUM(G92:J92)</f>
        <v>38877</v>
      </c>
      <c r="L92" s="44">
        <f>(K92*0.09)*7</f>
        <v>24492.51</v>
      </c>
      <c r="M92" s="49">
        <f t="shared" si="6"/>
        <v>14384.490000000002</v>
      </c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</row>
    <row r="93" spans="1:39" ht="15">
      <c r="A93" s="7"/>
      <c r="B93" s="7" t="s">
        <v>8</v>
      </c>
      <c r="C93" s="7" t="s">
        <v>17</v>
      </c>
      <c r="D93" s="12" t="s">
        <v>100</v>
      </c>
      <c r="E93" s="39"/>
      <c r="F93" s="1">
        <v>1</v>
      </c>
      <c r="G93" s="17">
        <v>1890</v>
      </c>
      <c r="H93" s="18"/>
      <c r="I93" s="17"/>
      <c r="J93" s="17">
        <v>105.87</v>
      </c>
      <c r="K93" s="17">
        <f>SUM(G93:J93)</f>
        <v>1995.87</v>
      </c>
      <c r="L93" s="44">
        <f>(K93*0.09)*7</f>
        <v>1257.3980999999999</v>
      </c>
      <c r="M93" s="49">
        <f t="shared" si="6"/>
        <v>738.4719</v>
      </c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</row>
    <row r="94" spans="1:39" ht="15">
      <c r="A94" s="7"/>
      <c r="B94" s="7" t="s">
        <v>9</v>
      </c>
      <c r="C94" s="11" t="s">
        <v>18</v>
      </c>
      <c r="D94" s="13" t="s">
        <v>101</v>
      </c>
      <c r="E94" s="40"/>
      <c r="F94" s="13">
        <v>1</v>
      </c>
      <c r="G94" s="19">
        <v>5768.77</v>
      </c>
      <c r="H94" s="19"/>
      <c r="I94" s="19"/>
      <c r="J94" s="19">
        <v>548.27</v>
      </c>
      <c r="K94" s="17">
        <f aca="true" t="shared" si="7" ref="K94:K100">SUM(G94:J94)</f>
        <v>6317.040000000001</v>
      </c>
      <c r="L94" s="44">
        <f>(K94*0.09)*6</f>
        <v>3411.2016000000003</v>
      </c>
      <c r="M94" s="49">
        <f t="shared" si="6"/>
        <v>2905.8384000000005</v>
      </c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</row>
    <row r="95" spans="1:39" ht="15">
      <c r="A95" s="7"/>
      <c r="B95" s="7" t="s">
        <v>9</v>
      </c>
      <c r="C95" s="11" t="s">
        <v>18</v>
      </c>
      <c r="D95" s="13" t="s">
        <v>102</v>
      </c>
      <c r="E95" s="40"/>
      <c r="F95" s="13"/>
      <c r="G95" s="19"/>
      <c r="H95" s="19"/>
      <c r="I95" s="19"/>
      <c r="J95" s="19"/>
      <c r="K95" s="17">
        <f t="shared" si="7"/>
        <v>0</v>
      </c>
      <c r="L95" s="44">
        <f aca="true" t="shared" si="8" ref="L95:L100">(K95*0.09)*6</f>
        <v>0</v>
      </c>
      <c r="M95" s="49">
        <f t="shared" si="6"/>
        <v>0</v>
      </c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</row>
    <row r="96" spans="1:39" ht="15">
      <c r="A96" s="7"/>
      <c r="B96" s="7" t="s">
        <v>9</v>
      </c>
      <c r="C96" s="11" t="s">
        <v>18</v>
      </c>
      <c r="D96" s="13" t="s">
        <v>103</v>
      </c>
      <c r="E96" s="41" t="s">
        <v>194</v>
      </c>
      <c r="F96" s="13">
        <v>1</v>
      </c>
      <c r="G96" s="19"/>
      <c r="H96" s="19"/>
      <c r="I96" s="19"/>
      <c r="J96" s="19"/>
      <c r="K96" s="17">
        <f t="shared" si="7"/>
        <v>0</v>
      </c>
      <c r="L96" s="44">
        <f t="shared" si="8"/>
        <v>0</v>
      </c>
      <c r="M96" s="49">
        <f t="shared" si="6"/>
        <v>0</v>
      </c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</row>
    <row r="97" spans="1:39" ht="15">
      <c r="A97" s="7"/>
      <c r="B97" s="7" t="s">
        <v>9</v>
      </c>
      <c r="C97" s="11" t="s">
        <v>18</v>
      </c>
      <c r="D97" s="13" t="s">
        <v>104</v>
      </c>
      <c r="E97" s="41" t="s">
        <v>195</v>
      </c>
      <c r="F97" s="13">
        <v>1</v>
      </c>
      <c r="G97" s="19"/>
      <c r="H97" s="19"/>
      <c r="I97" s="19"/>
      <c r="J97" s="19"/>
      <c r="K97" s="17">
        <f t="shared" si="7"/>
        <v>0</v>
      </c>
      <c r="L97" s="44">
        <f t="shared" si="8"/>
        <v>0</v>
      </c>
      <c r="M97" s="49">
        <f t="shared" si="6"/>
        <v>0</v>
      </c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</row>
    <row r="98" spans="1:39" ht="15">
      <c r="A98" s="7"/>
      <c r="B98" s="7" t="s">
        <v>9</v>
      </c>
      <c r="C98" s="11" t="s">
        <v>18</v>
      </c>
      <c r="D98" s="13" t="s">
        <v>105</v>
      </c>
      <c r="E98" s="41" t="s">
        <v>196</v>
      </c>
      <c r="F98" s="13">
        <v>1</v>
      </c>
      <c r="G98" s="19"/>
      <c r="H98" s="19"/>
      <c r="I98" s="19"/>
      <c r="J98" s="19"/>
      <c r="K98" s="17">
        <f t="shared" si="7"/>
        <v>0</v>
      </c>
      <c r="L98" s="44">
        <f t="shared" si="8"/>
        <v>0</v>
      </c>
      <c r="M98" s="49">
        <f t="shared" si="6"/>
        <v>0</v>
      </c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</row>
    <row r="99" spans="1:39" ht="15">
      <c r="A99" s="7"/>
      <c r="B99" s="7" t="s">
        <v>9</v>
      </c>
      <c r="C99" s="11" t="s">
        <v>18</v>
      </c>
      <c r="D99" s="13" t="s">
        <v>26</v>
      </c>
      <c r="E99" s="41" t="s">
        <v>136</v>
      </c>
      <c r="F99" s="13">
        <v>3</v>
      </c>
      <c r="G99" s="19"/>
      <c r="H99" s="19"/>
      <c r="I99" s="19"/>
      <c r="J99" s="19"/>
      <c r="K99" s="17">
        <f t="shared" si="7"/>
        <v>0</v>
      </c>
      <c r="L99" s="44">
        <f t="shared" si="8"/>
        <v>0</v>
      </c>
      <c r="M99" s="49">
        <f t="shared" si="6"/>
        <v>0</v>
      </c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</row>
    <row r="100" spans="1:39" ht="15">
      <c r="A100" s="7"/>
      <c r="B100" s="7" t="s">
        <v>9</v>
      </c>
      <c r="C100" s="11" t="s">
        <v>18</v>
      </c>
      <c r="D100" s="13" t="s">
        <v>106</v>
      </c>
      <c r="E100" s="41" t="s">
        <v>190</v>
      </c>
      <c r="F100" s="13">
        <v>1</v>
      </c>
      <c r="G100" s="19"/>
      <c r="H100" s="19"/>
      <c r="I100" s="19"/>
      <c r="J100" s="19"/>
      <c r="K100" s="17">
        <f t="shared" si="7"/>
        <v>0</v>
      </c>
      <c r="L100" s="44">
        <f t="shared" si="8"/>
        <v>0</v>
      </c>
      <c r="M100" s="49">
        <f t="shared" si="6"/>
        <v>0</v>
      </c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</row>
    <row r="101" spans="1:39" ht="15">
      <c r="A101" s="7"/>
      <c r="B101" s="7" t="s">
        <v>10</v>
      </c>
      <c r="C101" s="14" t="s">
        <v>20</v>
      </c>
      <c r="D101" s="13"/>
      <c r="E101" s="41"/>
      <c r="F101" s="13"/>
      <c r="G101" s="19">
        <f>72626+5592.2-4787.28-363.52-100.78-108.85-212.82</f>
        <v>72644.94999999998</v>
      </c>
      <c r="H101" s="19"/>
      <c r="I101" s="19">
        <f aca="true" t="shared" si="9" ref="I101:I133">(G101/SUM($G$101:$G$133))*1539.23</f>
        <v>1348.6285300412421</v>
      </c>
      <c r="J101" s="19">
        <f aca="true" t="shared" si="10" ref="J101:J133">(G101/SUM($G$101:$G$133))*8478.32</f>
        <v>7428.457240840721</v>
      </c>
      <c r="K101" s="17">
        <f aca="true" t="shared" si="11" ref="K101:K133">SUM(G101:J101)</f>
        <v>81422.03577088195</v>
      </c>
      <c r="L101" s="44">
        <f>(K101*0.09)*4</f>
        <v>29311.9328775175</v>
      </c>
      <c r="M101" s="49">
        <f t="shared" si="6"/>
        <v>52110.10289336445</v>
      </c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</row>
    <row r="102" spans="1:39" ht="15">
      <c r="A102" s="7"/>
      <c r="B102" s="7" t="s">
        <v>10</v>
      </c>
      <c r="C102" s="11" t="s">
        <v>21</v>
      </c>
      <c r="D102" s="13" t="s">
        <v>107</v>
      </c>
      <c r="E102" s="41" t="s">
        <v>197</v>
      </c>
      <c r="F102" s="13">
        <v>1</v>
      </c>
      <c r="G102" s="19"/>
      <c r="H102" s="19"/>
      <c r="I102" s="19">
        <f t="shared" si="9"/>
        <v>0</v>
      </c>
      <c r="J102" s="19">
        <f t="shared" si="10"/>
        <v>0</v>
      </c>
      <c r="K102" s="17">
        <f t="shared" si="11"/>
        <v>0</v>
      </c>
      <c r="L102" s="44">
        <f aca="true" t="shared" si="12" ref="L102:L133">(K102*0.09)*4</f>
        <v>0</v>
      </c>
      <c r="M102" s="49">
        <f t="shared" si="6"/>
        <v>0</v>
      </c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</row>
    <row r="103" spans="1:39" ht="15">
      <c r="A103" s="7"/>
      <c r="B103" s="7" t="s">
        <v>10</v>
      </c>
      <c r="C103" s="11" t="s">
        <v>21</v>
      </c>
      <c r="D103" s="13" t="s">
        <v>108</v>
      </c>
      <c r="E103" s="41" t="s">
        <v>198</v>
      </c>
      <c r="F103" s="13">
        <v>1</v>
      </c>
      <c r="G103" s="19"/>
      <c r="H103" s="19"/>
      <c r="I103" s="19">
        <f t="shared" si="9"/>
        <v>0</v>
      </c>
      <c r="J103" s="19">
        <f t="shared" si="10"/>
        <v>0</v>
      </c>
      <c r="K103" s="17">
        <f t="shared" si="11"/>
        <v>0</v>
      </c>
      <c r="L103" s="44">
        <f t="shared" si="12"/>
        <v>0</v>
      </c>
      <c r="M103" s="49">
        <f t="shared" si="6"/>
        <v>0</v>
      </c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</row>
    <row r="104" spans="1:39" ht="15">
      <c r="A104" s="7"/>
      <c r="B104" s="7" t="s">
        <v>10</v>
      </c>
      <c r="C104" s="11" t="s">
        <v>21</v>
      </c>
      <c r="D104" s="13" t="s">
        <v>109</v>
      </c>
      <c r="E104" s="41" t="s">
        <v>199</v>
      </c>
      <c r="F104" s="13">
        <v>1</v>
      </c>
      <c r="G104" s="19"/>
      <c r="H104" s="19"/>
      <c r="I104" s="19">
        <f t="shared" si="9"/>
        <v>0</v>
      </c>
      <c r="J104" s="19">
        <f t="shared" si="10"/>
        <v>0</v>
      </c>
      <c r="K104" s="17">
        <f t="shared" si="11"/>
        <v>0</v>
      </c>
      <c r="L104" s="44">
        <f t="shared" si="12"/>
        <v>0</v>
      </c>
      <c r="M104" s="49">
        <f t="shared" si="6"/>
        <v>0</v>
      </c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</row>
    <row r="105" spans="1:39" ht="15">
      <c r="A105" s="7"/>
      <c r="B105" s="7" t="s">
        <v>10</v>
      </c>
      <c r="C105" s="11" t="s">
        <v>21</v>
      </c>
      <c r="D105" s="13" t="s">
        <v>110</v>
      </c>
      <c r="E105" s="41" t="s">
        <v>200</v>
      </c>
      <c r="F105" s="13">
        <v>1</v>
      </c>
      <c r="G105" s="19"/>
      <c r="H105" s="19"/>
      <c r="I105" s="19">
        <f t="shared" si="9"/>
        <v>0</v>
      </c>
      <c r="J105" s="19">
        <f t="shared" si="10"/>
        <v>0</v>
      </c>
      <c r="K105" s="17">
        <f t="shared" si="11"/>
        <v>0</v>
      </c>
      <c r="L105" s="44">
        <f t="shared" si="12"/>
        <v>0</v>
      </c>
      <c r="M105" s="49">
        <f t="shared" si="6"/>
        <v>0</v>
      </c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</row>
    <row r="106" spans="1:39" ht="15">
      <c r="A106" s="7"/>
      <c r="B106" s="7" t="s">
        <v>10</v>
      </c>
      <c r="C106" s="11" t="s">
        <v>21</v>
      </c>
      <c r="D106" s="13" t="s">
        <v>111</v>
      </c>
      <c r="E106" s="41" t="s">
        <v>201</v>
      </c>
      <c r="F106" s="13">
        <v>1</v>
      </c>
      <c r="G106" s="19"/>
      <c r="H106" s="19"/>
      <c r="I106" s="19">
        <f t="shared" si="9"/>
        <v>0</v>
      </c>
      <c r="J106" s="19">
        <f t="shared" si="10"/>
        <v>0</v>
      </c>
      <c r="K106" s="17">
        <f t="shared" si="11"/>
        <v>0</v>
      </c>
      <c r="L106" s="44">
        <f t="shared" si="12"/>
        <v>0</v>
      </c>
      <c r="M106" s="49">
        <f t="shared" si="6"/>
        <v>0</v>
      </c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</row>
    <row r="107" spans="1:39" ht="15">
      <c r="A107" s="7"/>
      <c r="B107" s="7" t="s">
        <v>10</v>
      </c>
      <c r="C107" s="11" t="s">
        <v>21</v>
      </c>
      <c r="D107" s="13" t="s">
        <v>112</v>
      </c>
      <c r="E107" s="41" t="s">
        <v>202</v>
      </c>
      <c r="F107" s="13">
        <v>1</v>
      </c>
      <c r="G107" s="19"/>
      <c r="H107" s="19"/>
      <c r="I107" s="19">
        <f t="shared" si="9"/>
        <v>0</v>
      </c>
      <c r="J107" s="19">
        <f t="shared" si="10"/>
        <v>0</v>
      </c>
      <c r="K107" s="17">
        <f t="shared" si="11"/>
        <v>0</v>
      </c>
      <c r="L107" s="44">
        <f t="shared" si="12"/>
        <v>0</v>
      </c>
      <c r="M107" s="49">
        <f t="shared" si="6"/>
        <v>0</v>
      </c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</row>
    <row r="108" spans="1:39" ht="15">
      <c r="A108" s="7"/>
      <c r="B108" s="7" t="s">
        <v>10</v>
      </c>
      <c r="C108" s="11" t="s">
        <v>21</v>
      </c>
      <c r="D108" s="13" t="s">
        <v>61</v>
      </c>
      <c r="E108" s="41" t="s">
        <v>167</v>
      </c>
      <c r="F108" s="13">
        <v>1</v>
      </c>
      <c r="G108" s="19"/>
      <c r="H108" s="19"/>
      <c r="I108" s="19">
        <f t="shared" si="9"/>
        <v>0</v>
      </c>
      <c r="J108" s="19">
        <f t="shared" si="10"/>
        <v>0</v>
      </c>
      <c r="K108" s="17">
        <f t="shared" si="11"/>
        <v>0</v>
      </c>
      <c r="L108" s="44">
        <f t="shared" si="12"/>
        <v>0</v>
      </c>
      <c r="M108" s="49">
        <f t="shared" si="6"/>
        <v>0</v>
      </c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</row>
    <row r="109" spans="1:39" ht="15">
      <c r="A109" s="7"/>
      <c r="B109" s="7" t="s">
        <v>10</v>
      </c>
      <c r="C109" s="11" t="s">
        <v>21</v>
      </c>
      <c r="D109" s="13" t="s">
        <v>113</v>
      </c>
      <c r="E109" s="41" t="s">
        <v>203</v>
      </c>
      <c r="F109" s="13">
        <v>1</v>
      </c>
      <c r="G109" s="19"/>
      <c r="H109" s="19"/>
      <c r="I109" s="19">
        <f t="shared" si="9"/>
        <v>0</v>
      </c>
      <c r="J109" s="19">
        <f t="shared" si="10"/>
        <v>0</v>
      </c>
      <c r="K109" s="17">
        <f t="shared" si="11"/>
        <v>0</v>
      </c>
      <c r="L109" s="44">
        <f t="shared" si="12"/>
        <v>0</v>
      </c>
      <c r="M109" s="49">
        <f t="shared" si="6"/>
        <v>0</v>
      </c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</row>
    <row r="110" spans="1:39" ht="15">
      <c r="A110" s="7"/>
      <c r="B110" s="7" t="s">
        <v>10</v>
      </c>
      <c r="C110" s="11" t="s">
        <v>21</v>
      </c>
      <c r="D110" s="13" t="s">
        <v>114</v>
      </c>
      <c r="E110" s="41" t="s">
        <v>204</v>
      </c>
      <c r="F110" s="13">
        <v>2</v>
      </c>
      <c r="G110" s="19"/>
      <c r="H110" s="19"/>
      <c r="I110" s="19">
        <f t="shared" si="9"/>
        <v>0</v>
      </c>
      <c r="J110" s="19">
        <f t="shared" si="10"/>
        <v>0</v>
      </c>
      <c r="K110" s="17">
        <f t="shared" si="11"/>
        <v>0</v>
      </c>
      <c r="L110" s="44">
        <f t="shared" si="12"/>
        <v>0</v>
      </c>
      <c r="M110" s="49">
        <f t="shared" si="6"/>
        <v>0</v>
      </c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</row>
    <row r="111" spans="1:39" ht="15">
      <c r="A111" s="7"/>
      <c r="B111" s="7" t="s">
        <v>10</v>
      </c>
      <c r="C111" s="11" t="s">
        <v>21</v>
      </c>
      <c r="D111" s="13" t="s">
        <v>115</v>
      </c>
      <c r="E111" s="41" t="s">
        <v>205</v>
      </c>
      <c r="F111" s="13">
        <v>8</v>
      </c>
      <c r="G111" s="19"/>
      <c r="H111" s="19"/>
      <c r="I111" s="19">
        <f t="shared" si="9"/>
        <v>0</v>
      </c>
      <c r="J111" s="19">
        <f t="shared" si="10"/>
        <v>0</v>
      </c>
      <c r="K111" s="17">
        <f t="shared" si="11"/>
        <v>0</v>
      </c>
      <c r="L111" s="44">
        <f t="shared" si="12"/>
        <v>0</v>
      </c>
      <c r="M111" s="49">
        <f t="shared" si="6"/>
        <v>0</v>
      </c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</row>
    <row r="112" spans="1:39" ht="15">
      <c r="A112" s="7"/>
      <c r="B112" s="7" t="s">
        <v>10</v>
      </c>
      <c r="C112" s="11" t="s">
        <v>21</v>
      </c>
      <c r="D112" s="13" t="s">
        <v>28</v>
      </c>
      <c r="E112" s="41" t="s">
        <v>138</v>
      </c>
      <c r="F112" s="13">
        <v>2</v>
      </c>
      <c r="G112" s="19"/>
      <c r="H112" s="19"/>
      <c r="I112" s="19">
        <f t="shared" si="9"/>
        <v>0</v>
      </c>
      <c r="J112" s="19">
        <f t="shared" si="10"/>
        <v>0</v>
      </c>
      <c r="K112" s="17">
        <f t="shared" si="11"/>
        <v>0</v>
      </c>
      <c r="L112" s="44">
        <f t="shared" si="12"/>
        <v>0</v>
      </c>
      <c r="M112" s="49">
        <f t="shared" si="6"/>
        <v>0</v>
      </c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</row>
    <row r="113" spans="1:39" ht="15">
      <c r="A113" s="7"/>
      <c r="B113" s="7" t="s">
        <v>10</v>
      </c>
      <c r="C113" s="11" t="s">
        <v>21</v>
      </c>
      <c r="D113" s="13" t="s">
        <v>29</v>
      </c>
      <c r="E113" s="41" t="s">
        <v>139</v>
      </c>
      <c r="F113" s="13">
        <v>2</v>
      </c>
      <c r="G113" s="19"/>
      <c r="H113" s="19"/>
      <c r="I113" s="19">
        <f t="shared" si="9"/>
        <v>0</v>
      </c>
      <c r="J113" s="19">
        <f t="shared" si="10"/>
        <v>0</v>
      </c>
      <c r="K113" s="17">
        <f t="shared" si="11"/>
        <v>0</v>
      </c>
      <c r="L113" s="44">
        <f t="shared" si="12"/>
        <v>0</v>
      </c>
      <c r="M113" s="49">
        <f t="shared" si="6"/>
        <v>0</v>
      </c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</row>
    <row r="114" spans="1:39" ht="15">
      <c r="A114" s="7"/>
      <c r="B114" s="7" t="s">
        <v>10</v>
      </c>
      <c r="C114" s="11" t="s">
        <v>21</v>
      </c>
      <c r="D114" s="13" t="s">
        <v>116</v>
      </c>
      <c r="E114" s="41" t="s">
        <v>174</v>
      </c>
      <c r="F114" s="13">
        <v>14</v>
      </c>
      <c r="G114" s="19"/>
      <c r="H114" s="19"/>
      <c r="I114" s="19">
        <f t="shared" si="9"/>
        <v>0</v>
      </c>
      <c r="J114" s="19">
        <f t="shared" si="10"/>
        <v>0</v>
      </c>
      <c r="K114" s="17">
        <f t="shared" si="11"/>
        <v>0</v>
      </c>
      <c r="L114" s="44">
        <f t="shared" si="12"/>
        <v>0</v>
      </c>
      <c r="M114" s="49">
        <f t="shared" si="6"/>
        <v>0</v>
      </c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</row>
    <row r="115" spans="1:39" ht="15">
      <c r="A115" s="7"/>
      <c r="B115" s="7" t="s">
        <v>10</v>
      </c>
      <c r="C115" s="11" t="s">
        <v>21</v>
      </c>
      <c r="D115" s="13" t="s">
        <v>117</v>
      </c>
      <c r="E115" s="41" t="s">
        <v>206</v>
      </c>
      <c r="F115" s="13">
        <v>1</v>
      </c>
      <c r="G115" s="19"/>
      <c r="H115" s="19"/>
      <c r="I115" s="19">
        <f t="shared" si="9"/>
        <v>0</v>
      </c>
      <c r="J115" s="19">
        <f t="shared" si="10"/>
        <v>0</v>
      </c>
      <c r="K115" s="17">
        <f t="shared" si="11"/>
        <v>0</v>
      </c>
      <c r="L115" s="44">
        <f t="shared" si="12"/>
        <v>0</v>
      </c>
      <c r="M115" s="49">
        <f t="shared" si="6"/>
        <v>0</v>
      </c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</row>
    <row r="116" spans="1:39" ht="15">
      <c r="A116" s="7"/>
      <c r="B116" s="7" t="s">
        <v>10</v>
      </c>
      <c r="C116" s="11" t="s">
        <v>21</v>
      </c>
      <c r="D116" s="13" t="s">
        <v>118</v>
      </c>
      <c r="E116" s="41" t="s">
        <v>191</v>
      </c>
      <c r="F116" s="13">
        <v>2</v>
      </c>
      <c r="G116" s="19"/>
      <c r="H116" s="19"/>
      <c r="I116" s="19">
        <f t="shared" si="9"/>
        <v>0</v>
      </c>
      <c r="J116" s="19">
        <f t="shared" si="10"/>
        <v>0</v>
      </c>
      <c r="K116" s="17">
        <f t="shared" si="11"/>
        <v>0</v>
      </c>
      <c r="L116" s="44">
        <f t="shared" si="12"/>
        <v>0</v>
      </c>
      <c r="M116" s="49">
        <f t="shared" si="6"/>
        <v>0</v>
      </c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</row>
    <row r="117" spans="1:39" ht="15">
      <c r="A117" s="7"/>
      <c r="B117" s="7" t="s">
        <v>10</v>
      </c>
      <c r="C117" s="11" t="s">
        <v>21</v>
      </c>
      <c r="D117" s="13" t="s">
        <v>119</v>
      </c>
      <c r="E117" s="41" t="s">
        <v>207</v>
      </c>
      <c r="F117" s="13">
        <v>2</v>
      </c>
      <c r="G117" s="19"/>
      <c r="H117" s="19"/>
      <c r="I117" s="19">
        <f t="shared" si="9"/>
        <v>0</v>
      </c>
      <c r="J117" s="19">
        <f t="shared" si="10"/>
        <v>0</v>
      </c>
      <c r="K117" s="17">
        <f t="shared" si="11"/>
        <v>0</v>
      </c>
      <c r="L117" s="44">
        <f t="shared" si="12"/>
        <v>0</v>
      </c>
      <c r="M117" s="49">
        <f t="shared" si="6"/>
        <v>0</v>
      </c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</row>
    <row r="118" spans="1:39" ht="15">
      <c r="A118" s="7"/>
      <c r="B118" s="7" t="s">
        <v>10</v>
      </c>
      <c r="C118" s="11" t="s">
        <v>21</v>
      </c>
      <c r="D118" s="13" t="s">
        <v>120</v>
      </c>
      <c r="E118" s="41" t="s">
        <v>208</v>
      </c>
      <c r="F118" s="13">
        <v>2</v>
      </c>
      <c r="G118" s="19"/>
      <c r="H118" s="19"/>
      <c r="I118" s="19">
        <f t="shared" si="9"/>
        <v>0</v>
      </c>
      <c r="J118" s="19">
        <f t="shared" si="10"/>
        <v>0</v>
      </c>
      <c r="K118" s="17">
        <f t="shared" si="11"/>
        <v>0</v>
      </c>
      <c r="L118" s="44">
        <f t="shared" si="12"/>
        <v>0</v>
      </c>
      <c r="M118" s="49">
        <f t="shared" si="6"/>
        <v>0</v>
      </c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</row>
    <row r="119" spans="1:39" ht="15">
      <c r="A119" s="7"/>
      <c r="B119" s="7" t="s">
        <v>10</v>
      </c>
      <c r="C119" s="11" t="s">
        <v>21</v>
      </c>
      <c r="D119" s="13" t="s">
        <v>36</v>
      </c>
      <c r="E119" s="41" t="s">
        <v>146</v>
      </c>
      <c r="F119" s="13">
        <v>2</v>
      </c>
      <c r="G119" s="19">
        <f>2393.64+2393.64</f>
        <v>4787.28</v>
      </c>
      <c r="H119" s="19"/>
      <c r="I119" s="19">
        <f t="shared" si="9"/>
        <v>88.87420790152433</v>
      </c>
      <c r="J119" s="19">
        <f t="shared" si="10"/>
        <v>489.5330615539274</v>
      </c>
      <c r="K119" s="17">
        <f t="shared" si="11"/>
        <v>5365.687269455451</v>
      </c>
      <c r="L119" s="44">
        <f t="shared" si="12"/>
        <v>1931.6474170039623</v>
      </c>
      <c r="M119" s="49">
        <f t="shared" si="6"/>
        <v>3434.039852451489</v>
      </c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</row>
    <row r="120" spans="1:39" ht="15">
      <c r="A120" s="7"/>
      <c r="B120" s="7" t="s">
        <v>10</v>
      </c>
      <c r="C120" s="11" t="s">
        <v>21</v>
      </c>
      <c r="D120" s="13" t="s">
        <v>121</v>
      </c>
      <c r="E120" s="41" t="s">
        <v>154</v>
      </c>
      <c r="F120" s="13">
        <v>2</v>
      </c>
      <c r="G120" s="19">
        <f>181.76+181.76</f>
        <v>363.52</v>
      </c>
      <c r="H120" s="19"/>
      <c r="I120" s="19">
        <f t="shared" si="9"/>
        <v>6.748623864984316</v>
      </c>
      <c r="J120" s="19">
        <f t="shared" si="10"/>
        <v>37.1724775939748</v>
      </c>
      <c r="K120" s="17">
        <f t="shared" si="11"/>
        <v>407.4411014589591</v>
      </c>
      <c r="L120" s="44">
        <f t="shared" si="12"/>
        <v>146.67879652522527</v>
      </c>
      <c r="M120" s="49">
        <f t="shared" si="6"/>
        <v>260.76230493373384</v>
      </c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</row>
    <row r="121" spans="1:39" ht="15">
      <c r="A121" s="7"/>
      <c r="B121" s="7" t="s">
        <v>10</v>
      </c>
      <c r="C121" s="11" t="s">
        <v>21</v>
      </c>
      <c r="D121" s="13" t="s">
        <v>122</v>
      </c>
      <c r="E121" s="41" t="s">
        <v>209</v>
      </c>
      <c r="F121" s="13">
        <v>1</v>
      </c>
      <c r="G121" s="19">
        <v>100.78</v>
      </c>
      <c r="H121" s="19"/>
      <c r="I121" s="19">
        <f t="shared" si="9"/>
        <v>1.870946063801495</v>
      </c>
      <c r="J121" s="19">
        <f t="shared" si="10"/>
        <v>10.305464051278555</v>
      </c>
      <c r="K121" s="17">
        <f t="shared" si="11"/>
        <v>112.95641011508005</v>
      </c>
      <c r="L121" s="44">
        <f t="shared" si="12"/>
        <v>40.66430764142881</v>
      </c>
      <c r="M121" s="49">
        <f t="shared" si="6"/>
        <v>72.29210247365123</v>
      </c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</row>
    <row r="122" spans="1:39" ht="15">
      <c r="A122" s="7"/>
      <c r="B122" s="7" t="s">
        <v>10</v>
      </c>
      <c r="C122" s="11" t="s">
        <v>21</v>
      </c>
      <c r="D122" s="13" t="s">
        <v>123</v>
      </c>
      <c r="E122" s="41" t="s">
        <v>210</v>
      </c>
      <c r="F122" s="13">
        <v>1</v>
      </c>
      <c r="G122" s="19">
        <v>108.85</v>
      </c>
      <c r="H122" s="19"/>
      <c r="I122" s="19">
        <f t="shared" si="9"/>
        <v>2.020762840293637</v>
      </c>
      <c r="J122" s="19">
        <f t="shared" si="10"/>
        <v>11.130678328851664</v>
      </c>
      <c r="K122" s="17">
        <f t="shared" si="11"/>
        <v>122.0014411691453</v>
      </c>
      <c r="L122" s="44">
        <f t="shared" si="12"/>
        <v>43.920518820892305</v>
      </c>
      <c r="M122" s="49">
        <f t="shared" si="6"/>
        <v>78.08092234825298</v>
      </c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</row>
    <row r="123" spans="1:39" ht="15">
      <c r="A123" s="7"/>
      <c r="B123" s="7" t="s">
        <v>10</v>
      </c>
      <c r="C123" s="11" t="s">
        <v>21</v>
      </c>
      <c r="D123" s="13" t="s">
        <v>124</v>
      </c>
      <c r="E123" s="41" t="s">
        <v>148</v>
      </c>
      <c r="F123" s="13">
        <v>2</v>
      </c>
      <c r="G123" s="19">
        <f>106.41+106.41</f>
        <v>212.82</v>
      </c>
      <c r="H123" s="19"/>
      <c r="I123" s="19">
        <f t="shared" si="9"/>
        <v>3.950930157751877</v>
      </c>
      <c r="J123" s="19">
        <f t="shared" si="10"/>
        <v>21.76234232380534</v>
      </c>
      <c r="K123" s="17">
        <f t="shared" si="11"/>
        <v>238.53327248155722</v>
      </c>
      <c r="L123" s="44">
        <f t="shared" si="12"/>
        <v>85.8719780933606</v>
      </c>
      <c r="M123" s="49">
        <f t="shared" si="6"/>
        <v>152.6612943881966</v>
      </c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</row>
    <row r="124" spans="1:39" ht="15">
      <c r="A124" s="7"/>
      <c r="B124" s="7" t="s">
        <v>10</v>
      </c>
      <c r="C124" s="11" t="s">
        <v>21</v>
      </c>
      <c r="D124" s="13" t="s">
        <v>39</v>
      </c>
      <c r="E124" s="41" t="s">
        <v>149</v>
      </c>
      <c r="F124" s="13">
        <v>13</v>
      </c>
      <c r="G124" s="19"/>
      <c r="H124" s="19"/>
      <c r="I124" s="19">
        <f t="shared" si="9"/>
        <v>0</v>
      </c>
      <c r="J124" s="19">
        <f t="shared" si="10"/>
        <v>0</v>
      </c>
      <c r="K124" s="17">
        <f t="shared" si="11"/>
        <v>0</v>
      </c>
      <c r="L124" s="44">
        <f t="shared" si="12"/>
        <v>0</v>
      </c>
      <c r="M124" s="49">
        <f t="shared" si="6"/>
        <v>0</v>
      </c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</row>
    <row r="125" spans="1:39" ht="15">
      <c r="A125" s="7"/>
      <c r="B125" s="7" t="s">
        <v>10</v>
      </c>
      <c r="C125" s="11" t="s">
        <v>21</v>
      </c>
      <c r="D125" s="13" t="s">
        <v>125</v>
      </c>
      <c r="E125" s="41" t="s">
        <v>211</v>
      </c>
      <c r="F125" s="13">
        <v>2</v>
      </c>
      <c r="G125" s="19"/>
      <c r="H125" s="19"/>
      <c r="I125" s="19">
        <f t="shared" si="9"/>
        <v>0</v>
      </c>
      <c r="J125" s="19">
        <f t="shared" si="10"/>
        <v>0</v>
      </c>
      <c r="K125" s="17">
        <f t="shared" si="11"/>
        <v>0</v>
      </c>
      <c r="L125" s="44">
        <f t="shared" si="12"/>
        <v>0</v>
      </c>
      <c r="M125" s="49">
        <f t="shared" si="6"/>
        <v>0</v>
      </c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</row>
    <row r="126" spans="1:39" ht="15">
      <c r="A126" s="7"/>
      <c r="B126" s="7" t="s">
        <v>10</v>
      </c>
      <c r="C126" s="11" t="s">
        <v>21</v>
      </c>
      <c r="D126" s="13" t="s">
        <v>117</v>
      </c>
      <c r="E126" s="41" t="s">
        <v>206</v>
      </c>
      <c r="F126" s="13">
        <v>1</v>
      </c>
      <c r="G126" s="19"/>
      <c r="H126" s="19"/>
      <c r="I126" s="19">
        <f t="shared" si="9"/>
        <v>0</v>
      </c>
      <c r="J126" s="19">
        <f t="shared" si="10"/>
        <v>0</v>
      </c>
      <c r="K126" s="17">
        <f t="shared" si="11"/>
        <v>0</v>
      </c>
      <c r="L126" s="44">
        <f t="shared" si="12"/>
        <v>0</v>
      </c>
      <c r="M126" s="49">
        <f t="shared" si="6"/>
        <v>0</v>
      </c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</row>
    <row r="127" spans="1:39" ht="15">
      <c r="A127" s="7"/>
      <c r="B127" s="7" t="s">
        <v>10</v>
      </c>
      <c r="C127" s="11" t="s">
        <v>21</v>
      </c>
      <c r="D127" s="13" t="s">
        <v>118</v>
      </c>
      <c r="E127" s="41" t="s">
        <v>191</v>
      </c>
      <c r="F127" s="13">
        <v>1</v>
      </c>
      <c r="G127" s="19"/>
      <c r="H127" s="19"/>
      <c r="I127" s="19">
        <f t="shared" si="9"/>
        <v>0</v>
      </c>
      <c r="J127" s="19">
        <f t="shared" si="10"/>
        <v>0</v>
      </c>
      <c r="K127" s="17">
        <f t="shared" si="11"/>
        <v>0</v>
      </c>
      <c r="L127" s="44">
        <f t="shared" si="12"/>
        <v>0</v>
      </c>
      <c r="M127" s="49">
        <f t="shared" si="6"/>
        <v>0</v>
      </c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</row>
    <row r="128" spans="1:39" ht="15">
      <c r="A128" s="7"/>
      <c r="B128" s="7" t="s">
        <v>10</v>
      </c>
      <c r="C128" s="11" t="s">
        <v>21</v>
      </c>
      <c r="D128" s="13" t="s">
        <v>126</v>
      </c>
      <c r="E128" s="41" t="s">
        <v>212</v>
      </c>
      <c r="F128" s="13">
        <v>4</v>
      </c>
      <c r="G128" s="19"/>
      <c r="H128" s="19"/>
      <c r="I128" s="19">
        <f t="shared" si="9"/>
        <v>0</v>
      </c>
      <c r="J128" s="19">
        <f t="shared" si="10"/>
        <v>0</v>
      </c>
      <c r="K128" s="17">
        <f t="shared" si="11"/>
        <v>0</v>
      </c>
      <c r="L128" s="44">
        <f t="shared" si="12"/>
        <v>0</v>
      </c>
      <c r="M128" s="49">
        <f t="shared" si="6"/>
        <v>0</v>
      </c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</row>
    <row r="129" spans="1:39" ht="15">
      <c r="A129" s="7"/>
      <c r="B129" s="7" t="s">
        <v>10</v>
      </c>
      <c r="C129" s="11" t="s">
        <v>21</v>
      </c>
      <c r="D129" s="13" t="s">
        <v>127</v>
      </c>
      <c r="E129" s="41" t="s">
        <v>213</v>
      </c>
      <c r="F129" s="13">
        <v>16</v>
      </c>
      <c r="G129" s="19"/>
      <c r="H129" s="19"/>
      <c r="I129" s="19">
        <f t="shared" si="9"/>
        <v>0</v>
      </c>
      <c r="J129" s="19">
        <f t="shared" si="10"/>
        <v>0</v>
      </c>
      <c r="K129" s="17">
        <f t="shared" si="11"/>
        <v>0</v>
      </c>
      <c r="L129" s="44">
        <f t="shared" si="12"/>
        <v>0</v>
      </c>
      <c r="M129" s="49">
        <f t="shared" si="6"/>
        <v>0</v>
      </c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</row>
    <row r="130" spans="1:39" ht="15">
      <c r="A130" s="7"/>
      <c r="B130" s="7" t="s">
        <v>10</v>
      </c>
      <c r="C130" s="11" t="s">
        <v>21</v>
      </c>
      <c r="D130" s="13" t="s">
        <v>128</v>
      </c>
      <c r="E130" s="41" t="s">
        <v>214</v>
      </c>
      <c r="F130" s="13">
        <v>8</v>
      </c>
      <c r="G130" s="19"/>
      <c r="H130" s="19"/>
      <c r="I130" s="19">
        <f t="shared" si="9"/>
        <v>0</v>
      </c>
      <c r="J130" s="19">
        <f t="shared" si="10"/>
        <v>0</v>
      </c>
      <c r="K130" s="17">
        <f t="shared" si="11"/>
        <v>0</v>
      </c>
      <c r="L130" s="44">
        <f t="shared" si="12"/>
        <v>0</v>
      </c>
      <c r="M130" s="49">
        <f t="shared" si="6"/>
        <v>0</v>
      </c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</row>
    <row r="131" spans="1:39" ht="15">
      <c r="A131" s="7"/>
      <c r="B131" s="7" t="s">
        <v>10</v>
      </c>
      <c r="C131" s="11" t="s">
        <v>21</v>
      </c>
      <c r="D131" s="13" t="s">
        <v>129</v>
      </c>
      <c r="E131" s="41" t="s">
        <v>215</v>
      </c>
      <c r="F131" s="13">
        <v>3</v>
      </c>
      <c r="G131" s="19">
        <v>3010.41</v>
      </c>
      <c r="H131" s="19"/>
      <c r="I131" s="19">
        <f t="shared" si="9"/>
        <v>55.88722702846456</v>
      </c>
      <c r="J131" s="19">
        <f t="shared" si="10"/>
        <v>307.83560264546014</v>
      </c>
      <c r="K131" s="17">
        <f t="shared" si="11"/>
        <v>3374.132829673925</v>
      </c>
      <c r="L131" s="44">
        <f t="shared" si="12"/>
        <v>1214.687818682613</v>
      </c>
      <c r="M131" s="49">
        <f t="shared" si="6"/>
        <v>2159.445010991312</v>
      </c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</row>
    <row r="132" spans="1:39" ht="15">
      <c r="A132" s="7"/>
      <c r="B132" s="7" t="s">
        <v>10</v>
      </c>
      <c r="C132" s="11" t="s">
        <v>21</v>
      </c>
      <c r="D132" s="13" t="s">
        <v>65</v>
      </c>
      <c r="E132" s="41" t="s">
        <v>170</v>
      </c>
      <c r="F132" s="13">
        <v>2</v>
      </c>
      <c r="G132" s="19">
        <v>971.1</v>
      </c>
      <c r="H132" s="19"/>
      <c r="I132" s="19">
        <f t="shared" si="9"/>
        <v>18.0281377511176</v>
      </c>
      <c r="J132" s="19">
        <f t="shared" si="10"/>
        <v>99.30180730498716</v>
      </c>
      <c r="K132" s="17">
        <f t="shared" si="11"/>
        <v>1088.4299450561048</v>
      </c>
      <c r="L132" s="44">
        <f t="shared" si="12"/>
        <v>391.83478022019773</v>
      </c>
      <c r="M132" s="49">
        <f t="shared" si="6"/>
        <v>696.5951648359071</v>
      </c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</row>
    <row r="133" spans="1:39" ht="15">
      <c r="A133" s="7"/>
      <c r="B133" s="7" t="s">
        <v>10</v>
      </c>
      <c r="C133" s="11" t="s">
        <v>21</v>
      </c>
      <c r="D133" s="13" t="s">
        <v>67</v>
      </c>
      <c r="E133" s="41" t="s">
        <v>172</v>
      </c>
      <c r="F133" s="13">
        <v>2</v>
      </c>
      <c r="G133" s="19">
        <v>712.14</v>
      </c>
      <c r="H133" s="19"/>
      <c r="I133" s="19">
        <f t="shared" si="9"/>
        <v>13.220634350819575</v>
      </c>
      <c r="J133" s="19">
        <f t="shared" si="10"/>
        <v>72.82132535699058</v>
      </c>
      <c r="K133" s="17">
        <f t="shared" si="11"/>
        <v>798.18195970781</v>
      </c>
      <c r="L133" s="44">
        <f t="shared" si="12"/>
        <v>287.3455054948116</v>
      </c>
      <c r="M133" s="49">
        <f t="shared" si="6"/>
        <v>510.83645421299843</v>
      </c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</row>
    <row r="134" spans="1:39" ht="15">
      <c r="A134" s="7"/>
      <c r="B134" s="7" t="s">
        <v>3</v>
      </c>
      <c r="C134" s="8"/>
      <c r="D134" s="12" t="s">
        <v>93</v>
      </c>
      <c r="E134" s="39"/>
      <c r="G134" s="17">
        <f>18851.33-2250-5110-495</f>
        <v>10996.330000000002</v>
      </c>
      <c r="H134" s="18"/>
      <c r="I134" s="17"/>
      <c r="J134" s="17"/>
      <c r="K134" s="17">
        <f aca="true" t="shared" si="13" ref="K134:K139">SUM(G134:J134)</f>
        <v>10996.330000000002</v>
      </c>
      <c r="L134" s="44">
        <v>10996.33</v>
      </c>
      <c r="M134" s="49">
        <f t="shared" si="6"/>
        <v>0</v>
      </c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</row>
    <row r="135" spans="1:39" ht="15">
      <c r="A135" s="7"/>
      <c r="B135" s="7" t="s">
        <v>4</v>
      </c>
      <c r="C135" s="11" t="s">
        <v>13</v>
      </c>
      <c r="D135" s="12" t="s">
        <v>94</v>
      </c>
      <c r="E135" s="39"/>
      <c r="G135" s="17">
        <v>11642.06</v>
      </c>
      <c r="H135" s="18"/>
      <c r="I135" s="17"/>
      <c r="J135" s="17"/>
      <c r="K135" s="17">
        <f t="shared" si="13"/>
        <v>11642.06</v>
      </c>
      <c r="L135" s="44">
        <v>11642.06</v>
      </c>
      <c r="M135" s="49">
        <f t="shared" si="6"/>
        <v>0</v>
      </c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</row>
    <row r="136" spans="1:39" ht="15">
      <c r="A136" s="7"/>
      <c r="B136" s="7" t="s">
        <v>5</v>
      </c>
      <c r="C136" s="11" t="s">
        <v>13</v>
      </c>
      <c r="D136" s="12" t="s">
        <v>95</v>
      </c>
      <c r="E136" s="39"/>
      <c r="G136" s="17">
        <v>3144.58</v>
      </c>
      <c r="H136" s="18"/>
      <c r="I136" s="17"/>
      <c r="J136" s="17"/>
      <c r="K136" s="17">
        <f t="shared" si="13"/>
        <v>3144.58</v>
      </c>
      <c r="L136" s="44">
        <v>3144.58</v>
      </c>
      <c r="M136" s="49">
        <f t="shared" si="6"/>
        <v>0</v>
      </c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</row>
    <row r="137" spans="1:39" ht="15">
      <c r="A137" s="7"/>
      <c r="B137" s="9"/>
      <c r="C137" s="11" t="s">
        <v>14</v>
      </c>
      <c r="D137" s="12" t="s">
        <v>96</v>
      </c>
      <c r="E137" s="39"/>
      <c r="G137" s="17">
        <v>4421.95</v>
      </c>
      <c r="H137" s="18"/>
      <c r="I137" s="17"/>
      <c r="J137" s="17"/>
      <c r="K137" s="17">
        <f t="shared" si="13"/>
        <v>4421.95</v>
      </c>
      <c r="L137" s="44">
        <v>4421.95</v>
      </c>
      <c r="M137" s="49">
        <f t="shared" si="6"/>
        <v>0</v>
      </c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</row>
    <row r="138" spans="1:39" ht="15">
      <c r="A138" s="7"/>
      <c r="B138" s="7" t="s">
        <v>6</v>
      </c>
      <c r="C138" s="11" t="s">
        <v>15</v>
      </c>
      <c r="D138" s="12" t="s">
        <v>97</v>
      </c>
      <c r="E138" s="39"/>
      <c r="G138" s="17">
        <v>9269</v>
      </c>
      <c r="H138" s="18"/>
      <c r="I138" s="17"/>
      <c r="J138" s="17"/>
      <c r="K138" s="17">
        <f t="shared" si="13"/>
        <v>9269</v>
      </c>
      <c r="L138" s="44">
        <v>9269</v>
      </c>
      <c r="M138" s="49">
        <f>K138-L138</f>
        <v>0</v>
      </c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</row>
    <row r="139" spans="1:39" ht="15">
      <c r="A139" s="7"/>
      <c r="B139" s="7" t="s">
        <v>7</v>
      </c>
      <c r="C139" s="7" t="s">
        <v>16</v>
      </c>
      <c r="D139" s="12" t="s">
        <v>99</v>
      </c>
      <c r="E139" s="38" t="s">
        <v>193</v>
      </c>
      <c r="F139" s="9">
        <v>1</v>
      </c>
      <c r="G139" s="17">
        <v>3000</v>
      </c>
      <c r="H139" s="16"/>
      <c r="I139" s="17"/>
      <c r="J139" s="17">
        <v>493.75</v>
      </c>
      <c r="K139" s="17">
        <f t="shared" si="13"/>
        <v>3493.75</v>
      </c>
      <c r="L139" s="44">
        <f>(K139*0.09)*8</f>
        <v>2515.5</v>
      </c>
      <c r="M139" s="49">
        <f>K139-L139</f>
        <v>978.25</v>
      </c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</row>
    <row r="140" spans="1:39" ht="18.75" thickBot="1">
      <c r="A140" s="7"/>
      <c r="B140" s="7"/>
      <c r="C140" s="21"/>
      <c r="D140" s="24" t="s">
        <v>516</v>
      </c>
      <c r="E140" s="41"/>
      <c r="F140" s="13"/>
      <c r="G140" s="19"/>
      <c r="H140" s="19"/>
      <c r="I140" s="19"/>
      <c r="J140" s="19"/>
      <c r="K140" s="50">
        <f>SUM(K9:K139)</f>
        <v>303705.9100000001</v>
      </c>
      <c r="L140" s="50">
        <f>SUM(L9:L139)</f>
        <v>201839.83229999995</v>
      </c>
      <c r="M140" s="46">
        <f>SUM(M9:M139)</f>
        <v>101866.07769999998</v>
      </c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</row>
    <row r="141" spans="1:39" ht="15.75" thickTop="1">
      <c r="A141" s="7"/>
      <c r="B141" s="7"/>
      <c r="C141" s="21"/>
      <c r="D141" s="13"/>
      <c r="E141" s="41"/>
      <c r="F141" s="13"/>
      <c r="G141" s="19"/>
      <c r="H141" s="19"/>
      <c r="I141" s="19"/>
      <c r="J141" s="19"/>
      <c r="K141" s="17"/>
      <c r="L141" s="44"/>
      <c r="M141" s="15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</row>
    <row r="142" spans="2:39" ht="18">
      <c r="B142" s="42" t="s">
        <v>255</v>
      </c>
      <c r="C142" s="21"/>
      <c r="D142" s="13"/>
      <c r="E142" s="41"/>
      <c r="F142" s="13"/>
      <c r="G142" s="19"/>
      <c r="H142" s="19"/>
      <c r="I142" s="19"/>
      <c r="J142" s="19"/>
      <c r="K142" s="17"/>
      <c r="L142" s="44"/>
      <c r="M142" s="15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</row>
    <row r="143" spans="1:39" ht="15">
      <c r="A143" s="32"/>
      <c r="B143" s="32" t="s">
        <v>256</v>
      </c>
      <c r="C143" s="33" t="s">
        <v>17</v>
      </c>
      <c r="D143" s="1" t="s">
        <v>257</v>
      </c>
      <c r="E143" s="34" t="s">
        <v>258</v>
      </c>
      <c r="F143" s="1">
        <v>1</v>
      </c>
      <c r="G143" s="18">
        <f>3457.45-0.01</f>
        <v>3457.4399999999996</v>
      </c>
      <c r="H143" s="18">
        <v>18.84</v>
      </c>
      <c r="I143" s="18">
        <v>87.66</v>
      </c>
      <c r="J143" s="18">
        <v>485.61</v>
      </c>
      <c r="K143" s="18">
        <f aca="true" t="shared" si="14" ref="K143:K204">SUM(G143:J143)</f>
        <v>4049.5499999999997</v>
      </c>
      <c r="L143" s="44">
        <f>(K143*0.09)*7</f>
        <v>2551.2164999999995</v>
      </c>
      <c r="M143" s="49">
        <f aca="true" t="shared" si="15" ref="M143:M206">K143-L143</f>
        <v>1498.3335000000002</v>
      </c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</row>
    <row r="144" spans="1:39" ht="15">
      <c r="A144" s="32"/>
      <c r="B144" s="32" t="s">
        <v>256</v>
      </c>
      <c r="C144" s="33" t="s">
        <v>17</v>
      </c>
      <c r="D144" s="1" t="s">
        <v>259</v>
      </c>
      <c r="E144" s="34" t="s">
        <v>197</v>
      </c>
      <c r="F144" s="1">
        <v>1</v>
      </c>
      <c r="G144" s="18">
        <v>3111.7</v>
      </c>
      <c r="H144" s="18">
        <v>16.95</v>
      </c>
      <c r="I144" s="18">
        <v>78.89</v>
      </c>
      <c r="J144" s="18">
        <v>437.05</v>
      </c>
      <c r="K144" s="18">
        <f t="shared" si="14"/>
        <v>3644.5899999999997</v>
      </c>
      <c r="L144" s="44">
        <f aca="true" t="shared" si="16" ref="L144:L207">(K144*0.09)*7</f>
        <v>2296.0916999999995</v>
      </c>
      <c r="M144" s="49">
        <f t="shared" si="15"/>
        <v>1348.4983000000002</v>
      </c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</row>
    <row r="145" spans="1:39" ht="15">
      <c r="A145" s="32"/>
      <c r="B145" s="32" t="s">
        <v>256</v>
      </c>
      <c r="C145" s="33" t="s">
        <v>17</v>
      </c>
      <c r="D145" s="1" t="s">
        <v>260</v>
      </c>
      <c r="E145" s="34" t="s">
        <v>261</v>
      </c>
      <c r="F145" s="1">
        <v>1</v>
      </c>
      <c r="G145" s="18">
        <v>17287.25</v>
      </c>
      <c r="H145" s="18">
        <v>94.18</v>
      </c>
      <c r="I145" s="18">
        <v>438.3</v>
      </c>
      <c r="J145" s="18">
        <v>2428.03</v>
      </c>
      <c r="K145" s="18">
        <f t="shared" si="14"/>
        <v>20247.76</v>
      </c>
      <c r="L145" s="44">
        <f t="shared" si="16"/>
        <v>12756.0888</v>
      </c>
      <c r="M145" s="49">
        <f t="shared" si="15"/>
        <v>7491.671199999999</v>
      </c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</row>
    <row r="146" spans="1:39" ht="15">
      <c r="A146" s="32"/>
      <c r="B146" s="32" t="s">
        <v>256</v>
      </c>
      <c r="C146" s="33" t="s">
        <v>17</v>
      </c>
      <c r="D146" s="1" t="s">
        <v>262</v>
      </c>
      <c r="E146" s="34" t="s">
        <v>158</v>
      </c>
      <c r="F146" s="1">
        <v>1</v>
      </c>
      <c r="G146" s="18">
        <v>5462.77</v>
      </c>
      <c r="H146" s="18">
        <v>29.76</v>
      </c>
      <c r="I146" s="18">
        <v>138.5</v>
      </c>
      <c r="J146" s="18">
        <v>767.26</v>
      </c>
      <c r="K146" s="18">
        <f t="shared" si="14"/>
        <v>6398.290000000001</v>
      </c>
      <c r="L146" s="44">
        <f t="shared" si="16"/>
        <v>4030.9227000000005</v>
      </c>
      <c r="M146" s="49">
        <f t="shared" si="15"/>
        <v>2367.3673000000003</v>
      </c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</row>
    <row r="147" spans="1:39" ht="15">
      <c r="A147" s="32"/>
      <c r="B147" s="32" t="s">
        <v>256</v>
      </c>
      <c r="C147" s="33" t="s">
        <v>17</v>
      </c>
      <c r="D147" s="1" t="s">
        <v>263</v>
      </c>
      <c r="E147" s="34" t="s">
        <v>156</v>
      </c>
      <c r="F147" s="1">
        <v>1</v>
      </c>
      <c r="G147" s="18">
        <v>4010.64</v>
      </c>
      <c r="H147" s="18">
        <v>21.85</v>
      </c>
      <c r="I147" s="18">
        <v>101.68</v>
      </c>
      <c r="J147" s="18">
        <v>563.3</v>
      </c>
      <c r="K147" s="18">
        <f t="shared" si="14"/>
        <v>4697.47</v>
      </c>
      <c r="L147" s="44">
        <f t="shared" si="16"/>
        <v>2959.4061</v>
      </c>
      <c r="M147" s="49">
        <f t="shared" si="15"/>
        <v>1738.0639</v>
      </c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</row>
    <row r="148" spans="1:39" ht="15">
      <c r="A148" s="32"/>
      <c r="B148" s="32" t="s">
        <v>256</v>
      </c>
      <c r="C148" s="33" t="s">
        <v>17</v>
      </c>
      <c r="D148" s="1" t="s">
        <v>264</v>
      </c>
      <c r="E148" s="34" t="s">
        <v>162</v>
      </c>
      <c r="F148" s="1">
        <v>1</v>
      </c>
      <c r="G148" s="18">
        <v>20744.69</v>
      </c>
      <c r="H148" s="18">
        <v>113.01</v>
      </c>
      <c r="I148" s="18">
        <v>525.96</v>
      </c>
      <c r="J148" s="18">
        <v>2913.64</v>
      </c>
      <c r="K148" s="18">
        <f t="shared" si="14"/>
        <v>24297.299999999996</v>
      </c>
      <c r="L148" s="44">
        <f t="shared" si="16"/>
        <v>15307.298999999997</v>
      </c>
      <c r="M148" s="49">
        <f t="shared" si="15"/>
        <v>8990.000999999998</v>
      </c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</row>
    <row r="149" spans="1:39" ht="15">
      <c r="A149" s="32"/>
      <c r="B149" s="32" t="s">
        <v>256</v>
      </c>
      <c r="C149" s="33" t="s">
        <v>17</v>
      </c>
      <c r="D149" s="1" t="s">
        <v>265</v>
      </c>
      <c r="E149" s="34" t="s">
        <v>199</v>
      </c>
      <c r="F149" s="1">
        <v>1</v>
      </c>
      <c r="G149" s="18">
        <v>6914.9</v>
      </c>
      <c r="H149" s="18">
        <v>37.67</v>
      </c>
      <c r="I149" s="18">
        <v>175.32</v>
      </c>
      <c r="J149" s="18">
        <v>971.21</v>
      </c>
      <c r="K149" s="18">
        <f t="shared" si="14"/>
        <v>8099.099999999999</v>
      </c>
      <c r="L149" s="44">
        <f t="shared" si="16"/>
        <v>5102.432999999999</v>
      </c>
      <c r="M149" s="49">
        <f t="shared" si="15"/>
        <v>2996.6670000000004</v>
      </c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</row>
    <row r="150" spans="1:39" ht="15">
      <c r="A150" s="32"/>
      <c r="B150" s="32" t="s">
        <v>256</v>
      </c>
      <c r="C150" s="33" t="s">
        <v>17</v>
      </c>
      <c r="D150" s="1" t="s">
        <v>266</v>
      </c>
      <c r="E150" s="34" t="s">
        <v>267</v>
      </c>
      <c r="F150" s="1">
        <v>1</v>
      </c>
      <c r="G150" s="18">
        <v>293.88</v>
      </c>
      <c r="H150" s="18">
        <v>1.6</v>
      </c>
      <c r="I150" s="18">
        <v>7.45</v>
      </c>
      <c r="J150" s="18">
        <v>41.28</v>
      </c>
      <c r="K150" s="18">
        <f t="shared" si="14"/>
        <v>344.21000000000004</v>
      </c>
      <c r="L150" s="44">
        <f t="shared" si="16"/>
        <v>216.8523</v>
      </c>
      <c r="M150" s="49">
        <f t="shared" si="15"/>
        <v>127.35770000000002</v>
      </c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</row>
    <row r="151" spans="1:48" ht="15">
      <c r="A151" s="32"/>
      <c r="B151" s="32" t="s">
        <v>256</v>
      </c>
      <c r="C151" s="33" t="s">
        <v>17</v>
      </c>
      <c r="D151" s="1" t="s">
        <v>268</v>
      </c>
      <c r="E151" s="34" t="s">
        <v>269</v>
      </c>
      <c r="F151" s="1">
        <v>1</v>
      </c>
      <c r="G151" s="18">
        <v>34.57</v>
      </c>
      <c r="H151" s="18">
        <v>0.19</v>
      </c>
      <c r="I151" s="18">
        <v>0.88</v>
      </c>
      <c r="J151" s="18">
        <v>4.86</v>
      </c>
      <c r="K151" s="18">
        <f t="shared" si="14"/>
        <v>40.5</v>
      </c>
      <c r="L151" s="44">
        <f t="shared" si="16"/>
        <v>25.515</v>
      </c>
      <c r="M151" s="49">
        <f t="shared" si="15"/>
        <v>14.985</v>
      </c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</row>
    <row r="152" spans="1:48" ht="15">
      <c r="A152" s="32"/>
      <c r="B152" s="32" t="s">
        <v>256</v>
      </c>
      <c r="C152" s="33" t="s">
        <v>17</v>
      </c>
      <c r="D152" s="1" t="s">
        <v>49</v>
      </c>
      <c r="E152" s="34" t="s">
        <v>270</v>
      </c>
      <c r="F152" s="1">
        <v>1</v>
      </c>
      <c r="G152" s="18">
        <v>34.57</v>
      </c>
      <c r="H152" s="18">
        <v>0.19</v>
      </c>
      <c r="I152" s="18">
        <v>0.88</v>
      </c>
      <c r="J152" s="18">
        <v>4.86</v>
      </c>
      <c r="K152" s="18">
        <f t="shared" si="14"/>
        <v>40.5</v>
      </c>
      <c r="L152" s="44">
        <f t="shared" si="16"/>
        <v>25.515</v>
      </c>
      <c r="M152" s="49">
        <f t="shared" si="15"/>
        <v>14.985</v>
      </c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</row>
    <row r="153" spans="1:48" ht="15">
      <c r="A153" s="32"/>
      <c r="B153" s="32" t="s">
        <v>256</v>
      </c>
      <c r="C153" s="33" t="s">
        <v>17</v>
      </c>
      <c r="D153" s="1" t="s">
        <v>271</v>
      </c>
      <c r="E153" s="34" t="s">
        <v>272</v>
      </c>
      <c r="F153" s="1">
        <v>1</v>
      </c>
      <c r="G153" s="18">
        <v>34.57</v>
      </c>
      <c r="H153" s="18">
        <v>0.19</v>
      </c>
      <c r="I153" s="18">
        <v>0.88</v>
      </c>
      <c r="J153" s="18">
        <v>4.86</v>
      </c>
      <c r="K153" s="18">
        <f t="shared" si="14"/>
        <v>40.5</v>
      </c>
      <c r="L153" s="44">
        <f t="shared" si="16"/>
        <v>25.515</v>
      </c>
      <c r="M153" s="49">
        <f t="shared" si="15"/>
        <v>14.985</v>
      </c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</row>
    <row r="154" spans="1:48" ht="15">
      <c r="A154" s="32"/>
      <c r="B154" s="32" t="s">
        <v>256</v>
      </c>
      <c r="C154" s="33" t="s">
        <v>17</v>
      </c>
      <c r="D154" s="1" t="s">
        <v>273</v>
      </c>
      <c r="E154" s="34" t="s">
        <v>274</v>
      </c>
      <c r="F154" s="1">
        <v>1</v>
      </c>
      <c r="G154" s="18">
        <v>34.57</v>
      </c>
      <c r="H154" s="18">
        <v>0.19</v>
      </c>
      <c r="I154" s="18">
        <v>0.88</v>
      </c>
      <c r="J154" s="18">
        <v>4.86</v>
      </c>
      <c r="K154" s="18">
        <f t="shared" si="14"/>
        <v>40.5</v>
      </c>
      <c r="L154" s="44">
        <f t="shared" si="16"/>
        <v>25.515</v>
      </c>
      <c r="M154" s="49">
        <f t="shared" si="15"/>
        <v>14.985</v>
      </c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</row>
    <row r="155" spans="1:48" ht="15">
      <c r="A155" s="32"/>
      <c r="B155" s="32" t="s">
        <v>256</v>
      </c>
      <c r="C155" s="33" t="s">
        <v>17</v>
      </c>
      <c r="D155" s="1" t="s">
        <v>275</v>
      </c>
      <c r="E155" s="34" t="s">
        <v>133</v>
      </c>
      <c r="F155" s="1">
        <v>1</v>
      </c>
      <c r="G155" s="18">
        <v>20882.99</v>
      </c>
      <c r="H155" s="18">
        <v>113.76</v>
      </c>
      <c r="I155" s="18">
        <v>529.46</v>
      </c>
      <c r="J155" s="18">
        <v>2933.08</v>
      </c>
      <c r="K155" s="18">
        <f t="shared" si="14"/>
        <v>24459.29</v>
      </c>
      <c r="L155" s="44">
        <f t="shared" si="16"/>
        <v>15409.3527</v>
      </c>
      <c r="M155" s="49">
        <f t="shared" si="15"/>
        <v>9049.937300000001</v>
      </c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</row>
    <row r="156" spans="1:48" ht="15">
      <c r="A156" s="32"/>
      <c r="B156" s="32" t="s">
        <v>256</v>
      </c>
      <c r="C156" s="33" t="s">
        <v>17</v>
      </c>
      <c r="D156" s="1" t="s">
        <v>61</v>
      </c>
      <c r="E156" s="34" t="s">
        <v>167</v>
      </c>
      <c r="F156" s="1">
        <v>1</v>
      </c>
      <c r="G156" s="18">
        <v>5331.39</v>
      </c>
      <c r="H156" s="18">
        <v>29.04</v>
      </c>
      <c r="I156" s="18">
        <v>135.17</v>
      </c>
      <c r="J156" s="18">
        <v>748.81</v>
      </c>
      <c r="K156" s="18">
        <f t="shared" si="14"/>
        <v>6244.41</v>
      </c>
      <c r="L156" s="44">
        <f t="shared" si="16"/>
        <v>3933.9782999999998</v>
      </c>
      <c r="M156" s="49">
        <f t="shared" si="15"/>
        <v>2310.4317</v>
      </c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</row>
    <row r="157" spans="1:48" ht="15">
      <c r="A157" s="32"/>
      <c r="B157" s="32" t="s">
        <v>256</v>
      </c>
      <c r="C157" s="33" t="s">
        <v>17</v>
      </c>
      <c r="D157" s="1" t="s">
        <v>45</v>
      </c>
      <c r="E157" s="34" t="s">
        <v>276</v>
      </c>
      <c r="F157" s="1">
        <v>5</v>
      </c>
      <c r="G157" s="18">
        <v>20139.67</v>
      </c>
      <c r="H157" s="18">
        <v>109.71</v>
      </c>
      <c r="I157" s="18">
        <v>510.61</v>
      </c>
      <c r="J157" s="18">
        <v>2828.67</v>
      </c>
      <c r="K157" s="18">
        <f t="shared" si="14"/>
        <v>23588.659999999996</v>
      </c>
      <c r="L157" s="44">
        <f t="shared" si="16"/>
        <v>14860.855799999998</v>
      </c>
      <c r="M157" s="49">
        <f t="shared" si="15"/>
        <v>8727.804199999999</v>
      </c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</row>
    <row r="158" spans="1:48" ht="15">
      <c r="A158" s="32"/>
      <c r="B158" s="32" t="s">
        <v>256</v>
      </c>
      <c r="C158" s="33" t="s">
        <v>17</v>
      </c>
      <c r="D158" s="1" t="s">
        <v>65</v>
      </c>
      <c r="E158" s="34" t="s">
        <v>170</v>
      </c>
      <c r="F158" s="1">
        <v>2</v>
      </c>
      <c r="G158" s="18">
        <v>1037.23</v>
      </c>
      <c r="H158" s="18">
        <v>5.65</v>
      </c>
      <c r="I158" s="18">
        <v>26.3</v>
      </c>
      <c r="J158" s="18">
        <v>145.68</v>
      </c>
      <c r="K158" s="18">
        <f t="shared" si="14"/>
        <v>1214.8600000000001</v>
      </c>
      <c r="L158" s="44">
        <f t="shared" si="16"/>
        <v>765.3618</v>
      </c>
      <c r="M158" s="49">
        <f t="shared" si="15"/>
        <v>449.4982000000001</v>
      </c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</row>
    <row r="159" spans="1:48" ht="15">
      <c r="A159" s="32"/>
      <c r="B159" s="32" t="s">
        <v>256</v>
      </c>
      <c r="C159" s="33" t="s">
        <v>17</v>
      </c>
      <c r="D159" s="1" t="s">
        <v>27</v>
      </c>
      <c r="E159" s="34" t="s">
        <v>137</v>
      </c>
      <c r="F159" s="1">
        <v>2</v>
      </c>
      <c r="G159" s="18">
        <v>2696.81</v>
      </c>
      <c r="H159" s="18">
        <v>14.69</v>
      </c>
      <c r="I159" s="18">
        <v>68.37</v>
      </c>
      <c r="J159" s="18">
        <v>378.77</v>
      </c>
      <c r="K159" s="18">
        <f t="shared" si="14"/>
        <v>3158.64</v>
      </c>
      <c r="L159" s="44">
        <f t="shared" si="16"/>
        <v>1989.9431999999997</v>
      </c>
      <c r="M159" s="49">
        <f t="shared" si="15"/>
        <v>1168.6968000000002</v>
      </c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</row>
    <row r="160" spans="1:48" ht="15">
      <c r="A160" s="32"/>
      <c r="B160" s="32" t="s">
        <v>256</v>
      </c>
      <c r="C160" s="33" t="s">
        <v>17</v>
      </c>
      <c r="D160" s="1" t="s">
        <v>66</v>
      </c>
      <c r="E160" s="34" t="s">
        <v>215</v>
      </c>
      <c r="F160" s="1">
        <v>2</v>
      </c>
      <c r="G160" s="18">
        <v>2247.34</v>
      </c>
      <c r="H160" s="18">
        <v>12.24</v>
      </c>
      <c r="I160" s="18">
        <v>56.98</v>
      </c>
      <c r="J160" s="18">
        <v>315.64</v>
      </c>
      <c r="K160" s="18">
        <f t="shared" si="14"/>
        <v>2632.2</v>
      </c>
      <c r="L160" s="44">
        <f t="shared" si="16"/>
        <v>1658.2859999999998</v>
      </c>
      <c r="M160" s="49">
        <f t="shared" si="15"/>
        <v>973.914</v>
      </c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</row>
    <row r="161" spans="1:48" ht="15">
      <c r="A161" s="32"/>
      <c r="B161" s="32" t="s">
        <v>256</v>
      </c>
      <c r="C161" s="33" t="s">
        <v>17</v>
      </c>
      <c r="D161" s="1" t="s">
        <v>67</v>
      </c>
      <c r="E161" s="34" t="s">
        <v>277</v>
      </c>
      <c r="F161" s="1">
        <v>2</v>
      </c>
      <c r="G161" s="18">
        <v>760.64</v>
      </c>
      <c r="H161" s="18">
        <v>4.14</v>
      </c>
      <c r="I161" s="18">
        <v>19.29</v>
      </c>
      <c r="J161" s="18">
        <v>106.83</v>
      </c>
      <c r="K161" s="18">
        <f t="shared" si="14"/>
        <v>890.9</v>
      </c>
      <c r="L161" s="44">
        <f t="shared" si="16"/>
        <v>561.2669999999999</v>
      </c>
      <c r="M161" s="49">
        <f t="shared" si="15"/>
        <v>329.63300000000004</v>
      </c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</row>
    <row r="162" spans="1:48" ht="15">
      <c r="A162" s="32"/>
      <c r="B162" s="32" t="s">
        <v>256</v>
      </c>
      <c r="C162" s="33" t="s">
        <v>17</v>
      </c>
      <c r="D162" s="1" t="s">
        <v>115</v>
      </c>
      <c r="E162" s="34" t="s">
        <v>205</v>
      </c>
      <c r="F162" s="1">
        <v>8</v>
      </c>
      <c r="G162" s="18">
        <v>1078.72</v>
      </c>
      <c r="H162" s="18">
        <v>5.88</v>
      </c>
      <c r="I162" s="18">
        <v>27.35</v>
      </c>
      <c r="J162" s="18">
        <v>151.51</v>
      </c>
      <c r="K162" s="18">
        <f t="shared" si="14"/>
        <v>1263.46</v>
      </c>
      <c r="L162" s="44">
        <f t="shared" si="16"/>
        <v>795.9798</v>
      </c>
      <c r="M162" s="49">
        <f t="shared" si="15"/>
        <v>467.4802000000001</v>
      </c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</row>
    <row r="163" spans="1:48" ht="15">
      <c r="A163" s="32"/>
      <c r="B163" s="32" t="s">
        <v>256</v>
      </c>
      <c r="C163" s="33" t="s">
        <v>17</v>
      </c>
      <c r="D163" s="1" t="s">
        <v>28</v>
      </c>
      <c r="E163" s="34" t="s">
        <v>138</v>
      </c>
      <c r="F163" s="1">
        <v>4</v>
      </c>
      <c r="G163" s="18">
        <v>6085.11</v>
      </c>
      <c r="H163" s="18">
        <v>33.15</v>
      </c>
      <c r="I163" s="18">
        <v>154.28</v>
      </c>
      <c r="J163" s="18">
        <v>854.67</v>
      </c>
      <c r="K163" s="18">
        <f t="shared" si="14"/>
        <v>7127.209999999999</v>
      </c>
      <c r="L163" s="44">
        <f t="shared" si="16"/>
        <v>4490.1422999999995</v>
      </c>
      <c r="M163" s="49">
        <f t="shared" si="15"/>
        <v>2637.0676999999996</v>
      </c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</row>
    <row r="164" spans="1:48" ht="15">
      <c r="A164" s="32"/>
      <c r="B164" s="32" t="s">
        <v>256</v>
      </c>
      <c r="C164" s="33" t="s">
        <v>17</v>
      </c>
      <c r="D164" s="1" t="s">
        <v>29</v>
      </c>
      <c r="E164" s="34" t="s">
        <v>139</v>
      </c>
      <c r="F164" s="1">
        <v>4</v>
      </c>
      <c r="G164" s="18">
        <v>1037.23</v>
      </c>
      <c r="H164" s="18">
        <v>5.65</v>
      </c>
      <c r="I164" s="18">
        <v>26.3</v>
      </c>
      <c r="J164" s="18">
        <v>145.68</v>
      </c>
      <c r="K164" s="18">
        <f t="shared" si="14"/>
        <v>1214.8600000000001</v>
      </c>
      <c r="L164" s="44">
        <f t="shared" si="16"/>
        <v>765.3618</v>
      </c>
      <c r="M164" s="49">
        <f t="shared" si="15"/>
        <v>449.4982000000001</v>
      </c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</row>
    <row r="165" spans="1:48" ht="15">
      <c r="A165" s="32"/>
      <c r="B165" s="32" t="s">
        <v>256</v>
      </c>
      <c r="C165" s="33" t="s">
        <v>17</v>
      </c>
      <c r="D165" s="1" t="s">
        <v>116</v>
      </c>
      <c r="E165" s="34" t="s">
        <v>174</v>
      </c>
      <c r="F165" s="1">
        <v>18</v>
      </c>
      <c r="G165" s="18">
        <v>29872.36</v>
      </c>
      <c r="H165" s="18">
        <v>162.73</v>
      </c>
      <c r="I165" s="18">
        <v>757.38</v>
      </c>
      <c r="J165" s="18">
        <v>4195.64</v>
      </c>
      <c r="K165" s="18">
        <f t="shared" si="14"/>
        <v>34988.11</v>
      </c>
      <c r="L165" s="44">
        <f t="shared" si="16"/>
        <v>22042.5093</v>
      </c>
      <c r="M165" s="49">
        <f t="shared" si="15"/>
        <v>12945.600699999999</v>
      </c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</row>
    <row r="166" spans="1:48" ht="15">
      <c r="A166" s="32"/>
      <c r="B166" s="32" t="s">
        <v>256</v>
      </c>
      <c r="C166" s="33" t="s">
        <v>17</v>
      </c>
      <c r="D166" s="1" t="s">
        <v>32</v>
      </c>
      <c r="E166" s="34" t="s">
        <v>142</v>
      </c>
      <c r="F166" s="1">
        <v>2</v>
      </c>
      <c r="G166" s="18">
        <v>2288.83</v>
      </c>
      <c r="H166" s="18">
        <v>12.47</v>
      </c>
      <c r="I166" s="18">
        <v>58.03</v>
      </c>
      <c r="J166" s="18">
        <v>321.47</v>
      </c>
      <c r="K166" s="18">
        <f t="shared" si="14"/>
        <v>2680.8</v>
      </c>
      <c r="L166" s="44">
        <f t="shared" si="16"/>
        <v>1688.9040000000002</v>
      </c>
      <c r="M166" s="49">
        <f t="shared" si="15"/>
        <v>991.896</v>
      </c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</row>
    <row r="167" spans="1:48" ht="15">
      <c r="A167" s="32"/>
      <c r="B167" s="32" t="s">
        <v>256</v>
      </c>
      <c r="C167" s="33" t="s">
        <v>17</v>
      </c>
      <c r="D167" s="1" t="s">
        <v>278</v>
      </c>
      <c r="E167" s="34" t="s">
        <v>143</v>
      </c>
      <c r="F167" s="1">
        <v>2</v>
      </c>
      <c r="G167" s="18">
        <v>878.19</v>
      </c>
      <c r="H167" s="18">
        <v>4.78</v>
      </c>
      <c r="I167" s="18">
        <v>22.27</v>
      </c>
      <c r="J167" s="18">
        <v>123.34</v>
      </c>
      <c r="K167" s="18">
        <f t="shared" si="14"/>
        <v>1028.58</v>
      </c>
      <c r="L167" s="44">
        <f t="shared" si="16"/>
        <v>648.0054</v>
      </c>
      <c r="M167" s="49">
        <f t="shared" si="15"/>
        <v>380.5745999999999</v>
      </c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</row>
    <row r="168" spans="1:48" ht="15">
      <c r="A168" s="32"/>
      <c r="B168" s="32" t="s">
        <v>256</v>
      </c>
      <c r="C168" s="33" t="s">
        <v>17</v>
      </c>
      <c r="D168" s="1" t="s">
        <v>279</v>
      </c>
      <c r="E168" s="34" t="s">
        <v>144</v>
      </c>
      <c r="F168" s="1">
        <v>1</v>
      </c>
      <c r="G168" s="18">
        <v>916.22</v>
      </c>
      <c r="H168" s="18">
        <v>4.99</v>
      </c>
      <c r="I168" s="18">
        <v>23.23</v>
      </c>
      <c r="J168" s="18">
        <v>128.69</v>
      </c>
      <c r="K168" s="18">
        <f t="shared" si="14"/>
        <v>1073.13</v>
      </c>
      <c r="L168" s="44">
        <f t="shared" si="16"/>
        <v>676.0719000000001</v>
      </c>
      <c r="M168" s="49">
        <f t="shared" si="15"/>
        <v>397.05809999999997</v>
      </c>
      <c r="N168" s="26"/>
      <c r="O168" s="26"/>
      <c r="P168" s="26"/>
      <c r="Q168" s="26"/>
      <c r="R168" s="26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6"/>
      <c r="AO168" s="26"/>
      <c r="AP168" s="26"/>
      <c r="AQ168" s="26"/>
      <c r="AR168" s="26"/>
      <c r="AS168" s="26"/>
      <c r="AT168" s="26"/>
      <c r="AU168" s="26"/>
      <c r="AV168" s="26"/>
    </row>
    <row r="169" spans="1:48" ht="15">
      <c r="A169" s="32"/>
      <c r="B169" s="32" t="s">
        <v>256</v>
      </c>
      <c r="C169" s="33" t="s">
        <v>17</v>
      </c>
      <c r="D169" s="1" t="s">
        <v>35</v>
      </c>
      <c r="E169" s="34" t="s">
        <v>145</v>
      </c>
      <c r="F169" s="1">
        <v>1</v>
      </c>
      <c r="G169" s="18">
        <v>705.32</v>
      </c>
      <c r="H169" s="18">
        <v>3.84</v>
      </c>
      <c r="I169" s="18">
        <v>17.88</v>
      </c>
      <c r="J169" s="18">
        <v>99.06</v>
      </c>
      <c r="K169" s="18">
        <f t="shared" si="14"/>
        <v>826.1000000000001</v>
      </c>
      <c r="L169" s="44">
        <f t="shared" si="16"/>
        <v>520.443</v>
      </c>
      <c r="M169" s="49">
        <f t="shared" si="15"/>
        <v>305.65700000000015</v>
      </c>
      <c r="N169" s="25"/>
      <c r="O169" s="26"/>
      <c r="P169" s="26"/>
      <c r="Q169" s="26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6"/>
      <c r="AO169" s="26"/>
      <c r="AP169" s="26"/>
      <c r="AQ169" s="26"/>
      <c r="AR169" s="26"/>
      <c r="AS169" s="26"/>
      <c r="AT169" s="26"/>
      <c r="AU169" s="26"/>
      <c r="AV169" s="26"/>
    </row>
    <row r="170" spans="1:48" ht="15">
      <c r="A170" s="32"/>
      <c r="B170" s="32" t="s">
        <v>256</v>
      </c>
      <c r="C170" s="33" t="s">
        <v>17</v>
      </c>
      <c r="D170" s="1" t="s">
        <v>280</v>
      </c>
      <c r="E170" s="34" t="s">
        <v>191</v>
      </c>
      <c r="F170" s="1">
        <v>3</v>
      </c>
      <c r="G170" s="18">
        <v>11720.75</v>
      </c>
      <c r="H170" s="18">
        <v>63.85</v>
      </c>
      <c r="I170" s="18">
        <v>297.16</v>
      </c>
      <c r="J170" s="18">
        <v>1646.21</v>
      </c>
      <c r="K170" s="18">
        <f t="shared" si="14"/>
        <v>13727.970000000001</v>
      </c>
      <c r="L170" s="44">
        <f t="shared" si="16"/>
        <v>8648.6211</v>
      </c>
      <c r="M170" s="49">
        <f t="shared" si="15"/>
        <v>5079.348900000001</v>
      </c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</row>
    <row r="171" spans="1:48" ht="15">
      <c r="A171" s="32"/>
      <c r="B171" s="32" t="s">
        <v>256</v>
      </c>
      <c r="C171" s="33" t="s">
        <v>17</v>
      </c>
      <c r="D171" s="1" t="s">
        <v>281</v>
      </c>
      <c r="E171" s="34" t="s">
        <v>146</v>
      </c>
      <c r="F171" s="1">
        <v>4</v>
      </c>
      <c r="G171" s="18">
        <v>5711.71</v>
      </c>
      <c r="H171" s="18">
        <v>31.12</v>
      </c>
      <c r="I171" s="18">
        <v>144.81</v>
      </c>
      <c r="J171" s="18">
        <v>802.22</v>
      </c>
      <c r="K171" s="18">
        <f t="shared" si="14"/>
        <v>6689.860000000001</v>
      </c>
      <c r="L171" s="44">
        <f t="shared" si="16"/>
        <v>4214.6118</v>
      </c>
      <c r="M171" s="49">
        <f t="shared" si="15"/>
        <v>2475.248200000001</v>
      </c>
      <c r="N171" s="26"/>
      <c r="O171" s="26"/>
      <c r="P171" s="26"/>
      <c r="Q171" s="26"/>
      <c r="R171" s="26"/>
      <c r="S171" s="28"/>
      <c r="T171" s="28"/>
      <c r="U171" s="28"/>
      <c r="V171" s="28"/>
      <c r="W171" s="28"/>
      <c r="X171" s="28"/>
      <c r="Y171" s="26"/>
      <c r="Z171" s="28"/>
      <c r="AA171" s="28"/>
      <c r="AB171" s="28"/>
      <c r="AC171" s="28"/>
      <c r="AD171" s="26"/>
      <c r="AE171" s="28"/>
      <c r="AF171" s="28"/>
      <c r="AG171" s="30"/>
      <c r="AH171" s="30"/>
      <c r="AI171" s="30"/>
      <c r="AJ171" s="30"/>
      <c r="AK171" s="30"/>
      <c r="AL171" s="30"/>
      <c r="AM171" s="30"/>
      <c r="AN171" s="26"/>
      <c r="AO171" s="26"/>
      <c r="AP171" s="26"/>
      <c r="AQ171" s="26"/>
      <c r="AR171" s="26"/>
      <c r="AS171" s="26"/>
      <c r="AT171" s="26"/>
      <c r="AU171" s="26"/>
      <c r="AV171" s="26"/>
    </row>
    <row r="172" spans="1:48" ht="15">
      <c r="A172" s="32"/>
      <c r="B172" s="32" t="s">
        <v>256</v>
      </c>
      <c r="C172" s="33" t="s">
        <v>17</v>
      </c>
      <c r="D172" s="1" t="s">
        <v>121</v>
      </c>
      <c r="E172" s="34" t="s">
        <v>154</v>
      </c>
      <c r="F172" s="1">
        <v>4</v>
      </c>
      <c r="G172" s="18">
        <v>1424.47</v>
      </c>
      <c r="H172" s="18">
        <v>7.76</v>
      </c>
      <c r="I172" s="18">
        <v>36.12</v>
      </c>
      <c r="J172" s="18">
        <v>200.07</v>
      </c>
      <c r="K172" s="18">
        <f t="shared" si="14"/>
        <v>1668.4199999999998</v>
      </c>
      <c r="L172" s="44">
        <f t="shared" si="16"/>
        <v>1051.1046</v>
      </c>
      <c r="M172" s="49">
        <f t="shared" si="15"/>
        <v>617.3154</v>
      </c>
      <c r="N172" s="26"/>
      <c r="O172" s="26"/>
      <c r="P172" s="26"/>
      <c r="Q172" s="26"/>
      <c r="R172" s="26"/>
      <c r="S172" s="28"/>
      <c r="T172" s="28"/>
      <c r="U172" s="28"/>
      <c r="V172" s="28"/>
      <c r="W172" s="28"/>
      <c r="X172" s="28"/>
      <c r="Y172" s="26"/>
      <c r="Z172" s="28"/>
      <c r="AA172" s="28"/>
      <c r="AB172" s="28"/>
      <c r="AC172" s="28"/>
      <c r="AD172" s="26"/>
      <c r="AE172" s="28"/>
      <c r="AF172" s="28"/>
      <c r="AG172" s="30"/>
      <c r="AH172" s="30"/>
      <c r="AI172" s="30"/>
      <c r="AJ172" s="30"/>
      <c r="AK172" s="30"/>
      <c r="AL172" s="30"/>
      <c r="AM172" s="30"/>
      <c r="AN172" s="26"/>
      <c r="AO172" s="26"/>
      <c r="AP172" s="26"/>
      <c r="AQ172" s="26"/>
      <c r="AR172" s="26"/>
      <c r="AS172" s="26"/>
      <c r="AT172" s="26"/>
      <c r="AU172" s="26"/>
      <c r="AV172" s="26"/>
    </row>
    <row r="173" spans="1:48" ht="15">
      <c r="A173" s="32"/>
      <c r="B173" s="32" t="s">
        <v>256</v>
      </c>
      <c r="C173" s="33" t="s">
        <v>17</v>
      </c>
      <c r="D173" s="1" t="s">
        <v>282</v>
      </c>
      <c r="E173" s="34" t="s">
        <v>283</v>
      </c>
      <c r="F173" s="1">
        <v>1</v>
      </c>
      <c r="G173" s="18">
        <v>79.52</v>
      </c>
      <c r="H173" s="18">
        <v>0.43</v>
      </c>
      <c r="I173" s="18">
        <v>2.02</v>
      </c>
      <c r="J173" s="18">
        <v>11.17</v>
      </c>
      <c r="K173" s="18">
        <f t="shared" si="14"/>
        <v>93.14</v>
      </c>
      <c r="L173" s="44">
        <f t="shared" si="16"/>
        <v>58.678200000000004</v>
      </c>
      <c r="M173" s="49">
        <f t="shared" si="15"/>
        <v>34.4618</v>
      </c>
      <c r="N173" s="26"/>
      <c r="O173" s="26"/>
      <c r="P173" s="26"/>
      <c r="Q173" s="26"/>
      <c r="R173" s="26"/>
      <c r="S173" s="28"/>
      <c r="T173" s="28"/>
      <c r="U173" s="28"/>
      <c r="V173" s="28"/>
      <c r="W173" s="28"/>
      <c r="X173" s="28"/>
      <c r="Y173" s="26"/>
      <c r="Z173" s="28"/>
      <c r="AA173" s="28"/>
      <c r="AB173" s="28"/>
      <c r="AC173" s="28"/>
      <c r="AD173" s="26"/>
      <c r="AE173" s="28"/>
      <c r="AF173" s="28"/>
      <c r="AG173" s="28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</row>
    <row r="174" spans="1:48" ht="15">
      <c r="A174" s="32"/>
      <c r="B174" s="32" t="s">
        <v>256</v>
      </c>
      <c r="C174" s="33" t="s">
        <v>17</v>
      </c>
      <c r="D174" s="1" t="s">
        <v>284</v>
      </c>
      <c r="E174" s="34" t="s">
        <v>285</v>
      </c>
      <c r="F174" s="1">
        <v>1</v>
      </c>
      <c r="G174" s="18">
        <v>82.98</v>
      </c>
      <c r="H174" s="18">
        <v>0.45</v>
      </c>
      <c r="I174" s="18">
        <v>2.1</v>
      </c>
      <c r="J174" s="18">
        <v>11.65</v>
      </c>
      <c r="K174" s="18">
        <f t="shared" si="14"/>
        <v>97.18</v>
      </c>
      <c r="L174" s="44">
        <f t="shared" si="16"/>
        <v>61.2234</v>
      </c>
      <c r="M174" s="49">
        <f t="shared" si="15"/>
        <v>35.95660000000001</v>
      </c>
      <c r="N174" s="31"/>
      <c r="O174" s="26"/>
      <c r="P174" s="26"/>
      <c r="Q174" s="26"/>
      <c r="R174" s="26"/>
      <c r="S174" s="28"/>
      <c r="T174" s="28"/>
      <c r="U174" s="28"/>
      <c r="V174" s="28"/>
      <c r="W174" s="28"/>
      <c r="X174" s="28"/>
      <c r="Y174" s="26"/>
      <c r="Z174" s="28"/>
      <c r="AA174" s="28"/>
      <c r="AB174" s="28"/>
      <c r="AC174" s="28"/>
      <c r="AD174" s="26"/>
      <c r="AE174" s="28"/>
      <c r="AF174" s="28"/>
      <c r="AG174" s="28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</row>
    <row r="175" spans="1:48" ht="15">
      <c r="A175" s="32"/>
      <c r="B175" s="32" t="s">
        <v>256</v>
      </c>
      <c r="C175" s="33" t="s">
        <v>17</v>
      </c>
      <c r="D175" s="1" t="s">
        <v>286</v>
      </c>
      <c r="E175" s="34" t="s">
        <v>209</v>
      </c>
      <c r="F175" s="1">
        <v>1</v>
      </c>
      <c r="G175" s="18">
        <v>86.44</v>
      </c>
      <c r="H175" s="18">
        <v>0.47</v>
      </c>
      <c r="I175" s="18">
        <v>2.19</v>
      </c>
      <c r="J175" s="18">
        <v>12.14</v>
      </c>
      <c r="K175" s="18">
        <f t="shared" si="14"/>
        <v>101.24</v>
      </c>
      <c r="L175" s="44">
        <f t="shared" si="16"/>
        <v>63.7812</v>
      </c>
      <c r="M175" s="49">
        <f t="shared" si="15"/>
        <v>37.4588</v>
      </c>
      <c r="N175" s="31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</row>
    <row r="176" spans="1:48" ht="15">
      <c r="A176" s="32"/>
      <c r="B176" s="32" t="s">
        <v>256</v>
      </c>
      <c r="C176" s="33" t="s">
        <v>17</v>
      </c>
      <c r="D176" s="1" t="s">
        <v>83</v>
      </c>
      <c r="E176" s="34" t="s">
        <v>149</v>
      </c>
      <c r="F176" s="1">
        <v>33</v>
      </c>
      <c r="G176" s="18">
        <v>912.77</v>
      </c>
      <c r="H176" s="18">
        <v>4.97</v>
      </c>
      <c r="I176" s="18">
        <v>23.14</v>
      </c>
      <c r="J176" s="18">
        <v>128.2</v>
      </c>
      <c r="K176" s="18">
        <f t="shared" si="14"/>
        <v>1069.08</v>
      </c>
      <c r="L176" s="44">
        <f t="shared" si="16"/>
        <v>673.5203999999999</v>
      </c>
      <c r="M176" s="49">
        <f t="shared" si="15"/>
        <v>395.55960000000005</v>
      </c>
      <c r="N176" s="31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</row>
    <row r="177" spans="1:48" ht="15">
      <c r="A177" s="32"/>
      <c r="B177" s="32" t="s">
        <v>256</v>
      </c>
      <c r="C177" s="33" t="s">
        <v>17</v>
      </c>
      <c r="D177" s="1" t="s">
        <v>287</v>
      </c>
      <c r="E177" s="34" t="s">
        <v>288</v>
      </c>
      <c r="F177" s="1">
        <v>1</v>
      </c>
      <c r="G177" s="18">
        <v>117.55</v>
      </c>
      <c r="H177" s="18">
        <v>0.64</v>
      </c>
      <c r="I177" s="18">
        <v>2.98</v>
      </c>
      <c r="J177" s="18">
        <v>16.51</v>
      </c>
      <c r="K177" s="18">
        <f t="shared" si="14"/>
        <v>137.68</v>
      </c>
      <c r="L177" s="44">
        <f t="shared" si="16"/>
        <v>86.7384</v>
      </c>
      <c r="M177" s="49">
        <f t="shared" si="15"/>
        <v>50.94160000000001</v>
      </c>
      <c r="N177" s="31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</row>
    <row r="178" spans="1:48" ht="15">
      <c r="A178" s="32"/>
      <c r="B178" s="32" t="s">
        <v>256</v>
      </c>
      <c r="C178" s="33" t="s">
        <v>17</v>
      </c>
      <c r="D178" s="1" t="s">
        <v>63</v>
      </c>
      <c r="E178" s="34" t="s">
        <v>195</v>
      </c>
      <c r="F178" s="1">
        <v>1</v>
      </c>
      <c r="G178" s="18">
        <v>795.21</v>
      </c>
      <c r="H178" s="18">
        <v>4.33</v>
      </c>
      <c r="I178" s="18">
        <v>20.16</v>
      </c>
      <c r="J178" s="18">
        <v>111.69</v>
      </c>
      <c r="K178" s="18">
        <f t="shared" si="14"/>
        <v>931.3900000000001</v>
      </c>
      <c r="L178" s="44">
        <f t="shared" si="16"/>
        <v>586.7757</v>
      </c>
      <c r="M178" s="49">
        <f t="shared" si="15"/>
        <v>344.61430000000007</v>
      </c>
      <c r="N178" s="31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</row>
    <row r="179" spans="1:48" ht="15">
      <c r="A179" s="32"/>
      <c r="B179" s="32" t="s">
        <v>256</v>
      </c>
      <c r="C179" s="33" t="s">
        <v>17</v>
      </c>
      <c r="D179" s="1" t="s">
        <v>64</v>
      </c>
      <c r="E179" s="34" t="s">
        <v>136</v>
      </c>
      <c r="F179" s="1">
        <v>1</v>
      </c>
      <c r="G179" s="18">
        <v>3146.28</v>
      </c>
      <c r="H179" s="18">
        <v>17.14</v>
      </c>
      <c r="I179" s="18">
        <v>79.77</v>
      </c>
      <c r="J179" s="18">
        <v>441.9</v>
      </c>
      <c r="K179" s="18">
        <f t="shared" si="14"/>
        <v>3685.09</v>
      </c>
      <c r="L179" s="44">
        <f t="shared" si="16"/>
        <v>2321.6067</v>
      </c>
      <c r="M179" s="49">
        <f t="shared" si="15"/>
        <v>1363.4833000000003</v>
      </c>
      <c r="N179" s="31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</row>
    <row r="180" spans="1:48" ht="15">
      <c r="A180" s="32"/>
      <c r="B180" s="32" t="s">
        <v>256</v>
      </c>
      <c r="C180" s="33" t="s">
        <v>17</v>
      </c>
      <c r="D180" s="1" t="s">
        <v>27</v>
      </c>
      <c r="E180" s="34" t="s">
        <v>137</v>
      </c>
      <c r="F180" s="1">
        <v>1</v>
      </c>
      <c r="G180" s="18">
        <v>1348.41</v>
      </c>
      <c r="H180" s="18">
        <v>7.35</v>
      </c>
      <c r="I180" s="18">
        <v>34.19</v>
      </c>
      <c r="J180" s="18">
        <v>189.39</v>
      </c>
      <c r="K180" s="18">
        <f t="shared" si="14"/>
        <v>1579.3400000000001</v>
      </c>
      <c r="L180" s="44">
        <f t="shared" si="16"/>
        <v>994.9842000000001</v>
      </c>
      <c r="M180" s="49">
        <f t="shared" si="15"/>
        <v>584.3558</v>
      </c>
      <c r="N180" s="31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</row>
    <row r="181" spans="1:48" ht="15">
      <c r="A181" s="32"/>
      <c r="B181" s="32" t="s">
        <v>256</v>
      </c>
      <c r="C181" s="33" t="s">
        <v>17</v>
      </c>
      <c r="D181" s="1" t="s">
        <v>66</v>
      </c>
      <c r="E181" s="34" t="s">
        <v>215</v>
      </c>
      <c r="F181" s="1">
        <v>1</v>
      </c>
      <c r="G181" s="18">
        <v>1123.67</v>
      </c>
      <c r="H181" s="18">
        <v>6.12</v>
      </c>
      <c r="I181" s="18">
        <v>28.49</v>
      </c>
      <c r="J181" s="18">
        <v>157.82</v>
      </c>
      <c r="K181" s="18">
        <f t="shared" si="14"/>
        <v>1316.1</v>
      </c>
      <c r="L181" s="44">
        <f t="shared" si="16"/>
        <v>829.1429999999999</v>
      </c>
      <c r="M181" s="49">
        <f t="shared" si="15"/>
        <v>486.957</v>
      </c>
      <c r="N181" s="31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</row>
    <row r="182" spans="1:48" ht="15">
      <c r="A182" s="32"/>
      <c r="B182" s="32" t="s">
        <v>256</v>
      </c>
      <c r="C182" s="33" t="s">
        <v>17</v>
      </c>
      <c r="D182" s="1" t="s">
        <v>289</v>
      </c>
      <c r="E182" s="34" t="s">
        <v>138</v>
      </c>
      <c r="F182" s="1">
        <v>1</v>
      </c>
      <c r="G182" s="18">
        <v>1521.28</v>
      </c>
      <c r="H182" s="18">
        <v>8.29</v>
      </c>
      <c r="I182" s="18">
        <v>38.57</v>
      </c>
      <c r="J182" s="18">
        <v>213.67</v>
      </c>
      <c r="K182" s="18">
        <f t="shared" si="14"/>
        <v>1781.81</v>
      </c>
      <c r="L182" s="44">
        <f t="shared" si="16"/>
        <v>1122.5403</v>
      </c>
      <c r="M182" s="49">
        <f t="shared" si="15"/>
        <v>659.2697000000001</v>
      </c>
      <c r="N182" s="31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</row>
    <row r="183" spans="1:48" ht="15">
      <c r="A183" s="32"/>
      <c r="B183" s="32" t="s">
        <v>256</v>
      </c>
      <c r="C183" s="33" t="s">
        <v>17</v>
      </c>
      <c r="D183" s="1" t="s">
        <v>124</v>
      </c>
      <c r="E183" s="34" t="s">
        <v>148</v>
      </c>
      <c r="F183" s="1">
        <v>3</v>
      </c>
      <c r="G183" s="18">
        <v>694.95</v>
      </c>
      <c r="H183" s="18">
        <v>3.79</v>
      </c>
      <c r="I183" s="18">
        <v>17.62</v>
      </c>
      <c r="J183" s="18">
        <v>97.61</v>
      </c>
      <c r="K183" s="18">
        <f t="shared" si="14"/>
        <v>813.97</v>
      </c>
      <c r="L183" s="44">
        <f t="shared" si="16"/>
        <v>512.8011</v>
      </c>
      <c r="M183" s="49">
        <f t="shared" si="15"/>
        <v>301.1689</v>
      </c>
      <c r="N183" s="31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</row>
    <row r="184" spans="1:48" ht="15">
      <c r="A184" s="32"/>
      <c r="B184" s="32" t="s">
        <v>256</v>
      </c>
      <c r="C184" s="33" t="s">
        <v>17</v>
      </c>
      <c r="D184" s="1" t="s">
        <v>290</v>
      </c>
      <c r="E184" s="34" t="s">
        <v>188</v>
      </c>
      <c r="F184" s="1">
        <v>1</v>
      </c>
      <c r="G184" s="18">
        <v>13.83</v>
      </c>
      <c r="H184" s="18">
        <v>0.08</v>
      </c>
      <c r="I184" s="18">
        <v>0.35</v>
      </c>
      <c r="J184" s="18">
        <v>1.94</v>
      </c>
      <c r="K184" s="18">
        <f t="shared" si="14"/>
        <v>16.2</v>
      </c>
      <c r="L184" s="44">
        <f t="shared" si="16"/>
        <v>10.206</v>
      </c>
      <c r="M184" s="49">
        <f t="shared" si="15"/>
        <v>5.994</v>
      </c>
      <c r="N184" s="31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</row>
    <row r="185" spans="1:48" ht="15">
      <c r="A185" s="32"/>
      <c r="B185" s="32" t="s">
        <v>256</v>
      </c>
      <c r="C185" s="33" t="s">
        <v>17</v>
      </c>
      <c r="D185" s="1" t="s">
        <v>291</v>
      </c>
      <c r="E185" s="34" t="s">
        <v>292</v>
      </c>
      <c r="F185" s="1">
        <v>1</v>
      </c>
      <c r="G185" s="18">
        <v>397.61</v>
      </c>
      <c r="H185" s="18">
        <v>2.17</v>
      </c>
      <c r="I185" s="18">
        <v>10.08</v>
      </c>
      <c r="J185" s="18">
        <v>55.84</v>
      </c>
      <c r="K185" s="18">
        <f t="shared" si="14"/>
        <v>465.70000000000005</v>
      </c>
      <c r="L185" s="44">
        <f t="shared" si="16"/>
        <v>293.391</v>
      </c>
      <c r="M185" s="49">
        <f t="shared" si="15"/>
        <v>172.30900000000003</v>
      </c>
      <c r="N185" s="31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</row>
    <row r="186" spans="1:48" ht="15">
      <c r="A186" s="32"/>
      <c r="B186" s="32" t="s">
        <v>256</v>
      </c>
      <c r="C186" s="33" t="s">
        <v>17</v>
      </c>
      <c r="D186" s="1" t="s">
        <v>293</v>
      </c>
      <c r="E186" s="34" t="s">
        <v>294</v>
      </c>
      <c r="F186" s="9">
        <v>1</v>
      </c>
      <c r="G186" s="18">
        <v>494.42</v>
      </c>
      <c r="H186" s="18">
        <v>2.69</v>
      </c>
      <c r="I186" s="18">
        <v>12.54</v>
      </c>
      <c r="J186" s="18">
        <v>69.44</v>
      </c>
      <c r="K186" s="18">
        <f t="shared" si="14"/>
        <v>579.09</v>
      </c>
      <c r="L186" s="44">
        <f t="shared" si="16"/>
        <v>364.82669999999996</v>
      </c>
      <c r="M186" s="49">
        <f t="shared" si="15"/>
        <v>214.26330000000007</v>
      </c>
      <c r="N186" s="31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</row>
    <row r="187" spans="1:48" ht="15">
      <c r="A187" s="32"/>
      <c r="B187" s="32" t="s">
        <v>256</v>
      </c>
      <c r="C187" s="33" t="s">
        <v>17</v>
      </c>
      <c r="D187" s="1" t="s">
        <v>295</v>
      </c>
      <c r="E187" s="34" t="s">
        <v>296</v>
      </c>
      <c r="F187" s="1">
        <v>1</v>
      </c>
      <c r="G187" s="18">
        <v>999.2</v>
      </c>
      <c r="H187" s="18">
        <v>5.44</v>
      </c>
      <c r="I187" s="18">
        <v>25.33</v>
      </c>
      <c r="J187" s="18">
        <v>140.34</v>
      </c>
      <c r="K187" s="18">
        <f t="shared" si="14"/>
        <v>1170.31</v>
      </c>
      <c r="L187" s="44">
        <f t="shared" si="16"/>
        <v>737.2952999999999</v>
      </c>
      <c r="M187" s="49">
        <f t="shared" si="15"/>
        <v>433.01470000000006</v>
      </c>
      <c r="N187" s="31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</row>
    <row r="188" spans="1:48" ht="15">
      <c r="A188" s="32"/>
      <c r="B188" s="32" t="s">
        <v>256</v>
      </c>
      <c r="C188" s="33" t="s">
        <v>17</v>
      </c>
      <c r="D188" s="1" t="s">
        <v>297</v>
      </c>
      <c r="E188" s="34" t="s">
        <v>298</v>
      </c>
      <c r="F188" s="1">
        <v>1</v>
      </c>
      <c r="G188" s="18">
        <v>930.05</v>
      </c>
      <c r="H188" s="18">
        <v>5.07</v>
      </c>
      <c r="I188" s="18">
        <v>23.58</v>
      </c>
      <c r="J188" s="18">
        <v>130.63</v>
      </c>
      <c r="K188" s="18">
        <f t="shared" si="14"/>
        <v>1089.33</v>
      </c>
      <c r="L188" s="44">
        <f t="shared" si="16"/>
        <v>686.2778999999999</v>
      </c>
      <c r="M188" s="49">
        <f t="shared" si="15"/>
        <v>403.0521</v>
      </c>
      <c r="N188" s="31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</row>
    <row r="189" spans="1:48" ht="15">
      <c r="A189" s="32"/>
      <c r="B189" s="32" t="s">
        <v>256</v>
      </c>
      <c r="C189" s="33" t="s">
        <v>17</v>
      </c>
      <c r="D189" s="1" t="s">
        <v>299</v>
      </c>
      <c r="E189" s="34" t="s">
        <v>300</v>
      </c>
      <c r="F189" s="1">
        <v>1</v>
      </c>
      <c r="G189" s="18">
        <v>41.49</v>
      </c>
      <c r="H189" s="18">
        <v>0.23</v>
      </c>
      <c r="I189" s="18">
        <v>1.05</v>
      </c>
      <c r="J189" s="18">
        <v>5.83</v>
      </c>
      <c r="K189" s="18">
        <f t="shared" si="14"/>
        <v>48.599999999999994</v>
      </c>
      <c r="L189" s="44">
        <f t="shared" si="16"/>
        <v>30.618</v>
      </c>
      <c r="M189" s="49">
        <f t="shared" si="15"/>
        <v>17.981999999999996</v>
      </c>
      <c r="N189" s="31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</row>
    <row r="190" spans="1:48" ht="15">
      <c r="A190" s="32"/>
      <c r="B190" s="32" t="s">
        <v>256</v>
      </c>
      <c r="C190" s="33" t="s">
        <v>17</v>
      </c>
      <c r="D190" s="1" t="s">
        <v>301</v>
      </c>
      <c r="E190" s="34" t="s">
        <v>302</v>
      </c>
      <c r="F190" s="1">
        <v>2</v>
      </c>
      <c r="G190" s="18">
        <v>5.53</v>
      </c>
      <c r="H190" s="18">
        <v>0.03</v>
      </c>
      <c r="I190" s="18">
        <v>0.14</v>
      </c>
      <c r="J190" s="18">
        <v>0.78</v>
      </c>
      <c r="K190" s="18">
        <f t="shared" si="14"/>
        <v>6.48</v>
      </c>
      <c r="L190" s="44">
        <f t="shared" si="16"/>
        <v>4.082400000000001</v>
      </c>
      <c r="M190" s="49">
        <f t="shared" si="15"/>
        <v>2.3975999999999997</v>
      </c>
      <c r="N190" s="31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</row>
    <row r="191" spans="1:66" ht="15">
      <c r="A191" s="32"/>
      <c r="B191" s="32" t="s">
        <v>256</v>
      </c>
      <c r="C191" s="33" t="s">
        <v>17</v>
      </c>
      <c r="D191" s="1" t="s">
        <v>303</v>
      </c>
      <c r="E191" s="34" t="s">
        <v>304</v>
      </c>
      <c r="F191" s="1">
        <v>6</v>
      </c>
      <c r="G191" s="18">
        <v>16.6</v>
      </c>
      <c r="H191" s="18">
        <v>0.09</v>
      </c>
      <c r="I191" s="18">
        <v>0.42</v>
      </c>
      <c r="J191" s="18">
        <v>2.33</v>
      </c>
      <c r="K191" s="18">
        <f t="shared" si="14"/>
        <v>19.440000000000005</v>
      </c>
      <c r="L191" s="44">
        <f t="shared" si="16"/>
        <v>12.247200000000001</v>
      </c>
      <c r="M191" s="49">
        <f t="shared" si="15"/>
        <v>7.192800000000004</v>
      </c>
      <c r="N191" s="31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</row>
    <row r="192" spans="1:48" ht="15">
      <c r="A192" s="32"/>
      <c r="B192" s="32" t="s">
        <v>256</v>
      </c>
      <c r="C192" s="33" t="s">
        <v>17</v>
      </c>
      <c r="D192" s="1" t="s">
        <v>305</v>
      </c>
      <c r="E192" s="34" t="s">
        <v>306</v>
      </c>
      <c r="F192" s="1">
        <v>12</v>
      </c>
      <c r="G192" s="18">
        <v>33.19</v>
      </c>
      <c r="H192" s="18">
        <v>0.18</v>
      </c>
      <c r="I192" s="18">
        <v>0.84</v>
      </c>
      <c r="J192" s="18">
        <v>4.66</v>
      </c>
      <c r="K192" s="18">
        <f t="shared" si="14"/>
        <v>38.870000000000005</v>
      </c>
      <c r="L192" s="44">
        <f t="shared" si="16"/>
        <v>24.488100000000003</v>
      </c>
      <c r="M192" s="49">
        <f t="shared" si="15"/>
        <v>14.381900000000002</v>
      </c>
      <c r="N192" s="31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</row>
    <row r="193" spans="1:48" ht="15">
      <c r="A193" s="32"/>
      <c r="B193" s="32" t="s">
        <v>256</v>
      </c>
      <c r="C193" s="33" t="s">
        <v>17</v>
      </c>
      <c r="D193" s="1" t="s">
        <v>307</v>
      </c>
      <c r="E193" s="34" t="s">
        <v>308</v>
      </c>
      <c r="F193" s="1">
        <v>1</v>
      </c>
      <c r="G193" s="18">
        <v>16.6</v>
      </c>
      <c r="H193" s="18">
        <v>0.09</v>
      </c>
      <c r="I193" s="18">
        <v>0.42</v>
      </c>
      <c r="J193" s="18">
        <v>2.33</v>
      </c>
      <c r="K193" s="18">
        <f t="shared" si="14"/>
        <v>19.440000000000005</v>
      </c>
      <c r="L193" s="44">
        <f t="shared" si="16"/>
        <v>12.247200000000001</v>
      </c>
      <c r="M193" s="49">
        <f t="shared" si="15"/>
        <v>7.192800000000004</v>
      </c>
      <c r="N193" s="31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</row>
    <row r="194" spans="1:48" ht="15">
      <c r="A194" s="32"/>
      <c r="B194" s="32" t="s">
        <v>256</v>
      </c>
      <c r="C194" s="33" t="s">
        <v>17</v>
      </c>
      <c r="D194" s="1" t="s">
        <v>309</v>
      </c>
      <c r="E194" s="34" t="s">
        <v>310</v>
      </c>
      <c r="F194" s="1">
        <v>1</v>
      </c>
      <c r="G194" s="18">
        <v>567.02</v>
      </c>
      <c r="H194" s="18">
        <v>3.09</v>
      </c>
      <c r="I194" s="18">
        <v>14.38</v>
      </c>
      <c r="J194" s="18">
        <v>79.64</v>
      </c>
      <c r="K194" s="18">
        <f t="shared" si="14"/>
        <v>664.13</v>
      </c>
      <c r="L194" s="44">
        <f t="shared" si="16"/>
        <v>418.40189999999996</v>
      </c>
      <c r="M194" s="49">
        <f t="shared" si="15"/>
        <v>245.72810000000004</v>
      </c>
      <c r="N194" s="31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</row>
    <row r="195" spans="1:48" ht="15">
      <c r="A195" s="32"/>
      <c r="B195" s="32" t="s">
        <v>256</v>
      </c>
      <c r="C195" s="33" t="s">
        <v>17</v>
      </c>
      <c r="D195" s="1" t="s">
        <v>311</v>
      </c>
      <c r="E195" s="34" t="s">
        <v>312</v>
      </c>
      <c r="F195" s="1">
        <v>2</v>
      </c>
      <c r="G195" s="18">
        <v>359.57</v>
      </c>
      <c r="H195" s="18">
        <v>1.96</v>
      </c>
      <c r="I195" s="18">
        <v>9.12</v>
      </c>
      <c r="J195" s="18">
        <v>50.5</v>
      </c>
      <c r="K195" s="18">
        <f t="shared" si="14"/>
        <v>421.15</v>
      </c>
      <c r="L195" s="44">
        <f t="shared" si="16"/>
        <v>265.32449999999994</v>
      </c>
      <c r="M195" s="49">
        <f t="shared" si="15"/>
        <v>155.82550000000003</v>
      </c>
      <c r="N195" s="31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</row>
    <row r="196" spans="1:48" ht="15">
      <c r="A196" s="32"/>
      <c r="B196" s="32" t="s">
        <v>256</v>
      </c>
      <c r="C196" s="33" t="s">
        <v>17</v>
      </c>
      <c r="D196" s="1" t="s">
        <v>313</v>
      </c>
      <c r="E196" s="34" t="s">
        <v>314</v>
      </c>
      <c r="F196" s="1">
        <v>1</v>
      </c>
      <c r="G196" s="18">
        <v>190.16</v>
      </c>
      <c r="H196" s="18">
        <v>1.04</v>
      </c>
      <c r="I196" s="18">
        <v>4.82</v>
      </c>
      <c r="J196" s="18">
        <v>26.71</v>
      </c>
      <c r="K196" s="18">
        <f t="shared" si="14"/>
        <v>222.73</v>
      </c>
      <c r="L196" s="44">
        <f t="shared" si="16"/>
        <v>140.3199</v>
      </c>
      <c r="M196" s="49">
        <f t="shared" si="15"/>
        <v>82.4101</v>
      </c>
      <c r="N196" s="31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</row>
    <row r="197" spans="1:48" ht="15">
      <c r="A197" s="32"/>
      <c r="B197" s="32" t="s">
        <v>256</v>
      </c>
      <c r="C197" s="33" t="s">
        <v>17</v>
      </c>
      <c r="D197" s="1" t="s">
        <v>315</v>
      </c>
      <c r="E197" s="34" t="s">
        <v>316</v>
      </c>
      <c r="F197" s="1">
        <v>2</v>
      </c>
      <c r="G197" s="18">
        <v>55.32</v>
      </c>
      <c r="H197" s="18">
        <v>0.3</v>
      </c>
      <c r="I197" s="18">
        <v>1.4</v>
      </c>
      <c r="J197" s="18">
        <v>7.77</v>
      </c>
      <c r="K197" s="18">
        <f t="shared" si="14"/>
        <v>64.78999999999999</v>
      </c>
      <c r="L197" s="44">
        <f t="shared" si="16"/>
        <v>40.817699999999995</v>
      </c>
      <c r="M197" s="49">
        <f t="shared" si="15"/>
        <v>23.972299999999997</v>
      </c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</row>
    <row r="198" spans="1:48" ht="15">
      <c r="A198" s="32"/>
      <c r="B198" s="32" t="s">
        <v>256</v>
      </c>
      <c r="C198" s="33" t="s">
        <v>17</v>
      </c>
      <c r="D198" s="1" t="s">
        <v>317</v>
      </c>
      <c r="E198" s="34" t="s">
        <v>318</v>
      </c>
      <c r="F198" s="1">
        <v>1</v>
      </c>
      <c r="G198" s="18">
        <v>127.93</v>
      </c>
      <c r="H198" s="18">
        <v>0.7</v>
      </c>
      <c r="I198" s="18">
        <v>3.24</v>
      </c>
      <c r="J198" s="18">
        <v>17.97</v>
      </c>
      <c r="K198" s="18">
        <f t="shared" si="14"/>
        <v>149.84</v>
      </c>
      <c r="L198" s="44">
        <f t="shared" si="16"/>
        <v>94.3992</v>
      </c>
      <c r="M198" s="49">
        <f t="shared" si="15"/>
        <v>55.44080000000001</v>
      </c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</row>
    <row r="199" spans="1:48" ht="15">
      <c r="A199" s="32"/>
      <c r="B199" s="32" t="s">
        <v>256</v>
      </c>
      <c r="C199" s="33" t="s">
        <v>17</v>
      </c>
      <c r="D199" s="1" t="s">
        <v>319</v>
      </c>
      <c r="E199" s="34" t="s">
        <v>320</v>
      </c>
      <c r="F199" s="1">
        <v>1</v>
      </c>
      <c r="G199" s="18">
        <v>110.64</v>
      </c>
      <c r="H199" s="18">
        <v>0.6</v>
      </c>
      <c r="I199" s="18">
        <v>2.81</v>
      </c>
      <c r="J199" s="18">
        <v>15.54</v>
      </c>
      <c r="K199" s="18">
        <f t="shared" si="14"/>
        <v>129.59</v>
      </c>
      <c r="L199" s="44">
        <f t="shared" si="16"/>
        <v>81.6417</v>
      </c>
      <c r="M199" s="49">
        <f t="shared" si="15"/>
        <v>47.9483</v>
      </c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</row>
    <row r="200" spans="1:48" ht="15">
      <c r="A200" s="32"/>
      <c r="B200" s="32" t="s">
        <v>256</v>
      </c>
      <c r="C200" s="33" t="s">
        <v>17</v>
      </c>
      <c r="D200" s="1" t="s">
        <v>321</v>
      </c>
      <c r="E200" s="34" t="s">
        <v>322</v>
      </c>
      <c r="F200" s="1">
        <v>1</v>
      </c>
      <c r="G200" s="18">
        <v>22.13</v>
      </c>
      <c r="H200" s="18">
        <v>0.12</v>
      </c>
      <c r="I200" s="18">
        <v>0.56</v>
      </c>
      <c r="J200" s="18">
        <v>3.11</v>
      </c>
      <c r="K200" s="18">
        <f t="shared" si="14"/>
        <v>25.919999999999998</v>
      </c>
      <c r="L200" s="44">
        <f t="shared" si="16"/>
        <v>16.3296</v>
      </c>
      <c r="M200" s="49">
        <f t="shared" si="15"/>
        <v>9.590399999999999</v>
      </c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</row>
    <row r="201" spans="1:48" ht="15">
      <c r="A201" s="32"/>
      <c r="B201" s="32" t="s">
        <v>256</v>
      </c>
      <c r="C201" s="33" t="s">
        <v>17</v>
      </c>
      <c r="D201" s="1" t="s">
        <v>323</v>
      </c>
      <c r="E201" s="34" t="s">
        <v>324</v>
      </c>
      <c r="F201" s="1">
        <v>1</v>
      </c>
      <c r="G201" s="18">
        <v>84.36</v>
      </c>
      <c r="H201" s="18">
        <v>0.46</v>
      </c>
      <c r="I201" s="18">
        <v>2.14</v>
      </c>
      <c r="J201" s="18">
        <v>11.85</v>
      </c>
      <c r="K201" s="18">
        <f t="shared" si="14"/>
        <v>98.80999999999999</v>
      </c>
      <c r="L201" s="44">
        <f t="shared" si="16"/>
        <v>62.250299999999996</v>
      </c>
      <c r="M201" s="49">
        <f t="shared" si="15"/>
        <v>36.55969999999999</v>
      </c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</row>
    <row r="202" spans="1:48" ht="15">
      <c r="A202" s="32"/>
      <c r="B202" s="32" t="s">
        <v>256</v>
      </c>
      <c r="C202" s="33" t="s">
        <v>17</v>
      </c>
      <c r="D202" s="1" t="s">
        <v>325</v>
      </c>
      <c r="E202" s="34"/>
      <c r="F202" s="1">
        <v>1</v>
      </c>
      <c r="G202" s="18"/>
      <c r="H202" s="18"/>
      <c r="I202" s="18"/>
      <c r="J202" s="18"/>
      <c r="K202" s="18">
        <f t="shared" si="14"/>
        <v>0</v>
      </c>
      <c r="L202" s="44">
        <f t="shared" si="16"/>
        <v>0</v>
      </c>
      <c r="M202" s="49">
        <f t="shared" si="15"/>
        <v>0</v>
      </c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</row>
    <row r="203" spans="1:48" ht="15">
      <c r="A203" s="32"/>
      <c r="B203" s="32" t="s">
        <v>256</v>
      </c>
      <c r="C203" s="33" t="s">
        <v>17</v>
      </c>
      <c r="D203" s="1" t="s">
        <v>326</v>
      </c>
      <c r="E203" s="34"/>
      <c r="F203" s="1">
        <v>1</v>
      </c>
      <c r="G203" s="18"/>
      <c r="H203" s="18"/>
      <c r="I203" s="18"/>
      <c r="J203" s="18"/>
      <c r="K203" s="18">
        <f t="shared" si="14"/>
        <v>0</v>
      </c>
      <c r="L203" s="44">
        <f t="shared" si="16"/>
        <v>0</v>
      </c>
      <c r="M203" s="49">
        <f t="shared" si="15"/>
        <v>0</v>
      </c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</row>
    <row r="204" spans="1:48" ht="15">
      <c r="A204" s="32"/>
      <c r="B204" s="32" t="s">
        <v>256</v>
      </c>
      <c r="C204" s="33" t="s">
        <v>17</v>
      </c>
      <c r="D204" s="1" t="s">
        <v>327</v>
      </c>
      <c r="E204" s="35"/>
      <c r="F204" s="1">
        <v>1</v>
      </c>
      <c r="G204" s="18"/>
      <c r="H204" s="18"/>
      <c r="I204" s="18"/>
      <c r="J204" s="18"/>
      <c r="K204" s="18">
        <f t="shared" si="14"/>
        <v>0</v>
      </c>
      <c r="L204" s="44">
        <f t="shared" si="16"/>
        <v>0</v>
      </c>
      <c r="M204" s="49">
        <f t="shared" si="15"/>
        <v>0</v>
      </c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</row>
    <row r="205" spans="1:48" ht="15">
      <c r="A205" s="32"/>
      <c r="B205" s="32" t="s">
        <v>256</v>
      </c>
      <c r="C205" s="33" t="s">
        <v>17</v>
      </c>
      <c r="D205" s="1" t="s">
        <v>328</v>
      </c>
      <c r="E205" s="35"/>
      <c r="F205" s="1">
        <v>1</v>
      </c>
      <c r="G205" s="18"/>
      <c r="H205" s="18"/>
      <c r="I205" s="18"/>
      <c r="J205" s="18"/>
      <c r="K205" s="18">
        <f aca="true" t="shared" si="17" ref="K205:K225">SUM(G205:J205)</f>
        <v>0</v>
      </c>
      <c r="L205" s="44">
        <f t="shared" si="16"/>
        <v>0</v>
      </c>
      <c r="M205" s="49">
        <f t="shared" si="15"/>
        <v>0</v>
      </c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</row>
    <row r="206" spans="1:48" ht="15">
      <c r="A206" s="32"/>
      <c r="B206" s="32" t="s">
        <v>256</v>
      </c>
      <c r="C206" s="33" t="s">
        <v>17</v>
      </c>
      <c r="D206" s="1" t="s">
        <v>329</v>
      </c>
      <c r="E206" s="34"/>
      <c r="F206" s="1">
        <v>1</v>
      </c>
      <c r="G206" s="18"/>
      <c r="H206" s="18"/>
      <c r="I206" s="18"/>
      <c r="J206" s="18"/>
      <c r="K206" s="18">
        <f t="shared" si="17"/>
        <v>0</v>
      </c>
      <c r="L206" s="44">
        <f t="shared" si="16"/>
        <v>0</v>
      </c>
      <c r="M206" s="49">
        <f t="shared" si="15"/>
        <v>0</v>
      </c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</row>
    <row r="207" spans="1:48" ht="15">
      <c r="A207" s="32"/>
      <c r="B207" s="32" t="s">
        <v>256</v>
      </c>
      <c r="C207" s="33" t="s">
        <v>17</v>
      </c>
      <c r="D207" s="1" t="s">
        <v>330</v>
      </c>
      <c r="E207" s="34"/>
      <c r="F207" s="1">
        <v>1</v>
      </c>
      <c r="G207" s="18"/>
      <c r="H207" s="18"/>
      <c r="I207" s="18"/>
      <c r="J207" s="18"/>
      <c r="K207" s="18">
        <f t="shared" si="17"/>
        <v>0</v>
      </c>
      <c r="L207" s="44">
        <f t="shared" si="16"/>
        <v>0</v>
      </c>
      <c r="M207" s="49">
        <f aca="true" t="shared" si="18" ref="M207:M239">K207-L207</f>
        <v>0</v>
      </c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</row>
    <row r="208" spans="1:48" ht="15">
      <c r="A208" s="32"/>
      <c r="B208" s="32" t="s">
        <v>256</v>
      </c>
      <c r="C208" s="33" t="s">
        <v>17</v>
      </c>
      <c r="D208" s="1" t="s">
        <v>331</v>
      </c>
      <c r="E208" s="34"/>
      <c r="F208" s="1">
        <v>1</v>
      </c>
      <c r="G208" s="18"/>
      <c r="H208" s="18"/>
      <c r="I208" s="18"/>
      <c r="J208" s="18"/>
      <c r="K208" s="18">
        <f t="shared" si="17"/>
        <v>0</v>
      </c>
      <c r="L208" s="44">
        <f aca="true" t="shared" si="19" ref="L208:L223">(K208*0.09)*7</f>
        <v>0</v>
      </c>
      <c r="M208" s="49">
        <f t="shared" si="18"/>
        <v>0</v>
      </c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</row>
    <row r="209" spans="1:48" ht="15">
      <c r="A209" s="32"/>
      <c r="B209" s="32" t="s">
        <v>256</v>
      </c>
      <c r="C209" s="33" t="s">
        <v>17</v>
      </c>
      <c r="D209" s="1" t="s">
        <v>332</v>
      </c>
      <c r="E209" s="34"/>
      <c r="F209" s="1">
        <v>1</v>
      </c>
      <c r="G209" s="18"/>
      <c r="H209" s="18"/>
      <c r="I209" s="18"/>
      <c r="J209" s="18"/>
      <c r="K209" s="18">
        <f t="shared" si="17"/>
        <v>0</v>
      </c>
      <c r="L209" s="44">
        <f t="shared" si="19"/>
        <v>0</v>
      </c>
      <c r="M209" s="49">
        <f t="shared" si="18"/>
        <v>0</v>
      </c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</row>
    <row r="210" spans="1:48" ht="15">
      <c r="A210" s="32"/>
      <c r="B210" s="32" t="s">
        <v>256</v>
      </c>
      <c r="C210" s="33" t="s">
        <v>17</v>
      </c>
      <c r="D210" s="1" t="s">
        <v>333</v>
      </c>
      <c r="E210" s="34"/>
      <c r="F210" s="1">
        <v>1</v>
      </c>
      <c r="G210" s="18"/>
      <c r="H210" s="18"/>
      <c r="I210" s="18"/>
      <c r="J210" s="18"/>
      <c r="K210" s="18">
        <f t="shared" si="17"/>
        <v>0</v>
      </c>
      <c r="L210" s="44">
        <f t="shared" si="19"/>
        <v>0</v>
      </c>
      <c r="M210" s="49">
        <f t="shared" si="18"/>
        <v>0</v>
      </c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</row>
    <row r="211" spans="1:48" ht="15">
      <c r="A211" s="32"/>
      <c r="B211" s="32" t="s">
        <v>256</v>
      </c>
      <c r="C211" s="33" t="s">
        <v>17</v>
      </c>
      <c r="D211" s="1" t="s">
        <v>334</v>
      </c>
      <c r="E211" s="34" t="s">
        <v>335</v>
      </c>
      <c r="F211" s="1">
        <v>9</v>
      </c>
      <c r="G211" s="18">
        <v>560.11</v>
      </c>
      <c r="H211" s="18">
        <v>3.05</v>
      </c>
      <c r="I211" s="18">
        <v>14.2</v>
      </c>
      <c r="J211" s="18">
        <v>78.67</v>
      </c>
      <c r="K211" s="18">
        <f t="shared" si="17"/>
        <v>656.03</v>
      </c>
      <c r="L211" s="44">
        <f t="shared" si="19"/>
        <v>413.2989</v>
      </c>
      <c r="M211" s="49">
        <f t="shared" si="18"/>
        <v>242.73109999999997</v>
      </c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</row>
    <row r="212" spans="1:48" ht="15">
      <c r="A212" s="32"/>
      <c r="B212" s="32" t="s">
        <v>256</v>
      </c>
      <c r="C212" s="33" t="s">
        <v>17</v>
      </c>
      <c r="D212" s="1" t="s">
        <v>336</v>
      </c>
      <c r="E212" s="34" t="s">
        <v>337</v>
      </c>
      <c r="F212" s="1">
        <v>34</v>
      </c>
      <c r="G212" s="18">
        <v>1175.53</v>
      </c>
      <c r="H212" s="18">
        <v>6.4</v>
      </c>
      <c r="I212" s="18">
        <v>29.8</v>
      </c>
      <c r="J212" s="18">
        <v>165.11</v>
      </c>
      <c r="K212" s="18">
        <f t="shared" si="17"/>
        <v>1376.8400000000001</v>
      </c>
      <c r="L212" s="44">
        <f t="shared" si="19"/>
        <v>867.4092</v>
      </c>
      <c r="M212" s="49">
        <f t="shared" si="18"/>
        <v>509.4308000000001</v>
      </c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</row>
    <row r="213" spans="1:48" ht="15">
      <c r="A213" s="32"/>
      <c r="B213" s="32" t="s">
        <v>256</v>
      </c>
      <c r="C213" s="33" t="s">
        <v>17</v>
      </c>
      <c r="D213" s="1" t="s">
        <v>338</v>
      </c>
      <c r="E213" s="34" t="s">
        <v>339</v>
      </c>
      <c r="F213" s="1">
        <v>1</v>
      </c>
      <c r="G213" s="18">
        <v>86.44</v>
      </c>
      <c r="H213" s="18">
        <v>0.47</v>
      </c>
      <c r="I213" s="18">
        <v>2.19</v>
      </c>
      <c r="J213" s="18">
        <v>12.14</v>
      </c>
      <c r="K213" s="18">
        <f t="shared" si="17"/>
        <v>101.24</v>
      </c>
      <c r="L213" s="44">
        <f t="shared" si="19"/>
        <v>63.7812</v>
      </c>
      <c r="M213" s="49">
        <f t="shared" si="18"/>
        <v>37.4588</v>
      </c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</row>
    <row r="214" spans="1:48" ht="15">
      <c r="A214" s="32"/>
      <c r="B214" s="32" t="s">
        <v>256</v>
      </c>
      <c r="C214" s="33" t="s">
        <v>17</v>
      </c>
      <c r="D214" s="1" t="s">
        <v>340</v>
      </c>
      <c r="E214" s="34" t="s">
        <v>341</v>
      </c>
      <c r="F214" s="1">
        <v>1</v>
      </c>
      <c r="G214" s="18">
        <v>27.66</v>
      </c>
      <c r="H214" s="18">
        <v>0.15</v>
      </c>
      <c r="I214" s="18">
        <v>0.7</v>
      </c>
      <c r="J214" s="18">
        <v>3.88</v>
      </c>
      <c r="K214" s="18">
        <f t="shared" si="17"/>
        <v>32.39</v>
      </c>
      <c r="L214" s="44">
        <f t="shared" si="19"/>
        <v>20.4057</v>
      </c>
      <c r="M214" s="49">
        <f t="shared" si="18"/>
        <v>11.984300000000001</v>
      </c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</row>
    <row r="215" spans="1:39" ht="15">
      <c r="A215" s="32"/>
      <c r="B215" s="32" t="s">
        <v>256</v>
      </c>
      <c r="C215" s="33" t="s">
        <v>17</v>
      </c>
      <c r="D215" s="1" t="s">
        <v>342</v>
      </c>
      <c r="E215" s="34" t="s">
        <v>343</v>
      </c>
      <c r="F215" s="1">
        <v>1</v>
      </c>
      <c r="G215" s="18">
        <v>24.2</v>
      </c>
      <c r="H215" s="18">
        <v>0.13</v>
      </c>
      <c r="I215" s="18">
        <v>0.61</v>
      </c>
      <c r="J215" s="18">
        <v>3.4</v>
      </c>
      <c r="K215" s="18">
        <f t="shared" si="17"/>
        <v>28.339999999999996</v>
      </c>
      <c r="L215" s="44">
        <f t="shared" si="19"/>
        <v>17.8542</v>
      </c>
      <c r="M215" s="49">
        <f t="shared" si="18"/>
        <v>10.485799999999998</v>
      </c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</row>
    <row r="216" spans="1:39" ht="15">
      <c r="A216" s="32"/>
      <c r="B216" s="32" t="s">
        <v>256</v>
      </c>
      <c r="C216" s="33" t="s">
        <v>17</v>
      </c>
      <c r="D216" s="1" t="s">
        <v>344</v>
      </c>
      <c r="E216" s="34" t="s">
        <v>345</v>
      </c>
      <c r="F216" s="1">
        <v>1</v>
      </c>
      <c r="G216" s="18">
        <v>2.07</v>
      </c>
      <c r="H216" s="18">
        <v>0.01</v>
      </c>
      <c r="I216" s="18">
        <v>0.05</v>
      </c>
      <c r="J216" s="18">
        <v>0.29</v>
      </c>
      <c r="K216" s="18">
        <f t="shared" si="17"/>
        <v>2.4199999999999995</v>
      </c>
      <c r="L216" s="44">
        <f t="shared" si="19"/>
        <v>1.5245999999999995</v>
      </c>
      <c r="M216" s="49">
        <f t="shared" si="18"/>
        <v>0.8954</v>
      </c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</row>
    <row r="217" spans="1:39" ht="15">
      <c r="A217" s="32"/>
      <c r="B217" s="32" t="s">
        <v>256</v>
      </c>
      <c r="C217" s="33" t="s">
        <v>17</v>
      </c>
      <c r="D217" s="1" t="s">
        <v>346</v>
      </c>
      <c r="E217" s="34" t="s">
        <v>347</v>
      </c>
      <c r="F217" s="1">
        <v>1</v>
      </c>
      <c r="G217" s="18">
        <v>11.06</v>
      </c>
      <c r="H217" s="18">
        <v>0.06</v>
      </c>
      <c r="I217" s="18">
        <v>0.28</v>
      </c>
      <c r="J217" s="18">
        <v>1.55</v>
      </c>
      <c r="K217" s="18">
        <f t="shared" si="17"/>
        <v>12.950000000000001</v>
      </c>
      <c r="L217" s="44">
        <f t="shared" si="19"/>
        <v>8.1585</v>
      </c>
      <c r="M217" s="49">
        <f t="shared" si="18"/>
        <v>4.791500000000001</v>
      </c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</row>
    <row r="218" spans="1:39" ht="15">
      <c r="A218" s="32"/>
      <c r="B218" s="32" t="s">
        <v>256</v>
      </c>
      <c r="C218" s="33" t="s">
        <v>17</v>
      </c>
      <c r="D218" s="1" t="s">
        <v>348</v>
      </c>
      <c r="E218" s="34" t="s">
        <v>349</v>
      </c>
      <c r="F218" s="1">
        <v>1</v>
      </c>
      <c r="G218" s="18">
        <v>76.76</v>
      </c>
      <c r="H218" s="18">
        <v>0.42</v>
      </c>
      <c r="I218" s="18">
        <v>1.95</v>
      </c>
      <c r="J218" s="18">
        <v>10.78</v>
      </c>
      <c r="K218" s="18">
        <f t="shared" si="17"/>
        <v>89.91000000000001</v>
      </c>
      <c r="L218" s="44">
        <f t="shared" si="19"/>
        <v>56.6433</v>
      </c>
      <c r="M218" s="49">
        <f t="shared" si="18"/>
        <v>33.26670000000001</v>
      </c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</row>
    <row r="219" spans="1:39" ht="15">
      <c r="A219" s="32"/>
      <c r="B219" s="32" t="s">
        <v>256</v>
      </c>
      <c r="C219" s="33" t="s">
        <v>17</v>
      </c>
      <c r="D219" s="1" t="s">
        <v>520</v>
      </c>
      <c r="E219" s="34" t="s">
        <v>350</v>
      </c>
      <c r="F219" s="1">
        <v>1</v>
      </c>
      <c r="G219" s="18">
        <v>25858.26</v>
      </c>
      <c r="H219" s="18">
        <v>140.87</v>
      </c>
      <c r="I219" s="18">
        <v>655.6</v>
      </c>
      <c r="J219" s="18">
        <v>3631.85</v>
      </c>
      <c r="K219" s="18">
        <f t="shared" si="17"/>
        <v>30286.579999999994</v>
      </c>
      <c r="L219" s="44">
        <f t="shared" si="19"/>
        <v>19080.545399999995</v>
      </c>
      <c r="M219" s="49">
        <f t="shared" si="18"/>
        <v>11206.034599999999</v>
      </c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</row>
    <row r="220" spans="1:39" ht="15">
      <c r="A220" s="32"/>
      <c r="B220" s="32" t="s">
        <v>256</v>
      </c>
      <c r="C220" s="33" t="s">
        <v>17</v>
      </c>
      <c r="D220" s="1" t="s">
        <v>351</v>
      </c>
      <c r="E220" s="34" t="s">
        <v>352</v>
      </c>
      <c r="F220" s="1">
        <v>2</v>
      </c>
      <c r="G220" s="18">
        <v>2032.98</v>
      </c>
      <c r="H220" s="18">
        <v>11.08</v>
      </c>
      <c r="I220" s="18">
        <v>51.54</v>
      </c>
      <c r="J220" s="18">
        <v>285.54</v>
      </c>
      <c r="K220" s="18">
        <f t="shared" si="17"/>
        <v>2381.14</v>
      </c>
      <c r="L220" s="44">
        <f t="shared" si="19"/>
        <v>1500.1182</v>
      </c>
      <c r="M220" s="49">
        <f t="shared" si="18"/>
        <v>881.0218</v>
      </c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</row>
    <row r="221" spans="1:39" ht="15">
      <c r="A221" s="32"/>
      <c r="B221" s="32" t="s">
        <v>256</v>
      </c>
      <c r="C221" s="33" t="s">
        <v>17</v>
      </c>
      <c r="D221" s="1" t="s">
        <v>353</v>
      </c>
      <c r="E221" s="34" t="s">
        <v>354</v>
      </c>
      <c r="F221" s="1">
        <v>4</v>
      </c>
      <c r="G221" s="18">
        <v>110.64</v>
      </c>
      <c r="H221" s="18">
        <v>0.6</v>
      </c>
      <c r="I221" s="18">
        <v>2.81</v>
      </c>
      <c r="J221" s="18">
        <v>15.54</v>
      </c>
      <c r="K221" s="18">
        <f t="shared" si="17"/>
        <v>129.59</v>
      </c>
      <c r="L221" s="44">
        <f t="shared" si="19"/>
        <v>81.6417</v>
      </c>
      <c r="M221" s="49">
        <f t="shared" si="18"/>
        <v>47.9483</v>
      </c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</row>
    <row r="222" spans="1:39" ht="15">
      <c r="A222" s="32"/>
      <c r="B222" s="32" t="s">
        <v>256</v>
      </c>
      <c r="C222" s="33" t="s">
        <v>17</v>
      </c>
      <c r="D222" s="1" t="s">
        <v>355</v>
      </c>
      <c r="E222" s="34" t="s">
        <v>356</v>
      </c>
      <c r="F222" s="1">
        <v>11</v>
      </c>
      <c r="G222" s="18">
        <v>76.06</v>
      </c>
      <c r="H222" s="18">
        <v>0.41</v>
      </c>
      <c r="I222" s="18">
        <v>1.93</v>
      </c>
      <c r="J222" s="18">
        <v>10.68</v>
      </c>
      <c r="K222" s="18">
        <f t="shared" si="17"/>
        <v>89.08000000000001</v>
      </c>
      <c r="L222" s="44">
        <f t="shared" si="19"/>
        <v>56.120400000000004</v>
      </c>
      <c r="M222" s="49">
        <f t="shared" si="18"/>
        <v>32.95960000000001</v>
      </c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</row>
    <row r="223" spans="1:39" ht="15">
      <c r="A223" s="32"/>
      <c r="B223" s="32" t="s">
        <v>256</v>
      </c>
      <c r="C223" s="33" t="s">
        <v>17</v>
      </c>
      <c r="D223" s="1" t="s">
        <v>357</v>
      </c>
      <c r="E223" s="34" t="s">
        <v>358</v>
      </c>
      <c r="F223" s="1">
        <v>1</v>
      </c>
      <c r="G223" s="18">
        <v>745.43</v>
      </c>
      <c r="H223" s="18">
        <v>4.06</v>
      </c>
      <c r="I223" s="18">
        <v>18.9</v>
      </c>
      <c r="J223" s="18">
        <v>104.7</v>
      </c>
      <c r="K223" s="18">
        <f t="shared" si="17"/>
        <v>873.0899999999999</v>
      </c>
      <c r="L223" s="44">
        <f t="shared" si="19"/>
        <v>550.0467</v>
      </c>
      <c r="M223" s="49">
        <f t="shared" si="18"/>
        <v>323.04329999999993</v>
      </c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</row>
    <row r="224" spans="1:39" ht="15">
      <c r="A224" s="32"/>
      <c r="B224" s="32" t="s">
        <v>359</v>
      </c>
      <c r="C224" s="33" t="s">
        <v>19</v>
      </c>
      <c r="D224" s="1" t="s">
        <v>116</v>
      </c>
      <c r="E224" s="34" t="s">
        <v>174</v>
      </c>
      <c r="F224" s="1">
        <v>2</v>
      </c>
      <c r="G224" s="18">
        <v>3600</v>
      </c>
      <c r="H224" s="18"/>
      <c r="I224" s="18">
        <v>11.84</v>
      </c>
      <c r="J224" s="18">
        <v>920.87</v>
      </c>
      <c r="K224" s="18">
        <f t="shared" si="17"/>
        <v>4532.71</v>
      </c>
      <c r="L224" s="44">
        <f>(K224*0.09)*5</f>
        <v>2039.7195</v>
      </c>
      <c r="M224" s="49">
        <f t="shared" si="18"/>
        <v>2492.9905</v>
      </c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</row>
    <row r="225" spans="1:39" ht="15">
      <c r="A225" s="32"/>
      <c r="B225" s="32" t="s">
        <v>360</v>
      </c>
      <c r="C225" s="33" t="s">
        <v>21</v>
      </c>
      <c r="D225" s="1" t="s">
        <v>108</v>
      </c>
      <c r="E225" s="34" t="s">
        <v>198</v>
      </c>
      <c r="F225" s="1">
        <v>1</v>
      </c>
      <c r="G225" s="18">
        <v>1615.5</v>
      </c>
      <c r="H225" s="18"/>
      <c r="I225" s="18">
        <v>58.53</v>
      </c>
      <c r="J225" s="18">
        <v>364.72</v>
      </c>
      <c r="K225" s="18">
        <f t="shared" si="17"/>
        <v>2038.75</v>
      </c>
      <c r="L225" s="44">
        <f>(K225*0.09)*4</f>
        <v>733.9499999999999</v>
      </c>
      <c r="M225" s="49">
        <f t="shared" si="18"/>
        <v>1304.8000000000002</v>
      </c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</row>
    <row r="226" spans="1:39" ht="15">
      <c r="A226" s="32"/>
      <c r="B226" s="32" t="s">
        <v>361</v>
      </c>
      <c r="C226" s="36" t="s">
        <v>362</v>
      </c>
      <c r="D226" s="1" t="s">
        <v>124</v>
      </c>
      <c r="E226" s="34" t="s">
        <v>148</v>
      </c>
      <c r="F226" s="1">
        <v>2</v>
      </c>
      <c r="G226" s="18">
        <v>379.64</v>
      </c>
      <c r="H226" s="18"/>
      <c r="I226" s="18">
        <v>143.92196316672315</v>
      </c>
      <c r="J226" s="18">
        <v>402.09656437132253</v>
      </c>
      <c r="K226" s="18">
        <f>SUM(G226:J226)</f>
        <v>925.6585275380456</v>
      </c>
      <c r="L226" s="44">
        <f>(K226*0.09)*3.25</f>
        <v>270.75511930487835</v>
      </c>
      <c r="M226" s="49">
        <f t="shared" si="18"/>
        <v>654.9034082331673</v>
      </c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</row>
    <row r="227" spans="1:39" ht="15">
      <c r="A227" s="32"/>
      <c r="B227" s="32" t="s">
        <v>361</v>
      </c>
      <c r="C227" s="36" t="s">
        <v>362</v>
      </c>
      <c r="D227" s="1" t="s">
        <v>363</v>
      </c>
      <c r="E227" s="34"/>
      <c r="G227" s="18">
        <v>770.95</v>
      </c>
      <c r="H227" s="18"/>
      <c r="I227" s="18">
        <v>292.27</v>
      </c>
      <c r="J227" s="18">
        <v>816.55</v>
      </c>
      <c r="K227" s="18">
        <f>SUM(G227:J227)</f>
        <v>1879.77</v>
      </c>
      <c r="L227" s="44">
        <f>(K227*0.09)*3.25</f>
        <v>549.832725</v>
      </c>
      <c r="M227" s="49">
        <f t="shared" si="18"/>
        <v>1329.937275</v>
      </c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</row>
    <row r="228" spans="1:39" ht="15">
      <c r="A228" s="32"/>
      <c r="B228" s="32" t="s">
        <v>521</v>
      </c>
      <c r="C228" s="33" t="s">
        <v>17</v>
      </c>
      <c r="D228" s="1" t="s">
        <v>522</v>
      </c>
      <c r="E228" s="34"/>
      <c r="F228" s="1">
        <v>1</v>
      </c>
      <c r="G228" s="18">
        <v>8634.46</v>
      </c>
      <c r="H228" s="18"/>
      <c r="I228" s="18"/>
      <c r="J228" s="18"/>
      <c r="K228" s="18">
        <f>SUM(G228:J228)</f>
        <v>8634.46</v>
      </c>
      <c r="L228" s="44">
        <f>(K228*0.09)*7</f>
        <v>5439.7098</v>
      </c>
      <c r="M228" s="49">
        <f t="shared" si="18"/>
        <v>3194.7501999999995</v>
      </c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</row>
    <row r="229" spans="1:39" ht="15">
      <c r="A229" s="32"/>
      <c r="B229" s="32" t="s">
        <v>364</v>
      </c>
      <c r="C229" s="37" t="s">
        <v>253</v>
      </c>
      <c r="D229" s="1" t="s">
        <v>365</v>
      </c>
      <c r="E229" s="34" t="s">
        <v>366</v>
      </c>
      <c r="F229" s="1">
        <v>1</v>
      </c>
      <c r="G229" s="18">
        <v>64.56</v>
      </c>
      <c r="H229" s="18"/>
      <c r="I229" s="18">
        <v>17.52</v>
      </c>
      <c r="J229" s="18">
        <v>45.62</v>
      </c>
      <c r="K229" s="18">
        <f aca="true" t="shared" si="20" ref="K229:K234">SUM(G229:J229)</f>
        <v>127.69999999999999</v>
      </c>
      <c r="L229" s="44">
        <f>(K229*0.09)*2</f>
        <v>22.985999999999997</v>
      </c>
      <c r="M229" s="49">
        <f t="shared" si="18"/>
        <v>104.714</v>
      </c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</row>
    <row r="230" spans="1:39" ht="15">
      <c r="A230" s="32"/>
      <c r="B230" s="32" t="s">
        <v>364</v>
      </c>
      <c r="C230" s="37" t="s">
        <v>253</v>
      </c>
      <c r="D230" s="1" t="s">
        <v>367</v>
      </c>
      <c r="E230" s="34" t="s">
        <v>368</v>
      </c>
      <c r="F230" s="1">
        <v>1</v>
      </c>
      <c r="G230" s="18">
        <f>177.25+15.91</f>
        <v>193.16</v>
      </c>
      <c r="H230" s="18"/>
      <c r="I230" s="18">
        <v>52.41</v>
      </c>
      <c r="J230" s="18">
        <v>136.51</v>
      </c>
      <c r="K230" s="18">
        <f t="shared" si="20"/>
        <v>382.08</v>
      </c>
      <c r="L230" s="44">
        <f aca="true" t="shared" si="21" ref="L230:L236">(K230*0.09)*2</f>
        <v>68.7744</v>
      </c>
      <c r="M230" s="49">
        <f t="shared" si="18"/>
        <v>313.30559999999997</v>
      </c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</row>
    <row r="231" spans="1:39" ht="15">
      <c r="A231" s="32"/>
      <c r="B231" s="32" t="s">
        <v>364</v>
      </c>
      <c r="C231" s="37" t="s">
        <v>253</v>
      </c>
      <c r="D231" s="1" t="s">
        <v>369</v>
      </c>
      <c r="E231" s="34" t="s">
        <v>370</v>
      </c>
      <c r="F231" s="1">
        <v>1</v>
      </c>
      <c r="G231" s="18">
        <f>195.6+17.55</f>
        <v>213.15</v>
      </c>
      <c r="H231" s="18"/>
      <c r="I231" s="18">
        <v>57.83</v>
      </c>
      <c r="J231" s="18">
        <v>150.63</v>
      </c>
      <c r="K231" s="18">
        <f t="shared" si="20"/>
        <v>421.61</v>
      </c>
      <c r="L231" s="44">
        <f t="shared" si="21"/>
        <v>75.8898</v>
      </c>
      <c r="M231" s="49">
        <f t="shared" si="18"/>
        <v>345.72020000000003</v>
      </c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</row>
    <row r="232" spans="1:39" ht="15">
      <c r="A232" s="32"/>
      <c r="B232" s="32" t="s">
        <v>364</v>
      </c>
      <c r="C232" s="37" t="s">
        <v>253</v>
      </c>
      <c r="D232" s="1" t="s">
        <v>371</v>
      </c>
      <c r="E232" s="34" t="s">
        <v>372</v>
      </c>
      <c r="F232" s="1">
        <v>2</v>
      </c>
      <c r="G232" s="18">
        <f>34+3.05</f>
        <v>37.05</v>
      </c>
      <c r="H232" s="18"/>
      <c r="I232" s="18">
        <v>10.05</v>
      </c>
      <c r="J232" s="18">
        <v>26.18</v>
      </c>
      <c r="K232" s="18">
        <f t="shared" si="20"/>
        <v>73.28</v>
      </c>
      <c r="L232" s="44">
        <f t="shared" si="21"/>
        <v>13.1904</v>
      </c>
      <c r="M232" s="49">
        <f t="shared" si="18"/>
        <v>60.089600000000004</v>
      </c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</row>
    <row r="233" spans="1:39" ht="15">
      <c r="A233" s="32"/>
      <c r="B233" s="32" t="s">
        <v>364</v>
      </c>
      <c r="C233" s="37" t="s">
        <v>253</v>
      </c>
      <c r="D233" s="1" t="s">
        <v>373</v>
      </c>
      <c r="E233" s="34"/>
      <c r="F233" s="1">
        <v>1</v>
      </c>
      <c r="G233" s="18">
        <f>31.49+131.21+11.17</f>
        <v>173.87</v>
      </c>
      <c r="H233" s="18"/>
      <c r="I233" s="18">
        <v>47.17</v>
      </c>
      <c r="J233" s="18">
        <v>122.87</v>
      </c>
      <c r="K233" s="18">
        <f t="shared" si="20"/>
        <v>343.91</v>
      </c>
      <c r="L233" s="44">
        <f t="shared" si="21"/>
        <v>61.903800000000004</v>
      </c>
      <c r="M233" s="49">
        <f t="shared" si="18"/>
        <v>282.00620000000004</v>
      </c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</row>
    <row r="234" spans="1:39" ht="15">
      <c r="A234" s="32"/>
      <c r="B234" s="32" t="s">
        <v>364</v>
      </c>
      <c r="C234" s="37" t="s">
        <v>253</v>
      </c>
      <c r="D234" s="1" t="s">
        <v>367</v>
      </c>
      <c r="E234" s="34" t="s">
        <v>368</v>
      </c>
      <c r="F234" s="1">
        <v>1</v>
      </c>
      <c r="G234" s="18">
        <f>177.25+45.23</f>
        <v>222.48</v>
      </c>
      <c r="H234" s="18"/>
      <c r="I234" s="18">
        <v>60.36</v>
      </c>
      <c r="J234" s="18">
        <v>157.23</v>
      </c>
      <c r="K234" s="18">
        <f t="shared" si="20"/>
        <v>440.06999999999994</v>
      </c>
      <c r="L234" s="44">
        <f t="shared" si="21"/>
        <v>79.21259999999998</v>
      </c>
      <c r="M234" s="49">
        <f t="shared" si="18"/>
        <v>360.8574</v>
      </c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</row>
    <row r="235" spans="1:39" ht="15">
      <c r="A235" s="32"/>
      <c r="B235" s="32" t="s">
        <v>364</v>
      </c>
      <c r="C235" s="37" t="s">
        <v>253</v>
      </c>
      <c r="D235" s="1" t="s">
        <v>369</v>
      </c>
      <c r="E235" s="34" t="s">
        <v>370</v>
      </c>
      <c r="F235" s="1">
        <v>1</v>
      </c>
      <c r="G235" s="18">
        <f>195.6+49.91</f>
        <v>245.51</v>
      </c>
      <c r="H235" s="18"/>
      <c r="I235" s="18">
        <v>66.62</v>
      </c>
      <c r="J235" s="18">
        <v>173.5</v>
      </c>
      <c r="K235" s="18">
        <f>SUM(G235:J235)</f>
        <v>485.63</v>
      </c>
      <c r="L235" s="44">
        <f t="shared" si="21"/>
        <v>87.4134</v>
      </c>
      <c r="M235" s="49">
        <f t="shared" si="18"/>
        <v>398.21659999999997</v>
      </c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</row>
    <row r="236" spans="1:39" ht="15">
      <c r="A236" s="32"/>
      <c r="B236" s="32" t="s">
        <v>364</v>
      </c>
      <c r="C236" s="37" t="s">
        <v>253</v>
      </c>
      <c r="D236" s="1" t="s">
        <v>371</v>
      </c>
      <c r="E236" s="34" t="s">
        <v>372</v>
      </c>
      <c r="F236" s="1">
        <v>2</v>
      </c>
      <c r="G236" s="18">
        <f>16+4.08+1.25</f>
        <v>21.33</v>
      </c>
      <c r="H236" s="18"/>
      <c r="I236" s="18">
        <v>5.79</v>
      </c>
      <c r="J236" s="18">
        <v>15.07</v>
      </c>
      <c r="K236" s="18">
        <f>SUM(G236:J236)</f>
        <v>42.19</v>
      </c>
      <c r="L236" s="44">
        <f t="shared" si="21"/>
        <v>7.594199999999999</v>
      </c>
      <c r="M236" s="49">
        <f t="shared" si="18"/>
        <v>34.5958</v>
      </c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</row>
    <row r="237" spans="1:39" ht="15">
      <c r="A237" s="32"/>
      <c r="B237" s="32" t="s">
        <v>374</v>
      </c>
      <c r="C237" s="33" t="s">
        <v>375</v>
      </c>
      <c r="D237" s="1" t="s">
        <v>376</v>
      </c>
      <c r="E237" s="34"/>
      <c r="F237" s="1">
        <v>1</v>
      </c>
      <c r="G237" s="18">
        <v>1798.3</v>
      </c>
      <c r="H237" s="18"/>
      <c r="I237" s="18"/>
      <c r="J237" s="18"/>
      <c r="K237" s="18">
        <f>SUM(G237:J237)</f>
        <v>1798.3</v>
      </c>
      <c r="L237" s="18">
        <f>SUM(H237:K237)</f>
        <v>1798.3</v>
      </c>
      <c r="M237" s="49">
        <f t="shared" si="18"/>
        <v>0</v>
      </c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</row>
    <row r="238" spans="1:39" ht="15">
      <c r="A238" s="32"/>
      <c r="B238" s="32" t="s">
        <v>377</v>
      </c>
      <c r="C238" s="33" t="s">
        <v>13</v>
      </c>
      <c r="D238" s="1" t="s">
        <v>378</v>
      </c>
      <c r="E238" s="34"/>
      <c r="F238" s="1">
        <v>1</v>
      </c>
      <c r="G238" s="18">
        <v>3144.51</v>
      </c>
      <c r="H238" s="18"/>
      <c r="I238" s="18"/>
      <c r="J238" s="18"/>
      <c r="K238" s="18">
        <f>SUM(G238:J238)</f>
        <v>3144.51</v>
      </c>
      <c r="L238" s="18">
        <f>SUM(H238:K238)</f>
        <v>3144.51</v>
      </c>
      <c r="M238" s="49">
        <f t="shared" si="18"/>
        <v>0</v>
      </c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</row>
    <row r="239" spans="1:39" ht="15">
      <c r="A239" s="32"/>
      <c r="B239" s="32" t="s">
        <v>379</v>
      </c>
      <c r="C239" s="33" t="s">
        <v>13</v>
      </c>
      <c r="D239" s="1" t="s">
        <v>94</v>
      </c>
      <c r="E239" s="34"/>
      <c r="F239" s="1">
        <v>1</v>
      </c>
      <c r="G239" s="18">
        <v>13780.34</v>
      </c>
      <c r="H239" s="18"/>
      <c r="I239" s="18"/>
      <c r="J239" s="18"/>
      <c r="K239" s="18">
        <f>SUM(G239:J239)</f>
        <v>13780.34</v>
      </c>
      <c r="L239" s="18">
        <f>SUM(H239:K239)</f>
        <v>13780.34</v>
      </c>
      <c r="M239" s="49">
        <f t="shared" si="18"/>
        <v>0</v>
      </c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</row>
    <row r="240" spans="4:39" ht="18.75" thickBot="1">
      <c r="D240" s="24" t="s">
        <v>517</v>
      </c>
      <c r="K240" s="50">
        <f>SUM(K143:K239)</f>
        <v>298364.7385275382</v>
      </c>
      <c r="L240" s="50">
        <f>SUM(L143:L239)</f>
        <v>191541.7568443049</v>
      </c>
      <c r="M240" s="46">
        <f>SUM(M143:M239)</f>
        <v>106822.98168323319</v>
      </c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</row>
    <row r="241" spans="12:39" ht="15.75" thickTop="1">
      <c r="L241" s="18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</row>
    <row r="242" spans="2:39" ht="18">
      <c r="B242" s="42" t="s">
        <v>380</v>
      </c>
      <c r="L242" s="18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</row>
    <row r="243" spans="1:39" ht="15">
      <c r="A243" s="32"/>
      <c r="B243" s="32" t="s">
        <v>381</v>
      </c>
      <c r="C243" s="33" t="s">
        <v>17</v>
      </c>
      <c r="D243" s="1" t="s">
        <v>257</v>
      </c>
      <c r="E243" s="34" t="s">
        <v>258</v>
      </c>
      <c r="F243" s="1">
        <v>1</v>
      </c>
      <c r="G243" s="18">
        <v>4513.454272558346</v>
      </c>
      <c r="H243" s="18">
        <v>351.1737984084563</v>
      </c>
      <c r="I243" s="18">
        <v>122.26774020354355</v>
      </c>
      <c r="J243" s="18">
        <v>40.98614235274628</v>
      </c>
      <c r="K243" s="18">
        <f aca="true" t="shared" si="22" ref="K243:K304">SUM(G243:J243)</f>
        <v>5027.881953523092</v>
      </c>
      <c r="L243" s="44">
        <f>(K243*0.09)*7</f>
        <v>3167.565630719548</v>
      </c>
      <c r="M243" s="49">
        <f aca="true" t="shared" si="23" ref="M243:M306">K243-L243</f>
        <v>1860.3163228035442</v>
      </c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</row>
    <row r="244" spans="1:39" ht="15">
      <c r="A244" s="32"/>
      <c r="B244" s="32" t="s">
        <v>381</v>
      </c>
      <c r="C244" s="33" t="s">
        <v>17</v>
      </c>
      <c r="D244" s="1" t="s">
        <v>382</v>
      </c>
      <c r="E244" s="34" t="s">
        <v>383</v>
      </c>
      <c r="F244" s="1">
        <v>1</v>
      </c>
      <c r="G244" s="18">
        <v>4062.108845302511</v>
      </c>
      <c r="H244" s="18">
        <v>316.05641856761065</v>
      </c>
      <c r="I244" s="18">
        <v>110.0409661831892</v>
      </c>
      <c r="J244" s="18">
        <v>36.88752811747165</v>
      </c>
      <c r="K244" s="18">
        <f t="shared" si="22"/>
        <v>4525.093758170782</v>
      </c>
      <c r="L244" s="44">
        <f aca="true" t="shared" si="24" ref="L244:L307">(K244*0.09)*7</f>
        <v>2850.8090676475927</v>
      </c>
      <c r="M244" s="49">
        <f t="shared" si="23"/>
        <v>1674.2846905231895</v>
      </c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</row>
    <row r="245" spans="1:39" ht="15">
      <c r="A245" s="32"/>
      <c r="B245" s="32" t="s">
        <v>381</v>
      </c>
      <c r="C245" s="33" t="s">
        <v>17</v>
      </c>
      <c r="D245" s="1" t="s">
        <v>260</v>
      </c>
      <c r="E245" s="34" t="s">
        <v>261</v>
      </c>
      <c r="F245" s="1">
        <v>1</v>
      </c>
      <c r="G245" s="18">
        <v>22567.27136279173</v>
      </c>
      <c r="H245" s="18">
        <v>1755.8689920422814</v>
      </c>
      <c r="I245" s="18">
        <v>611.3387010177178</v>
      </c>
      <c r="J245" s="18">
        <v>204.9307117637314</v>
      </c>
      <c r="K245" s="18">
        <f t="shared" si="22"/>
        <v>25139.40976761546</v>
      </c>
      <c r="L245" s="44">
        <f t="shared" si="24"/>
        <v>15837.828153597737</v>
      </c>
      <c r="M245" s="49">
        <f t="shared" si="23"/>
        <v>9301.581614017723</v>
      </c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</row>
    <row r="246" spans="1:39" ht="15">
      <c r="A246" s="32"/>
      <c r="B246" s="32" t="s">
        <v>381</v>
      </c>
      <c r="C246" s="33" t="s">
        <v>17</v>
      </c>
      <c r="D246" s="1" t="s">
        <v>262</v>
      </c>
      <c r="E246" s="34" t="s">
        <v>158</v>
      </c>
      <c r="F246" s="1">
        <v>1</v>
      </c>
      <c r="G246" s="18">
        <v>7131.257750642186</v>
      </c>
      <c r="H246" s="18">
        <v>554.854601485361</v>
      </c>
      <c r="I246" s="18">
        <v>193.1830295215988</v>
      </c>
      <c r="J246" s="18">
        <v>64.75810491733912</v>
      </c>
      <c r="K246" s="18">
        <f t="shared" si="22"/>
        <v>7944.053486566485</v>
      </c>
      <c r="L246" s="44">
        <f t="shared" si="24"/>
        <v>5004.753696536885</v>
      </c>
      <c r="M246" s="49">
        <f t="shared" si="23"/>
        <v>2939.2997900295995</v>
      </c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</row>
    <row r="247" spans="1:39" ht="15">
      <c r="A247" s="32"/>
      <c r="B247" s="32" t="s">
        <v>381</v>
      </c>
      <c r="C247" s="33" t="s">
        <v>17</v>
      </c>
      <c r="D247" s="1" t="s">
        <v>385</v>
      </c>
      <c r="E247" s="34" t="s">
        <v>386</v>
      </c>
      <c r="F247" s="1">
        <v>1</v>
      </c>
      <c r="G247" s="18">
        <v>1354.0362817675036</v>
      </c>
      <c r="H247" s="18">
        <v>105.35213952253689</v>
      </c>
      <c r="I247" s="18">
        <v>36.680322061063066</v>
      </c>
      <c r="J247" s="18">
        <v>12.295842705823885</v>
      </c>
      <c r="K247" s="18">
        <f t="shared" si="22"/>
        <v>1508.3645860569272</v>
      </c>
      <c r="L247" s="44">
        <f t="shared" si="24"/>
        <v>950.269689215864</v>
      </c>
      <c r="M247" s="49">
        <f t="shared" si="23"/>
        <v>558.0948968410632</v>
      </c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</row>
    <row r="248" spans="1:39" ht="15">
      <c r="A248" s="32"/>
      <c r="B248" s="32" t="s">
        <v>381</v>
      </c>
      <c r="C248" s="33" t="s">
        <v>17</v>
      </c>
      <c r="D248" s="1" t="s">
        <v>263</v>
      </c>
      <c r="E248" s="34" t="s">
        <v>156</v>
      </c>
      <c r="F248" s="1">
        <v>1</v>
      </c>
      <c r="G248" s="18">
        <v>5235.606956167681</v>
      </c>
      <c r="H248" s="18">
        <v>407.3616061538093</v>
      </c>
      <c r="I248" s="18">
        <v>141.83057863611052</v>
      </c>
      <c r="J248" s="18">
        <v>47.54392512918569</v>
      </c>
      <c r="K248" s="18">
        <f t="shared" si="22"/>
        <v>5832.343066086787</v>
      </c>
      <c r="L248" s="44">
        <f t="shared" si="24"/>
        <v>3674.376131634676</v>
      </c>
      <c r="M248" s="49">
        <f t="shared" si="23"/>
        <v>2157.966934452111</v>
      </c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</row>
    <row r="249" spans="1:39" ht="15">
      <c r="A249" s="32"/>
      <c r="B249" s="32" t="s">
        <v>381</v>
      </c>
      <c r="C249" s="33" t="s">
        <v>17</v>
      </c>
      <c r="D249" s="1" t="s">
        <v>264</v>
      </c>
      <c r="E249" s="34" t="s">
        <v>162</v>
      </c>
      <c r="F249" s="1">
        <v>1</v>
      </c>
      <c r="G249" s="18">
        <v>27080.725635350074</v>
      </c>
      <c r="H249" s="18">
        <v>2107.042790450738</v>
      </c>
      <c r="I249" s="18">
        <v>733.6064412212613</v>
      </c>
      <c r="J249" s="18">
        <v>245.91685411647768</v>
      </c>
      <c r="K249" s="18">
        <f t="shared" si="22"/>
        <v>30167.29172113855</v>
      </c>
      <c r="L249" s="44">
        <f t="shared" si="24"/>
        <v>19005.393784317286</v>
      </c>
      <c r="M249" s="49">
        <f t="shared" si="23"/>
        <v>11161.897936821264</v>
      </c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</row>
    <row r="250" spans="1:39" ht="15">
      <c r="A250" s="32"/>
      <c r="B250" s="32" t="s">
        <v>381</v>
      </c>
      <c r="C250" s="33" t="s">
        <v>17</v>
      </c>
      <c r="D250" s="1" t="s">
        <v>265</v>
      </c>
      <c r="E250" s="34" t="s">
        <v>199</v>
      </c>
      <c r="F250" s="1">
        <v>1</v>
      </c>
      <c r="G250" s="18">
        <v>9026.908545116692</v>
      </c>
      <c r="H250" s="18">
        <v>702.3475968169126</v>
      </c>
      <c r="I250" s="18">
        <v>244.5354804070871</v>
      </c>
      <c r="J250" s="18">
        <v>81.97228470549256</v>
      </c>
      <c r="K250" s="18">
        <f t="shared" si="22"/>
        <v>10055.763907046185</v>
      </c>
      <c r="L250" s="44">
        <f t="shared" si="24"/>
        <v>6335.131261439096</v>
      </c>
      <c r="M250" s="49">
        <f t="shared" si="23"/>
        <v>3720.6326456070883</v>
      </c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</row>
    <row r="251" spans="1:39" ht="15">
      <c r="A251" s="32"/>
      <c r="B251" s="32" t="s">
        <v>381</v>
      </c>
      <c r="C251" s="33" t="s">
        <v>17</v>
      </c>
      <c r="D251" s="1" t="s">
        <v>387</v>
      </c>
      <c r="E251" s="34" t="s">
        <v>200</v>
      </c>
      <c r="F251" s="1">
        <v>1</v>
      </c>
      <c r="G251" s="18">
        <v>4513.454272558346</v>
      </c>
      <c r="H251" s="18">
        <v>351.1737984084563</v>
      </c>
      <c r="I251" s="18">
        <v>122.26774020354355</v>
      </c>
      <c r="J251" s="18">
        <v>40.98614235274628</v>
      </c>
      <c r="K251" s="18">
        <f t="shared" si="22"/>
        <v>5027.881953523092</v>
      </c>
      <c r="L251" s="44">
        <f t="shared" si="24"/>
        <v>3167.565630719548</v>
      </c>
      <c r="M251" s="49">
        <f t="shared" si="23"/>
        <v>1860.3163228035442</v>
      </c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</row>
    <row r="252" spans="1:39" ht="15">
      <c r="A252" s="32"/>
      <c r="B252" s="32" t="s">
        <v>381</v>
      </c>
      <c r="C252" s="33" t="s">
        <v>17</v>
      </c>
      <c r="D252" s="1" t="s">
        <v>388</v>
      </c>
      <c r="E252" s="34" t="s">
        <v>201</v>
      </c>
      <c r="F252" s="1">
        <v>1</v>
      </c>
      <c r="G252" s="18">
        <v>4513.454272558346</v>
      </c>
      <c r="H252" s="18">
        <v>351.1737984084563</v>
      </c>
      <c r="I252" s="18">
        <v>122.26774020354355</v>
      </c>
      <c r="J252" s="18">
        <v>40.98614235274628</v>
      </c>
      <c r="K252" s="18">
        <f t="shared" si="22"/>
        <v>5027.881953523092</v>
      </c>
      <c r="L252" s="44">
        <f t="shared" si="24"/>
        <v>3167.565630719548</v>
      </c>
      <c r="M252" s="49">
        <f t="shared" si="23"/>
        <v>1860.3163228035442</v>
      </c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</row>
    <row r="253" spans="1:39" ht="15">
      <c r="A253" s="32"/>
      <c r="B253" s="32" t="s">
        <v>381</v>
      </c>
      <c r="C253" s="33" t="s">
        <v>17</v>
      </c>
      <c r="D253" s="1" t="s">
        <v>389</v>
      </c>
      <c r="E253" s="34" t="s">
        <v>267</v>
      </c>
      <c r="F253" s="1">
        <v>1</v>
      </c>
      <c r="G253" s="18">
        <v>383.64361316745936</v>
      </c>
      <c r="H253" s="18">
        <v>29.849772864718787</v>
      </c>
      <c r="I253" s="18">
        <v>10.392757917301202</v>
      </c>
      <c r="J253" s="18">
        <v>3.483822099983434</v>
      </c>
      <c r="K253" s="18">
        <f t="shared" si="22"/>
        <v>427.3699660494628</v>
      </c>
      <c r="L253" s="44">
        <f t="shared" si="24"/>
        <v>269.24307861116154</v>
      </c>
      <c r="M253" s="49">
        <f t="shared" si="23"/>
        <v>158.12688743830125</v>
      </c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</row>
    <row r="254" spans="1:39" ht="15">
      <c r="A254" s="32"/>
      <c r="B254" s="32" t="s">
        <v>381</v>
      </c>
      <c r="C254" s="33" t="s">
        <v>17</v>
      </c>
      <c r="D254" s="1" t="s">
        <v>268</v>
      </c>
      <c r="E254" s="34" t="s">
        <v>269</v>
      </c>
      <c r="F254" s="1">
        <v>1</v>
      </c>
      <c r="G254" s="18">
        <v>45.13454272558346</v>
      </c>
      <c r="H254" s="18">
        <v>3.511737984084563</v>
      </c>
      <c r="I254" s="18">
        <v>1.2226774020354354</v>
      </c>
      <c r="J254" s="18">
        <v>0.4098614235274628</v>
      </c>
      <c r="K254" s="18">
        <f t="shared" si="22"/>
        <v>50.278819535230916</v>
      </c>
      <c r="L254" s="44">
        <f t="shared" si="24"/>
        <v>31.675656307195474</v>
      </c>
      <c r="M254" s="49">
        <f t="shared" si="23"/>
        <v>18.60316322803544</v>
      </c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</row>
    <row r="255" spans="1:39" ht="15">
      <c r="A255" s="32"/>
      <c r="B255" s="32" t="s">
        <v>381</v>
      </c>
      <c r="C255" s="33" t="s">
        <v>17</v>
      </c>
      <c r="D255" s="1" t="s">
        <v>49</v>
      </c>
      <c r="E255" s="34" t="s">
        <v>270</v>
      </c>
      <c r="F255" s="1">
        <v>1</v>
      </c>
      <c r="G255" s="18">
        <v>45.13454272558346</v>
      </c>
      <c r="H255" s="18">
        <v>3.511737984084563</v>
      </c>
      <c r="I255" s="18">
        <v>1.2226774020354354</v>
      </c>
      <c r="J255" s="18">
        <v>0.4098614235274628</v>
      </c>
      <c r="K255" s="18">
        <f t="shared" si="22"/>
        <v>50.278819535230916</v>
      </c>
      <c r="L255" s="44">
        <f t="shared" si="24"/>
        <v>31.675656307195474</v>
      </c>
      <c r="M255" s="49">
        <f t="shared" si="23"/>
        <v>18.60316322803544</v>
      </c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</row>
    <row r="256" spans="1:39" ht="15">
      <c r="A256" s="32"/>
      <c r="B256" s="32" t="s">
        <v>381</v>
      </c>
      <c r="C256" s="33" t="s">
        <v>17</v>
      </c>
      <c r="D256" s="1" t="s">
        <v>271</v>
      </c>
      <c r="E256" s="34" t="s">
        <v>272</v>
      </c>
      <c r="F256" s="1">
        <v>1</v>
      </c>
      <c r="G256" s="18">
        <v>45.13454272558346</v>
      </c>
      <c r="H256" s="18">
        <v>3.511737984084563</v>
      </c>
      <c r="I256" s="18">
        <v>1.2226774020354354</v>
      </c>
      <c r="J256" s="18">
        <v>0.4098614235274628</v>
      </c>
      <c r="K256" s="18">
        <f t="shared" si="22"/>
        <v>50.278819535230916</v>
      </c>
      <c r="L256" s="44">
        <f t="shared" si="24"/>
        <v>31.675656307195474</v>
      </c>
      <c r="M256" s="49">
        <f t="shared" si="23"/>
        <v>18.60316322803544</v>
      </c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</row>
    <row r="257" spans="1:39" ht="15">
      <c r="A257" s="32"/>
      <c r="B257" s="32" t="s">
        <v>381</v>
      </c>
      <c r="C257" s="33" t="s">
        <v>17</v>
      </c>
      <c r="D257" s="1" t="s">
        <v>273</v>
      </c>
      <c r="E257" s="34" t="s">
        <v>274</v>
      </c>
      <c r="F257" s="1">
        <v>1</v>
      </c>
      <c r="G257" s="18">
        <v>45.13454272558346</v>
      </c>
      <c r="H257" s="18">
        <v>3.511737984084563</v>
      </c>
      <c r="I257" s="18">
        <v>1.2226774020354354</v>
      </c>
      <c r="J257" s="18">
        <v>0.4098614235274628</v>
      </c>
      <c r="K257" s="18">
        <f t="shared" si="22"/>
        <v>50.278819535230916</v>
      </c>
      <c r="L257" s="44">
        <f t="shared" si="24"/>
        <v>31.675656307195474</v>
      </c>
      <c r="M257" s="49">
        <f t="shared" si="23"/>
        <v>18.60316322803544</v>
      </c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</row>
    <row r="258" spans="1:39" ht="15">
      <c r="A258" s="32"/>
      <c r="B258" s="32" t="s">
        <v>381</v>
      </c>
      <c r="C258" s="33" t="s">
        <v>17</v>
      </c>
      <c r="D258" s="1" t="s">
        <v>275</v>
      </c>
      <c r="E258" s="34" t="s">
        <v>133</v>
      </c>
      <c r="F258" s="1">
        <v>1</v>
      </c>
      <c r="G258" s="18">
        <v>27261.26380625241</v>
      </c>
      <c r="H258" s="18">
        <v>2121.089742387076</v>
      </c>
      <c r="I258" s="18">
        <v>738.497150829403</v>
      </c>
      <c r="J258" s="18">
        <v>247.55629981058755</v>
      </c>
      <c r="K258" s="18">
        <f t="shared" si="22"/>
        <v>30368.40699927948</v>
      </c>
      <c r="L258" s="44">
        <f t="shared" si="24"/>
        <v>19132.09640954607</v>
      </c>
      <c r="M258" s="49">
        <f t="shared" si="23"/>
        <v>11236.31058973341</v>
      </c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</row>
    <row r="259" spans="1:39" ht="15">
      <c r="A259" s="32"/>
      <c r="B259" s="32" t="s">
        <v>381</v>
      </c>
      <c r="C259" s="33" t="s">
        <v>17</v>
      </c>
      <c r="D259" s="1" t="s">
        <v>390</v>
      </c>
      <c r="E259" s="34" t="s">
        <v>166</v>
      </c>
      <c r="F259" s="1">
        <v>1</v>
      </c>
      <c r="G259" s="18">
        <v>23379.69313185223</v>
      </c>
      <c r="H259" s="18">
        <v>1819.0802757558035</v>
      </c>
      <c r="I259" s="18">
        <v>633.3468942543556</v>
      </c>
      <c r="J259" s="18">
        <v>212.30821738722574</v>
      </c>
      <c r="K259" s="18">
        <f t="shared" si="22"/>
        <v>26044.428519249614</v>
      </c>
      <c r="L259" s="44">
        <f t="shared" si="24"/>
        <v>16407.989967127254</v>
      </c>
      <c r="M259" s="49">
        <f t="shared" si="23"/>
        <v>9636.43855212236</v>
      </c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</row>
    <row r="260" spans="1:39" ht="15">
      <c r="A260" s="32"/>
      <c r="B260" s="32" t="s">
        <v>381</v>
      </c>
      <c r="C260" s="33" t="s">
        <v>17</v>
      </c>
      <c r="D260" s="1" t="s">
        <v>61</v>
      </c>
      <c r="E260" s="34" t="s">
        <v>167</v>
      </c>
      <c r="F260" s="1">
        <v>2</v>
      </c>
      <c r="G260" s="18">
        <v>13919.492976569938</v>
      </c>
      <c r="H260" s="18">
        <v>1083.0199942916793</v>
      </c>
      <c r="I260" s="18">
        <v>377.0737107877283</v>
      </c>
      <c r="J260" s="18">
        <v>126.40126301586953</v>
      </c>
      <c r="K260" s="18">
        <f t="shared" si="22"/>
        <v>15505.987944665216</v>
      </c>
      <c r="L260" s="44">
        <f t="shared" si="24"/>
        <v>9768.772405139085</v>
      </c>
      <c r="M260" s="49">
        <f t="shared" si="23"/>
        <v>5737.215539526131</v>
      </c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</row>
    <row r="261" spans="1:39" ht="15">
      <c r="A261" s="32"/>
      <c r="B261" s="32" t="s">
        <v>381</v>
      </c>
      <c r="C261" s="33" t="s">
        <v>17</v>
      </c>
      <c r="D261" s="1" t="s">
        <v>64</v>
      </c>
      <c r="E261" s="34" t="s">
        <v>136</v>
      </c>
      <c r="F261" s="1">
        <v>2</v>
      </c>
      <c r="G261" s="18">
        <v>8214.486776056188</v>
      </c>
      <c r="H261" s="18">
        <v>639.1363131033904</v>
      </c>
      <c r="I261" s="18">
        <v>222.52728717044926</v>
      </c>
      <c r="J261" s="18">
        <v>74.59477908199823</v>
      </c>
      <c r="K261" s="18">
        <f t="shared" si="22"/>
        <v>9150.745155412025</v>
      </c>
      <c r="L261" s="44">
        <f t="shared" si="24"/>
        <v>5764.969447909576</v>
      </c>
      <c r="M261" s="49">
        <f t="shared" si="23"/>
        <v>3385.775707502449</v>
      </c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</row>
    <row r="262" spans="1:39" ht="15">
      <c r="A262" s="32"/>
      <c r="B262" s="32" t="s">
        <v>381</v>
      </c>
      <c r="C262" s="33" t="s">
        <v>17</v>
      </c>
      <c r="D262" s="1" t="s">
        <v>27</v>
      </c>
      <c r="E262" s="34" t="s">
        <v>137</v>
      </c>
      <c r="F262" s="1">
        <v>2</v>
      </c>
      <c r="G262" s="18">
        <v>3520.4943325955096</v>
      </c>
      <c r="H262" s="18">
        <v>273.9155627585959</v>
      </c>
      <c r="I262" s="18">
        <v>95.36883735876397</v>
      </c>
      <c r="J262" s="18">
        <v>31.9691910351421</v>
      </c>
      <c r="K262" s="18">
        <f t="shared" si="22"/>
        <v>3921.7479237480115</v>
      </c>
      <c r="L262" s="44">
        <f t="shared" si="24"/>
        <v>2470.7011919612473</v>
      </c>
      <c r="M262" s="49">
        <f t="shared" si="23"/>
        <v>1451.0467317867642</v>
      </c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</row>
    <row r="263" spans="1:39" ht="15">
      <c r="A263" s="32"/>
      <c r="B263" s="32" t="s">
        <v>381</v>
      </c>
      <c r="C263" s="33" t="s">
        <v>17</v>
      </c>
      <c r="D263" s="1" t="s">
        <v>215</v>
      </c>
      <c r="E263" s="34" t="s">
        <v>215</v>
      </c>
      <c r="F263" s="1">
        <v>2</v>
      </c>
      <c r="G263" s="18">
        <v>2933.7452771629246</v>
      </c>
      <c r="H263" s="18">
        <v>228.26296896549658</v>
      </c>
      <c r="I263" s="18">
        <v>79.47403113230331</v>
      </c>
      <c r="J263" s="18">
        <v>26.640992529285082</v>
      </c>
      <c r="K263" s="18">
        <f t="shared" si="22"/>
        <v>3268.1232697900095</v>
      </c>
      <c r="L263" s="44">
        <f t="shared" si="24"/>
        <v>2058.9176599677057</v>
      </c>
      <c r="M263" s="49">
        <f t="shared" si="23"/>
        <v>1209.2056098223038</v>
      </c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</row>
    <row r="264" spans="1:39" ht="15">
      <c r="A264" s="32"/>
      <c r="B264" s="32" t="s">
        <v>381</v>
      </c>
      <c r="C264" s="33" t="s">
        <v>17</v>
      </c>
      <c r="D264" s="1" t="s">
        <v>67</v>
      </c>
      <c r="E264" s="34" t="s">
        <v>172</v>
      </c>
      <c r="F264" s="1">
        <v>2</v>
      </c>
      <c r="G264" s="18">
        <v>992.9599399628361</v>
      </c>
      <c r="H264" s="18">
        <v>77.25823564986038</v>
      </c>
      <c r="I264" s="18">
        <v>26.89890284477958</v>
      </c>
      <c r="J264" s="18">
        <v>9.016951317604182</v>
      </c>
      <c r="K264" s="18">
        <f t="shared" si="22"/>
        <v>1106.1340297750803</v>
      </c>
      <c r="L264" s="44">
        <f t="shared" si="24"/>
        <v>696.8644387583006</v>
      </c>
      <c r="M264" s="49">
        <f t="shared" si="23"/>
        <v>409.2695910167797</v>
      </c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</row>
    <row r="265" spans="1:39" ht="15">
      <c r="A265" s="32"/>
      <c r="B265" s="32" t="s">
        <v>381</v>
      </c>
      <c r="C265" s="33" t="s">
        <v>17</v>
      </c>
      <c r="D265" s="1" t="s">
        <v>115</v>
      </c>
      <c r="E265" s="34" t="s">
        <v>205</v>
      </c>
      <c r="F265" s="1">
        <v>8</v>
      </c>
      <c r="G265" s="18">
        <v>1408.1977330382038</v>
      </c>
      <c r="H265" s="18">
        <v>109.56622510343837</v>
      </c>
      <c r="I265" s="18">
        <v>38.14753494350559</v>
      </c>
      <c r="J265" s="18">
        <v>12.78767641405684</v>
      </c>
      <c r="K265" s="18">
        <f t="shared" si="22"/>
        <v>1568.6991694992048</v>
      </c>
      <c r="L265" s="44">
        <f t="shared" si="24"/>
        <v>988.2804767844989</v>
      </c>
      <c r="M265" s="49">
        <f t="shared" si="23"/>
        <v>580.4186927147059</v>
      </c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</row>
    <row r="266" spans="1:39" ht="15">
      <c r="A266" s="32"/>
      <c r="B266" s="32" t="s">
        <v>381</v>
      </c>
      <c r="C266" s="33" t="s">
        <v>17</v>
      </c>
      <c r="D266" s="1" t="s">
        <v>391</v>
      </c>
      <c r="E266" s="34" t="s">
        <v>392</v>
      </c>
      <c r="F266" s="1">
        <v>2</v>
      </c>
      <c r="G266" s="18">
        <v>406.2108845302511</v>
      </c>
      <c r="H266" s="18">
        <v>31.605641856761068</v>
      </c>
      <c r="I266" s="18">
        <v>11.00409661831892</v>
      </c>
      <c r="J266" s="18">
        <v>3.6887528117471655</v>
      </c>
      <c r="K266" s="18">
        <f t="shared" si="22"/>
        <v>452.50937581707825</v>
      </c>
      <c r="L266" s="44">
        <f t="shared" si="24"/>
        <v>285.0809067647593</v>
      </c>
      <c r="M266" s="49">
        <f t="shared" si="23"/>
        <v>167.42846905231897</v>
      </c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</row>
    <row r="267" spans="1:39" ht="15">
      <c r="A267" s="32"/>
      <c r="B267" s="32" t="s">
        <v>381</v>
      </c>
      <c r="C267" s="33" t="s">
        <v>17</v>
      </c>
      <c r="D267" s="1" t="s">
        <v>393</v>
      </c>
      <c r="E267" s="34" t="s">
        <v>394</v>
      </c>
      <c r="F267" s="1">
        <v>4</v>
      </c>
      <c r="G267" s="18">
        <v>902.6908545116692</v>
      </c>
      <c r="H267" s="18">
        <v>70.23475968169126</v>
      </c>
      <c r="I267" s="18">
        <v>24.45354804070871</v>
      </c>
      <c r="J267" s="18">
        <v>8.197228470549256</v>
      </c>
      <c r="K267" s="18">
        <f t="shared" si="22"/>
        <v>1005.5763907046183</v>
      </c>
      <c r="L267" s="44">
        <f t="shared" si="24"/>
        <v>633.5131261439095</v>
      </c>
      <c r="M267" s="49">
        <f t="shared" si="23"/>
        <v>372.06326456070883</v>
      </c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</row>
    <row r="268" spans="1:39" ht="15">
      <c r="A268" s="32"/>
      <c r="B268" s="32" t="s">
        <v>381</v>
      </c>
      <c r="C268" s="33" t="s">
        <v>17</v>
      </c>
      <c r="D268" s="1" t="s">
        <v>395</v>
      </c>
      <c r="E268" s="34" t="s">
        <v>396</v>
      </c>
      <c r="F268" s="1">
        <v>2</v>
      </c>
      <c r="G268" s="18">
        <v>496.47996998141804</v>
      </c>
      <c r="H268" s="18">
        <v>38.62911782493019</v>
      </c>
      <c r="I268" s="18">
        <v>13.44945142238979</v>
      </c>
      <c r="J268" s="18">
        <v>4.508475658802091</v>
      </c>
      <c r="K268" s="18">
        <f t="shared" si="22"/>
        <v>553.0670148875402</v>
      </c>
      <c r="L268" s="44">
        <f t="shared" si="24"/>
        <v>348.4322193791503</v>
      </c>
      <c r="M268" s="49">
        <f t="shared" si="23"/>
        <v>204.63479550838986</v>
      </c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</row>
    <row r="269" spans="1:39" ht="15">
      <c r="A269" s="32"/>
      <c r="B269" s="32" t="s">
        <v>381</v>
      </c>
      <c r="C269" s="33" t="s">
        <v>17</v>
      </c>
      <c r="D269" s="1" t="s">
        <v>28</v>
      </c>
      <c r="E269" s="34" t="s">
        <v>138</v>
      </c>
      <c r="F269" s="1">
        <v>6</v>
      </c>
      <c r="G269" s="18">
        <v>15887.359039405377</v>
      </c>
      <c r="H269" s="18">
        <v>1236.131770397766</v>
      </c>
      <c r="I269" s="18">
        <v>430.3824455164733</v>
      </c>
      <c r="J269" s="18">
        <v>144.2712210816669</v>
      </c>
      <c r="K269" s="18">
        <f t="shared" si="22"/>
        <v>17698.144476401285</v>
      </c>
      <c r="L269" s="44">
        <f t="shared" si="24"/>
        <v>11149.83102013281</v>
      </c>
      <c r="M269" s="49">
        <f t="shared" si="23"/>
        <v>6548.313456268475</v>
      </c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</row>
    <row r="270" spans="1:39" ht="15">
      <c r="A270" s="32"/>
      <c r="B270" s="32" t="s">
        <v>381</v>
      </c>
      <c r="C270" s="33" t="s">
        <v>17</v>
      </c>
      <c r="D270" s="1" t="s">
        <v>29</v>
      </c>
      <c r="E270" s="34" t="s">
        <v>139</v>
      </c>
      <c r="F270" s="1">
        <v>8</v>
      </c>
      <c r="G270" s="18">
        <v>2708.0725635350072</v>
      </c>
      <c r="H270" s="18">
        <v>210.70427904507378</v>
      </c>
      <c r="I270" s="18">
        <v>73.36064412212613</v>
      </c>
      <c r="J270" s="18">
        <v>24.59168541164777</v>
      </c>
      <c r="K270" s="18">
        <f t="shared" si="22"/>
        <v>3016.7291721138545</v>
      </c>
      <c r="L270" s="44">
        <f t="shared" si="24"/>
        <v>1900.539378431728</v>
      </c>
      <c r="M270" s="49">
        <f t="shared" si="23"/>
        <v>1116.1897936821265</v>
      </c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</row>
    <row r="271" spans="1:39" ht="15">
      <c r="A271" s="32"/>
      <c r="B271" s="32" t="s">
        <v>381</v>
      </c>
      <c r="C271" s="33" t="s">
        <v>17</v>
      </c>
      <c r="D271" s="1" t="s">
        <v>65</v>
      </c>
      <c r="E271" s="34" t="s">
        <v>397</v>
      </c>
      <c r="F271" s="1">
        <v>2</v>
      </c>
      <c r="G271" s="18">
        <v>1354.0362817675036</v>
      </c>
      <c r="H271" s="18">
        <v>105.35213952253689</v>
      </c>
      <c r="I271" s="18">
        <v>36.680322061063066</v>
      </c>
      <c r="J271" s="18">
        <v>12.295842705823885</v>
      </c>
      <c r="K271" s="18">
        <f t="shared" si="22"/>
        <v>1508.3645860569272</v>
      </c>
      <c r="L271" s="44">
        <f t="shared" si="24"/>
        <v>950.269689215864</v>
      </c>
      <c r="M271" s="49">
        <f t="shared" si="23"/>
        <v>558.0948968410632</v>
      </c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</row>
    <row r="272" spans="1:39" ht="15">
      <c r="A272" s="32"/>
      <c r="B272" s="32" t="s">
        <v>381</v>
      </c>
      <c r="C272" s="33" t="s">
        <v>17</v>
      </c>
      <c r="D272" s="1" t="s">
        <v>116</v>
      </c>
      <c r="E272" s="34" t="s">
        <v>174</v>
      </c>
      <c r="F272" s="1">
        <v>81</v>
      </c>
      <c r="G272" s="18">
        <v>175483.10211706848</v>
      </c>
      <c r="H272" s="18">
        <v>13653.63728212078</v>
      </c>
      <c r="I272" s="18">
        <v>4753.7697391137735</v>
      </c>
      <c r="J272" s="18">
        <v>1593.5412146747753</v>
      </c>
      <c r="K272" s="18">
        <f t="shared" si="22"/>
        <v>195484.05035297782</v>
      </c>
      <c r="L272" s="44">
        <f t="shared" si="24"/>
        <v>123154.95172237602</v>
      </c>
      <c r="M272" s="49">
        <f t="shared" si="23"/>
        <v>72329.0986306018</v>
      </c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</row>
    <row r="273" spans="1:39" ht="15">
      <c r="A273" s="32"/>
      <c r="B273" s="32" t="s">
        <v>381</v>
      </c>
      <c r="C273" s="33" t="s">
        <v>17</v>
      </c>
      <c r="D273" s="1" t="s">
        <v>32</v>
      </c>
      <c r="E273" s="34" t="s">
        <v>142</v>
      </c>
      <c r="F273" s="1">
        <v>6</v>
      </c>
      <c r="G273" s="18">
        <v>8963.720185300874</v>
      </c>
      <c r="H273" s="18">
        <v>697.4311636391942</v>
      </c>
      <c r="I273" s="18">
        <v>242.8237320442375</v>
      </c>
      <c r="J273" s="18">
        <v>81.39847871255411</v>
      </c>
      <c r="K273" s="18">
        <f t="shared" si="22"/>
        <v>9985.373559696858</v>
      </c>
      <c r="L273" s="44">
        <f t="shared" si="24"/>
        <v>6290.7853426090205</v>
      </c>
      <c r="M273" s="49">
        <f t="shared" si="23"/>
        <v>3694.5882170878376</v>
      </c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</row>
    <row r="274" spans="1:39" ht="15">
      <c r="A274" s="32"/>
      <c r="B274" s="32" t="s">
        <v>381</v>
      </c>
      <c r="C274" s="33" t="s">
        <v>17</v>
      </c>
      <c r="D274" s="1" t="s">
        <v>278</v>
      </c>
      <c r="E274" s="34" t="s">
        <v>143</v>
      </c>
      <c r="F274" s="1">
        <v>3</v>
      </c>
      <c r="G274" s="18">
        <v>1719.6260778447297</v>
      </c>
      <c r="H274" s="18">
        <v>133.79721719362186</v>
      </c>
      <c r="I274" s="18">
        <v>46.584009017550095</v>
      </c>
      <c r="J274" s="18">
        <v>15.615720236396333</v>
      </c>
      <c r="K274" s="18">
        <f t="shared" si="22"/>
        <v>1915.623024292298</v>
      </c>
      <c r="L274" s="44">
        <f t="shared" si="24"/>
        <v>1206.8425053041476</v>
      </c>
      <c r="M274" s="49">
        <f t="shared" si="23"/>
        <v>708.7805189881503</v>
      </c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</row>
    <row r="275" spans="1:39" ht="15">
      <c r="A275" s="32"/>
      <c r="B275" s="32" t="s">
        <v>381</v>
      </c>
      <c r="C275" s="33" t="s">
        <v>17</v>
      </c>
      <c r="D275" s="1" t="s">
        <v>279</v>
      </c>
      <c r="E275" s="34" t="s">
        <v>144</v>
      </c>
      <c r="F275" s="1">
        <v>1</v>
      </c>
      <c r="G275" s="18">
        <v>1196.0653822279617</v>
      </c>
      <c r="H275" s="18">
        <v>93.06105657824092</v>
      </c>
      <c r="I275" s="18">
        <v>32.40095115393904</v>
      </c>
      <c r="J275" s="18">
        <v>10.861327723477764</v>
      </c>
      <c r="K275" s="18">
        <f t="shared" si="22"/>
        <v>1332.3887176836195</v>
      </c>
      <c r="L275" s="44">
        <f t="shared" si="24"/>
        <v>839.4048921406802</v>
      </c>
      <c r="M275" s="49">
        <f t="shared" si="23"/>
        <v>492.98382554293926</v>
      </c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</row>
    <row r="276" spans="1:39" ht="15">
      <c r="A276" s="32"/>
      <c r="B276" s="32" t="s">
        <v>381</v>
      </c>
      <c r="C276" s="33" t="s">
        <v>17</v>
      </c>
      <c r="D276" s="1" t="s">
        <v>35</v>
      </c>
      <c r="E276" s="34" t="s">
        <v>145</v>
      </c>
      <c r="F276" s="1">
        <v>2</v>
      </c>
      <c r="G276" s="18">
        <v>1841.489343203805</v>
      </c>
      <c r="H276" s="18">
        <v>143.27890975065017</v>
      </c>
      <c r="I276" s="18">
        <v>49.88523800304577</v>
      </c>
      <c r="J276" s="18">
        <v>16.722346079920484</v>
      </c>
      <c r="K276" s="18">
        <f t="shared" si="22"/>
        <v>2051.375837037421</v>
      </c>
      <c r="L276" s="44">
        <f t="shared" si="24"/>
        <v>1292.3667773335753</v>
      </c>
      <c r="M276" s="49">
        <f t="shared" si="23"/>
        <v>759.0090597038459</v>
      </c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</row>
    <row r="277" spans="1:39" ht="15">
      <c r="A277" s="32"/>
      <c r="B277" s="32" t="s">
        <v>381</v>
      </c>
      <c r="C277" s="33" t="s">
        <v>17</v>
      </c>
      <c r="D277" s="1" t="s">
        <v>398</v>
      </c>
      <c r="E277" s="34" t="s">
        <v>206</v>
      </c>
      <c r="F277" s="1">
        <v>1</v>
      </c>
      <c r="G277" s="18">
        <v>1173.4981108651698</v>
      </c>
      <c r="H277" s="18">
        <v>91.30518758619864</v>
      </c>
      <c r="I277" s="18">
        <v>31.78961245292132</v>
      </c>
      <c r="J277" s="18">
        <v>10.656397011714033</v>
      </c>
      <c r="K277" s="18">
        <f t="shared" si="22"/>
        <v>1307.2493079160038</v>
      </c>
      <c r="L277" s="44">
        <f t="shared" si="24"/>
        <v>823.5670639870823</v>
      </c>
      <c r="M277" s="49">
        <f t="shared" si="23"/>
        <v>483.6822439289215</v>
      </c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</row>
    <row r="278" spans="1:39" ht="15">
      <c r="A278" s="32"/>
      <c r="B278" s="32" t="s">
        <v>381</v>
      </c>
      <c r="C278" s="33" t="s">
        <v>17</v>
      </c>
      <c r="D278" s="1" t="s">
        <v>280</v>
      </c>
      <c r="E278" s="34" t="s">
        <v>191</v>
      </c>
      <c r="F278" s="1">
        <v>2</v>
      </c>
      <c r="G278" s="18">
        <v>10200.40665598186</v>
      </c>
      <c r="H278" s="18">
        <v>793.6527844031112</v>
      </c>
      <c r="I278" s="18">
        <v>276.3250928600084</v>
      </c>
      <c r="J278" s="18">
        <v>92.62868171720659</v>
      </c>
      <c r="K278" s="18">
        <f t="shared" si="22"/>
        <v>11363.013214962186</v>
      </c>
      <c r="L278" s="44">
        <f t="shared" si="24"/>
        <v>7158.698325426178</v>
      </c>
      <c r="M278" s="49">
        <f t="shared" si="23"/>
        <v>4204.314889536008</v>
      </c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</row>
    <row r="279" spans="1:39" ht="15">
      <c r="A279" s="32"/>
      <c r="B279" s="32" t="s">
        <v>381</v>
      </c>
      <c r="C279" s="33" t="s">
        <v>17</v>
      </c>
      <c r="D279" s="1" t="s">
        <v>281</v>
      </c>
      <c r="E279" s="34" t="s">
        <v>146</v>
      </c>
      <c r="F279" s="1">
        <v>4</v>
      </c>
      <c r="G279" s="18">
        <v>7456.2264582663865</v>
      </c>
      <c r="H279" s="18">
        <v>580.1391149707698</v>
      </c>
      <c r="I279" s="18">
        <v>201.98630681625394</v>
      </c>
      <c r="J279" s="18">
        <v>67.70910716673686</v>
      </c>
      <c r="K279" s="18">
        <f t="shared" si="22"/>
        <v>8306.060987220146</v>
      </c>
      <c r="L279" s="44">
        <f t="shared" si="24"/>
        <v>5232.818421948691</v>
      </c>
      <c r="M279" s="49">
        <f t="shared" si="23"/>
        <v>3073.2425652714546</v>
      </c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</row>
    <row r="280" spans="1:39" ht="15">
      <c r="A280" s="32"/>
      <c r="B280" s="32" t="s">
        <v>381</v>
      </c>
      <c r="C280" s="33" t="s">
        <v>17</v>
      </c>
      <c r="D280" s="1" t="s">
        <v>121</v>
      </c>
      <c r="E280" s="34" t="s">
        <v>154</v>
      </c>
      <c r="F280" s="1">
        <v>4</v>
      </c>
      <c r="G280" s="18">
        <v>1859.5431602940384</v>
      </c>
      <c r="H280" s="18">
        <v>144.68360494428399</v>
      </c>
      <c r="I280" s="18">
        <v>50.374308963859946</v>
      </c>
      <c r="J280" s="18">
        <v>16.886290649331468</v>
      </c>
      <c r="K280" s="18">
        <f t="shared" si="22"/>
        <v>2071.487364851514</v>
      </c>
      <c r="L280" s="44">
        <f t="shared" si="24"/>
        <v>1305.0370398564537</v>
      </c>
      <c r="M280" s="49">
        <f t="shared" si="23"/>
        <v>766.4503249950603</v>
      </c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</row>
    <row r="281" spans="1:39" ht="15">
      <c r="A281" s="32"/>
      <c r="B281" s="32" t="s">
        <v>381</v>
      </c>
      <c r="C281" s="33" t="s">
        <v>17</v>
      </c>
      <c r="D281" s="1" t="s">
        <v>282</v>
      </c>
      <c r="E281" s="34" t="s">
        <v>283</v>
      </c>
      <c r="F281" s="1">
        <v>1</v>
      </c>
      <c r="G281" s="18">
        <v>103.80944826884195</v>
      </c>
      <c r="H281" s="18">
        <v>8.076997363394495</v>
      </c>
      <c r="I281" s="18">
        <v>2.8121580246815014</v>
      </c>
      <c r="J281" s="18">
        <v>0.9426812741131645</v>
      </c>
      <c r="K281" s="18">
        <f t="shared" si="22"/>
        <v>115.64128493103112</v>
      </c>
      <c r="L281" s="44">
        <f t="shared" si="24"/>
        <v>72.8540095065496</v>
      </c>
      <c r="M281" s="49">
        <f t="shared" si="23"/>
        <v>42.78727542448152</v>
      </c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</row>
    <row r="282" spans="1:39" ht="15">
      <c r="A282" s="32"/>
      <c r="B282" s="32" t="s">
        <v>381</v>
      </c>
      <c r="C282" s="33" t="s">
        <v>17</v>
      </c>
      <c r="D282" s="1" t="s">
        <v>284</v>
      </c>
      <c r="E282" s="34" t="s">
        <v>285</v>
      </c>
      <c r="F282" s="1">
        <v>1</v>
      </c>
      <c r="G282" s="18">
        <v>108.3229025414003</v>
      </c>
      <c r="H282" s="18">
        <v>8.42817116180295</v>
      </c>
      <c r="I282" s="18">
        <v>2.934425764885045</v>
      </c>
      <c r="J282" s="18">
        <v>0.9836674164659107</v>
      </c>
      <c r="K282" s="18">
        <f t="shared" si="22"/>
        <v>120.6691668845542</v>
      </c>
      <c r="L282" s="44">
        <f t="shared" si="24"/>
        <v>76.02157513726914</v>
      </c>
      <c r="M282" s="49">
        <f t="shared" si="23"/>
        <v>44.64759174728506</v>
      </c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</row>
    <row r="283" spans="1:39" ht="15">
      <c r="A283" s="32"/>
      <c r="B283" s="32" t="s">
        <v>381</v>
      </c>
      <c r="C283" s="33" t="s">
        <v>17</v>
      </c>
      <c r="D283" s="1" t="s">
        <v>286</v>
      </c>
      <c r="E283" s="34" t="s">
        <v>209</v>
      </c>
      <c r="F283" s="1">
        <v>1</v>
      </c>
      <c r="G283" s="18">
        <v>112.83635681395864</v>
      </c>
      <c r="H283" s="18">
        <v>8.779344960211407</v>
      </c>
      <c r="I283" s="18">
        <v>3.056693505088589</v>
      </c>
      <c r="J283" s="18">
        <v>1.024653558818657</v>
      </c>
      <c r="K283" s="18">
        <f t="shared" si="22"/>
        <v>125.6970488380773</v>
      </c>
      <c r="L283" s="44">
        <f t="shared" si="24"/>
        <v>79.18914076798869</v>
      </c>
      <c r="M283" s="49">
        <f t="shared" si="23"/>
        <v>46.507908070088604</v>
      </c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</row>
    <row r="284" spans="1:39" ht="15">
      <c r="A284" s="32"/>
      <c r="B284" s="32" t="s">
        <v>381</v>
      </c>
      <c r="C284" s="33" t="s">
        <v>17</v>
      </c>
      <c r="D284" s="1" t="s">
        <v>399</v>
      </c>
      <c r="E284" s="34" t="s">
        <v>210</v>
      </c>
      <c r="F284" s="1">
        <v>1</v>
      </c>
      <c r="G284" s="18">
        <v>121.86326535907533</v>
      </c>
      <c r="H284" s="18">
        <v>9.48169255702832</v>
      </c>
      <c r="I284" s="18">
        <v>3.301228985495676</v>
      </c>
      <c r="J284" s="18">
        <v>1.1066258435241496</v>
      </c>
      <c r="K284" s="18">
        <f t="shared" si="22"/>
        <v>135.75281274512346</v>
      </c>
      <c r="L284" s="44">
        <f t="shared" si="24"/>
        <v>85.52427202942778</v>
      </c>
      <c r="M284" s="49">
        <f t="shared" si="23"/>
        <v>50.22854071569569</v>
      </c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</row>
    <row r="285" spans="1:39" ht="15">
      <c r="A285" s="32"/>
      <c r="B285" s="32" t="s">
        <v>381</v>
      </c>
      <c r="C285" s="33" t="s">
        <v>17</v>
      </c>
      <c r="D285" s="1" t="s">
        <v>124</v>
      </c>
      <c r="E285" s="34" t="s">
        <v>148</v>
      </c>
      <c r="F285" s="1">
        <v>4</v>
      </c>
      <c r="G285" s="18">
        <v>1209.6057450456367</v>
      </c>
      <c r="H285" s="18">
        <v>94.11457797346628</v>
      </c>
      <c r="I285" s="18">
        <v>32.767754374549675</v>
      </c>
      <c r="J285" s="18">
        <v>10.984286150536004</v>
      </c>
      <c r="K285" s="18">
        <f t="shared" si="22"/>
        <v>1347.4723635441887</v>
      </c>
      <c r="L285" s="44">
        <f t="shared" si="24"/>
        <v>848.9075890328389</v>
      </c>
      <c r="M285" s="49">
        <f t="shared" si="23"/>
        <v>498.5647745113498</v>
      </c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</row>
    <row r="286" spans="1:39" ht="15">
      <c r="A286" s="32"/>
      <c r="B286" s="32" t="s">
        <v>381</v>
      </c>
      <c r="C286" s="33" t="s">
        <v>17</v>
      </c>
      <c r="D286" s="1" t="s">
        <v>83</v>
      </c>
      <c r="E286" s="34" t="s">
        <v>149</v>
      </c>
      <c r="F286" s="1">
        <v>25</v>
      </c>
      <c r="G286" s="18">
        <v>902.6908545116692</v>
      </c>
      <c r="H286" s="18">
        <v>70.23475968169126</v>
      </c>
      <c r="I286" s="18">
        <v>24.45354804070871</v>
      </c>
      <c r="J286" s="18">
        <v>8.197228470549256</v>
      </c>
      <c r="K286" s="18">
        <f t="shared" si="22"/>
        <v>1005.5763907046183</v>
      </c>
      <c r="L286" s="44">
        <f t="shared" si="24"/>
        <v>633.5131261439095</v>
      </c>
      <c r="M286" s="49">
        <f t="shared" si="23"/>
        <v>372.06326456070883</v>
      </c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</row>
    <row r="287" spans="1:39" ht="15">
      <c r="A287" s="32"/>
      <c r="B287" s="32" t="s">
        <v>381</v>
      </c>
      <c r="C287" s="33" t="s">
        <v>17</v>
      </c>
      <c r="D287" s="1" t="s">
        <v>400</v>
      </c>
      <c r="E287" s="34" t="s">
        <v>184</v>
      </c>
      <c r="F287" s="1">
        <v>1</v>
      </c>
      <c r="G287" s="18">
        <v>654.4508695209602</v>
      </c>
      <c r="H287" s="18">
        <v>50.92020076922616</v>
      </c>
      <c r="I287" s="18">
        <v>17.728822329513815</v>
      </c>
      <c r="J287" s="18">
        <v>5.942990641148211</v>
      </c>
      <c r="K287" s="18">
        <f t="shared" si="22"/>
        <v>729.0428832608484</v>
      </c>
      <c r="L287" s="44">
        <f t="shared" si="24"/>
        <v>459.2970164543345</v>
      </c>
      <c r="M287" s="49">
        <f t="shared" si="23"/>
        <v>269.7458668065139</v>
      </c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</row>
    <row r="288" spans="1:39" ht="15">
      <c r="A288" s="32"/>
      <c r="B288" s="32" t="s">
        <v>381</v>
      </c>
      <c r="C288" s="33" t="s">
        <v>17</v>
      </c>
      <c r="D288" s="1" t="s">
        <v>401</v>
      </c>
      <c r="E288" s="34" t="s">
        <v>402</v>
      </c>
      <c r="F288" s="1">
        <v>2</v>
      </c>
      <c r="G288" s="18">
        <v>306.9148905339675</v>
      </c>
      <c r="H288" s="18">
        <v>23.879818291775027</v>
      </c>
      <c r="I288" s="18">
        <v>8.31420633384096</v>
      </c>
      <c r="J288" s="18">
        <v>2.7870576799867472</v>
      </c>
      <c r="K288" s="18">
        <f t="shared" si="22"/>
        <v>341.8959728395702</v>
      </c>
      <c r="L288" s="44">
        <f t="shared" si="24"/>
        <v>215.39446288892924</v>
      </c>
      <c r="M288" s="49">
        <f t="shared" si="23"/>
        <v>126.50150995064098</v>
      </c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</row>
    <row r="289" spans="1:39" ht="15">
      <c r="A289" s="32"/>
      <c r="B289" s="32" t="s">
        <v>381</v>
      </c>
      <c r="C289" s="33" t="s">
        <v>17</v>
      </c>
      <c r="D289" s="1" t="s">
        <v>63</v>
      </c>
      <c r="E289" s="34" t="s">
        <v>195</v>
      </c>
      <c r="F289" s="9">
        <v>1</v>
      </c>
      <c r="G289" s="18">
        <v>1038.0944826884195</v>
      </c>
      <c r="H289" s="18">
        <v>80.76997363394494</v>
      </c>
      <c r="I289" s="18">
        <v>28.121580246815018</v>
      </c>
      <c r="J289" s="18">
        <v>9.426812741131645</v>
      </c>
      <c r="K289" s="18">
        <f t="shared" si="22"/>
        <v>1156.4128493103112</v>
      </c>
      <c r="L289" s="44">
        <f t="shared" si="24"/>
        <v>728.5400950654961</v>
      </c>
      <c r="M289" s="49">
        <f t="shared" si="23"/>
        <v>427.87275424481516</v>
      </c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</row>
    <row r="290" spans="1:39" ht="15">
      <c r="A290" s="32"/>
      <c r="B290" s="32" t="s">
        <v>381</v>
      </c>
      <c r="C290" s="33" t="s">
        <v>17</v>
      </c>
      <c r="D290" s="1" t="s">
        <v>64</v>
      </c>
      <c r="E290" s="34" t="s">
        <v>136</v>
      </c>
      <c r="F290" s="1">
        <v>1</v>
      </c>
      <c r="G290" s="18">
        <v>4107.243388028094</v>
      </c>
      <c r="H290" s="18">
        <v>319.5681565516952</v>
      </c>
      <c r="I290" s="18">
        <v>111.26364358522463</v>
      </c>
      <c r="J290" s="18">
        <v>37.29738954099911</v>
      </c>
      <c r="K290" s="18">
        <f t="shared" si="22"/>
        <v>4575.372577706013</v>
      </c>
      <c r="L290" s="44">
        <f t="shared" si="24"/>
        <v>2882.484723954788</v>
      </c>
      <c r="M290" s="49">
        <f t="shared" si="23"/>
        <v>1692.8878537512246</v>
      </c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</row>
    <row r="291" spans="1:39" ht="15">
      <c r="A291" s="32"/>
      <c r="B291" s="32" t="s">
        <v>381</v>
      </c>
      <c r="C291" s="33" t="s">
        <v>17</v>
      </c>
      <c r="D291" s="1" t="s">
        <v>27</v>
      </c>
      <c r="E291" s="34" t="s">
        <v>137</v>
      </c>
      <c r="F291" s="1">
        <v>1</v>
      </c>
      <c r="G291" s="18">
        <v>1760.2471662977548</v>
      </c>
      <c r="H291" s="18">
        <v>136.95778137929796</v>
      </c>
      <c r="I291" s="18">
        <v>47.684418679381984</v>
      </c>
      <c r="J291" s="18">
        <v>15.98459551757105</v>
      </c>
      <c r="K291" s="18">
        <f t="shared" si="22"/>
        <v>1960.8739618740058</v>
      </c>
      <c r="L291" s="44">
        <f t="shared" si="24"/>
        <v>1235.3505959806237</v>
      </c>
      <c r="M291" s="49">
        <f t="shared" si="23"/>
        <v>725.5233658933821</v>
      </c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</row>
    <row r="292" spans="1:39" ht="15">
      <c r="A292" s="32"/>
      <c r="B292" s="32" t="s">
        <v>381</v>
      </c>
      <c r="C292" s="33" t="s">
        <v>17</v>
      </c>
      <c r="D292" s="1" t="s">
        <v>66</v>
      </c>
      <c r="E292" s="34" t="s">
        <v>215</v>
      </c>
      <c r="F292" s="1">
        <v>1</v>
      </c>
      <c r="G292" s="18">
        <v>1466.8726385814623</v>
      </c>
      <c r="H292" s="18">
        <v>114.13148448274829</v>
      </c>
      <c r="I292" s="18">
        <v>39.737015566151655</v>
      </c>
      <c r="J292" s="18">
        <v>13.320496264642541</v>
      </c>
      <c r="K292" s="18">
        <f t="shared" si="22"/>
        <v>1634.0616348950048</v>
      </c>
      <c r="L292" s="44">
        <f t="shared" si="24"/>
        <v>1029.4588299838529</v>
      </c>
      <c r="M292" s="49">
        <f t="shared" si="23"/>
        <v>604.6028049111519</v>
      </c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</row>
    <row r="293" spans="1:39" ht="15">
      <c r="A293" s="32"/>
      <c r="B293" s="32" t="s">
        <v>381</v>
      </c>
      <c r="C293" s="33" t="s">
        <v>17</v>
      </c>
      <c r="D293" s="1" t="s">
        <v>289</v>
      </c>
      <c r="E293" s="34" t="s">
        <v>138</v>
      </c>
      <c r="F293" s="1">
        <v>1</v>
      </c>
      <c r="G293" s="18">
        <v>1985.9198799256721</v>
      </c>
      <c r="H293" s="18">
        <v>154.51647129972076</v>
      </c>
      <c r="I293" s="18">
        <v>53.79780568955916</v>
      </c>
      <c r="J293" s="18">
        <v>18.033902635208364</v>
      </c>
      <c r="K293" s="18">
        <f t="shared" si="22"/>
        <v>2212.2680595501606</v>
      </c>
      <c r="L293" s="44">
        <f t="shared" si="24"/>
        <v>1393.7288775166012</v>
      </c>
      <c r="M293" s="49">
        <f t="shared" si="23"/>
        <v>818.5391820335594</v>
      </c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</row>
    <row r="294" spans="1:39" ht="15">
      <c r="A294" s="32"/>
      <c r="B294" s="32" t="s">
        <v>381</v>
      </c>
      <c r="C294" s="33" t="s">
        <v>17</v>
      </c>
      <c r="D294" s="1" t="s">
        <v>88</v>
      </c>
      <c r="E294" s="34" t="s">
        <v>188</v>
      </c>
      <c r="F294" s="1">
        <v>2</v>
      </c>
      <c r="G294" s="18">
        <v>36.10763418046677</v>
      </c>
      <c r="H294" s="18">
        <v>2.8093903872676504</v>
      </c>
      <c r="I294" s="18">
        <v>0.9781419216283485</v>
      </c>
      <c r="J294" s="18">
        <v>0.32788913882197024</v>
      </c>
      <c r="K294" s="18">
        <f t="shared" si="22"/>
        <v>40.22305562818474</v>
      </c>
      <c r="L294" s="44">
        <f t="shared" si="24"/>
        <v>25.340525045756383</v>
      </c>
      <c r="M294" s="49">
        <f t="shared" si="23"/>
        <v>14.882530582428355</v>
      </c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</row>
    <row r="295" spans="1:39" ht="15">
      <c r="A295" s="32"/>
      <c r="B295" s="32" t="s">
        <v>381</v>
      </c>
      <c r="C295" s="33" t="s">
        <v>17</v>
      </c>
      <c r="D295" s="1" t="s">
        <v>116</v>
      </c>
      <c r="E295" s="34" t="s">
        <v>174</v>
      </c>
      <c r="F295" s="1">
        <v>2</v>
      </c>
      <c r="G295" s="18">
        <v>4332.916101656012</v>
      </c>
      <c r="H295" s="18">
        <v>337.1268464721181</v>
      </c>
      <c r="I295" s="18">
        <v>117.3770305954018</v>
      </c>
      <c r="J295" s="18">
        <v>39.34669665863643</v>
      </c>
      <c r="K295" s="18">
        <f t="shared" si="22"/>
        <v>4826.766675382169</v>
      </c>
      <c r="L295" s="44">
        <f t="shared" si="24"/>
        <v>3040.863005490766</v>
      </c>
      <c r="M295" s="49">
        <f t="shared" si="23"/>
        <v>1785.9036698914024</v>
      </c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</row>
    <row r="296" spans="1:39" ht="15">
      <c r="A296" s="32"/>
      <c r="B296" s="32" t="s">
        <v>381</v>
      </c>
      <c r="C296" s="33" t="s">
        <v>17</v>
      </c>
      <c r="D296" s="1" t="s">
        <v>32</v>
      </c>
      <c r="E296" s="34" t="s">
        <v>142</v>
      </c>
      <c r="F296" s="1">
        <v>1</v>
      </c>
      <c r="G296" s="18">
        <v>1493.9533642168124</v>
      </c>
      <c r="H296" s="18">
        <v>116.23852727319904</v>
      </c>
      <c r="I296" s="18">
        <v>40.47062200737292</v>
      </c>
      <c r="J296" s="18">
        <v>13.56641311875902</v>
      </c>
      <c r="K296" s="18">
        <f t="shared" si="22"/>
        <v>1664.2289266161433</v>
      </c>
      <c r="L296" s="44">
        <f t="shared" si="24"/>
        <v>1048.46422376817</v>
      </c>
      <c r="M296" s="49">
        <f t="shared" si="23"/>
        <v>615.7647028479732</v>
      </c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</row>
    <row r="297" spans="1:39" ht="15">
      <c r="A297" s="32"/>
      <c r="B297" s="32" t="s">
        <v>381</v>
      </c>
      <c r="C297" s="33" t="s">
        <v>17</v>
      </c>
      <c r="D297" s="1" t="s">
        <v>278</v>
      </c>
      <c r="E297" s="34" t="s">
        <v>143</v>
      </c>
      <c r="F297" s="1">
        <v>1</v>
      </c>
      <c r="G297" s="18">
        <v>573.2086926149099</v>
      </c>
      <c r="H297" s="18">
        <v>44.59907239787395</v>
      </c>
      <c r="I297" s="18">
        <v>15.528003005850032</v>
      </c>
      <c r="J297" s="18">
        <v>5.205240078798778</v>
      </c>
      <c r="K297" s="18">
        <f t="shared" si="22"/>
        <v>638.5410080974325</v>
      </c>
      <c r="L297" s="44">
        <f t="shared" si="24"/>
        <v>402.2808351013824</v>
      </c>
      <c r="M297" s="49">
        <f t="shared" si="23"/>
        <v>236.26017299605007</v>
      </c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</row>
    <row r="298" spans="1:39" ht="15">
      <c r="A298" s="32"/>
      <c r="B298" s="32" t="s">
        <v>381</v>
      </c>
      <c r="C298" s="33" t="s">
        <v>17</v>
      </c>
      <c r="D298" s="1" t="s">
        <v>281</v>
      </c>
      <c r="E298" s="34" t="s">
        <v>146</v>
      </c>
      <c r="F298" s="1">
        <v>1</v>
      </c>
      <c r="G298" s="18">
        <v>1864.0566145665966</v>
      </c>
      <c r="H298" s="18">
        <v>145.03477874269245</v>
      </c>
      <c r="I298" s="18">
        <v>50.496576704063486</v>
      </c>
      <c r="J298" s="18">
        <v>16.927276791684214</v>
      </c>
      <c r="K298" s="18">
        <f t="shared" si="22"/>
        <v>2076.5152468050364</v>
      </c>
      <c r="L298" s="44">
        <f t="shared" si="24"/>
        <v>1308.2046054871728</v>
      </c>
      <c r="M298" s="49">
        <f t="shared" si="23"/>
        <v>768.3106413178637</v>
      </c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</row>
    <row r="299" spans="1:39" ht="15">
      <c r="A299" s="32"/>
      <c r="B299" s="32" t="s">
        <v>381</v>
      </c>
      <c r="C299" s="33" t="s">
        <v>17</v>
      </c>
      <c r="D299" s="1" t="s">
        <v>280</v>
      </c>
      <c r="E299" s="34" t="s">
        <v>191</v>
      </c>
      <c r="F299" s="1">
        <v>1</v>
      </c>
      <c r="G299" s="18">
        <v>5100.20332799093</v>
      </c>
      <c r="H299" s="18">
        <v>396.8263922015556</v>
      </c>
      <c r="I299" s="18">
        <v>138.1625464300042</v>
      </c>
      <c r="J299" s="18">
        <v>46.314340858603295</v>
      </c>
      <c r="K299" s="18">
        <f t="shared" si="22"/>
        <v>5681.506607481093</v>
      </c>
      <c r="L299" s="44">
        <f t="shared" si="24"/>
        <v>3579.349162713089</v>
      </c>
      <c r="M299" s="49">
        <f t="shared" si="23"/>
        <v>2102.157444768004</v>
      </c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</row>
    <row r="300" spans="1:39" ht="15">
      <c r="A300" s="32"/>
      <c r="B300" s="32" t="s">
        <v>381</v>
      </c>
      <c r="C300" s="33" t="s">
        <v>17</v>
      </c>
      <c r="D300" s="1" t="s">
        <v>291</v>
      </c>
      <c r="E300" s="34" t="s">
        <v>292</v>
      </c>
      <c r="F300" s="1">
        <v>1</v>
      </c>
      <c r="G300" s="18">
        <v>519.0472413442097</v>
      </c>
      <c r="H300" s="18">
        <v>40.38498681697247</v>
      </c>
      <c r="I300" s="18">
        <v>14.060790123407509</v>
      </c>
      <c r="J300" s="18">
        <v>4.7134063705658225</v>
      </c>
      <c r="K300" s="18">
        <f t="shared" si="22"/>
        <v>578.2064246551556</v>
      </c>
      <c r="L300" s="44">
        <f t="shared" si="24"/>
        <v>364.27004753274804</v>
      </c>
      <c r="M300" s="49">
        <f t="shared" si="23"/>
        <v>213.93637712240758</v>
      </c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</row>
    <row r="301" spans="1:39" ht="15">
      <c r="A301" s="32"/>
      <c r="B301" s="32" t="s">
        <v>381</v>
      </c>
      <c r="C301" s="33" t="s">
        <v>17</v>
      </c>
      <c r="D301" s="1" t="s">
        <v>293</v>
      </c>
      <c r="E301" s="34" t="s">
        <v>294</v>
      </c>
      <c r="F301" s="1">
        <v>1</v>
      </c>
      <c r="G301" s="18">
        <v>645.4239609758434</v>
      </c>
      <c r="H301" s="18">
        <v>50.21785317240925</v>
      </c>
      <c r="I301" s="18">
        <v>17.484286849106727</v>
      </c>
      <c r="J301" s="18">
        <v>5.8610183564427185</v>
      </c>
      <c r="K301" s="18">
        <f t="shared" si="22"/>
        <v>718.9871193538022</v>
      </c>
      <c r="L301" s="44">
        <f t="shared" si="24"/>
        <v>452.96188519289535</v>
      </c>
      <c r="M301" s="49">
        <f t="shared" si="23"/>
        <v>266.02523416090685</v>
      </c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</row>
    <row r="302" spans="1:39" ht="15">
      <c r="A302" s="32"/>
      <c r="B302" s="32" t="s">
        <v>381</v>
      </c>
      <c r="C302" s="33" t="s">
        <v>17</v>
      </c>
      <c r="D302" s="1" t="s">
        <v>295</v>
      </c>
      <c r="E302" s="34" t="s">
        <v>296</v>
      </c>
      <c r="F302" s="1">
        <v>2</v>
      </c>
      <c r="G302" s="18">
        <v>2608.776569538724</v>
      </c>
      <c r="H302" s="18">
        <v>202.97845548008775</v>
      </c>
      <c r="I302" s="18">
        <v>70.67075383764818</v>
      </c>
      <c r="J302" s="18">
        <v>23.68999027988735</v>
      </c>
      <c r="K302" s="18">
        <f t="shared" si="22"/>
        <v>2906.115769136347</v>
      </c>
      <c r="L302" s="44">
        <f t="shared" si="24"/>
        <v>1830.8529345558986</v>
      </c>
      <c r="M302" s="49">
        <f t="shared" si="23"/>
        <v>1075.2628345804483</v>
      </c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</row>
    <row r="303" spans="1:39" ht="15">
      <c r="A303" s="32"/>
      <c r="B303" s="32" t="s">
        <v>381</v>
      </c>
      <c r="C303" s="33" t="s">
        <v>17</v>
      </c>
      <c r="D303" s="1" t="s">
        <v>297</v>
      </c>
      <c r="E303" s="34" t="s">
        <v>403</v>
      </c>
      <c r="F303" s="1">
        <v>1</v>
      </c>
      <c r="G303" s="18">
        <v>1214.119199318195</v>
      </c>
      <c r="H303" s="18">
        <v>94.46575177187475</v>
      </c>
      <c r="I303" s="18">
        <v>32.890022114753215</v>
      </c>
      <c r="J303" s="18">
        <v>11.025272292888749</v>
      </c>
      <c r="K303" s="18">
        <f t="shared" si="22"/>
        <v>1352.5002454977116</v>
      </c>
      <c r="L303" s="44">
        <f t="shared" si="24"/>
        <v>852.0751546635584</v>
      </c>
      <c r="M303" s="49">
        <f t="shared" si="23"/>
        <v>500.42509083415325</v>
      </c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</row>
    <row r="304" spans="1:39" ht="15">
      <c r="A304" s="32"/>
      <c r="B304" s="32" t="s">
        <v>381</v>
      </c>
      <c r="C304" s="33" t="s">
        <v>17</v>
      </c>
      <c r="D304" s="1" t="s">
        <v>404</v>
      </c>
      <c r="E304" s="34" t="s">
        <v>300</v>
      </c>
      <c r="F304" s="1">
        <v>1</v>
      </c>
      <c r="G304" s="18">
        <v>54.16145127070015</v>
      </c>
      <c r="H304" s="18">
        <v>4.214085580901475</v>
      </c>
      <c r="I304" s="18">
        <v>1.4672128824425226</v>
      </c>
      <c r="J304" s="18">
        <v>0.49183370823295536</v>
      </c>
      <c r="K304" s="18">
        <f t="shared" si="22"/>
        <v>60.3345834422771</v>
      </c>
      <c r="L304" s="44">
        <f t="shared" si="24"/>
        <v>38.01078756863457</v>
      </c>
      <c r="M304" s="49">
        <f t="shared" si="23"/>
        <v>22.32379587364253</v>
      </c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</row>
    <row r="305" spans="1:39" ht="15">
      <c r="A305" s="32"/>
      <c r="B305" s="32" t="s">
        <v>381</v>
      </c>
      <c r="C305" s="33" t="s">
        <v>17</v>
      </c>
      <c r="D305" s="1" t="s">
        <v>405</v>
      </c>
      <c r="E305" s="34" t="s">
        <v>302</v>
      </c>
      <c r="F305" s="1">
        <v>2</v>
      </c>
      <c r="G305" s="18">
        <v>7.221526836093353</v>
      </c>
      <c r="H305" s="18">
        <v>0.56187807745353</v>
      </c>
      <c r="I305" s="18">
        <v>0.19562838432566967</v>
      </c>
      <c r="J305" s="18">
        <v>0.06557782776439405</v>
      </c>
      <c r="K305" s="18">
        <f aca="true" t="shared" si="25" ref="K305:K342">SUM(G305:J305)</f>
        <v>8.044611125636946</v>
      </c>
      <c r="L305" s="44">
        <f t="shared" si="24"/>
        <v>5.068105009151275</v>
      </c>
      <c r="M305" s="49">
        <f t="shared" si="23"/>
        <v>2.9765061164856705</v>
      </c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</row>
    <row r="306" spans="1:39" ht="15">
      <c r="A306" s="32"/>
      <c r="B306" s="32" t="s">
        <v>381</v>
      </c>
      <c r="C306" s="33" t="s">
        <v>17</v>
      </c>
      <c r="D306" s="1" t="s">
        <v>303</v>
      </c>
      <c r="E306" s="34" t="s">
        <v>304</v>
      </c>
      <c r="F306" s="1">
        <v>6</v>
      </c>
      <c r="G306" s="18">
        <v>21.66458050828006</v>
      </c>
      <c r="H306" s="18">
        <v>1.6856342323605902</v>
      </c>
      <c r="I306" s="18">
        <v>0.586885152977009</v>
      </c>
      <c r="J306" s="18">
        <v>0.19673348329318216</v>
      </c>
      <c r="K306" s="18">
        <f t="shared" si="25"/>
        <v>24.133833376910843</v>
      </c>
      <c r="L306" s="44">
        <f t="shared" si="24"/>
        <v>15.20431502745383</v>
      </c>
      <c r="M306" s="49">
        <f t="shared" si="23"/>
        <v>8.929518349457013</v>
      </c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</row>
    <row r="307" spans="1:39" ht="15">
      <c r="A307" s="32"/>
      <c r="B307" s="32" t="s">
        <v>381</v>
      </c>
      <c r="C307" s="33" t="s">
        <v>17</v>
      </c>
      <c r="D307" s="1" t="s">
        <v>406</v>
      </c>
      <c r="E307" s="34" t="s">
        <v>306</v>
      </c>
      <c r="F307" s="1">
        <v>12</v>
      </c>
      <c r="G307" s="18">
        <v>43.32916101656012</v>
      </c>
      <c r="H307" s="18">
        <v>3.3712684647211804</v>
      </c>
      <c r="I307" s="18">
        <v>1.173770305954018</v>
      </c>
      <c r="J307" s="18">
        <v>0.3934669665863643</v>
      </c>
      <c r="K307" s="18">
        <f t="shared" si="25"/>
        <v>48.267666753821686</v>
      </c>
      <c r="L307" s="44">
        <f t="shared" si="24"/>
        <v>30.40863005490766</v>
      </c>
      <c r="M307" s="49">
        <f aca="true" t="shared" si="26" ref="M307:M370">K307-L307</f>
        <v>17.859036698914025</v>
      </c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</row>
    <row r="308" spans="1:39" ht="15">
      <c r="A308" s="32"/>
      <c r="B308" s="32" t="s">
        <v>381</v>
      </c>
      <c r="C308" s="33" t="s">
        <v>17</v>
      </c>
      <c r="D308" s="1" t="s">
        <v>407</v>
      </c>
      <c r="E308" s="34" t="s">
        <v>408</v>
      </c>
      <c r="F308" s="1">
        <v>25</v>
      </c>
      <c r="G308" s="18">
        <v>541.6145127070015</v>
      </c>
      <c r="H308" s="18">
        <v>42.14085580901476</v>
      </c>
      <c r="I308" s="18">
        <v>14.672128824425226</v>
      </c>
      <c r="J308" s="18">
        <v>4.918337082329554</v>
      </c>
      <c r="K308" s="18">
        <f t="shared" si="25"/>
        <v>603.3458344227711</v>
      </c>
      <c r="L308" s="44">
        <f aca="true" t="shared" si="27" ref="L308:L327">(K308*0.09)*7</f>
        <v>380.1078756863458</v>
      </c>
      <c r="M308" s="49">
        <f t="shared" si="26"/>
        <v>223.2379587364253</v>
      </c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</row>
    <row r="309" spans="1:39" ht="15">
      <c r="A309" s="32"/>
      <c r="B309" s="32" t="s">
        <v>381</v>
      </c>
      <c r="C309" s="33" t="s">
        <v>17</v>
      </c>
      <c r="D309" s="1" t="s">
        <v>409</v>
      </c>
      <c r="E309" s="34" t="s">
        <v>410</v>
      </c>
      <c r="F309" s="1">
        <v>1</v>
      </c>
      <c r="G309" s="18">
        <v>3376.0637958736424</v>
      </c>
      <c r="H309" s="18">
        <v>262.6780012095253</v>
      </c>
      <c r="I309" s="18">
        <v>91.45626967225057</v>
      </c>
      <c r="J309" s="18">
        <v>30.657634479854217</v>
      </c>
      <c r="K309" s="18">
        <f t="shared" si="25"/>
        <v>3760.855701235272</v>
      </c>
      <c r="L309" s="44">
        <f t="shared" si="27"/>
        <v>2369.3390917782212</v>
      </c>
      <c r="M309" s="49">
        <f t="shared" si="26"/>
        <v>1391.516609457051</v>
      </c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</row>
    <row r="310" spans="1:39" ht="15">
      <c r="A310" s="32"/>
      <c r="B310" s="32" t="s">
        <v>381</v>
      </c>
      <c r="C310" s="33" t="s">
        <v>17</v>
      </c>
      <c r="D310" s="1" t="s">
        <v>411</v>
      </c>
      <c r="E310" s="34" t="s">
        <v>335</v>
      </c>
      <c r="F310" s="1">
        <v>17</v>
      </c>
      <c r="G310" s="18">
        <v>1381.1170074028537</v>
      </c>
      <c r="H310" s="18">
        <v>107.45918231298762</v>
      </c>
      <c r="I310" s="18">
        <v>37.41392850228433</v>
      </c>
      <c r="J310" s="18">
        <v>12.541759559940362</v>
      </c>
      <c r="K310" s="18">
        <f t="shared" si="25"/>
        <v>1538.531877778066</v>
      </c>
      <c r="L310" s="44">
        <f t="shared" si="27"/>
        <v>969.2750830001814</v>
      </c>
      <c r="M310" s="49">
        <f t="shared" si="26"/>
        <v>569.2567947778846</v>
      </c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</row>
    <row r="311" spans="1:39" ht="15">
      <c r="A311" s="32"/>
      <c r="B311" s="32" t="s">
        <v>381</v>
      </c>
      <c r="C311" s="33" t="s">
        <v>17</v>
      </c>
      <c r="D311" s="1" t="s">
        <v>336</v>
      </c>
      <c r="E311" s="34" t="s">
        <v>337</v>
      </c>
      <c r="F311" s="1">
        <v>66</v>
      </c>
      <c r="G311" s="18">
        <v>2978.8798198885083</v>
      </c>
      <c r="H311" s="18">
        <v>231.77470694958114</v>
      </c>
      <c r="I311" s="18">
        <v>80.69670853433874</v>
      </c>
      <c r="J311" s="18">
        <v>27.050853952812545</v>
      </c>
      <c r="K311" s="18">
        <f t="shared" si="25"/>
        <v>3318.402089325241</v>
      </c>
      <c r="L311" s="44">
        <f t="shared" si="27"/>
        <v>2090.5933162749016</v>
      </c>
      <c r="M311" s="49">
        <f t="shared" si="26"/>
        <v>1227.8087730503394</v>
      </c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</row>
    <row r="312" spans="1:39" ht="15">
      <c r="A312" s="32"/>
      <c r="B312" s="32" t="s">
        <v>381</v>
      </c>
      <c r="C312" s="33" t="s">
        <v>17</v>
      </c>
      <c r="D312" s="1" t="s">
        <v>338</v>
      </c>
      <c r="E312" s="34" t="s">
        <v>339</v>
      </c>
      <c r="F312" s="1">
        <v>3</v>
      </c>
      <c r="G312" s="18">
        <v>338.5090704418759</v>
      </c>
      <c r="H312" s="18">
        <v>26.338034880634222</v>
      </c>
      <c r="I312" s="18">
        <v>9.170080515265767</v>
      </c>
      <c r="J312" s="18">
        <v>3.0739606764559713</v>
      </c>
      <c r="K312" s="18">
        <f t="shared" si="25"/>
        <v>377.0911465142318</v>
      </c>
      <c r="L312" s="44">
        <f t="shared" si="27"/>
        <v>237.567422303966</v>
      </c>
      <c r="M312" s="49">
        <f t="shared" si="26"/>
        <v>139.5237242102658</v>
      </c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</row>
    <row r="313" spans="1:39" ht="15">
      <c r="A313" s="32"/>
      <c r="B313" s="32" t="s">
        <v>381</v>
      </c>
      <c r="C313" s="33" t="s">
        <v>17</v>
      </c>
      <c r="D313" s="1" t="s">
        <v>412</v>
      </c>
      <c r="E313" s="34" t="s">
        <v>413</v>
      </c>
      <c r="F313" s="1">
        <v>1</v>
      </c>
      <c r="G313" s="18">
        <v>7.221526836093353</v>
      </c>
      <c r="H313" s="18">
        <v>0.56187807745353</v>
      </c>
      <c r="I313" s="18">
        <v>0.19562838432566967</v>
      </c>
      <c r="J313" s="18">
        <v>0.06557782776439405</v>
      </c>
      <c r="K313" s="18">
        <f t="shared" si="25"/>
        <v>8.044611125636946</v>
      </c>
      <c r="L313" s="44">
        <f t="shared" si="27"/>
        <v>5.068105009151275</v>
      </c>
      <c r="M313" s="49">
        <f t="shared" si="26"/>
        <v>2.9765061164856705</v>
      </c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</row>
    <row r="314" spans="1:39" ht="15">
      <c r="A314" s="32"/>
      <c r="B314" s="32" t="s">
        <v>381</v>
      </c>
      <c r="C314" s="33" t="s">
        <v>17</v>
      </c>
      <c r="D314" s="1" t="s">
        <v>414</v>
      </c>
      <c r="E314" s="34" t="s">
        <v>415</v>
      </c>
      <c r="F314" s="1">
        <v>1</v>
      </c>
      <c r="G314" s="18">
        <v>36.10763418046677</v>
      </c>
      <c r="H314" s="18">
        <v>2.8093903872676504</v>
      </c>
      <c r="I314" s="18">
        <v>0.9781419216283485</v>
      </c>
      <c r="J314" s="18">
        <v>0.32788913882197024</v>
      </c>
      <c r="K314" s="18">
        <f t="shared" si="25"/>
        <v>40.22305562818474</v>
      </c>
      <c r="L314" s="44">
        <f t="shared" si="27"/>
        <v>25.340525045756383</v>
      </c>
      <c r="M314" s="49">
        <f t="shared" si="26"/>
        <v>14.882530582428355</v>
      </c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</row>
    <row r="315" spans="1:39" ht="15">
      <c r="A315" s="32"/>
      <c r="B315" s="32" t="s">
        <v>381</v>
      </c>
      <c r="C315" s="33" t="s">
        <v>17</v>
      </c>
      <c r="D315" s="1" t="s">
        <v>416</v>
      </c>
      <c r="E315" s="34" t="s">
        <v>417</v>
      </c>
      <c r="F315" s="1">
        <v>1</v>
      </c>
      <c r="G315" s="18">
        <v>8.124217690605022</v>
      </c>
      <c r="H315" s="18">
        <v>0.6321128371352214</v>
      </c>
      <c r="I315" s="18">
        <v>0.22008193236637838</v>
      </c>
      <c r="J315" s="18">
        <v>0.0737750562349433</v>
      </c>
      <c r="K315" s="18">
        <f t="shared" si="25"/>
        <v>9.050187516341564</v>
      </c>
      <c r="L315" s="44">
        <f t="shared" si="27"/>
        <v>5.701618135295186</v>
      </c>
      <c r="M315" s="49">
        <f t="shared" si="26"/>
        <v>3.348569381046379</v>
      </c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</row>
    <row r="316" spans="1:39" ht="15">
      <c r="A316" s="32"/>
      <c r="B316" s="32" t="s">
        <v>381</v>
      </c>
      <c r="C316" s="33" t="s">
        <v>17</v>
      </c>
      <c r="D316" s="1" t="s">
        <v>418</v>
      </c>
      <c r="E316" s="34" t="s">
        <v>341</v>
      </c>
      <c r="F316" s="1">
        <v>1</v>
      </c>
      <c r="G316" s="18">
        <v>36.10763418046677</v>
      </c>
      <c r="H316" s="18">
        <v>2.8093903872676504</v>
      </c>
      <c r="I316" s="18">
        <v>0.9781419216283485</v>
      </c>
      <c r="J316" s="18">
        <v>0.32788913882197024</v>
      </c>
      <c r="K316" s="18">
        <f t="shared" si="25"/>
        <v>40.22305562818474</v>
      </c>
      <c r="L316" s="44">
        <f t="shared" si="27"/>
        <v>25.340525045756383</v>
      </c>
      <c r="M316" s="49">
        <f t="shared" si="26"/>
        <v>14.882530582428355</v>
      </c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</row>
    <row r="317" spans="1:39" ht="15">
      <c r="A317" s="32"/>
      <c r="B317" s="32" t="s">
        <v>381</v>
      </c>
      <c r="C317" s="33" t="s">
        <v>17</v>
      </c>
      <c r="D317" s="1" t="s">
        <v>419</v>
      </c>
      <c r="E317" s="34" t="s">
        <v>420</v>
      </c>
      <c r="F317" s="1">
        <v>3</v>
      </c>
      <c r="G317" s="18">
        <v>121.86326535907533</v>
      </c>
      <c r="H317" s="18">
        <v>9.48169255702832</v>
      </c>
      <c r="I317" s="18">
        <v>3.301228985495676</v>
      </c>
      <c r="J317" s="18">
        <v>1.1066258435241496</v>
      </c>
      <c r="K317" s="18">
        <f t="shared" si="25"/>
        <v>135.75281274512346</v>
      </c>
      <c r="L317" s="44">
        <f t="shared" si="27"/>
        <v>85.52427202942778</v>
      </c>
      <c r="M317" s="49">
        <f t="shared" si="26"/>
        <v>50.22854071569569</v>
      </c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</row>
    <row r="318" spans="1:39" ht="15">
      <c r="A318" s="32"/>
      <c r="B318" s="32" t="s">
        <v>381</v>
      </c>
      <c r="C318" s="33" t="s">
        <v>17</v>
      </c>
      <c r="D318" s="1" t="s">
        <v>342</v>
      </c>
      <c r="E318" s="34" t="s">
        <v>343</v>
      </c>
      <c r="F318" s="1">
        <v>2</v>
      </c>
      <c r="G318" s="18">
        <v>63.18835981581684</v>
      </c>
      <c r="H318" s="18">
        <v>4.916433177718388</v>
      </c>
      <c r="I318" s="18">
        <v>1.7117483628496097</v>
      </c>
      <c r="J318" s="18">
        <v>0.5738059929384479</v>
      </c>
      <c r="K318" s="18">
        <f t="shared" si="25"/>
        <v>70.39034734932328</v>
      </c>
      <c r="L318" s="44">
        <f t="shared" si="27"/>
        <v>44.345918830073664</v>
      </c>
      <c r="M318" s="49">
        <f t="shared" si="26"/>
        <v>26.044428519249614</v>
      </c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</row>
    <row r="319" spans="1:39" ht="15">
      <c r="A319" s="32"/>
      <c r="B319" s="32" t="s">
        <v>381</v>
      </c>
      <c r="C319" s="33" t="s">
        <v>17</v>
      </c>
      <c r="D319" s="1" t="s">
        <v>421</v>
      </c>
      <c r="E319" s="34" t="s">
        <v>422</v>
      </c>
      <c r="F319" s="1">
        <v>3</v>
      </c>
      <c r="G319" s="18">
        <v>24.372653071815066</v>
      </c>
      <c r="H319" s="18">
        <v>1.8963385114056641</v>
      </c>
      <c r="I319" s="18">
        <v>0.6602457970991352</v>
      </c>
      <c r="J319" s="18">
        <v>0.2213251687048299</v>
      </c>
      <c r="K319" s="18">
        <f t="shared" si="25"/>
        <v>27.150562549024695</v>
      </c>
      <c r="L319" s="44">
        <f t="shared" si="27"/>
        <v>17.104854405885558</v>
      </c>
      <c r="M319" s="49">
        <f t="shared" si="26"/>
        <v>10.045708143139137</v>
      </c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</row>
    <row r="320" spans="1:39" ht="15">
      <c r="A320" s="32"/>
      <c r="B320" s="32" t="s">
        <v>381</v>
      </c>
      <c r="C320" s="33" t="s">
        <v>17</v>
      </c>
      <c r="D320" s="1" t="s">
        <v>423</v>
      </c>
      <c r="E320" s="34" t="s">
        <v>424</v>
      </c>
      <c r="F320" s="1">
        <v>6</v>
      </c>
      <c r="G320" s="18">
        <v>48.74530614363013</v>
      </c>
      <c r="H320" s="18">
        <v>3.7926770228113282</v>
      </c>
      <c r="I320" s="18">
        <v>1.3204915941982704</v>
      </c>
      <c r="J320" s="18">
        <v>0.4426503374096598</v>
      </c>
      <c r="K320" s="18">
        <f t="shared" si="25"/>
        <v>54.30112509804939</v>
      </c>
      <c r="L320" s="44">
        <f t="shared" si="27"/>
        <v>34.209708811771115</v>
      </c>
      <c r="M320" s="49">
        <f t="shared" si="26"/>
        <v>20.091416286278275</v>
      </c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</row>
    <row r="321" spans="1:39" ht="15">
      <c r="A321" s="32"/>
      <c r="B321" s="32" t="s">
        <v>381</v>
      </c>
      <c r="C321" s="33" t="s">
        <v>17</v>
      </c>
      <c r="D321" s="1" t="s">
        <v>425</v>
      </c>
      <c r="E321" s="34" t="s">
        <v>345</v>
      </c>
      <c r="F321" s="1">
        <v>2</v>
      </c>
      <c r="G321" s="18">
        <v>5.416145127070015</v>
      </c>
      <c r="H321" s="18">
        <v>0.42140855809014754</v>
      </c>
      <c r="I321" s="18">
        <v>0.14672128824425226</v>
      </c>
      <c r="J321" s="18">
        <v>0.04918337082329554</v>
      </c>
      <c r="K321" s="18">
        <f t="shared" si="25"/>
        <v>6.033458344227711</v>
      </c>
      <c r="L321" s="44">
        <f t="shared" si="27"/>
        <v>3.8010787568634576</v>
      </c>
      <c r="M321" s="49">
        <f t="shared" si="26"/>
        <v>2.232379587364253</v>
      </c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</row>
    <row r="322" spans="1:39" ht="15">
      <c r="A322" s="32"/>
      <c r="B322" s="32" t="s">
        <v>381</v>
      </c>
      <c r="C322" s="33" t="s">
        <v>17</v>
      </c>
      <c r="D322" s="1" t="s">
        <v>346</v>
      </c>
      <c r="E322" s="34" t="s">
        <v>347</v>
      </c>
      <c r="F322" s="1">
        <v>1</v>
      </c>
      <c r="G322" s="18">
        <v>14.443053672186705</v>
      </c>
      <c r="H322" s="18">
        <v>1.12375615490706</v>
      </c>
      <c r="I322" s="18">
        <v>0.39125676865133935</v>
      </c>
      <c r="J322" s="18">
        <v>0.1311556555287881</v>
      </c>
      <c r="K322" s="18">
        <f t="shared" si="25"/>
        <v>16.089222251273892</v>
      </c>
      <c r="L322" s="44">
        <f t="shared" si="27"/>
        <v>10.13621001830255</v>
      </c>
      <c r="M322" s="49">
        <f t="shared" si="26"/>
        <v>5.953012232971341</v>
      </c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</row>
    <row r="323" spans="1:39" ht="15">
      <c r="A323" s="32"/>
      <c r="B323" s="32" t="s">
        <v>381</v>
      </c>
      <c r="C323" s="33" t="s">
        <v>17</v>
      </c>
      <c r="D323" s="1" t="s">
        <v>426</v>
      </c>
      <c r="E323" s="34" t="s">
        <v>427</v>
      </c>
      <c r="F323" s="1">
        <v>6</v>
      </c>
      <c r="G323" s="18">
        <v>92.07446716019025</v>
      </c>
      <c r="H323" s="18">
        <v>7.163945487532509</v>
      </c>
      <c r="I323" s="18">
        <v>2.4942619001522885</v>
      </c>
      <c r="J323" s="18">
        <v>0.8361173039960241</v>
      </c>
      <c r="K323" s="18">
        <f t="shared" si="25"/>
        <v>102.56879185187105</v>
      </c>
      <c r="L323" s="44">
        <f t="shared" si="27"/>
        <v>64.61833886667877</v>
      </c>
      <c r="M323" s="49">
        <f t="shared" si="26"/>
        <v>37.950452985192285</v>
      </c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</row>
    <row r="324" spans="1:39" ht="15">
      <c r="A324" s="32"/>
      <c r="B324" s="32" t="s">
        <v>381</v>
      </c>
      <c r="C324" s="33" t="s">
        <v>17</v>
      </c>
      <c r="D324" s="1" t="s">
        <v>348</v>
      </c>
      <c r="E324" s="34" t="s">
        <v>349</v>
      </c>
      <c r="F324" s="1">
        <v>1</v>
      </c>
      <c r="G324" s="18">
        <v>100.19868485079527</v>
      </c>
      <c r="H324" s="18">
        <v>7.7960583246677295</v>
      </c>
      <c r="I324" s="18">
        <v>2.714343832518667</v>
      </c>
      <c r="J324" s="18">
        <v>0.9098923602309674</v>
      </c>
      <c r="K324" s="18">
        <f t="shared" si="25"/>
        <v>111.61897936821263</v>
      </c>
      <c r="L324" s="44">
        <f t="shared" si="27"/>
        <v>70.31995700197396</v>
      </c>
      <c r="M324" s="49">
        <f t="shared" si="26"/>
        <v>41.299022366238674</v>
      </c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</row>
    <row r="325" spans="1:39" ht="15">
      <c r="A325" s="32"/>
      <c r="B325" s="32" t="s">
        <v>381</v>
      </c>
      <c r="C325" s="33" t="s">
        <v>17</v>
      </c>
      <c r="D325" s="1" t="s">
        <v>351</v>
      </c>
      <c r="E325" s="34" t="s">
        <v>352</v>
      </c>
      <c r="F325" s="1">
        <v>2</v>
      </c>
      <c r="G325" s="18">
        <v>2653.911112264307</v>
      </c>
      <c r="H325" s="18">
        <v>206.4901934641723</v>
      </c>
      <c r="I325" s="18">
        <v>71.89343123968361</v>
      </c>
      <c r="J325" s="18">
        <v>24.099851703414814</v>
      </c>
      <c r="K325" s="18">
        <f t="shared" si="25"/>
        <v>2956.394588671578</v>
      </c>
      <c r="L325" s="44">
        <f t="shared" si="27"/>
        <v>1862.528590863094</v>
      </c>
      <c r="M325" s="49">
        <f t="shared" si="26"/>
        <v>1093.8659978084838</v>
      </c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</row>
    <row r="326" spans="1:39" ht="15">
      <c r="A326" s="32"/>
      <c r="B326" s="32" t="s">
        <v>381</v>
      </c>
      <c r="C326" s="33" t="s">
        <v>17</v>
      </c>
      <c r="D326" s="1" t="s">
        <v>428</v>
      </c>
      <c r="E326" s="34" t="s">
        <v>354</v>
      </c>
      <c r="F326" s="1">
        <v>5</v>
      </c>
      <c r="G326" s="18">
        <v>180.53817090233383</v>
      </c>
      <c r="H326" s="18">
        <v>14.046951936338251</v>
      </c>
      <c r="I326" s="18">
        <v>4.890709608141742</v>
      </c>
      <c r="J326" s="18">
        <v>1.6394456941098512</v>
      </c>
      <c r="K326" s="18">
        <f t="shared" si="25"/>
        <v>201.11527814092366</v>
      </c>
      <c r="L326" s="44">
        <f t="shared" si="27"/>
        <v>126.7026252287819</v>
      </c>
      <c r="M326" s="49">
        <f t="shared" si="26"/>
        <v>74.41265291214177</v>
      </c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</row>
    <row r="327" spans="1:39" ht="15">
      <c r="A327" s="32"/>
      <c r="B327" s="32" t="s">
        <v>381</v>
      </c>
      <c r="C327" s="33" t="s">
        <v>17</v>
      </c>
      <c r="D327" s="1" t="s">
        <v>429</v>
      </c>
      <c r="E327" s="34" t="s">
        <v>430</v>
      </c>
      <c r="F327" s="1">
        <v>14</v>
      </c>
      <c r="G327" s="18">
        <v>126.37671963163368</v>
      </c>
      <c r="H327" s="18">
        <v>9.832866355436776</v>
      </c>
      <c r="I327" s="18">
        <v>3.4234967256992195</v>
      </c>
      <c r="J327" s="18">
        <v>1.1476119858768958</v>
      </c>
      <c r="K327" s="18">
        <f t="shared" si="25"/>
        <v>140.78069469864656</v>
      </c>
      <c r="L327" s="44">
        <f t="shared" si="27"/>
        <v>88.69183766014733</v>
      </c>
      <c r="M327" s="49">
        <f t="shared" si="26"/>
        <v>52.08885703849923</v>
      </c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</row>
    <row r="328" spans="1:39" ht="15">
      <c r="A328" s="32"/>
      <c r="B328" s="32" t="s">
        <v>432</v>
      </c>
      <c r="C328" s="36" t="s">
        <v>433</v>
      </c>
      <c r="D328" s="1" t="s">
        <v>29</v>
      </c>
      <c r="E328" s="34" t="s">
        <v>139</v>
      </c>
      <c r="F328" s="1">
        <v>1</v>
      </c>
      <c r="G328" s="18">
        <v>302.88578659592895</v>
      </c>
      <c r="H328" s="18"/>
      <c r="I328" s="18">
        <v>0.43532845239019957</v>
      </c>
      <c r="J328" s="18">
        <v>2.1970471045036835</v>
      </c>
      <c r="K328" s="18">
        <f t="shared" si="25"/>
        <v>305.5181621528228</v>
      </c>
      <c r="L328" s="44">
        <f>(K328*0.09)*3</f>
        <v>82.48990378126216</v>
      </c>
      <c r="M328" s="49">
        <f t="shared" si="26"/>
        <v>223.02825837156064</v>
      </c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</row>
    <row r="329" spans="1:39" ht="15">
      <c r="A329" s="32"/>
      <c r="B329" s="32" t="s">
        <v>432</v>
      </c>
      <c r="C329" s="36" t="s">
        <v>433</v>
      </c>
      <c r="D329" s="1" t="s">
        <v>434</v>
      </c>
      <c r="E329" s="34" t="s">
        <v>435</v>
      </c>
      <c r="F329" s="1">
        <v>1</v>
      </c>
      <c r="G329" s="18">
        <v>3634.6294391511474</v>
      </c>
      <c r="H329" s="18"/>
      <c r="I329" s="18">
        <v>5.223941428682395</v>
      </c>
      <c r="J329" s="18">
        <v>26.3645652540442</v>
      </c>
      <c r="K329" s="18">
        <f t="shared" si="25"/>
        <v>3666.2179458338737</v>
      </c>
      <c r="L329" s="44">
        <f aca="true" t="shared" si="28" ref="L329:L368">(K329*0.09)*3</f>
        <v>989.8788453751458</v>
      </c>
      <c r="M329" s="49">
        <f t="shared" si="26"/>
        <v>2676.339100458728</v>
      </c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</row>
    <row r="330" spans="1:39" ht="15">
      <c r="A330" s="32"/>
      <c r="B330" s="32" t="s">
        <v>432</v>
      </c>
      <c r="C330" s="36" t="s">
        <v>433</v>
      </c>
      <c r="D330" s="1" t="s">
        <v>436</v>
      </c>
      <c r="E330" s="34" t="s">
        <v>437</v>
      </c>
      <c r="F330" s="1">
        <v>2</v>
      </c>
      <c r="G330" s="18">
        <v>484.61725855348635</v>
      </c>
      <c r="H330" s="18"/>
      <c r="I330" s="18">
        <v>0.6965255238243194</v>
      </c>
      <c r="J330" s="18">
        <v>3.515275367205894</v>
      </c>
      <c r="K330" s="18">
        <f t="shared" si="25"/>
        <v>488.8290594445166</v>
      </c>
      <c r="L330" s="44">
        <f t="shared" si="28"/>
        <v>131.98384605001948</v>
      </c>
      <c r="M330" s="49">
        <f t="shared" si="26"/>
        <v>356.84521339449714</v>
      </c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</row>
    <row r="331" spans="1:39" ht="15">
      <c r="A331" s="32"/>
      <c r="B331" s="32" t="s">
        <v>432</v>
      </c>
      <c r="C331" s="36" t="s">
        <v>433</v>
      </c>
      <c r="D331" s="1" t="s">
        <v>121</v>
      </c>
      <c r="E331" s="34" t="s">
        <v>154</v>
      </c>
      <c r="F331" s="1">
        <v>2</v>
      </c>
      <c r="G331" s="18">
        <v>831.9262938501515</v>
      </c>
      <c r="H331" s="18"/>
      <c r="I331" s="18">
        <v>1.1957021492317483</v>
      </c>
      <c r="J331" s="18">
        <v>6.0345560470367845</v>
      </c>
      <c r="K331" s="18">
        <f t="shared" si="25"/>
        <v>839.15655204642</v>
      </c>
      <c r="L331" s="44">
        <f t="shared" si="28"/>
        <v>226.5722690525334</v>
      </c>
      <c r="M331" s="49">
        <f t="shared" si="26"/>
        <v>612.5842829938865</v>
      </c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</row>
    <row r="332" spans="1:39" ht="15">
      <c r="A332" s="32"/>
      <c r="B332" s="32" t="s">
        <v>432</v>
      </c>
      <c r="C332" s="36" t="s">
        <v>433</v>
      </c>
      <c r="D332" s="1" t="s">
        <v>436</v>
      </c>
      <c r="E332" s="34" t="s">
        <v>437</v>
      </c>
      <c r="F332" s="1">
        <v>2</v>
      </c>
      <c r="G332" s="18">
        <v>484.61725855348635</v>
      </c>
      <c r="H332" s="18"/>
      <c r="I332" s="18">
        <v>0.6965255238243194</v>
      </c>
      <c r="J332" s="18">
        <v>3.515275367205894</v>
      </c>
      <c r="K332" s="18">
        <f t="shared" si="25"/>
        <v>488.8290594445166</v>
      </c>
      <c r="L332" s="44">
        <f t="shared" si="28"/>
        <v>131.98384605001948</v>
      </c>
      <c r="M332" s="49">
        <f t="shared" si="26"/>
        <v>356.84521339449714</v>
      </c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</row>
    <row r="333" spans="1:39" ht="15">
      <c r="A333" s="32"/>
      <c r="B333" s="32" t="s">
        <v>432</v>
      </c>
      <c r="C333" s="36" t="s">
        <v>433</v>
      </c>
      <c r="D333" s="1" t="s">
        <v>286</v>
      </c>
      <c r="E333" s="34" t="s">
        <v>209</v>
      </c>
      <c r="F333" s="1">
        <v>1</v>
      </c>
      <c r="G333" s="18">
        <v>100.96192886530964</v>
      </c>
      <c r="H333" s="18"/>
      <c r="I333" s="18">
        <v>0.1451094841300665</v>
      </c>
      <c r="J333" s="18">
        <v>0.732349034834561</v>
      </c>
      <c r="K333" s="18">
        <f t="shared" si="25"/>
        <v>101.83938738427426</v>
      </c>
      <c r="L333" s="44">
        <f t="shared" si="28"/>
        <v>27.496634593754052</v>
      </c>
      <c r="M333" s="49">
        <f t="shared" si="26"/>
        <v>74.34275279052021</v>
      </c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</row>
    <row r="334" spans="1:39" ht="15">
      <c r="A334" s="32"/>
      <c r="B334" s="32" t="s">
        <v>432</v>
      </c>
      <c r="C334" s="36" t="s">
        <v>433</v>
      </c>
      <c r="D334" s="1" t="s">
        <v>399</v>
      </c>
      <c r="E334" s="34" t="s">
        <v>210</v>
      </c>
      <c r="F334" s="1">
        <v>1</v>
      </c>
      <c r="G334" s="18">
        <v>109.03888317453442</v>
      </c>
      <c r="H334" s="18"/>
      <c r="I334" s="18">
        <v>0.15671824286047187</v>
      </c>
      <c r="J334" s="18">
        <v>0.7909369576213261</v>
      </c>
      <c r="K334" s="18">
        <f t="shared" si="25"/>
        <v>109.98653837501622</v>
      </c>
      <c r="L334" s="44">
        <f t="shared" si="28"/>
        <v>29.69636536125438</v>
      </c>
      <c r="M334" s="49">
        <f t="shared" si="26"/>
        <v>80.29017301376184</v>
      </c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</row>
    <row r="335" spans="1:39" ht="15">
      <c r="A335" s="32"/>
      <c r="B335" s="32" t="s">
        <v>432</v>
      </c>
      <c r="C335" s="36" t="s">
        <v>433</v>
      </c>
      <c r="D335" s="1" t="s">
        <v>61</v>
      </c>
      <c r="E335" s="34" t="s">
        <v>167</v>
      </c>
      <c r="F335" s="1">
        <v>1</v>
      </c>
      <c r="G335" s="18">
        <v>6582.717762018189</v>
      </c>
      <c r="H335" s="18"/>
      <c r="I335" s="18">
        <v>9.461138365280338</v>
      </c>
      <c r="J335" s="18">
        <v>47.74915707121339</v>
      </c>
      <c r="K335" s="18">
        <f t="shared" si="25"/>
        <v>6639.928057454683</v>
      </c>
      <c r="L335" s="44">
        <f t="shared" si="28"/>
        <v>1792.7805755127642</v>
      </c>
      <c r="M335" s="49">
        <f t="shared" si="26"/>
        <v>4847.147481941918</v>
      </c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</row>
    <row r="336" spans="1:39" ht="15">
      <c r="A336" s="32"/>
      <c r="B336" s="32" t="s">
        <v>432</v>
      </c>
      <c r="C336" s="36" t="s">
        <v>433</v>
      </c>
      <c r="D336" s="1" t="s">
        <v>114</v>
      </c>
      <c r="E336" s="34" t="s">
        <v>204</v>
      </c>
      <c r="F336" s="1">
        <v>2</v>
      </c>
      <c r="G336" s="18">
        <v>9975.038571892594</v>
      </c>
      <c r="H336" s="18"/>
      <c r="I336" s="18">
        <v>14.336817032050574</v>
      </c>
      <c r="J336" s="18">
        <v>72.35608464165465</v>
      </c>
      <c r="K336" s="18">
        <f t="shared" si="25"/>
        <v>10061.731473566299</v>
      </c>
      <c r="L336" s="44">
        <f t="shared" si="28"/>
        <v>2716.6674978629007</v>
      </c>
      <c r="M336" s="49">
        <f t="shared" si="26"/>
        <v>7345.063975703398</v>
      </c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</row>
    <row r="337" spans="1:39" ht="15">
      <c r="A337" s="32"/>
      <c r="B337" s="32" t="s">
        <v>432</v>
      </c>
      <c r="C337" s="36" t="s">
        <v>433</v>
      </c>
      <c r="D337" s="1" t="s">
        <v>29</v>
      </c>
      <c r="E337" s="34" t="s">
        <v>139</v>
      </c>
      <c r="F337" s="1">
        <v>1</v>
      </c>
      <c r="G337" s="18">
        <v>302.88578659592895</v>
      </c>
      <c r="H337" s="18"/>
      <c r="I337" s="18">
        <v>0.43532845239019957</v>
      </c>
      <c r="J337" s="18">
        <v>2.1970471045036835</v>
      </c>
      <c r="K337" s="18">
        <f t="shared" si="25"/>
        <v>305.5181621528228</v>
      </c>
      <c r="L337" s="44">
        <f t="shared" si="28"/>
        <v>82.48990378126216</v>
      </c>
      <c r="M337" s="49">
        <f t="shared" si="26"/>
        <v>223.02825837156064</v>
      </c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</row>
    <row r="338" spans="1:39" ht="15">
      <c r="A338" s="32"/>
      <c r="B338" s="32" t="s">
        <v>432</v>
      </c>
      <c r="C338" s="36" t="s">
        <v>433</v>
      </c>
      <c r="D338" s="1" t="s">
        <v>438</v>
      </c>
      <c r="E338" s="34" t="s">
        <v>138</v>
      </c>
      <c r="F338" s="1">
        <v>2</v>
      </c>
      <c r="G338" s="18">
        <f>2318.08588674751+3.39</f>
        <v>2321.47588674751</v>
      </c>
      <c r="H338" s="18"/>
      <c r="I338" s="18">
        <v>3.336586098664238</v>
      </c>
      <c r="J338" s="18">
        <v>16.839323932879097</v>
      </c>
      <c r="K338" s="18">
        <f t="shared" si="25"/>
        <v>2341.6517967790533</v>
      </c>
      <c r="L338" s="44">
        <f t="shared" si="28"/>
        <v>632.2459851303444</v>
      </c>
      <c r="M338" s="49">
        <f t="shared" si="26"/>
        <v>1709.405811648709</v>
      </c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</row>
    <row r="339" spans="1:39" ht="15">
      <c r="A339" s="32"/>
      <c r="B339" s="32" t="s">
        <v>432</v>
      </c>
      <c r="C339" s="36" t="s">
        <v>433</v>
      </c>
      <c r="D339" s="1" t="s">
        <v>336</v>
      </c>
      <c r="E339" s="34" t="s">
        <v>337</v>
      </c>
      <c r="F339" s="1">
        <v>16</v>
      </c>
      <c r="G339" s="18">
        <v>947.6959722823733</v>
      </c>
      <c r="H339" s="18"/>
      <c r="I339" s="18">
        <v>1.3620943577008913</v>
      </c>
      <c r="J339" s="18">
        <v>6.874316273647081</v>
      </c>
      <c r="K339" s="18">
        <f t="shared" si="25"/>
        <v>955.9323829137213</v>
      </c>
      <c r="L339" s="44">
        <f t="shared" si="28"/>
        <v>258.10174338670475</v>
      </c>
      <c r="M339" s="49">
        <f t="shared" si="26"/>
        <v>697.8306395270165</v>
      </c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</row>
    <row r="340" spans="1:39" ht="15">
      <c r="A340" s="32"/>
      <c r="B340" s="32" t="s">
        <v>432</v>
      </c>
      <c r="C340" s="36" t="s">
        <v>433</v>
      </c>
      <c r="D340" s="1" t="s">
        <v>411</v>
      </c>
      <c r="E340" s="34" t="s">
        <v>335</v>
      </c>
      <c r="F340" s="1">
        <v>4</v>
      </c>
      <c r="G340" s="18">
        <v>603.079255088783</v>
      </c>
      <c r="H340" s="18"/>
      <c r="I340" s="18">
        <v>0.8667873185369308</v>
      </c>
      <c r="J340" s="18">
        <v>4.374564901411779</v>
      </c>
      <c r="K340" s="18">
        <f t="shared" si="25"/>
        <v>608.3206073087317</v>
      </c>
      <c r="L340" s="44">
        <f t="shared" si="28"/>
        <v>164.24656397335758</v>
      </c>
      <c r="M340" s="49">
        <f t="shared" si="26"/>
        <v>444.07404333537414</v>
      </c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</row>
    <row r="341" spans="1:39" ht="15">
      <c r="A341" s="32"/>
      <c r="B341" s="32" t="s">
        <v>432</v>
      </c>
      <c r="C341" s="36" t="s">
        <v>433</v>
      </c>
      <c r="D341" s="1" t="s">
        <v>395</v>
      </c>
      <c r="E341" s="34" t="s">
        <v>396</v>
      </c>
      <c r="F341" s="1">
        <v>2</v>
      </c>
      <c r="G341" s="18">
        <v>444.2324870073625</v>
      </c>
      <c r="H341" s="18"/>
      <c r="I341" s="18">
        <v>0.6384817301722928</v>
      </c>
      <c r="J341" s="18">
        <v>3.22233575327207</v>
      </c>
      <c r="K341" s="18">
        <f t="shared" si="25"/>
        <v>448.09330449080693</v>
      </c>
      <c r="L341" s="44">
        <f t="shared" si="28"/>
        <v>120.98519221251786</v>
      </c>
      <c r="M341" s="49">
        <f t="shared" si="26"/>
        <v>327.10811227828907</v>
      </c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</row>
    <row r="342" spans="1:39" ht="15">
      <c r="A342" s="32"/>
      <c r="B342" s="32" t="s">
        <v>432</v>
      </c>
      <c r="C342" s="36" t="s">
        <v>433</v>
      </c>
      <c r="D342" s="1" t="s">
        <v>124</v>
      </c>
      <c r="E342" s="34" t="s">
        <v>148</v>
      </c>
      <c r="F342" s="1">
        <v>2</v>
      </c>
      <c r="G342" s="18">
        <v>541.1559387180597</v>
      </c>
      <c r="H342" s="18"/>
      <c r="I342" s="18">
        <v>0.7777868349371566</v>
      </c>
      <c r="J342" s="18">
        <v>3.925390826713248</v>
      </c>
      <c r="K342" s="18">
        <f t="shared" si="25"/>
        <v>545.8591163797101</v>
      </c>
      <c r="L342" s="44">
        <f t="shared" si="28"/>
        <v>147.38196142252173</v>
      </c>
      <c r="M342" s="49">
        <f t="shared" si="26"/>
        <v>398.4771549571884</v>
      </c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</row>
    <row r="343" spans="1:39" ht="15">
      <c r="A343" s="32"/>
      <c r="B343" s="32" t="s">
        <v>432</v>
      </c>
      <c r="C343" s="36" t="s">
        <v>433</v>
      </c>
      <c r="D343" s="1" t="s">
        <v>116</v>
      </c>
      <c r="E343" s="34" t="s">
        <v>174</v>
      </c>
      <c r="F343" s="1">
        <v>6</v>
      </c>
      <c r="G343" s="18">
        <v>11630.814205283672</v>
      </c>
      <c r="H343" s="18"/>
      <c r="I343" s="18">
        <v>16.716612571783667</v>
      </c>
      <c r="J343" s="18">
        <v>84.36660881294145</v>
      </c>
      <c r="K343" s="18">
        <f aca="true" t="shared" si="29" ref="K343:K368">SUM(G343:J343)</f>
        <v>11731.897426668396</v>
      </c>
      <c r="L343" s="44">
        <f t="shared" si="28"/>
        <v>3167.612305200467</v>
      </c>
      <c r="M343" s="49">
        <f t="shared" si="26"/>
        <v>8564.285121467929</v>
      </c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</row>
    <row r="344" spans="1:39" ht="15">
      <c r="A344" s="32"/>
      <c r="B344" s="32" t="s">
        <v>432</v>
      </c>
      <c r="C344" s="36" t="s">
        <v>433</v>
      </c>
      <c r="D344" s="1" t="s">
        <v>395</v>
      </c>
      <c r="E344" s="34" t="s">
        <v>396</v>
      </c>
      <c r="F344" s="1">
        <v>2</v>
      </c>
      <c r="G344" s="18">
        <v>444.2324870073625</v>
      </c>
      <c r="H344" s="18"/>
      <c r="I344" s="18">
        <v>0.6384817301722928</v>
      </c>
      <c r="J344" s="18">
        <v>3.22233575327207</v>
      </c>
      <c r="K344" s="18">
        <f t="shared" si="29"/>
        <v>448.09330449080693</v>
      </c>
      <c r="L344" s="44">
        <f t="shared" si="28"/>
        <v>120.98519221251786</v>
      </c>
      <c r="M344" s="49">
        <f t="shared" si="26"/>
        <v>327.10811227828907</v>
      </c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</row>
    <row r="345" spans="1:39" ht="15">
      <c r="A345" s="32"/>
      <c r="B345" s="32" t="s">
        <v>432</v>
      </c>
      <c r="C345" s="36" t="s">
        <v>433</v>
      </c>
      <c r="D345" s="1" t="s">
        <v>429</v>
      </c>
      <c r="E345" s="34" t="s">
        <v>430</v>
      </c>
      <c r="F345" s="1">
        <v>5</v>
      </c>
      <c r="G345" s="18">
        <v>47.384798614118665</v>
      </c>
      <c r="H345" s="18"/>
      <c r="I345" s="18">
        <v>0.06810471788504456</v>
      </c>
      <c r="J345" s="18">
        <v>0.3437158136823541</v>
      </c>
      <c r="K345" s="18">
        <f t="shared" si="29"/>
        <v>47.79661914568606</v>
      </c>
      <c r="L345" s="44">
        <f t="shared" si="28"/>
        <v>12.905087169335236</v>
      </c>
      <c r="M345" s="49">
        <f t="shared" si="26"/>
        <v>34.89153197635082</v>
      </c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</row>
    <row r="346" spans="1:39" ht="15">
      <c r="A346" s="32"/>
      <c r="B346" s="32" t="s">
        <v>432</v>
      </c>
      <c r="C346" s="36" t="s">
        <v>433</v>
      </c>
      <c r="D346" s="1" t="s">
        <v>439</v>
      </c>
      <c r="E346" s="34" t="s">
        <v>216</v>
      </c>
      <c r="F346" s="1">
        <v>3</v>
      </c>
      <c r="G346" s="18">
        <v>9692.343307086614</v>
      </c>
      <c r="H346" s="18"/>
      <c r="I346" s="18">
        <v>13.930507797440622</v>
      </c>
      <c r="J346" s="18">
        <v>70.30549382331604</v>
      </c>
      <c r="K346" s="18">
        <f t="shared" si="29"/>
        <v>9776.57930870737</v>
      </c>
      <c r="L346" s="44">
        <f t="shared" si="28"/>
        <v>2639.67641335099</v>
      </c>
      <c r="M346" s="49">
        <f t="shared" si="26"/>
        <v>7136.902895356381</v>
      </c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</row>
    <row r="347" spans="1:39" ht="15">
      <c r="A347" s="32"/>
      <c r="B347" s="32" t="s">
        <v>432</v>
      </c>
      <c r="C347" s="36" t="s">
        <v>433</v>
      </c>
      <c r="D347" s="1" t="s">
        <v>119</v>
      </c>
      <c r="E347" s="34" t="s">
        <v>207</v>
      </c>
      <c r="F347" s="1">
        <v>1</v>
      </c>
      <c r="G347" s="18">
        <v>464.42478346456693</v>
      </c>
      <c r="H347" s="18"/>
      <c r="I347" s="18">
        <v>0.6675034986273631</v>
      </c>
      <c r="J347" s="18">
        <v>3.3688049123672266</v>
      </c>
      <c r="K347" s="18">
        <f t="shared" si="29"/>
        <v>468.4610918755615</v>
      </c>
      <c r="L347" s="44">
        <f t="shared" si="28"/>
        <v>126.48449480640161</v>
      </c>
      <c r="M347" s="49">
        <f t="shared" si="26"/>
        <v>341.9765970691599</v>
      </c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</row>
    <row r="348" spans="1:39" ht="15">
      <c r="A348" s="32"/>
      <c r="B348" s="32" t="s">
        <v>432</v>
      </c>
      <c r="C348" s="36" t="s">
        <v>433</v>
      </c>
      <c r="D348" s="1" t="s">
        <v>120</v>
      </c>
      <c r="E348" s="34" t="s">
        <v>208</v>
      </c>
      <c r="F348" s="1">
        <v>1</v>
      </c>
      <c r="G348" s="18">
        <v>100.96190944881889</v>
      </c>
      <c r="H348" s="18"/>
      <c r="I348" s="18">
        <v>0.1451094562233398</v>
      </c>
      <c r="J348" s="18">
        <v>0.7323488939928753</v>
      </c>
      <c r="K348" s="18">
        <f t="shared" si="29"/>
        <v>101.8393677990351</v>
      </c>
      <c r="L348" s="44">
        <f t="shared" si="28"/>
        <v>27.496629305739475</v>
      </c>
      <c r="M348" s="49">
        <f t="shared" si="26"/>
        <v>74.34273849329563</v>
      </c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</row>
    <row r="349" spans="1:39" ht="15">
      <c r="A349" s="32"/>
      <c r="B349" s="32" t="s">
        <v>432</v>
      </c>
      <c r="C349" s="36" t="s">
        <v>433</v>
      </c>
      <c r="D349" s="1" t="s">
        <v>124</v>
      </c>
      <c r="E349" s="34" t="s">
        <v>148</v>
      </c>
      <c r="F349" s="1">
        <v>2</v>
      </c>
      <c r="G349" s="18">
        <v>448.05400443818473</v>
      </c>
      <c r="H349" s="18"/>
      <c r="I349" s="18">
        <v>0.6439742799800571</v>
      </c>
      <c r="J349" s="18">
        <v>3.250055950712035</v>
      </c>
      <c r="K349" s="18">
        <f t="shared" si="29"/>
        <v>451.9480346688768</v>
      </c>
      <c r="L349" s="44">
        <f t="shared" si="28"/>
        <v>122.02596936059673</v>
      </c>
      <c r="M349" s="49">
        <f t="shared" si="26"/>
        <v>329.9220653082801</v>
      </c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</row>
    <row r="350" spans="1:39" ht="15">
      <c r="A350" s="32"/>
      <c r="B350" s="32" t="s">
        <v>432</v>
      </c>
      <c r="C350" s="36" t="s">
        <v>433</v>
      </c>
      <c r="D350" s="1" t="s">
        <v>116</v>
      </c>
      <c r="E350" s="34" t="s">
        <v>174</v>
      </c>
      <c r="F350" s="1">
        <v>6</v>
      </c>
      <c r="G350" s="18">
        <v>9629.817408820687</v>
      </c>
      <c r="H350" s="18"/>
      <c r="I350" s="18">
        <v>13.840641241362421</v>
      </c>
      <c r="J350" s="18">
        <v>69.85194879142284</v>
      </c>
      <c r="K350" s="18">
        <f t="shared" si="29"/>
        <v>9713.509998853473</v>
      </c>
      <c r="L350" s="44">
        <f t="shared" si="28"/>
        <v>2622.6476996904375</v>
      </c>
      <c r="M350" s="49">
        <f t="shared" si="26"/>
        <v>7090.8622991630355</v>
      </c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</row>
    <row r="351" spans="1:39" ht="15">
      <c r="A351" s="32"/>
      <c r="B351" s="32" t="s">
        <v>432</v>
      </c>
      <c r="C351" s="36" t="s">
        <v>433</v>
      </c>
      <c r="D351" s="1" t="s">
        <v>393</v>
      </c>
      <c r="E351" s="34" t="s">
        <v>394</v>
      </c>
      <c r="F351" s="1">
        <v>2</v>
      </c>
      <c r="G351" s="18">
        <v>401.2423920341953</v>
      </c>
      <c r="H351" s="18"/>
      <c r="I351" s="18">
        <v>0.5766933850567676</v>
      </c>
      <c r="J351" s="18">
        <v>2.910497866309285</v>
      </c>
      <c r="K351" s="18">
        <f t="shared" si="29"/>
        <v>404.7295832855614</v>
      </c>
      <c r="L351" s="44">
        <f t="shared" si="28"/>
        <v>109.27698748710156</v>
      </c>
      <c r="M351" s="49">
        <f t="shared" si="26"/>
        <v>295.4525957984598</v>
      </c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</row>
    <row r="352" spans="1:39" ht="15">
      <c r="A352" s="32"/>
      <c r="B352" s="32" t="s">
        <v>432</v>
      </c>
      <c r="C352" s="36" t="s">
        <v>433</v>
      </c>
      <c r="D352" s="1" t="s">
        <v>395</v>
      </c>
      <c r="E352" s="34" t="s">
        <v>396</v>
      </c>
      <c r="F352" s="1">
        <v>2</v>
      </c>
      <c r="G352" s="18">
        <v>401.2423920341953</v>
      </c>
      <c r="H352" s="18"/>
      <c r="I352" s="18">
        <v>0.5766933850567676</v>
      </c>
      <c r="J352" s="18">
        <v>2.910497866309285</v>
      </c>
      <c r="K352" s="18">
        <f t="shared" si="29"/>
        <v>404.7295832855614</v>
      </c>
      <c r="L352" s="44">
        <f t="shared" si="28"/>
        <v>109.27698748710156</v>
      </c>
      <c r="M352" s="49">
        <f t="shared" si="26"/>
        <v>295.4525957984598</v>
      </c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</row>
    <row r="353" spans="1:39" ht="15">
      <c r="A353" s="32"/>
      <c r="B353" s="32" t="s">
        <v>432</v>
      </c>
      <c r="C353" s="36" t="s">
        <v>433</v>
      </c>
      <c r="D353" s="1" t="s">
        <v>282</v>
      </c>
      <c r="E353" s="34" t="s">
        <v>283</v>
      </c>
      <c r="F353" s="1">
        <v>1</v>
      </c>
      <c r="G353" s="18">
        <v>83.59216500712402</v>
      </c>
      <c r="H353" s="18"/>
      <c r="I353" s="18">
        <v>0.12014445522015993</v>
      </c>
      <c r="J353" s="18">
        <v>0.6063537221477677</v>
      </c>
      <c r="K353" s="18">
        <f t="shared" si="29"/>
        <v>84.31866318449195</v>
      </c>
      <c r="L353" s="44">
        <f t="shared" si="28"/>
        <v>22.766039059812826</v>
      </c>
      <c r="M353" s="49">
        <f t="shared" si="26"/>
        <v>61.55262412467913</v>
      </c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</row>
    <row r="354" spans="1:39" ht="15">
      <c r="A354" s="32"/>
      <c r="B354" s="32" t="s">
        <v>432</v>
      </c>
      <c r="C354" s="36" t="s">
        <v>433</v>
      </c>
      <c r="D354" s="1" t="s">
        <v>284</v>
      </c>
      <c r="E354" s="34" t="s">
        <v>285</v>
      </c>
      <c r="F354" s="1">
        <v>1</v>
      </c>
      <c r="G354" s="18">
        <v>83.59216500712402</v>
      </c>
      <c r="H354" s="18"/>
      <c r="I354" s="18">
        <v>0.12014445522015993</v>
      </c>
      <c r="J354" s="18">
        <v>0.6063537221477677</v>
      </c>
      <c r="K354" s="18">
        <f t="shared" si="29"/>
        <v>84.31866318449195</v>
      </c>
      <c r="L354" s="44">
        <f t="shared" si="28"/>
        <v>22.766039059812826</v>
      </c>
      <c r="M354" s="49">
        <f t="shared" si="26"/>
        <v>61.55262412467913</v>
      </c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</row>
    <row r="355" spans="1:39" ht="15">
      <c r="A355" s="32"/>
      <c r="B355" s="32" t="s">
        <v>432</v>
      </c>
      <c r="C355" s="36" t="s">
        <v>433</v>
      </c>
      <c r="D355" s="1" t="s">
        <v>281</v>
      </c>
      <c r="E355" s="34" t="s">
        <v>146</v>
      </c>
      <c r="F355" s="9">
        <v>2</v>
      </c>
      <c r="G355" s="18">
        <v>3324.1773035344977</v>
      </c>
      <c r="H355" s="18"/>
      <c r="I355" s="18">
        <v>4.7777380948840795</v>
      </c>
      <c r="J355" s="18">
        <v>24.11263401187771</v>
      </c>
      <c r="K355" s="18">
        <f t="shared" si="29"/>
        <v>3353.0676756412595</v>
      </c>
      <c r="L355" s="44">
        <f t="shared" si="28"/>
        <v>905.32827242314</v>
      </c>
      <c r="M355" s="49">
        <f t="shared" si="26"/>
        <v>2447.7394032181196</v>
      </c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</row>
    <row r="356" spans="1:39" ht="15">
      <c r="A356" s="32"/>
      <c r="B356" s="32" t="s">
        <v>432</v>
      </c>
      <c r="C356" s="36" t="s">
        <v>433</v>
      </c>
      <c r="D356" s="1" t="s">
        <v>130</v>
      </c>
      <c r="E356" s="34" t="s">
        <v>440</v>
      </c>
      <c r="F356" s="1">
        <v>2</v>
      </c>
      <c r="G356" s="18">
        <v>5349.8985604559375</v>
      </c>
      <c r="H356" s="18"/>
      <c r="I356" s="18">
        <v>7.6892451340902355</v>
      </c>
      <c r="J356" s="18">
        <v>38.806638217457134</v>
      </c>
      <c r="K356" s="18">
        <f t="shared" si="29"/>
        <v>5396.394443807485</v>
      </c>
      <c r="L356" s="44">
        <f t="shared" si="28"/>
        <v>1457.0264998280209</v>
      </c>
      <c r="M356" s="49">
        <f t="shared" si="26"/>
        <v>3939.367943979464</v>
      </c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</row>
    <row r="357" spans="1:39" ht="15">
      <c r="A357" s="32"/>
      <c r="B357" s="32" t="s">
        <v>432</v>
      </c>
      <c r="C357" s="36" t="s">
        <v>433</v>
      </c>
      <c r="D357" s="1" t="s">
        <v>121</v>
      </c>
      <c r="E357" s="34" t="s">
        <v>154</v>
      </c>
      <c r="F357" s="1">
        <v>2</v>
      </c>
      <c r="G357" s="18">
        <v>688.7994396587019</v>
      </c>
      <c r="H357" s="18"/>
      <c r="I357" s="18">
        <v>0.9899903110141176</v>
      </c>
      <c r="J357" s="18">
        <v>4.996354670497606</v>
      </c>
      <c r="K357" s="18">
        <f t="shared" si="29"/>
        <v>694.7857846402136</v>
      </c>
      <c r="L357" s="44">
        <f t="shared" si="28"/>
        <v>187.59216185285766</v>
      </c>
      <c r="M357" s="49">
        <f t="shared" si="26"/>
        <v>507.19362278735593</v>
      </c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</row>
    <row r="358" spans="1:39" ht="15">
      <c r="A358" s="32"/>
      <c r="B358" s="32" t="s">
        <v>432</v>
      </c>
      <c r="C358" s="36" t="s">
        <v>433</v>
      </c>
      <c r="D358" s="1" t="s">
        <v>120</v>
      </c>
      <c r="E358" s="34" t="s">
        <v>208</v>
      </c>
      <c r="F358" s="1">
        <v>1</v>
      </c>
      <c r="G358" s="18">
        <v>83.59216500712402</v>
      </c>
      <c r="H358" s="18"/>
      <c r="I358" s="18">
        <v>0.12014445522015993</v>
      </c>
      <c r="J358" s="18">
        <v>0.6063537221477677</v>
      </c>
      <c r="K358" s="18">
        <f t="shared" si="29"/>
        <v>84.31866318449195</v>
      </c>
      <c r="L358" s="44">
        <f t="shared" si="28"/>
        <v>22.766039059812826</v>
      </c>
      <c r="M358" s="49">
        <f t="shared" si="26"/>
        <v>61.55262412467913</v>
      </c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</row>
    <row r="359" spans="1:39" ht="15">
      <c r="A359" s="32"/>
      <c r="B359" s="32" t="s">
        <v>432</v>
      </c>
      <c r="C359" s="36" t="s">
        <v>433</v>
      </c>
      <c r="D359" s="1" t="s">
        <v>429</v>
      </c>
      <c r="E359" s="34" t="s">
        <v>430</v>
      </c>
      <c r="F359" s="1">
        <v>16</v>
      </c>
      <c r="G359" s="18">
        <v>128.78145341569916</v>
      </c>
      <c r="H359" s="18"/>
      <c r="I359" s="18">
        <v>0.18509363361710954</v>
      </c>
      <c r="J359" s="18">
        <v>0.9341439310197753</v>
      </c>
      <c r="K359" s="18">
        <f t="shared" si="29"/>
        <v>129.90069098033604</v>
      </c>
      <c r="L359" s="44">
        <f t="shared" si="28"/>
        <v>35.07318656469073</v>
      </c>
      <c r="M359" s="49">
        <f t="shared" si="26"/>
        <v>94.82750441564531</v>
      </c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</row>
    <row r="360" spans="1:39" ht="15">
      <c r="A360" s="32"/>
      <c r="B360" s="32" t="s">
        <v>432</v>
      </c>
      <c r="C360" s="36" t="s">
        <v>433</v>
      </c>
      <c r="D360" s="1" t="s">
        <v>441</v>
      </c>
      <c r="E360" s="34" t="s">
        <v>442</v>
      </c>
      <c r="F360" s="1">
        <v>16</v>
      </c>
      <c r="G360" s="18">
        <v>51.50169014198915</v>
      </c>
      <c r="H360" s="18"/>
      <c r="I360" s="18">
        <v>0.07402179982417532</v>
      </c>
      <c r="J360" s="18">
        <v>0.37357857057338734</v>
      </c>
      <c r="K360" s="18">
        <f t="shared" si="29"/>
        <v>51.94929051238671</v>
      </c>
      <c r="L360" s="44">
        <f t="shared" si="28"/>
        <v>14.026308438344412</v>
      </c>
      <c r="M360" s="49">
        <f t="shared" si="26"/>
        <v>37.922982074042295</v>
      </c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</row>
    <row r="361" spans="1:39" ht="15">
      <c r="A361" s="32"/>
      <c r="B361" s="32" t="s">
        <v>432</v>
      </c>
      <c r="C361" s="36" t="s">
        <v>433</v>
      </c>
      <c r="D361" s="1" t="s">
        <v>443</v>
      </c>
      <c r="E361" s="34" t="s">
        <v>444</v>
      </c>
      <c r="F361" s="1">
        <v>16</v>
      </c>
      <c r="G361" s="18">
        <v>51.50169014198915</v>
      </c>
      <c r="H361" s="18"/>
      <c r="I361" s="18">
        <v>0.07402179982417532</v>
      </c>
      <c r="J361" s="18">
        <v>0.37357857057338734</v>
      </c>
      <c r="K361" s="18">
        <f t="shared" si="29"/>
        <v>51.94929051238671</v>
      </c>
      <c r="L361" s="44">
        <f t="shared" si="28"/>
        <v>14.026308438344412</v>
      </c>
      <c r="M361" s="49">
        <f t="shared" si="26"/>
        <v>37.922982074042295</v>
      </c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</row>
    <row r="362" spans="1:39" ht="15">
      <c r="A362" s="32"/>
      <c r="B362" s="32" t="s">
        <v>432</v>
      </c>
      <c r="C362" s="36" t="s">
        <v>433</v>
      </c>
      <c r="D362" s="1" t="s">
        <v>445</v>
      </c>
      <c r="E362" s="34" t="s">
        <v>446</v>
      </c>
      <c r="F362" s="1">
        <v>16</v>
      </c>
      <c r="G362" s="18">
        <v>51.50169014198915</v>
      </c>
      <c r="H362" s="18"/>
      <c r="I362" s="18">
        <v>0.07402179982417532</v>
      </c>
      <c r="J362" s="18">
        <v>0.37357857057338734</v>
      </c>
      <c r="K362" s="18">
        <f t="shared" si="29"/>
        <v>51.94929051238671</v>
      </c>
      <c r="L362" s="44">
        <f t="shared" si="28"/>
        <v>14.026308438344412</v>
      </c>
      <c r="M362" s="49">
        <f t="shared" si="26"/>
        <v>37.922982074042295</v>
      </c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</row>
    <row r="363" spans="1:39" ht="15">
      <c r="A363" s="32"/>
      <c r="B363" s="32" t="s">
        <v>432</v>
      </c>
      <c r="C363" s="36" t="s">
        <v>433</v>
      </c>
      <c r="D363" s="1" t="s">
        <v>447</v>
      </c>
      <c r="E363" s="34" t="s">
        <v>448</v>
      </c>
      <c r="F363" s="1">
        <v>96</v>
      </c>
      <c r="G363" s="18">
        <v>46.351521127790235</v>
      </c>
      <c r="H363" s="18"/>
      <c r="I363" s="18">
        <v>0.06661961984175778</v>
      </c>
      <c r="J363" s="18">
        <v>0.33622071351604854</v>
      </c>
      <c r="K363" s="18">
        <f t="shared" si="29"/>
        <v>46.754361461148044</v>
      </c>
      <c r="L363" s="44">
        <f t="shared" si="28"/>
        <v>12.623677594509973</v>
      </c>
      <c r="M363" s="49">
        <f t="shared" si="26"/>
        <v>34.13068386663807</v>
      </c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</row>
    <row r="364" spans="1:39" ht="15">
      <c r="A364" s="32"/>
      <c r="B364" s="32" t="s">
        <v>432</v>
      </c>
      <c r="C364" s="36" t="s">
        <v>433</v>
      </c>
      <c r="D364" s="1" t="s">
        <v>119</v>
      </c>
      <c r="E364" s="34" t="s">
        <v>207</v>
      </c>
      <c r="F364" s="1">
        <v>1</v>
      </c>
      <c r="G364" s="18">
        <v>384.52395903277045</v>
      </c>
      <c r="H364" s="18"/>
      <c r="I364" s="18">
        <v>0.5526644940127354</v>
      </c>
      <c r="J364" s="18">
        <v>2.7892271218797307</v>
      </c>
      <c r="K364" s="18">
        <f t="shared" si="29"/>
        <v>387.8658506486629</v>
      </c>
      <c r="L364" s="44">
        <f t="shared" si="28"/>
        <v>104.72377967513897</v>
      </c>
      <c r="M364" s="49">
        <f t="shared" si="26"/>
        <v>283.1420709735239</v>
      </c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</row>
    <row r="365" spans="1:39" ht="15">
      <c r="A365" s="32"/>
      <c r="B365" s="32" t="s">
        <v>432</v>
      </c>
      <c r="C365" s="36" t="s">
        <v>433</v>
      </c>
      <c r="D365" s="1" t="s">
        <v>395</v>
      </c>
      <c r="E365" s="34" t="s">
        <v>396</v>
      </c>
      <c r="F365" s="1">
        <v>2</v>
      </c>
      <c r="G365" s="18">
        <v>439.90229198823425</v>
      </c>
      <c r="H365" s="18"/>
      <c r="I365" s="18">
        <v>0.6322580736666158</v>
      </c>
      <c r="J365" s="18">
        <v>3.1909257536955495</v>
      </c>
      <c r="K365" s="18">
        <f t="shared" si="29"/>
        <v>443.7254758155964</v>
      </c>
      <c r="L365" s="44">
        <f t="shared" si="28"/>
        <v>119.80587847021101</v>
      </c>
      <c r="M365" s="49">
        <f t="shared" si="26"/>
        <v>323.91959734538534</v>
      </c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</row>
    <row r="366" spans="1:39" ht="15">
      <c r="A366" s="32"/>
      <c r="B366" s="32" t="s">
        <v>432</v>
      </c>
      <c r="C366" s="36" t="s">
        <v>433</v>
      </c>
      <c r="D366" s="1" t="s">
        <v>449</v>
      </c>
      <c r="E366" s="34"/>
      <c r="F366" s="1">
        <v>1</v>
      </c>
      <c r="G366" s="18">
        <v>201.00068847016337</v>
      </c>
      <c r="H366" s="18"/>
      <c r="I366" s="18">
        <v>0.2888921253931727</v>
      </c>
      <c r="J366" s="18">
        <v>1.458001663167363</v>
      </c>
      <c r="K366" s="18">
        <f t="shared" si="29"/>
        <v>202.7475822587239</v>
      </c>
      <c r="L366" s="44">
        <f t="shared" si="28"/>
        <v>54.74184720985545</v>
      </c>
      <c r="M366" s="49">
        <f t="shared" si="26"/>
        <v>148.00573504886844</v>
      </c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</row>
    <row r="367" spans="1:39" ht="15">
      <c r="A367" s="32"/>
      <c r="B367" s="32" t="s">
        <v>432</v>
      </c>
      <c r="C367" s="36" t="s">
        <v>433</v>
      </c>
      <c r="D367" s="1" t="s">
        <v>121</v>
      </c>
      <c r="E367" s="34" t="s">
        <v>154</v>
      </c>
      <c r="F367" s="1">
        <v>2</v>
      </c>
      <c r="G367" s="18">
        <v>823.8170195416023</v>
      </c>
      <c r="H367" s="18"/>
      <c r="I367" s="18">
        <v>1.1840469379574805</v>
      </c>
      <c r="J367" s="18">
        <v>5.975733684193484</v>
      </c>
      <c r="K367" s="18">
        <f t="shared" si="29"/>
        <v>830.9768001637534</v>
      </c>
      <c r="L367" s="44">
        <f t="shared" si="28"/>
        <v>224.3637360442134</v>
      </c>
      <c r="M367" s="49">
        <f t="shared" si="26"/>
        <v>606.61306411954</v>
      </c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</row>
    <row r="368" spans="1:39" ht="15">
      <c r="A368" s="32"/>
      <c r="B368" s="32" t="s">
        <v>432</v>
      </c>
      <c r="C368" s="36" t="s">
        <v>433</v>
      </c>
      <c r="D368" s="1" t="s">
        <v>116</v>
      </c>
      <c r="E368" s="34" t="s">
        <v>174</v>
      </c>
      <c r="F368" s="1">
        <v>2</v>
      </c>
      <c r="G368" s="18">
        <v>3978.17</v>
      </c>
      <c r="H368" s="18"/>
      <c r="I368" s="18">
        <v>5.717701741334856</v>
      </c>
      <c r="J368" s="18">
        <v>28.856510495104544</v>
      </c>
      <c r="K368" s="18">
        <f t="shared" si="29"/>
        <v>4012.7442122364396</v>
      </c>
      <c r="L368" s="44">
        <f t="shared" si="28"/>
        <v>1083.4409373038386</v>
      </c>
      <c r="M368" s="49">
        <f t="shared" si="26"/>
        <v>2929.303274932601</v>
      </c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</row>
    <row r="369" spans="1:39" ht="15">
      <c r="A369" s="32"/>
      <c r="B369" s="32"/>
      <c r="C369" s="33" t="s">
        <v>450</v>
      </c>
      <c r="D369" s="1" t="s">
        <v>451</v>
      </c>
      <c r="E369" s="34"/>
      <c r="F369" s="1">
        <v>1</v>
      </c>
      <c r="G369" s="18">
        <v>6581.6</v>
      </c>
      <c r="H369" s="18"/>
      <c r="I369" s="18"/>
      <c r="J369" s="18"/>
      <c r="K369" s="18">
        <f aca="true" t="shared" si="30" ref="K369:K375">SUM(G369:J369)</f>
        <v>6581.6</v>
      </c>
      <c r="L369" s="44">
        <f>(K369*0.09)*10</f>
        <v>5923.4400000000005</v>
      </c>
      <c r="M369" s="49">
        <f t="shared" si="26"/>
        <v>658.1599999999999</v>
      </c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</row>
    <row r="370" spans="1:39" ht="15">
      <c r="A370" s="32"/>
      <c r="B370" s="32"/>
      <c r="C370" s="33" t="s">
        <v>450</v>
      </c>
      <c r="D370" s="1" t="s">
        <v>452</v>
      </c>
      <c r="E370" s="34"/>
      <c r="F370" s="1">
        <v>1</v>
      </c>
      <c r="G370" s="18">
        <v>2072.03</v>
      </c>
      <c r="H370" s="18"/>
      <c r="I370" s="18"/>
      <c r="J370" s="18"/>
      <c r="K370" s="18">
        <f t="shared" si="30"/>
        <v>2072.03</v>
      </c>
      <c r="L370" s="44">
        <f>(K370*0.09)*10</f>
        <v>1864.8270000000002</v>
      </c>
      <c r="M370" s="49">
        <f t="shared" si="26"/>
        <v>207.20299999999997</v>
      </c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</row>
    <row r="371" spans="1:39" ht="15">
      <c r="A371" s="32"/>
      <c r="B371" s="9"/>
      <c r="C371" s="33" t="s">
        <v>450</v>
      </c>
      <c r="D371" s="1" t="s">
        <v>453</v>
      </c>
      <c r="E371" s="35"/>
      <c r="F371" s="1">
        <v>1</v>
      </c>
      <c r="G371" s="18">
        <v>2553.07</v>
      </c>
      <c r="H371" s="18"/>
      <c r="I371" s="18"/>
      <c r="J371" s="18"/>
      <c r="K371" s="18">
        <f t="shared" si="30"/>
        <v>2553.07</v>
      </c>
      <c r="L371" s="44">
        <f>(K371*0.09)*10</f>
        <v>2297.7630000000004</v>
      </c>
      <c r="M371" s="49">
        <f>K371-L371</f>
        <v>255.3069999999998</v>
      </c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</row>
    <row r="372" spans="1:39" ht="15">
      <c r="A372" s="32"/>
      <c r="B372" s="9"/>
      <c r="C372" s="32" t="s">
        <v>12</v>
      </c>
      <c r="D372" s="1" t="s">
        <v>454</v>
      </c>
      <c r="E372" s="35"/>
      <c r="F372" s="1">
        <v>1</v>
      </c>
      <c r="G372" s="18">
        <v>505</v>
      </c>
      <c r="H372" s="18"/>
      <c r="I372" s="18"/>
      <c r="J372" s="18"/>
      <c r="K372" s="18">
        <f t="shared" si="30"/>
        <v>505</v>
      </c>
      <c r="L372" s="44">
        <f>(K372*0.09)*9</f>
        <v>409.04999999999995</v>
      </c>
      <c r="M372" s="49">
        <f>K372-L372</f>
        <v>95.95000000000005</v>
      </c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</row>
    <row r="373" spans="1:39" ht="15">
      <c r="A373" s="32"/>
      <c r="B373" s="9"/>
      <c r="C373" s="32" t="s">
        <v>455</v>
      </c>
      <c r="D373" s="1" t="s">
        <v>456</v>
      </c>
      <c r="E373" s="35"/>
      <c r="F373" s="1">
        <v>1</v>
      </c>
      <c r="G373" s="18">
        <v>1432.9</v>
      </c>
      <c r="H373" s="18"/>
      <c r="I373" s="18"/>
      <c r="J373" s="18"/>
      <c r="K373" s="18">
        <f t="shared" si="30"/>
        <v>1432.9</v>
      </c>
      <c r="L373" s="44">
        <f>(K373*0.09)*8.92</f>
        <v>1150.33212</v>
      </c>
      <c r="M373" s="49">
        <f>K373-L373</f>
        <v>282.56788000000006</v>
      </c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</row>
    <row r="374" spans="1:39" ht="15">
      <c r="A374" s="32"/>
      <c r="B374" s="32" t="s">
        <v>457</v>
      </c>
      <c r="C374" s="32" t="s">
        <v>18</v>
      </c>
      <c r="D374" s="1" t="s">
        <v>458</v>
      </c>
      <c r="E374" s="34" t="s">
        <v>459</v>
      </c>
      <c r="F374" s="1">
        <v>1</v>
      </c>
      <c r="G374" s="18">
        <v>675</v>
      </c>
      <c r="H374" s="18"/>
      <c r="I374" s="18"/>
      <c r="J374" s="18">
        <v>51.97</v>
      </c>
      <c r="K374" s="18">
        <f t="shared" si="30"/>
        <v>726.97</v>
      </c>
      <c r="L374" s="44">
        <f>(K374*0.09)*6</f>
        <v>392.5638</v>
      </c>
      <c r="M374" s="49">
        <f>K374-L374</f>
        <v>334.4062</v>
      </c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</row>
    <row r="375" spans="1:39" ht="15">
      <c r="A375" s="32"/>
      <c r="B375" s="32" t="s">
        <v>457</v>
      </c>
      <c r="C375" s="32" t="s">
        <v>18</v>
      </c>
      <c r="D375" s="1" t="s">
        <v>460</v>
      </c>
      <c r="E375" s="34" t="s">
        <v>461</v>
      </c>
      <c r="F375" s="1">
        <v>1</v>
      </c>
      <c r="G375" s="18">
        <v>315</v>
      </c>
      <c r="H375" s="18"/>
      <c r="I375" s="18"/>
      <c r="J375" s="18">
        <v>24.255</v>
      </c>
      <c r="K375" s="18">
        <f t="shared" si="30"/>
        <v>339.255</v>
      </c>
      <c r="L375" s="44">
        <f>(K375*0.09)*6</f>
        <v>183.1977</v>
      </c>
      <c r="M375" s="49">
        <f>K375-L375</f>
        <v>156.0573</v>
      </c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</row>
    <row r="376" spans="4:39" ht="18.75" thickBot="1">
      <c r="D376" s="24" t="s">
        <v>518</v>
      </c>
      <c r="K376" s="50">
        <f>SUM(K243:K375)</f>
        <v>591048.3976554081</v>
      </c>
      <c r="L376" s="50">
        <f>SUM(L243:L375)</f>
        <v>347777.5298341362</v>
      </c>
      <c r="M376" s="46">
        <f>SUM(M243:M375)</f>
        <v>243270.8678212716</v>
      </c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</row>
    <row r="377" spans="12:39" ht="15.75" thickTop="1">
      <c r="L377" s="18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</row>
    <row r="378" spans="2:39" ht="18">
      <c r="B378" s="42" t="s">
        <v>462</v>
      </c>
      <c r="L378" s="18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</row>
    <row r="379" spans="1:39" ht="15">
      <c r="A379" s="32"/>
      <c r="B379" s="32" t="s">
        <v>463</v>
      </c>
      <c r="C379" s="33" t="s">
        <v>17</v>
      </c>
      <c r="D379" s="1" t="s">
        <v>257</v>
      </c>
      <c r="E379" s="34" t="s">
        <v>258</v>
      </c>
      <c r="F379" s="1">
        <v>1</v>
      </c>
      <c r="G379" s="18">
        <v>4282.306367208091</v>
      </c>
      <c r="H379" s="18">
        <v>38.43311361203341</v>
      </c>
      <c r="I379" s="18">
        <v>133.89599556572347</v>
      </c>
      <c r="J379" s="18">
        <v>339.6866390248939</v>
      </c>
      <c r="K379" s="18">
        <f aca="true" t="shared" si="31" ref="K379:K440">SUM(G379:J379)</f>
        <v>4794.322115410742</v>
      </c>
      <c r="L379" s="44">
        <f>(K379*0.09)*7</f>
        <v>3020.422932708768</v>
      </c>
      <c r="M379" s="49">
        <f aca="true" t="shared" si="32" ref="M379:M442">K379-L379</f>
        <v>1773.8991827019745</v>
      </c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</row>
    <row r="380" spans="1:39" ht="15">
      <c r="A380" s="32"/>
      <c r="B380" s="32" t="s">
        <v>463</v>
      </c>
      <c r="C380" s="33" t="s">
        <v>17</v>
      </c>
      <c r="D380" s="1" t="s">
        <v>464</v>
      </c>
      <c r="E380" s="34" t="s">
        <v>197</v>
      </c>
      <c r="F380" s="1">
        <v>1</v>
      </c>
      <c r="G380" s="18">
        <v>3854.0757304872814</v>
      </c>
      <c r="H380" s="18">
        <v>34.58980225083007</v>
      </c>
      <c r="I380" s="18">
        <v>120.50639600915113</v>
      </c>
      <c r="J380" s="18">
        <v>305.7179751224045</v>
      </c>
      <c r="K380" s="18">
        <f t="shared" si="31"/>
        <v>4314.889903869667</v>
      </c>
      <c r="L380" s="44">
        <f aca="true" t="shared" si="33" ref="L380:L443">(K380*0.09)*7</f>
        <v>2718.3806394378903</v>
      </c>
      <c r="M380" s="49">
        <f t="shared" si="32"/>
        <v>1596.509264431777</v>
      </c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</row>
    <row r="381" spans="1:39" ht="15">
      <c r="A381" s="32"/>
      <c r="B381" s="32" t="s">
        <v>463</v>
      </c>
      <c r="C381" s="33" t="s">
        <v>17</v>
      </c>
      <c r="D381" s="1" t="s">
        <v>260</v>
      </c>
      <c r="E381" s="34" t="s">
        <v>261</v>
      </c>
      <c r="F381" s="1">
        <v>1</v>
      </c>
      <c r="G381" s="18">
        <v>21411.531836040453</v>
      </c>
      <c r="H381" s="18">
        <v>192.16556806016703</v>
      </c>
      <c r="I381" s="18">
        <v>669.4799778286174</v>
      </c>
      <c r="J381" s="18">
        <v>1698.4331951244694</v>
      </c>
      <c r="K381" s="18">
        <f t="shared" si="31"/>
        <v>23971.610577053703</v>
      </c>
      <c r="L381" s="44">
        <f t="shared" si="33"/>
        <v>15102.114663543833</v>
      </c>
      <c r="M381" s="49">
        <f t="shared" si="32"/>
        <v>8869.49591350987</v>
      </c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</row>
    <row r="382" spans="1:39" ht="15">
      <c r="A382" s="32"/>
      <c r="B382" s="32" t="s">
        <v>463</v>
      </c>
      <c r="C382" s="33" t="s">
        <v>17</v>
      </c>
      <c r="D382" s="1" t="s">
        <v>384</v>
      </c>
      <c r="E382" s="34" t="s">
        <v>158</v>
      </c>
      <c r="F382" s="1">
        <v>1</v>
      </c>
      <c r="G382" s="18">
        <v>6766.044060188783</v>
      </c>
      <c r="H382" s="18">
        <v>60.72431950701279</v>
      </c>
      <c r="I382" s="18">
        <v>211.5556729938431</v>
      </c>
      <c r="J382" s="18">
        <v>536.7048896593324</v>
      </c>
      <c r="K382" s="18">
        <f t="shared" si="31"/>
        <v>7575.028942348972</v>
      </c>
      <c r="L382" s="44">
        <f t="shared" si="33"/>
        <v>4772.268233679852</v>
      </c>
      <c r="M382" s="49">
        <f t="shared" si="32"/>
        <v>2802.7607086691205</v>
      </c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</row>
    <row r="383" spans="1:39" ht="15">
      <c r="A383" s="32"/>
      <c r="B383" s="32" t="s">
        <v>463</v>
      </c>
      <c r="C383" s="33" t="s">
        <v>17</v>
      </c>
      <c r="D383" s="1" t="s">
        <v>385</v>
      </c>
      <c r="E383" s="34" t="s">
        <v>198</v>
      </c>
      <c r="F383" s="1">
        <v>1</v>
      </c>
      <c r="G383" s="18">
        <v>1284.6919101624271</v>
      </c>
      <c r="H383" s="18">
        <v>11.529934083610023</v>
      </c>
      <c r="I383" s="18">
        <v>40.16879866971704</v>
      </c>
      <c r="J383" s="18">
        <v>101.90599170746817</v>
      </c>
      <c r="K383" s="18">
        <f t="shared" si="31"/>
        <v>1438.2966346232224</v>
      </c>
      <c r="L383" s="44">
        <f t="shared" si="33"/>
        <v>906.12687981263</v>
      </c>
      <c r="M383" s="49">
        <f t="shared" si="32"/>
        <v>532.1697548105924</v>
      </c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</row>
    <row r="384" spans="1:39" ht="15">
      <c r="A384" s="32"/>
      <c r="B384" s="32" t="s">
        <v>463</v>
      </c>
      <c r="C384" s="33" t="s">
        <v>17</v>
      </c>
      <c r="D384" s="1" t="s">
        <v>263</v>
      </c>
      <c r="E384" s="34" t="s">
        <v>156</v>
      </c>
      <c r="F384" s="1">
        <v>1</v>
      </c>
      <c r="G384" s="18">
        <v>4967.475385961385</v>
      </c>
      <c r="H384" s="18">
        <v>44.582411789958755</v>
      </c>
      <c r="I384" s="18">
        <v>155.31935485623924</v>
      </c>
      <c r="J384" s="18">
        <v>394.0365012688769</v>
      </c>
      <c r="K384" s="18">
        <f t="shared" si="31"/>
        <v>5561.41365387646</v>
      </c>
      <c r="L384" s="44">
        <f t="shared" si="33"/>
        <v>3503.6906019421695</v>
      </c>
      <c r="M384" s="49">
        <f t="shared" si="32"/>
        <v>2057.72305193429</v>
      </c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</row>
    <row r="385" spans="1:39" ht="15">
      <c r="A385" s="32"/>
      <c r="B385" s="32" t="s">
        <v>463</v>
      </c>
      <c r="C385" s="33" t="s">
        <v>17</v>
      </c>
      <c r="D385" s="1" t="s">
        <v>264</v>
      </c>
      <c r="E385" s="34" t="s">
        <v>162</v>
      </c>
      <c r="F385" s="1">
        <v>1</v>
      </c>
      <c r="G385" s="18">
        <v>25693.838203248542</v>
      </c>
      <c r="H385" s="18">
        <v>230.59868167220046</v>
      </c>
      <c r="I385" s="18">
        <v>803.3759733943409</v>
      </c>
      <c r="J385" s="18">
        <v>2038.1198341493634</v>
      </c>
      <c r="K385" s="18">
        <f t="shared" si="31"/>
        <v>28765.932692464445</v>
      </c>
      <c r="L385" s="44">
        <f t="shared" si="33"/>
        <v>18122.537596252598</v>
      </c>
      <c r="M385" s="49">
        <f t="shared" si="32"/>
        <v>10643.395096211847</v>
      </c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</row>
    <row r="386" spans="1:39" ht="15">
      <c r="A386" s="32"/>
      <c r="B386" s="32" t="s">
        <v>463</v>
      </c>
      <c r="C386" s="33" t="s">
        <v>17</v>
      </c>
      <c r="D386" s="1" t="s">
        <v>265</v>
      </c>
      <c r="E386" s="34" t="s">
        <v>199</v>
      </c>
      <c r="F386" s="1">
        <v>1</v>
      </c>
      <c r="G386" s="18">
        <v>8564.612734416181</v>
      </c>
      <c r="H386" s="18">
        <v>76.86622722406682</v>
      </c>
      <c r="I386" s="18">
        <v>267.79199113144693</v>
      </c>
      <c r="J386" s="18">
        <v>679.3732780497878</v>
      </c>
      <c r="K386" s="18">
        <f t="shared" si="31"/>
        <v>9588.644230821485</v>
      </c>
      <c r="L386" s="44">
        <f t="shared" si="33"/>
        <v>6040.845865417536</v>
      </c>
      <c r="M386" s="49">
        <f t="shared" si="32"/>
        <v>3547.798365403949</v>
      </c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</row>
    <row r="387" spans="1:39" ht="15">
      <c r="A387" s="32"/>
      <c r="B387" s="32" t="s">
        <v>463</v>
      </c>
      <c r="C387" s="33" t="s">
        <v>17</v>
      </c>
      <c r="D387" s="1" t="s">
        <v>110</v>
      </c>
      <c r="E387" s="34" t="s">
        <v>200</v>
      </c>
      <c r="F387" s="1">
        <v>1</v>
      </c>
      <c r="G387" s="18">
        <v>4282.306367208091</v>
      </c>
      <c r="H387" s="18">
        <v>38.43311361203341</v>
      </c>
      <c r="I387" s="18">
        <v>133.89599556572347</v>
      </c>
      <c r="J387" s="18">
        <v>339.6866390248939</v>
      </c>
      <c r="K387" s="18">
        <f t="shared" si="31"/>
        <v>4794.322115410742</v>
      </c>
      <c r="L387" s="44">
        <f t="shared" si="33"/>
        <v>3020.422932708768</v>
      </c>
      <c r="M387" s="49">
        <f t="shared" si="32"/>
        <v>1773.8991827019745</v>
      </c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</row>
    <row r="388" spans="1:39" ht="15">
      <c r="A388" s="32"/>
      <c r="B388" s="32" t="s">
        <v>463</v>
      </c>
      <c r="C388" s="33" t="s">
        <v>17</v>
      </c>
      <c r="D388" s="1" t="s">
        <v>111</v>
      </c>
      <c r="E388" s="34" t="s">
        <v>201</v>
      </c>
      <c r="F388" s="1">
        <v>1</v>
      </c>
      <c r="G388" s="18">
        <v>4282.306367208091</v>
      </c>
      <c r="H388" s="18">
        <v>38.43311361203341</v>
      </c>
      <c r="I388" s="18">
        <v>133.89599556572347</v>
      </c>
      <c r="J388" s="18">
        <v>339.6866390248939</v>
      </c>
      <c r="K388" s="18">
        <f t="shared" si="31"/>
        <v>4794.322115410742</v>
      </c>
      <c r="L388" s="44">
        <f t="shared" si="33"/>
        <v>3020.422932708768</v>
      </c>
      <c r="M388" s="49">
        <f t="shared" si="32"/>
        <v>1773.8991827019745</v>
      </c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</row>
    <row r="389" spans="1:39" ht="15">
      <c r="A389" s="32"/>
      <c r="B389" s="32" t="s">
        <v>463</v>
      </c>
      <c r="C389" s="33" t="s">
        <v>17</v>
      </c>
      <c r="D389" s="1" t="s">
        <v>57</v>
      </c>
      <c r="E389" s="34" t="s">
        <v>267</v>
      </c>
      <c r="F389" s="1">
        <v>1</v>
      </c>
      <c r="G389" s="18">
        <v>363.99604121268766</v>
      </c>
      <c r="H389" s="18">
        <v>3.26681465702284</v>
      </c>
      <c r="I389" s="18">
        <v>11.381159623086496</v>
      </c>
      <c r="J389" s="18">
        <v>28.873364317115982</v>
      </c>
      <c r="K389" s="18">
        <f t="shared" si="31"/>
        <v>407.517379809913</v>
      </c>
      <c r="L389" s="44">
        <f t="shared" si="33"/>
        <v>256.7359492802452</v>
      </c>
      <c r="M389" s="49">
        <f t="shared" si="32"/>
        <v>150.78143052966777</v>
      </c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</row>
    <row r="390" spans="1:39" ht="15">
      <c r="A390" s="32"/>
      <c r="B390" s="32" t="s">
        <v>463</v>
      </c>
      <c r="C390" s="33" t="s">
        <v>17</v>
      </c>
      <c r="D390" s="1" t="s">
        <v>273</v>
      </c>
      <c r="E390" s="34" t="s">
        <v>465</v>
      </c>
      <c r="F390" s="1">
        <v>1</v>
      </c>
      <c r="G390" s="18">
        <v>42.823063672080906</v>
      </c>
      <c r="H390" s="18">
        <v>0.3843311361203341</v>
      </c>
      <c r="I390" s="18">
        <v>1.3389599556572347</v>
      </c>
      <c r="J390" s="18">
        <v>3.396866390248939</v>
      </c>
      <c r="K390" s="18">
        <f t="shared" si="31"/>
        <v>47.94322115410742</v>
      </c>
      <c r="L390" s="44">
        <f t="shared" si="33"/>
        <v>30.204229327087674</v>
      </c>
      <c r="M390" s="49">
        <f t="shared" si="32"/>
        <v>17.738991827019746</v>
      </c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</row>
    <row r="391" spans="1:39" ht="15">
      <c r="A391" s="32"/>
      <c r="B391" s="32" t="s">
        <v>463</v>
      </c>
      <c r="C391" s="33" t="s">
        <v>17</v>
      </c>
      <c r="D391" s="1" t="s">
        <v>275</v>
      </c>
      <c r="E391" s="34" t="s">
        <v>133</v>
      </c>
      <c r="F391" s="1">
        <v>1</v>
      </c>
      <c r="G391" s="18">
        <v>25865.130457936866</v>
      </c>
      <c r="H391" s="18">
        <v>232.13600621668178</v>
      </c>
      <c r="I391" s="18">
        <v>808.7318132169698</v>
      </c>
      <c r="J391" s="18">
        <v>2051.707299710359</v>
      </c>
      <c r="K391" s="18">
        <f t="shared" si="31"/>
        <v>28957.70557708088</v>
      </c>
      <c r="L391" s="44">
        <f t="shared" si="33"/>
        <v>18243.354513560953</v>
      </c>
      <c r="M391" s="49">
        <f t="shared" si="32"/>
        <v>10714.351063519927</v>
      </c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</row>
    <row r="392" spans="1:39" ht="15">
      <c r="A392" s="32"/>
      <c r="B392" s="32" t="s">
        <v>463</v>
      </c>
      <c r="C392" s="33" t="s">
        <v>17</v>
      </c>
      <c r="D392" s="1" t="s">
        <v>61</v>
      </c>
      <c r="E392" s="34" t="s">
        <v>167</v>
      </c>
      <c r="F392" s="1">
        <v>1</v>
      </c>
      <c r="G392" s="18">
        <v>6603.3164182348755</v>
      </c>
      <c r="H392" s="18">
        <v>59.26386118975552</v>
      </c>
      <c r="I392" s="18">
        <v>206.4676251623456</v>
      </c>
      <c r="J392" s="18">
        <v>523.7967973763864</v>
      </c>
      <c r="K392" s="18">
        <f t="shared" si="31"/>
        <v>7392.844701963363</v>
      </c>
      <c r="L392" s="44">
        <f t="shared" si="33"/>
        <v>4657.492162236919</v>
      </c>
      <c r="M392" s="49">
        <f t="shared" si="32"/>
        <v>2735.352539726444</v>
      </c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</row>
    <row r="393" spans="1:39" ht="15">
      <c r="A393" s="32"/>
      <c r="B393" s="32" t="s">
        <v>463</v>
      </c>
      <c r="C393" s="33" t="s">
        <v>17</v>
      </c>
      <c r="D393" s="1" t="s">
        <v>466</v>
      </c>
      <c r="E393" s="34" t="s">
        <v>276</v>
      </c>
      <c r="F393" s="1">
        <v>4</v>
      </c>
      <c r="G393" s="18">
        <v>19955.547671189703</v>
      </c>
      <c r="H393" s="18">
        <v>179.0983094320757</v>
      </c>
      <c r="I393" s="18">
        <v>623.9553393362714</v>
      </c>
      <c r="J393" s="18">
        <v>1582.9397378560056</v>
      </c>
      <c r="K393" s="18">
        <f t="shared" si="31"/>
        <v>22341.541057814058</v>
      </c>
      <c r="L393" s="44">
        <f t="shared" si="33"/>
        <v>14075.170866422857</v>
      </c>
      <c r="M393" s="49">
        <f t="shared" si="32"/>
        <v>8266.370191391201</v>
      </c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</row>
    <row r="394" spans="1:39" ht="15">
      <c r="A394" s="32"/>
      <c r="B394" s="32" t="s">
        <v>463</v>
      </c>
      <c r="C394" s="33" t="s">
        <v>17</v>
      </c>
      <c r="D394" s="1" t="s">
        <v>64</v>
      </c>
      <c r="E394" s="34" t="s">
        <v>136</v>
      </c>
      <c r="F394" s="1">
        <v>2</v>
      </c>
      <c r="G394" s="18">
        <v>7793.797588318725</v>
      </c>
      <c r="H394" s="18">
        <v>69.9482667739008</v>
      </c>
      <c r="I394" s="18">
        <v>243.69071192961673</v>
      </c>
      <c r="J394" s="18">
        <v>618.2296830253069</v>
      </c>
      <c r="K394" s="18">
        <f t="shared" si="31"/>
        <v>8725.666250047549</v>
      </c>
      <c r="L394" s="44">
        <f t="shared" si="33"/>
        <v>5497.1697375299555</v>
      </c>
      <c r="M394" s="49">
        <f t="shared" si="32"/>
        <v>3228.496512517593</v>
      </c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</row>
    <row r="395" spans="1:39" ht="15">
      <c r="A395" s="32"/>
      <c r="B395" s="32" t="s">
        <v>463</v>
      </c>
      <c r="C395" s="33" t="s">
        <v>17</v>
      </c>
      <c r="D395" s="1" t="s">
        <v>65</v>
      </c>
      <c r="E395" s="34" t="s">
        <v>170</v>
      </c>
      <c r="F395" s="1">
        <v>2</v>
      </c>
      <c r="G395" s="18">
        <v>1284.6919101624271</v>
      </c>
      <c r="H395" s="18">
        <v>11.529934083610023</v>
      </c>
      <c r="I395" s="18">
        <v>40.16879866971704</v>
      </c>
      <c r="J395" s="18">
        <v>101.90599170746817</v>
      </c>
      <c r="K395" s="18">
        <f t="shared" si="31"/>
        <v>1438.2966346232224</v>
      </c>
      <c r="L395" s="44">
        <f t="shared" si="33"/>
        <v>906.12687981263</v>
      </c>
      <c r="M395" s="49">
        <f t="shared" si="32"/>
        <v>532.1697548105924</v>
      </c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</row>
    <row r="396" spans="1:39" ht="15">
      <c r="A396" s="32"/>
      <c r="B396" s="32" t="s">
        <v>463</v>
      </c>
      <c r="C396" s="33" t="s">
        <v>17</v>
      </c>
      <c r="D396" s="1" t="s">
        <v>27</v>
      </c>
      <c r="E396" s="34" t="s">
        <v>137</v>
      </c>
      <c r="F396" s="1">
        <v>2</v>
      </c>
      <c r="G396" s="18">
        <v>3340.1989664223106</v>
      </c>
      <c r="H396" s="18">
        <v>29.97782861738606</v>
      </c>
      <c r="I396" s="18">
        <v>104.4388765412643</v>
      </c>
      <c r="J396" s="18">
        <v>264.95557843941725</v>
      </c>
      <c r="K396" s="18">
        <f t="shared" si="31"/>
        <v>3739.571250020378</v>
      </c>
      <c r="L396" s="44">
        <f t="shared" si="33"/>
        <v>2355.929887512838</v>
      </c>
      <c r="M396" s="49">
        <f t="shared" si="32"/>
        <v>1383.6413625075402</v>
      </c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</row>
    <row r="397" spans="1:39" ht="15">
      <c r="A397" s="32"/>
      <c r="B397" s="32" t="s">
        <v>463</v>
      </c>
      <c r="C397" s="33" t="s">
        <v>17</v>
      </c>
      <c r="D397" s="1" t="s">
        <v>66</v>
      </c>
      <c r="E397" s="34" t="s">
        <v>215</v>
      </c>
      <c r="F397" s="1">
        <v>2</v>
      </c>
      <c r="G397" s="18">
        <v>2783.499138685259</v>
      </c>
      <c r="H397" s="18">
        <v>24.981523847821716</v>
      </c>
      <c r="I397" s="18">
        <v>87.03239711772027</v>
      </c>
      <c r="J397" s="18">
        <v>220.79631536618103</v>
      </c>
      <c r="K397" s="18">
        <f t="shared" si="31"/>
        <v>3116.309375016982</v>
      </c>
      <c r="L397" s="44">
        <f t="shared" si="33"/>
        <v>1963.2749062606983</v>
      </c>
      <c r="M397" s="49">
        <f t="shared" si="32"/>
        <v>1153.0344687562836</v>
      </c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</row>
    <row r="398" spans="1:39" ht="15">
      <c r="A398" s="32"/>
      <c r="B398" s="32" t="s">
        <v>463</v>
      </c>
      <c r="C398" s="33" t="s">
        <v>17</v>
      </c>
      <c r="D398" s="1" t="s">
        <v>467</v>
      </c>
      <c r="E398" s="34" t="s">
        <v>172</v>
      </c>
      <c r="F398" s="1">
        <v>2</v>
      </c>
      <c r="G398" s="18">
        <v>942.1074007857799</v>
      </c>
      <c r="H398" s="18">
        <v>8.45528499464735</v>
      </c>
      <c r="I398" s="18">
        <v>29.457119024459164</v>
      </c>
      <c r="J398" s="18">
        <v>74.73106058547665</v>
      </c>
      <c r="K398" s="18">
        <f t="shared" si="31"/>
        <v>1054.750865390363</v>
      </c>
      <c r="L398" s="44">
        <f t="shared" si="33"/>
        <v>664.4930451959287</v>
      </c>
      <c r="M398" s="49">
        <f t="shared" si="32"/>
        <v>390.2578201944343</v>
      </c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</row>
    <row r="399" spans="1:39" ht="15">
      <c r="A399" s="32"/>
      <c r="B399" s="32" t="s">
        <v>463</v>
      </c>
      <c r="C399" s="33" t="s">
        <v>17</v>
      </c>
      <c r="D399" s="1" t="s">
        <v>115</v>
      </c>
      <c r="E399" s="34" t="s">
        <v>205</v>
      </c>
      <c r="F399" s="1">
        <v>8</v>
      </c>
      <c r="G399" s="18">
        <v>1336.0795865689242</v>
      </c>
      <c r="H399" s="18">
        <v>11.991131446954423</v>
      </c>
      <c r="I399" s="18">
        <v>41.775550616505726</v>
      </c>
      <c r="J399" s="18">
        <v>105.9822313757669</v>
      </c>
      <c r="K399" s="18">
        <f t="shared" si="31"/>
        <v>1495.8285000081514</v>
      </c>
      <c r="L399" s="44">
        <f t="shared" si="33"/>
        <v>942.3719550051353</v>
      </c>
      <c r="M399" s="49">
        <f t="shared" si="32"/>
        <v>553.4565450030161</v>
      </c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</row>
    <row r="400" spans="1:39" ht="15">
      <c r="A400" s="32"/>
      <c r="B400" s="32" t="s">
        <v>463</v>
      </c>
      <c r="C400" s="33" t="s">
        <v>17</v>
      </c>
      <c r="D400" s="1" t="s">
        <v>28</v>
      </c>
      <c r="E400" s="34" t="s">
        <v>138</v>
      </c>
      <c r="F400" s="1">
        <v>4</v>
      </c>
      <c r="G400" s="18">
        <v>7536.859206286239</v>
      </c>
      <c r="H400" s="18">
        <v>67.6422799571788</v>
      </c>
      <c r="I400" s="18">
        <v>235.6569521956733</v>
      </c>
      <c r="J400" s="18">
        <v>597.8484846838132</v>
      </c>
      <c r="K400" s="18">
        <f t="shared" si="31"/>
        <v>8438.006923122904</v>
      </c>
      <c r="L400" s="44">
        <f t="shared" si="33"/>
        <v>5315.94436156743</v>
      </c>
      <c r="M400" s="49">
        <f t="shared" si="32"/>
        <v>3122.0625615554745</v>
      </c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</row>
    <row r="401" spans="1:39" ht="15">
      <c r="A401" s="32"/>
      <c r="B401" s="32" t="s">
        <v>463</v>
      </c>
      <c r="C401" s="33" t="s">
        <v>17</v>
      </c>
      <c r="D401" s="1" t="s">
        <v>29</v>
      </c>
      <c r="E401" s="34" t="s">
        <v>139</v>
      </c>
      <c r="F401" s="1">
        <v>4</v>
      </c>
      <c r="G401" s="18">
        <v>1284.6919101624271</v>
      </c>
      <c r="H401" s="18">
        <v>11.529934083610023</v>
      </c>
      <c r="I401" s="18">
        <v>40.16879866971704</v>
      </c>
      <c r="J401" s="18">
        <v>101.90599170746817</v>
      </c>
      <c r="K401" s="18">
        <f t="shared" si="31"/>
        <v>1438.2966346232224</v>
      </c>
      <c r="L401" s="44">
        <f t="shared" si="33"/>
        <v>906.12687981263</v>
      </c>
      <c r="M401" s="49">
        <f t="shared" si="32"/>
        <v>532.1697548105924</v>
      </c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</row>
    <row r="402" spans="1:39" ht="15">
      <c r="A402" s="32"/>
      <c r="B402" s="32" t="s">
        <v>463</v>
      </c>
      <c r="C402" s="33" t="s">
        <v>17</v>
      </c>
      <c r="D402" s="1" t="s">
        <v>116</v>
      </c>
      <c r="E402" s="34" t="s">
        <v>174</v>
      </c>
      <c r="F402" s="1">
        <v>39</v>
      </c>
      <c r="G402" s="18">
        <v>80164.77519413545</v>
      </c>
      <c r="H402" s="18">
        <v>719.4678868172654</v>
      </c>
      <c r="I402" s="18">
        <v>2506.5330369903436</v>
      </c>
      <c r="J402" s="18">
        <v>6358.933882546014</v>
      </c>
      <c r="K402" s="18">
        <f t="shared" si="31"/>
        <v>89749.71000048907</v>
      </c>
      <c r="L402" s="44">
        <f t="shared" si="33"/>
        <v>56542.31730030811</v>
      </c>
      <c r="M402" s="49">
        <f t="shared" si="32"/>
        <v>33207.39270018096</v>
      </c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</row>
    <row r="403" spans="1:39" ht="15">
      <c r="A403" s="32"/>
      <c r="B403" s="32" t="s">
        <v>463</v>
      </c>
      <c r="C403" s="33" t="s">
        <v>17</v>
      </c>
      <c r="D403" s="1" t="s">
        <v>32</v>
      </c>
      <c r="E403" s="34" t="s">
        <v>142</v>
      </c>
      <c r="F403" s="1">
        <v>2</v>
      </c>
      <c r="G403" s="18">
        <v>2834.886815091756</v>
      </c>
      <c r="H403" s="18">
        <v>25.442721211166116</v>
      </c>
      <c r="I403" s="18">
        <v>88.63914906450894</v>
      </c>
      <c r="J403" s="18">
        <v>224.87255503447977</v>
      </c>
      <c r="K403" s="18">
        <f t="shared" si="31"/>
        <v>3173.8412404019105</v>
      </c>
      <c r="L403" s="44">
        <f t="shared" si="33"/>
        <v>1999.5199814532036</v>
      </c>
      <c r="M403" s="49">
        <f t="shared" si="32"/>
        <v>1174.3212589487068</v>
      </c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</row>
    <row r="404" spans="1:39" ht="15">
      <c r="A404" s="32"/>
      <c r="B404" s="32" t="s">
        <v>463</v>
      </c>
      <c r="C404" s="33" t="s">
        <v>17</v>
      </c>
      <c r="D404" s="1" t="s">
        <v>278</v>
      </c>
      <c r="E404" s="34" t="s">
        <v>143</v>
      </c>
      <c r="F404" s="1">
        <v>1</v>
      </c>
      <c r="G404" s="18">
        <v>543.8529086354275</v>
      </c>
      <c r="H404" s="18">
        <v>4.881005428728243</v>
      </c>
      <c r="I404" s="18">
        <v>17.004791436846883</v>
      </c>
      <c r="J404" s="18">
        <v>43.140203156161526</v>
      </c>
      <c r="K404" s="18">
        <f t="shared" si="31"/>
        <v>608.8789086571642</v>
      </c>
      <c r="L404" s="44">
        <f t="shared" si="33"/>
        <v>383.59371245401337</v>
      </c>
      <c r="M404" s="49">
        <f t="shared" si="32"/>
        <v>225.2851962031508</v>
      </c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</row>
    <row r="405" spans="1:39" ht="15">
      <c r="A405" s="32"/>
      <c r="B405" s="32" t="s">
        <v>463</v>
      </c>
      <c r="C405" s="33" t="s">
        <v>17</v>
      </c>
      <c r="D405" s="1" t="s">
        <v>279</v>
      </c>
      <c r="E405" s="34" t="s">
        <v>468</v>
      </c>
      <c r="F405" s="1">
        <v>1</v>
      </c>
      <c r="G405" s="18">
        <v>1134.8111873101439</v>
      </c>
      <c r="H405" s="18">
        <v>10.184775107188853</v>
      </c>
      <c r="I405" s="18">
        <v>35.48243882491672</v>
      </c>
      <c r="J405" s="18">
        <v>90.01695934159689</v>
      </c>
      <c r="K405" s="18">
        <f t="shared" si="31"/>
        <v>1270.4953605838464</v>
      </c>
      <c r="L405" s="44">
        <f t="shared" si="33"/>
        <v>800.4120771678231</v>
      </c>
      <c r="M405" s="49">
        <f t="shared" si="32"/>
        <v>470.0832834160233</v>
      </c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</row>
    <row r="406" spans="1:39" ht="15">
      <c r="A406" s="32"/>
      <c r="B406" s="32" t="s">
        <v>463</v>
      </c>
      <c r="C406" s="33" t="s">
        <v>17</v>
      </c>
      <c r="D406" s="1" t="s">
        <v>35</v>
      </c>
      <c r="E406" s="34" t="s">
        <v>145</v>
      </c>
      <c r="F406" s="1">
        <v>1</v>
      </c>
      <c r="G406" s="18">
        <v>873.5904989104505</v>
      </c>
      <c r="H406" s="18">
        <v>7.840355176854816</v>
      </c>
      <c r="I406" s="18">
        <v>27.314783095407588</v>
      </c>
      <c r="J406" s="18">
        <v>69.29607436107835</v>
      </c>
      <c r="K406" s="18">
        <f t="shared" si="31"/>
        <v>978.0417115437913</v>
      </c>
      <c r="L406" s="44">
        <f t="shared" si="33"/>
        <v>616.1662782725884</v>
      </c>
      <c r="M406" s="49">
        <f t="shared" si="32"/>
        <v>361.87543327120284</v>
      </c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</row>
    <row r="407" spans="1:39" ht="15">
      <c r="A407" s="32"/>
      <c r="B407" s="32" t="s">
        <v>463</v>
      </c>
      <c r="C407" s="33" t="s">
        <v>17</v>
      </c>
      <c r="D407" s="1" t="s">
        <v>398</v>
      </c>
      <c r="E407" s="34" t="s">
        <v>206</v>
      </c>
      <c r="F407" s="1">
        <v>1</v>
      </c>
      <c r="G407" s="18">
        <v>1113.3996554741036</v>
      </c>
      <c r="H407" s="18">
        <v>9.992609539128686</v>
      </c>
      <c r="I407" s="18">
        <v>34.812958847088105</v>
      </c>
      <c r="J407" s="18">
        <v>88.31852614647241</v>
      </c>
      <c r="K407" s="18">
        <f t="shared" si="31"/>
        <v>1246.5237500067926</v>
      </c>
      <c r="L407" s="44">
        <f t="shared" si="33"/>
        <v>785.3099625042793</v>
      </c>
      <c r="M407" s="49">
        <f t="shared" si="32"/>
        <v>461.21378750251336</v>
      </c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</row>
    <row r="408" spans="1:39" ht="15">
      <c r="A408" s="32"/>
      <c r="B408" s="32" t="s">
        <v>463</v>
      </c>
      <c r="C408" s="33" t="s">
        <v>17</v>
      </c>
      <c r="D408" s="1" t="s">
        <v>280</v>
      </c>
      <c r="E408" s="34" t="s">
        <v>191</v>
      </c>
      <c r="F408" s="1">
        <v>2</v>
      </c>
      <c r="G408" s="18">
        <v>9678.012389890284</v>
      </c>
      <c r="H408" s="18">
        <v>86.8588367631955</v>
      </c>
      <c r="I408" s="18">
        <v>302.60494997853505</v>
      </c>
      <c r="J408" s="18">
        <v>767.6918041962603</v>
      </c>
      <c r="K408" s="18">
        <f t="shared" si="31"/>
        <v>10835.167980828273</v>
      </c>
      <c r="L408" s="44">
        <f t="shared" si="33"/>
        <v>6826.155827921812</v>
      </c>
      <c r="M408" s="49">
        <f t="shared" si="32"/>
        <v>4009.012152906462</v>
      </c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</row>
    <row r="409" spans="1:39" ht="15">
      <c r="A409" s="32"/>
      <c r="B409" s="32" t="s">
        <v>463</v>
      </c>
      <c r="C409" s="33" t="s">
        <v>17</v>
      </c>
      <c r="D409" s="1" t="s">
        <v>281</v>
      </c>
      <c r="E409" s="34" t="s">
        <v>146</v>
      </c>
      <c r="F409" s="1">
        <v>3</v>
      </c>
      <c r="G409" s="18">
        <v>5305.777588970824</v>
      </c>
      <c r="H409" s="18">
        <v>47.61862776530939</v>
      </c>
      <c r="I409" s="18">
        <v>165.8971385059314</v>
      </c>
      <c r="J409" s="18">
        <v>420.87174575184355</v>
      </c>
      <c r="K409" s="18">
        <f t="shared" si="31"/>
        <v>5940.165100993908</v>
      </c>
      <c r="L409" s="44">
        <f t="shared" si="33"/>
        <v>3742.3040136261616</v>
      </c>
      <c r="M409" s="49">
        <f t="shared" si="32"/>
        <v>2197.861087367746</v>
      </c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</row>
    <row r="410" spans="1:39" ht="15">
      <c r="A410" s="32"/>
      <c r="B410" s="32" t="s">
        <v>463</v>
      </c>
      <c r="C410" s="33" t="s">
        <v>17</v>
      </c>
      <c r="D410" s="1" t="s">
        <v>121</v>
      </c>
      <c r="E410" s="34" t="s">
        <v>154</v>
      </c>
      <c r="F410" s="1">
        <v>4</v>
      </c>
      <c r="G410" s="18">
        <v>1764.3102232897331</v>
      </c>
      <c r="H410" s="18">
        <v>15.834442808157764</v>
      </c>
      <c r="I410" s="18">
        <v>55.165150173078075</v>
      </c>
      <c r="J410" s="18">
        <v>139.9508952782563</v>
      </c>
      <c r="K410" s="18">
        <f t="shared" si="31"/>
        <v>1975.260711549225</v>
      </c>
      <c r="L410" s="44">
        <f t="shared" si="33"/>
        <v>1244.4142482760117</v>
      </c>
      <c r="M410" s="49">
        <f t="shared" si="32"/>
        <v>730.8464632732134</v>
      </c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</row>
    <row r="411" spans="1:39" ht="15">
      <c r="A411" s="32"/>
      <c r="B411" s="32" t="s">
        <v>463</v>
      </c>
      <c r="C411" s="33" t="s">
        <v>17</v>
      </c>
      <c r="D411" s="1" t="s">
        <v>282</v>
      </c>
      <c r="E411" s="34" t="s">
        <v>283</v>
      </c>
      <c r="F411" s="1">
        <v>1</v>
      </c>
      <c r="G411" s="18">
        <v>98.49304644578608</v>
      </c>
      <c r="H411" s="18">
        <v>0.8839616130767685</v>
      </c>
      <c r="I411" s="18">
        <v>3.07960789801164</v>
      </c>
      <c r="J411" s="18">
        <v>7.81279269757256</v>
      </c>
      <c r="K411" s="18">
        <f t="shared" si="31"/>
        <v>110.26940865444705</v>
      </c>
      <c r="L411" s="44">
        <f t="shared" si="33"/>
        <v>69.46972745230164</v>
      </c>
      <c r="M411" s="49">
        <f t="shared" si="32"/>
        <v>40.79968120214541</v>
      </c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</row>
    <row r="412" spans="1:39" ht="15">
      <c r="A412" s="32"/>
      <c r="B412" s="32" t="s">
        <v>463</v>
      </c>
      <c r="C412" s="33" t="s">
        <v>17</v>
      </c>
      <c r="D412" s="1" t="s">
        <v>284</v>
      </c>
      <c r="E412" s="34" t="s">
        <v>285</v>
      </c>
      <c r="F412" s="1">
        <v>1</v>
      </c>
      <c r="G412" s="18">
        <v>102.77535281299417</v>
      </c>
      <c r="H412" s="18">
        <v>0.9223947266888018</v>
      </c>
      <c r="I412" s="18">
        <v>3.2135038935773634</v>
      </c>
      <c r="J412" s="18">
        <v>8.152479336597453</v>
      </c>
      <c r="K412" s="18">
        <f t="shared" si="31"/>
        <v>115.0637307698578</v>
      </c>
      <c r="L412" s="44">
        <f t="shared" si="33"/>
        <v>72.49015038501041</v>
      </c>
      <c r="M412" s="49">
        <f t="shared" si="32"/>
        <v>42.57358038484739</v>
      </c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</row>
    <row r="413" spans="1:39" ht="15">
      <c r="A413" s="32"/>
      <c r="B413" s="32" t="s">
        <v>463</v>
      </c>
      <c r="C413" s="33" t="s">
        <v>17</v>
      </c>
      <c r="D413" s="1" t="s">
        <v>286</v>
      </c>
      <c r="E413" s="34" t="s">
        <v>209</v>
      </c>
      <c r="F413" s="1">
        <v>1</v>
      </c>
      <c r="G413" s="18">
        <v>107.05765918020226</v>
      </c>
      <c r="H413" s="18">
        <v>0.9608278403008352</v>
      </c>
      <c r="I413" s="18">
        <v>3.347399889143087</v>
      </c>
      <c r="J413" s="18">
        <v>8.492165975622347</v>
      </c>
      <c r="K413" s="18">
        <f t="shared" si="31"/>
        <v>119.85805288526853</v>
      </c>
      <c r="L413" s="44">
        <f t="shared" si="33"/>
        <v>75.51057331771918</v>
      </c>
      <c r="M413" s="49">
        <f t="shared" si="32"/>
        <v>44.34747956754936</v>
      </c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</row>
    <row r="414" spans="1:39" ht="15">
      <c r="A414" s="32"/>
      <c r="B414" s="32" t="s">
        <v>463</v>
      </c>
      <c r="C414" s="33" t="s">
        <v>17</v>
      </c>
      <c r="D414" s="1" t="s">
        <v>124</v>
      </c>
      <c r="E414" s="34" t="s">
        <v>148</v>
      </c>
      <c r="F414" s="1">
        <v>3</v>
      </c>
      <c r="G414" s="18">
        <v>860.7435798088262</v>
      </c>
      <c r="H414" s="18">
        <v>7.725055836018715</v>
      </c>
      <c r="I414" s="18">
        <v>26.91309510871042</v>
      </c>
      <c r="J414" s="18">
        <v>68.27701444400367</v>
      </c>
      <c r="K414" s="18">
        <f t="shared" si="31"/>
        <v>963.658745197559</v>
      </c>
      <c r="L414" s="44">
        <f t="shared" si="33"/>
        <v>607.1050094744621</v>
      </c>
      <c r="M414" s="49">
        <f t="shared" si="32"/>
        <v>356.5537357230969</v>
      </c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</row>
    <row r="415" spans="1:39" ht="15">
      <c r="A415" s="32"/>
      <c r="B415" s="32" t="s">
        <v>463</v>
      </c>
      <c r="C415" s="33" t="s">
        <v>17</v>
      </c>
      <c r="D415" s="1" t="s">
        <v>83</v>
      </c>
      <c r="E415" s="34" t="s">
        <v>149</v>
      </c>
      <c r="F415" s="1">
        <v>9</v>
      </c>
      <c r="G415" s="18">
        <v>308.3260584389825</v>
      </c>
      <c r="H415" s="18">
        <v>2.7671841800664057</v>
      </c>
      <c r="I415" s="18">
        <v>9.640511680732091</v>
      </c>
      <c r="J415" s="18">
        <v>24.457438009792362</v>
      </c>
      <c r="K415" s="18">
        <f t="shared" si="31"/>
        <v>345.1911923095734</v>
      </c>
      <c r="L415" s="44">
        <f t="shared" si="33"/>
        <v>217.47045115503124</v>
      </c>
      <c r="M415" s="49">
        <f t="shared" si="32"/>
        <v>127.72074115454217</v>
      </c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</row>
    <row r="416" spans="1:39" ht="15">
      <c r="A416" s="32"/>
      <c r="B416" s="32" t="s">
        <v>463</v>
      </c>
      <c r="C416" s="33" t="s">
        <v>17</v>
      </c>
      <c r="D416" s="1" t="s">
        <v>400</v>
      </c>
      <c r="E416" s="34" t="s">
        <v>184</v>
      </c>
      <c r="F416" s="1">
        <v>1</v>
      </c>
      <c r="G416" s="18">
        <v>620.9344232451731</v>
      </c>
      <c r="H416" s="18">
        <v>5.572801473744844</v>
      </c>
      <c r="I416" s="18">
        <v>19.414919357029905</v>
      </c>
      <c r="J416" s="18">
        <v>49.254562658609615</v>
      </c>
      <c r="K416" s="18">
        <f t="shared" si="31"/>
        <v>695.1767067345575</v>
      </c>
      <c r="L416" s="44">
        <f t="shared" si="33"/>
        <v>437.9613252427712</v>
      </c>
      <c r="M416" s="49">
        <f t="shared" si="32"/>
        <v>257.2153814917863</v>
      </c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</row>
    <row r="417" spans="1:39" ht="15">
      <c r="A417" s="32"/>
      <c r="B417" s="32" t="s">
        <v>463</v>
      </c>
      <c r="C417" s="33" t="s">
        <v>17</v>
      </c>
      <c r="D417" s="1" t="s">
        <v>401</v>
      </c>
      <c r="E417" s="34" t="s">
        <v>402</v>
      </c>
      <c r="F417" s="1">
        <v>1</v>
      </c>
      <c r="G417" s="18">
        <v>145.59841648507506</v>
      </c>
      <c r="H417" s="18">
        <v>1.3067258628091358</v>
      </c>
      <c r="I417" s="18">
        <v>4.552463849234599</v>
      </c>
      <c r="J417" s="18">
        <v>11.549345726846392</v>
      </c>
      <c r="K417" s="18">
        <f t="shared" si="31"/>
        <v>163.0069519239652</v>
      </c>
      <c r="L417" s="44">
        <f t="shared" si="33"/>
        <v>102.69437971209808</v>
      </c>
      <c r="M417" s="49">
        <f t="shared" si="32"/>
        <v>60.31257221186712</v>
      </c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</row>
    <row r="418" spans="1:39" ht="15">
      <c r="A418" s="32"/>
      <c r="B418" s="32" t="s">
        <v>463</v>
      </c>
      <c r="C418" s="33" t="s">
        <v>17</v>
      </c>
      <c r="D418" s="1" t="s">
        <v>466</v>
      </c>
      <c r="E418" s="34" t="s">
        <v>276</v>
      </c>
      <c r="F418" s="1">
        <v>1</v>
      </c>
      <c r="G418" s="18">
        <v>4988.886917797426</v>
      </c>
      <c r="H418" s="18">
        <v>44.774577358018924</v>
      </c>
      <c r="I418" s="18">
        <v>155.98883483406786</v>
      </c>
      <c r="J418" s="18">
        <v>395.7349344640014</v>
      </c>
      <c r="K418" s="18">
        <f t="shared" si="31"/>
        <v>5585.3852644535145</v>
      </c>
      <c r="L418" s="44">
        <f t="shared" si="33"/>
        <v>3518.7927166057143</v>
      </c>
      <c r="M418" s="49">
        <f t="shared" si="32"/>
        <v>2066.5925478478002</v>
      </c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</row>
    <row r="419" spans="1:39" ht="15">
      <c r="A419" s="32"/>
      <c r="B419" s="32" t="s">
        <v>463</v>
      </c>
      <c r="C419" s="33" t="s">
        <v>17</v>
      </c>
      <c r="D419" s="1" t="s">
        <v>63</v>
      </c>
      <c r="E419" s="34" t="s">
        <v>195</v>
      </c>
      <c r="F419" s="1">
        <v>1</v>
      </c>
      <c r="G419" s="18">
        <v>984.9304644578608</v>
      </c>
      <c r="H419" s="18">
        <v>8.839616130767684</v>
      </c>
      <c r="I419" s="18">
        <v>30.7960789801164</v>
      </c>
      <c r="J419" s="18">
        <v>78.1279269757256</v>
      </c>
      <c r="K419" s="18">
        <f t="shared" si="31"/>
        <v>1102.6940865444706</v>
      </c>
      <c r="L419" s="44">
        <f t="shared" si="33"/>
        <v>694.6972745230164</v>
      </c>
      <c r="M419" s="49">
        <f t="shared" si="32"/>
        <v>407.99681202145416</v>
      </c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</row>
    <row r="420" spans="1:39" ht="15">
      <c r="A420" s="32"/>
      <c r="B420" s="32" t="s">
        <v>463</v>
      </c>
      <c r="C420" s="33" t="s">
        <v>17</v>
      </c>
      <c r="D420" s="1" t="s">
        <v>64</v>
      </c>
      <c r="E420" s="34" t="s">
        <v>136</v>
      </c>
      <c r="F420" s="1">
        <v>1</v>
      </c>
      <c r="G420" s="18">
        <v>3896.8987941593623</v>
      </c>
      <c r="H420" s="18">
        <v>34.9741333869504</v>
      </c>
      <c r="I420" s="18">
        <v>121.84535596480836</v>
      </c>
      <c r="J420" s="18">
        <v>309.11484151265347</v>
      </c>
      <c r="K420" s="18">
        <f t="shared" si="31"/>
        <v>4362.833125023774</v>
      </c>
      <c r="L420" s="44">
        <f t="shared" si="33"/>
        <v>2748.5848687649777</v>
      </c>
      <c r="M420" s="49">
        <f t="shared" si="32"/>
        <v>1614.2482562587966</v>
      </c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</row>
    <row r="421" spans="1:39" ht="15">
      <c r="A421" s="32"/>
      <c r="B421" s="32" t="s">
        <v>463</v>
      </c>
      <c r="C421" s="33" t="s">
        <v>17</v>
      </c>
      <c r="D421" s="1" t="s">
        <v>27</v>
      </c>
      <c r="E421" s="34" t="s">
        <v>137</v>
      </c>
      <c r="F421" s="1">
        <v>1</v>
      </c>
      <c r="G421" s="18">
        <v>1670.0994832111553</v>
      </c>
      <c r="H421" s="18">
        <v>14.98891430869303</v>
      </c>
      <c r="I421" s="18">
        <v>52.21943827063215</v>
      </c>
      <c r="J421" s="18">
        <v>132.47778921970863</v>
      </c>
      <c r="K421" s="18">
        <f t="shared" si="31"/>
        <v>1869.785625010189</v>
      </c>
      <c r="L421" s="44">
        <f t="shared" si="33"/>
        <v>1177.964943756419</v>
      </c>
      <c r="M421" s="49">
        <f t="shared" si="32"/>
        <v>691.8206812537701</v>
      </c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</row>
    <row r="422" spans="1:39" ht="15">
      <c r="A422" s="32"/>
      <c r="B422" s="32" t="s">
        <v>463</v>
      </c>
      <c r="C422" s="33" t="s">
        <v>17</v>
      </c>
      <c r="D422" s="1" t="s">
        <v>66</v>
      </c>
      <c r="E422" s="34" t="s">
        <v>215</v>
      </c>
      <c r="F422" s="1">
        <v>1</v>
      </c>
      <c r="G422" s="18">
        <v>1391.7495693426295</v>
      </c>
      <c r="H422" s="18">
        <v>12.490761923910858</v>
      </c>
      <c r="I422" s="18">
        <v>43.51619855886013</v>
      </c>
      <c r="J422" s="18">
        <v>110.39815768309052</v>
      </c>
      <c r="K422" s="18">
        <f t="shared" si="31"/>
        <v>1558.154687508491</v>
      </c>
      <c r="L422" s="44">
        <f t="shared" si="33"/>
        <v>981.6374531303492</v>
      </c>
      <c r="M422" s="49">
        <f t="shared" si="32"/>
        <v>576.5172343781418</v>
      </c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</row>
    <row r="423" spans="1:39" ht="15">
      <c r="A423" s="32"/>
      <c r="B423" s="32" t="s">
        <v>463</v>
      </c>
      <c r="C423" s="33" t="s">
        <v>17</v>
      </c>
      <c r="D423" s="1" t="s">
        <v>289</v>
      </c>
      <c r="E423" s="34" t="s">
        <v>138</v>
      </c>
      <c r="F423" s="1">
        <v>1</v>
      </c>
      <c r="G423" s="18">
        <v>1884.2148015715597</v>
      </c>
      <c r="H423" s="18">
        <v>16.9105699892947</v>
      </c>
      <c r="I423" s="18">
        <v>58.91423804891833</v>
      </c>
      <c r="J423" s="18">
        <v>149.4621211709533</v>
      </c>
      <c r="K423" s="18">
        <f t="shared" si="31"/>
        <v>2109.501730780726</v>
      </c>
      <c r="L423" s="44">
        <f t="shared" si="33"/>
        <v>1328.9860903918575</v>
      </c>
      <c r="M423" s="49">
        <f t="shared" si="32"/>
        <v>780.5156403888686</v>
      </c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</row>
    <row r="424" spans="1:39" ht="15">
      <c r="A424" s="32"/>
      <c r="B424" s="32" t="s">
        <v>463</v>
      </c>
      <c r="C424" s="33" t="s">
        <v>17</v>
      </c>
      <c r="D424" s="1" t="s">
        <v>88</v>
      </c>
      <c r="E424" s="34" t="s">
        <v>188</v>
      </c>
      <c r="F424" s="1">
        <v>1</v>
      </c>
      <c r="G424" s="18">
        <v>17.129225468832363</v>
      </c>
      <c r="H424" s="18">
        <v>0.15373245444813363</v>
      </c>
      <c r="I424" s="18">
        <v>0.5355839822628939</v>
      </c>
      <c r="J424" s="18">
        <v>1.3587465560995755</v>
      </c>
      <c r="K424" s="18">
        <f t="shared" si="31"/>
        <v>19.177288461642963</v>
      </c>
      <c r="L424" s="44">
        <f t="shared" si="33"/>
        <v>12.081691730835066</v>
      </c>
      <c r="M424" s="49">
        <f t="shared" si="32"/>
        <v>7.095596730807896</v>
      </c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</row>
    <row r="425" spans="1:39" ht="15">
      <c r="A425" s="32"/>
      <c r="B425" s="32" t="s">
        <v>463</v>
      </c>
      <c r="C425" s="33" t="s">
        <v>17</v>
      </c>
      <c r="D425" s="1" t="s">
        <v>116</v>
      </c>
      <c r="E425" s="34" t="s">
        <v>174</v>
      </c>
      <c r="F425" s="9">
        <v>2</v>
      </c>
      <c r="G425" s="18">
        <v>4111.014112519767</v>
      </c>
      <c r="H425" s="18">
        <v>36.89578906755207</v>
      </c>
      <c r="I425" s="18">
        <v>128.54015574309454</v>
      </c>
      <c r="J425" s="18">
        <v>326.0991734638981</v>
      </c>
      <c r="K425" s="18">
        <f t="shared" si="31"/>
        <v>4602.549230794311</v>
      </c>
      <c r="L425" s="44">
        <f t="shared" si="33"/>
        <v>2899.6060154004163</v>
      </c>
      <c r="M425" s="49">
        <f t="shared" si="32"/>
        <v>1702.9432153938951</v>
      </c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</row>
    <row r="426" spans="1:39" ht="15">
      <c r="A426" s="32"/>
      <c r="B426" s="32" t="s">
        <v>463</v>
      </c>
      <c r="C426" s="33" t="s">
        <v>17</v>
      </c>
      <c r="D426" s="1" t="s">
        <v>32</v>
      </c>
      <c r="E426" s="34" t="s">
        <v>142</v>
      </c>
      <c r="F426" s="1">
        <v>1</v>
      </c>
      <c r="G426" s="18">
        <v>1417.443407545878</v>
      </c>
      <c r="H426" s="18">
        <v>12.721360605583058</v>
      </c>
      <c r="I426" s="18">
        <v>44.31957453225447</v>
      </c>
      <c r="J426" s="18">
        <v>112.43627751723989</v>
      </c>
      <c r="K426" s="18">
        <f t="shared" si="31"/>
        <v>1586.9206202009552</v>
      </c>
      <c r="L426" s="44">
        <f t="shared" si="33"/>
        <v>999.7599907266018</v>
      </c>
      <c r="M426" s="49">
        <f t="shared" si="32"/>
        <v>587.1606294743534</v>
      </c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</row>
    <row r="427" spans="1:39" ht="15">
      <c r="A427" s="32"/>
      <c r="B427" s="32" t="s">
        <v>463</v>
      </c>
      <c r="C427" s="33" t="s">
        <v>17</v>
      </c>
      <c r="D427" s="1" t="s">
        <v>278</v>
      </c>
      <c r="E427" s="34" t="s">
        <v>143</v>
      </c>
      <c r="F427" s="1">
        <v>1</v>
      </c>
      <c r="G427" s="18">
        <v>543.8529086354275</v>
      </c>
      <c r="H427" s="18">
        <v>4.881005428728243</v>
      </c>
      <c r="I427" s="18">
        <v>17.004791436846883</v>
      </c>
      <c r="J427" s="18">
        <v>43.140203156161526</v>
      </c>
      <c r="K427" s="18">
        <f t="shared" si="31"/>
        <v>608.8789086571642</v>
      </c>
      <c r="L427" s="44">
        <f t="shared" si="33"/>
        <v>383.59371245401337</v>
      </c>
      <c r="M427" s="49">
        <f t="shared" si="32"/>
        <v>225.2851962031508</v>
      </c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</row>
    <row r="428" spans="1:39" ht="15">
      <c r="A428" s="32"/>
      <c r="B428" s="32" t="s">
        <v>463</v>
      </c>
      <c r="C428" s="33" t="s">
        <v>17</v>
      </c>
      <c r="D428" s="1" t="s">
        <v>281</v>
      </c>
      <c r="E428" s="34" t="s">
        <v>146</v>
      </c>
      <c r="F428" s="1">
        <v>1</v>
      </c>
      <c r="G428" s="18">
        <v>1785.7217551257736</v>
      </c>
      <c r="H428" s="18">
        <v>16.026608376217933</v>
      </c>
      <c r="I428" s="18">
        <v>55.83463015090669</v>
      </c>
      <c r="J428" s="18">
        <v>141.64932847338076</v>
      </c>
      <c r="K428" s="18">
        <f t="shared" si="31"/>
        <v>1999.2323221262789</v>
      </c>
      <c r="L428" s="44">
        <f t="shared" si="33"/>
        <v>1259.5163629395556</v>
      </c>
      <c r="M428" s="49">
        <f t="shared" si="32"/>
        <v>739.7159591867232</v>
      </c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</row>
    <row r="429" spans="1:39" ht="15">
      <c r="A429" s="32"/>
      <c r="B429" s="32" t="s">
        <v>463</v>
      </c>
      <c r="C429" s="33" t="s">
        <v>17</v>
      </c>
      <c r="D429" s="1" t="s">
        <v>280</v>
      </c>
      <c r="E429" s="34" t="s">
        <v>191</v>
      </c>
      <c r="F429" s="1">
        <v>1</v>
      </c>
      <c r="G429" s="18">
        <v>4839.006194945142</v>
      </c>
      <c r="H429" s="18">
        <v>43.42941838159775</v>
      </c>
      <c r="I429" s="18">
        <v>151.30247498926752</v>
      </c>
      <c r="J429" s="18">
        <v>383.8459020981301</v>
      </c>
      <c r="K429" s="18">
        <f t="shared" si="31"/>
        <v>5417.583990414137</v>
      </c>
      <c r="L429" s="44">
        <f t="shared" si="33"/>
        <v>3413.077913960906</v>
      </c>
      <c r="M429" s="49">
        <f t="shared" si="32"/>
        <v>2004.506076453231</v>
      </c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</row>
    <row r="430" spans="1:39" ht="15">
      <c r="A430" s="32"/>
      <c r="B430" s="32" t="s">
        <v>463</v>
      </c>
      <c r="C430" s="33" t="s">
        <v>17</v>
      </c>
      <c r="D430" s="1" t="s">
        <v>291</v>
      </c>
      <c r="E430" s="34" t="s">
        <v>292</v>
      </c>
      <c r="F430" s="1">
        <v>1</v>
      </c>
      <c r="G430" s="18">
        <v>492.4652322289304</v>
      </c>
      <c r="H430" s="18">
        <v>4.419808065383842</v>
      </c>
      <c r="I430" s="18">
        <v>15.3980394900582</v>
      </c>
      <c r="J430" s="18">
        <v>39.0639634878628</v>
      </c>
      <c r="K430" s="18">
        <f t="shared" si="31"/>
        <v>551.3470432722353</v>
      </c>
      <c r="L430" s="44">
        <f t="shared" si="33"/>
        <v>347.3486372615082</v>
      </c>
      <c r="M430" s="49">
        <f t="shared" si="32"/>
        <v>203.99840601072708</v>
      </c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</row>
    <row r="431" spans="1:39" ht="15">
      <c r="A431" s="32"/>
      <c r="B431" s="32" t="s">
        <v>463</v>
      </c>
      <c r="C431" s="33" t="s">
        <v>17</v>
      </c>
      <c r="D431" s="1" t="s">
        <v>293</v>
      </c>
      <c r="E431" s="34" t="s">
        <v>294</v>
      </c>
      <c r="F431" s="1">
        <v>1</v>
      </c>
      <c r="G431" s="18">
        <v>612.3698105107569</v>
      </c>
      <c r="H431" s="18">
        <v>5.495935246520777</v>
      </c>
      <c r="I431" s="18">
        <v>19.147127365898456</v>
      </c>
      <c r="J431" s="18">
        <v>48.57518938055983</v>
      </c>
      <c r="K431" s="18">
        <f t="shared" si="31"/>
        <v>685.5880625037358</v>
      </c>
      <c r="L431" s="44">
        <f t="shared" si="33"/>
        <v>431.92047937735356</v>
      </c>
      <c r="M431" s="49">
        <f t="shared" si="32"/>
        <v>253.66758312638228</v>
      </c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</row>
    <row r="432" spans="1:39" ht="15">
      <c r="A432" s="32"/>
      <c r="B432" s="32" t="s">
        <v>463</v>
      </c>
      <c r="C432" s="33" t="s">
        <v>17</v>
      </c>
      <c r="D432" s="1" t="s">
        <v>295</v>
      </c>
      <c r="E432" s="34" t="s">
        <v>296</v>
      </c>
      <c r="F432" s="1">
        <v>1</v>
      </c>
      <c r="G432" s="18">
        <v>1237.586540123138</v>
      </c>
      <c r="H432" s="18">
        <v>11.107169833877656</v>
      </c>
      <c r="I432" s="18">
        <v>38.69594271849409</v>
      </c>
      <c r="J432" s="18">
        <v>98.16943867819434</v>
      </c>
      <c r="K432" s="18">
        <f t="shared" si="31"/>
        <v>1385.5590913537042</v>
      </c>
      <c r="L432" s="44">
        <f t="shared" si="33"/>
        <v>872.9022275528336</v>
      </c>
      <c r="M432" s="49">
        <f t="shared" si="32"/>
        <v>512.6568638008706</v>
      </c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</row>
    <row r="433" spans="1:39" ht="15">
      <c r="A433" s="32"/>
      <c r="B433" s="32" t="s">
        <v>463</v>
      </c>
      <c r="C433" s="33" t="s">
        <v>17</v>
      </c>
      <c r="D433" s="1" t="s">
        <v>297</v>
      </c>
      <c r="E433" s="34" t="s">
        <v>298</v>
      </c>
      <c r="F433" s="1">
        <v>1</v>
      </c>
      <c r="G433" s="18">
        <v>1151.9404127789762</v>
      </c>
      <c r="H433" s="18">
        <v>10.338507561636987</v>
      </c>
      <c r="I433" s="18">
        <v>36.01802280717961</v>
      </c>
      <c r="J433" s="18">
        <v>91.37570589769646</v>
      </c>
      <c r="K433" s="18">
        <f t="shared" si="31"/>
        <v>1289.6726490454894</v>
      </c>
      <c r="L433" s="44">
        <f t="shared" si="33"/>
        <v>812.4937688986583</v>
      </c>
      <c r="M433" s="49">
        <f t="shared" si="32"/>
        <v>477.17888014683103</v>
      </c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</row>
    <row r="434" spans="1:39" ht="15">
      <c r="A434" s="32"/>
      <c r="B434" s="32" t="s">
        <v>463</v>
      </c>
      <c r="C434" s="33" t="s">
        <v>17</v>
      </c>
      <c r="D434" s="1" t="s">
        <v>404</v>
      </c>
      <c r="E434" s="34" t="s">
        <v>300</v>
      </c>
      <c r="F434" s="1">
        <v>1</v>
      </c>
      <c r="G434" s="18">
        <v>51.387676406497086</v>
      </c>
      <c r="H434" s="18">
        <v>0.4611973633444009</v>
      </c>
      <c r="I434" s="18">
        <v>1.6067519467886817</v>
      </c>
      <c r="J434" s="18">
        <v>4.076239668298727</v>
      </c>
      <c r="K434" s="18">
        <f t="shared" si="31"/>
        <v>57.5318653849289</v>
      </c>
      <c r="L434" s="44">
        <f t="shared" si="33"/>
        <v>36.245075192505205</v>
      </c>
      <c r="M434" s="49">
        <f t="shared" si="32"/>
        <v>21.286790192423695</v>
      </c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</row>
    <row r="435" spans="1:39" ht="15">
      <c r="A435" s="32"/>
      <c r="B435" s="32" t="s">
        <v>463</v>
      </c>
      <c r="C435" s="33" t="s">
        <v>17</v>
      </c>
      <c r="D435" s="1" t="s">
        <v>469</v>
      </c>
      <c r="E435" s="34" t="s">
        <v>408</v>
      </c>
      <c r="F435" s="1">
        <v>2</v>
      </c>
      <c r="G435" s="18">
        <v>6.851690187532944</v>
      </c>
      <c r="H435" s="18">
        <v>0.061492981779253456</v>
      </c>
      <c r="I435" s="18">
        <v>0.21423359290515756</v>
      </c>
      <c r="J435" s="18">
        <v>0.5434986224398303</v>
      </c>
      <c r="K435" s="18">
        <f t="shared" si="31"/>
        <v>7.670915384657186</v>
      </c>
      <c r="L435" s="44">
        <f t="shared" si="33"/>
        <v>4.832676692334027</v>
      </c>
      <c r="M435" s="49">
        <f t="shared" si="32"/>
        <v>2.8382386923231593</v>
      </c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</row>
    <row r="436" spans="1:39" ht="15">
      <c r="A436" s="32"/>
      <c r="B436" s="32" t="s">
        <v>463</v>
      </c>
      <c r="C436" s="33" t="s">
        <v>17</v>
      </c>
      <c r="D436" s="1" t="s">
        <v>470</v>
      </c>
      <c r="E436" s="34" t="s">
        <v>302</v>
      </c>
      <c r="F436" s="1">
        <v>2</v>
      </c>
      <c r="G436" s="18">
        <v>6.851690187532944</v>
      </c>
      <c r="H436" s="18">
        <v>0.061492981779253456</v>
      </c>
      <c r="I436" s="18">
        <v>0.21423359290515756</v>
      </c>
      <c r="J436" s="18">
        <v>0.5434986224398303</v>
      </c>
      <c r="K436" s="18">
        <f t="shared" si="31"/>
        <v>7.670915384657186</v>
      </c>
      <c r="L436" s="44">
        <f t="shared" si="33"/>
        <v>4.832676692334027</v>
      </c>
      <c r="M436" s="49">
        <f t="shared" si="32"/>
        <v>2.8382386923231593</v>
      </c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</row>
    <row r="437" spans="1:39" ht="15">
      <c r="A437" s="32"/>
      <c r="B437" s="32" t="s">
        <v>463</v>
      </c>
      <c r="C437" s="33" t="s">
        <v>17</v>
      </c>
      <c r="D437" s="1" t="s">
        <v>406</v>
      </c>
      <c r="E437" s="34" t="s">
        <v>306</v>
      </c>
      <c r="F437" s="1">
        <v>12</v>
      </c>
      <c r="G437" s="18">
        <v>41.110141125197664</v>
      </c>
      <c r="H437" s="18">
        <v>0.3689578906755207</v>
      </c>
      <c r="I437" s="18">
        <v>1.2854015574309454</v>
      </c>
      <c r="J437" s="18">
        <v>3.2609917346389814</v>
      </c>
      <c r="K437" s="18">
        <f t="shared" si="31"/>
        <v>46.02549230794311</v>
      </c>
      <c r="L437" s="44">
        <f t="shared" si="33"/>
        <v>28.99606015400416</v>
      </c>
      <c r="M437" s="49">
        <f t="shared" si="32"/>
        <v>17.029432153938952</v>
      </c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</row>
    <row r="438" spans="1:39" ht="15">
      <c r="A438" s="32"/>
      <c r="B438" s="32" t="s">
        <v>463</v>
      </c>
      <c r="C438" s="33" t="s">
        <v>17</v>
      </c>
      <c r="D438" s="1" t="s">
        <v>303</v>
      </c>
      <c r="E438" s="34" t="s">
        <v>304</v>
      </c>
      <c r="F438" s="1">
        <v>6</v>
      </c>
      <c r="G438" s="18">
        <v>20.555070562598832</v>
      </c>
      <c r="H438" s="18">
        <v>0.18447894533776035</v>
      </c>
      <c r="I438" s="18">
        <v>0.6427007787154727</v>
      </c>
      <c r="J438" s="18">
        <v>1.6304958673194907</v>
      </c>
      <c r="K438" s="18">
        <f t="shared" si="31"/>
        <v>23.012746153971555</v>
      </c>
      <c r="L438" s="44">
        <f t="shared" si="33"/>
        <v>14.49803007700208</v>
      </c>
      <c r="M438" s="49">
        <f t="shared" si="32"/>
        <v>8.514716076969476</v>
      </c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</row>
    <row r="439" spans="1:39" ht="15">
      <c r="A439" s="32"/>
      <c r="B439" s="32" t="s">
        <v>463</v>
      </c>
      <c r="C439" s="33" t="s">
        <v>17</v>
      </c>
      <c r="D439" s="1" t="s">
        <v>471</v>
      </c>
      <c r="E439" s="34" t="s">
        <v>410</v>
      </c>
      <c r="F439" s="1">
        <v>1</v>
      </c>
      <c r="G439" s="18">
        <v>3203.1651626716516</v>
      </c>
      <c r="H439" s="18">
        <v>28.74796898180099</v>
      </c>
      <c r="I439" s="18">
        <v>100.15420468316115</v>
      </c>
      <c r="J439" s="18">
        <v>254.08560599062065</v>
      </c>
      <c r="K439" s="18">
        <f t="shared" si="31"/>
        <v>3586.152942327234</v>
      </c>
      <c r="L439" s="44">
        <f t="shared" si="33"/>
        <v>2259.2763536661573</v>
      </c>
      <c r="M439" s="49">
        <f t="shared" si="32"/>
        <v>1326.8765886610768</v>
      </c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</row>
    <row r="440" spans="1:39" ht="15">
      <c r="A440" s="32"/>
      <c r="B440" s="32" t="s">
        <v>463</v>
      </c>
      <c r="C440" s="33" t="s">
        <v>17</v>
      </c>
      <c r="D440" s="1" t="s">
        <v>309</v>
      </c>
      <c r="E440" s="34" t="s">
        <v>310</v>
      </c>
      <c r="F440" s="1">
        <v>1</v>
      </c>
      <c r="G440" s="18">
        <v>702.2982442221269</v>
      </c>
      <c r="H440" s="18">
        <v>6.3030306323734795</v>
      </c>
      <c r="I440" s="18">
        <v>21.95894327277865</v>
      </c>
      <c r="J440" s="18">
        <v>55.7086088000826</v>
      </c>
      <c r="K440" s="18">
        <f t="shared" si="31"/>
        <v>786.2688269273617</v>
      </c>
      <c r="L440" s="44">
        <f t="shared" si="33"/>
        <v>495.3493609642379</v>
      </c>
      <c r="M440" s="49">
        <f t="shared" si="32"/>
        <v>290.9194659631238</v>
      </c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</row>
    <row r="441" spans="1:39" ht="15">
      <c r="A441" s="32"/>
      <c r="B441" s="32" t="s">
        <v>463</v>
      </c>
      <c r="C441" s="33" t="s">
        <v>17</v>
      </c>
      <c r="D441" s="1" t="s">
        <v>311</v>
      </c>
      <c r="E441" s="34" t="s">
        <v>312</v>
      </c>
      <c r="F441" s="1">
        <v>2</v>
      </c>
      <c r="G441" s="18">
        <v>445.3598621896414</v>
      </c>
      <c r="H441" s="18">
        <v>3.9970438156514745</v>
      </c>
      <c r="I441" s="18">
        <v>13.925183538835242</v>
      </c>
      <c r="J441" s="18">
        <v>35.327410458588965</v>
      </c>
      <c r="K441" s="18">
        <f aca="true" t="shared" si="34" ref="K441:K475">SUM(G441:J441)</f>
        <v>498.6095000027171</v>
      </c>
      <c r="L441" s="44">
        <f t="shared" si="33"/>
        <v>314.12398500171173</v>
      </c>
      <c r="M441" s="49">
        <f t="shared" si="32"/>
        <v>184.48551500100535</v>
      </c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</row>
    <row r="442" spans="1:39" ht="15">
      <c r="A442" s="32"/>
      <c r="B442" s="32" t="s">
        <v>463</v>
      </c>
      <c r="C442" s="33" t="s">
        <v>17</v>
      </c>
      <c r="D442" s="1" t="s">
        <v>313</v>
      </c>
      <c r="E442" s="34" t="s">
        <v>314</v>
      </c>
      <c r="F442" s="1">
        <v>1</v>
      </c>
      <c r="G442" s="18">
        <v>235.52685019644497</v>
      </c>
      <c r="H442" s="18">
        <v>2.1138212486618375</v>
      </c>
      <c r="I442" s="18">
        <v>7.364279756114791</v>
      </c>
      <c r="J442" s="18">
        <v>18.682765146369164</v>
      </c>
      <c r="K442" s="18">
        <f t="shared" si="34"/>
        <v>263.68771634759077</v>
      </c>
      <c r="L442" s="44">
        <f t="shared" si="33"/>
        <v>166.1232612989822</v>
      </c>
      <c r="M442" s="49">
        <f t="shared" si="32"/>
        <v>97.56445504860858</v>
      </c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</row>
    <row r="443" spans="1:39" ht="15">
      <c r="A443" s="32"/>
      <c r="B443" s="32" t="s">
        <v>463</v>
      </c>
      <c r="C443" s="33" t="s">
        <v>17</v>
      </c>
      <c r="D443" s="1" t="s">
        <v>315</v>
      </c>
      <c r="E443" s="34" t="s">
        <v>316</v>
      </c>
      <c r="F443" s="1">
        <v>2</v>
      </c>
      <c r="G443" s="18">
        <v>68.51690187532945</v>
      </c>
      <c r="H443" s="18">
        <v>0.6149298177925345</v>
      </c>
      <c r="I443" s="18">
        <v>2.1423359290515758</v>
      </c>
      <c r="J443" s="18">
        <v>5.434986224398302</v>
      </c>
      <c r="K443" s="18">
        <f t="shared" si="34"/>
        <v>76.70915384657185</v>
      </c>
      <c r="L443" s="44">
        <f t="shared" si="33"/>
        <v>48.326766923340266</v>
      </c>
      <c r="M443" s="49">
        <f aca="true" t="shared" si="35" ref="M443:M503">K443-L443</f>
        <v>28.382386923231586</v>
      </c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</row>
    <row r="444" spans="1:39" ht="15">
      <c r="A444" s="32"/>
      <c r="B444" s="32" t="s">
        <v>463</v>
      </c>
      <c r="C444" s="33" t="s">
        <v>17</v>
      </c>
      <c r="D444" s="1" t="s">
        <v>317</v>
      </c>
      <c r="E444" s="34" t="s">
        <v>318</v>
      </c>
      <c r="F444" s="1">
        <v>1</v>
      </c>
      <c r="G444" s="18">
        <v>158.44533558669934</v>
      </c>
      <c r="H444" s="18">
        <v>1.422025203645236</v>
      </c>
      <c r="I444" s="18">
        <v>4.954151835931769</v>
      </c>
      <c r="J444" s="18">
        <v>12.568405643921075</v>
      </c>
      <c r="K444" s="18">
        <f t="shared" si="34"/>
        <v>177.38991827019743</v>
      </c>
      <c r="L444" s="44">
        <f aca="true" t="shared" si="36" ref="L444:L469">(K444*0.09)*7</f>
        <v>111.75564851022438</v>
      </c>
      <c r="M444" s="49">
        <f t="shared" si="35"/>
        <v>65.63426975997305</v>
      </c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</row>
    <row r="445" spans="1:39" ht="15">
      <c r="A445" s="32"/>
      <c r="B445" s="32" t="s">
        <v>463</v>
      </c>
      <c r="C445" s="33" t="s">
        <v>17</v>
      </c>
      <c r="D445" s="1" t="s">
        <v>472</v>
      </c>
      <c r="E445" s="34" t="s">
        <v>320</v>
      </c>
      <c r="F445" s="1">
        <v>1</v>
      </c>
      <c r="G445" s="18">
        <v>137.0338037506589</v>
      </c>
      <c r="H445" s="18">
        <v>1.229859635585069</v>
      </c>
      <c r="I445" s="18">
        <v>4.2846718581031515</v>
      </c>
      <c r="J445" s="18">
        <v>10.869972448796604</v>
      </c>
      <c r="K445" s="18">
        <f t="shared" si="34"/>
        <v>153.4183076931437</v>
      </c>
      <c r="L445" s="44">
        <f t="shared" si="36"/>
        <v>96.65353384668053</v>
      </c>
      <c r="M445" s="49">
        <f t="shared" si="35"/>
        <v>56.76477384646317</v>
      </c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</row>
    <row r="446" spans="1:39" ht="15">
      <c r="A446" s="32"/>
      <c r="B446" s="32" t="s">
        <v>463</v>
      </c>
      <c r="C446" s="33" t="s">
        <v>17</v>
      </c>
      <c r="D446" s="1" t="s">
        <v>473</v>
      </c>
      <c r="E446" s="34" t="s">
        <v>322</v>
      </c>
      <c r="F446" s="1">
        <v>1</v>
      </c>
      <c r="G446" s="18">
        <v>27.406760750131777</v>
      </c>
      <c r="H446" s="18">
        <v>0.24597192711701382</v>
      </c>
      <c r="I446" s="18">
        <v>0.8569343716206302</v>
      </c>
      <c r="J446" s="18">
        <v>2.173994489759321</v>
      </c>
      <c r="K446" s="18">
        <f t="shared" si="34"/>
        <v>30.683661538628744</v>
      </c>
      <c r="L446" s="44">
        <f t="shared" si="36"/>
        <v>19.330706769336107</v>
      </c>
      <c r="M446" s="49">
        <f t="shared" si="35"/>
        <v>11.352954769292637</v>
      </c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</row>
    <row r="447" spans="1:39" ht="15">
      <c r="A447" s="32"/>
      <c r="B447" s="32" t="s">
        <v>463</v>
      </c>
      <c r="C447" s="33" t="s">
        <v>17</v>
      </c>
      <c r="D447" s="1" t="s">
        <v>348</v>
      </c>
      <c r="E447" s="34" t="s">
        <v>324</v>
      </c>
      <c r="F447" s="1">
        <v>1</v>
      </c>
      <c r="G447" s="18">
        <v>104.4882753598774</v>
      </c>
      <c r="H447" s="18">
        <v>0.9377679721336152</v>
      </c>
      <c r="I447" s="18">
        <v>3.267062291803653</v>
      </c>
      <c r="J447" s="18">
        <v>8.28835399220741</v>
      </c>
      <c r="K447" s="18">
        <f t="shared" si="34"/>
        <v>116.98145961602208</v>
      </c>
      <c r="L447" s="44">
        <f t="shared" si="36"/>
        <v>73.69831955809391</v>
      </c>
      <c r="M447" s="49">
        <f t="shared" si="35"/>
        <v>43.283140057928165</v>
      </c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</row>
    <row r="448" spans="1:39" ht="15">
      <c r="A448" s="32"/>
      <c r="B448" s="32" t="s">
        <v>463</v>
      </c>
      <c r="C448" s="33" t="s">
        <v>17</v>
      </c>
      <c r="D448" s="1" t="s">
        <v>411</v>
      </c>
      <c r="E448" s="34" t="s">
        <v>335</v>
      </c>
      <c r="F448" s="1">
        <v>9</v>
      </c>
      <c r="G448" s="18">
        <v>693.7336314877107</v>
      </c>
      <c r="H448" s="18">
        <v>6.2261644051494125</v>
      </c>
      <c r="I448" s="18">
        <v>21.691151281647205</v>
      </c>
      <c r="J448" s="18">
        <v>55.02923552203281</v>
      </c>
      <c r="K448" s="18">
        <f t="shared" si="34"/>
        <v>776.6801826965401</v>
      </c>
      <c r="L448" s="44">
        <f t="shared" si="36"/>
        <v>489.30851509882024</v>
      </c>
      <c r="M448" s="49">
        <f t="shared" si="35"/>
        <v>287.37166759771986</v>
      </c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</row>
    <row r="449" spans="1:39" ht="15">
      <c r="A449" s="32"/>
      <c r="B449" s="32" t="s">
        <v>463</v>
      </c>
      <c r="C449" s="33" t="s">
        <v>17</v>
      </c>
      <c r="D449" s="1" t="s">
        <v>336</v>
      </c>
      <c r="E449" s="34" t="s">
        <v>337</v>
      </c>
      <c r="F449" s="1">
        <v>52</v>
      </c>
      <c r="G449" s="18">
        <v>2226.799310948207</v>
      </c>
      <c r="H449" s="18">
        <v>19.985219078257373</v>
      </c>
      <c r="I449" s="18">
        <v>69.62591769417621</v>
      </c>
      <c r="J449" s="18">
        <v>176.63705229294482</v>
      </c>
      <c r="K449" s="18">
        <f t="shared" si="34"/>
        <v>2493.0475000135852</v>
      </c>
      <c r="L449" s="44">
        <f t="shared" si="36"/>
        <v>1570.6199250085585</v>
      </c>
      <c r="M449" s="49">
        <f t="shared" si="35"/>
        <v>922.4275750050267</v>
      </c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</row>
    <row r="450" spans="1:39" ht="15">
      <c r="A450" s="32"/>
      <c r="B450" s="32" t="s">
        <v>463</v>
      </c>
      <c r="C450" s="33" t="s">
        <v>17</v>
      </c>
      <c r="D450" s="1" t="s">
        <v>338</v>
      </c>
      <c r="E450" s="34" t="s">
        <v>339</v>
      </c>
      <c r="F450" s="1">
        <v>3</v>
      </c>
      <c r="G450" s="18">
        <v>321.1729775406068</v>
      </c>
      <c r="H450" s="18">
        <v>2.8824835209025057</v>
      </c>
      <c r="I450" s="18">
        <v>10.04219966742926</v>
      </c>
      <c r="J450" s="18">
        <v>25.476497926867044</v>
      </c>
      <c r="K450" s="18">
        <f t="shared" si="34"/>
        <v>359.5741586558056</v>
      </c>
      <c r="L450" s="44">
        <f t="shared" si="36"/>
        <v>226.5317199531575</v>
      </c>
      <c r="M450" s="49">
        <f t="shared" si="35"/>
        <v>133.0424387026481</v>
      </c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</row>
    <row r="451" spans="1:39" ht="15">
      <c r="A451" s="32"/>
      <c r="B451" s="32" t="s">
        <v>463</v>
      </c>
      <c r="C451" s="33" t="s">
        <v>17</v>
      </c>
      <c r="D451" s="1" t="s">
        <v>414</v>
      </c>
      <c r="E451" s="34" t="s">
        <v>415</v>
      </c>
      <c r="F451" s="1">
        <v>1</v>
      </c>
      <c r="G451" s="18">
        <v>34.258450937664726</v>
      </c>
      <c r="H451" s="18">
        <v>0.30746490889626726</v>
      </c>
      <c r="I451" s="18">
        <v>1.0711679645257879</v>
      </c>
      <c r="J451" s="18">
        <v>2.717493112199151</v>
      </c>
      <c r="K451" s="18">
        <f t="shared" si="34"/>
        <v>38.354576923285926</v>
      </c>
      <c r="L451" s="44">
        <f t="shared" si="36"/>
        <v>24.163383461670133</v>
      </c>
      <c r="M451" s="49">
        <f t="shared" si="35"/>
        <v>14.191193461615793</v>
      </c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</row>
    <row r="452" spans="1:39" ht="15">
      <c r="A452" s="32"/>
      <c r="B452" s="32" t="s">
        <v>463</v>
      </c>
      <c r="C452" s="33" t="s">
        <v>17</v>
      </c>
      <c r="D452" s="1" t="s">
        <v>416</v>
      </c>
      <c r="E452" s="34" t="s">
        <v>417</v>
      </c>
      <c r="F452" s="1">
        <v>9</v>
      </c>
      <c r="G452" s="18">
        <v>30.83260584389825</v>
      </c>
      <c r="H452" s="18">
        <v>0.27671841800664054</v>
      </c>
      <c r="I452" s="18">
        <v>0.964051168073209</v>
      </c>
      <c r="J452" s="18">
        <v>2.445743800979236</v>
      </c>
      <c r="K452" s="18">
        <f t="shared" si="34"/>
        <v>34.51911923095734</v>
      </c>
      <c r="L452" s="44">
        <f t="shared" si="36"/>
        <v>21.74704511550312</v>
      </c>
      <c r="M452" s="49">
        <f t="shared" si="35"/>
        <v>12.772074115454217</v>
      </c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</row>
    <row r="453" spans="1:39" ht="15">
      <c r="A453" s="32"/>
      <c r="B453" s="32" t="s">
        <v>463</v>
      </c>
      <c r="C453" s="33" t="s">
        <v>17</v>
      </c>
      <c r="D453" s="1" t="s">
        <v>418</v>
      </c>
      <c r="E453" s="34" t="s">
        <v>341</v>
      </c>
      <c r="F453" s="1">
        <v>1</v>
      </c>
      <c r="G453" s="18">
        <v>34.258450937664726</v>
      </c>
      <c r="H453" s="18">
        <v>0.30746490889626726</v>
      </c>
      <c r="I453" s="18">
        <v>1.0711679645257879</v>
      </c>
      <c r="J453" s="18">
        <v>2.717493112199151</v>
      </c>
      <c r="K453" s="18">
        <f t="shared" si="34"/>
        <v>38.354576923285926</v>
      </c>
      <c r="L453" s="44">
        <f t="shared" si="36"/>
        <v>24.163383461670133</v>
      </c>
      <c r="M453" s="49">
        <f t="shared" si="35"/>
        <v>14.191193461615793</v>
      </c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</row>
    <row r="454" spans="1:39" ht="15">
      <c r="A454" s="32"/>
      <c r="B454" s="32" t="s">
        <v>463</v>
      </c>
      <c r="C454" s="33" t="s">
        <v>17</v>
      </c>
      <c r="D454" s="1" t="s">
        <v>474</v>
      </c>
      <c r="E454" s="34" t="s">
        <v>475</v>
      </c>
      <c r="F454" s="1">
        <v>2</v>
      </c>
      <c r="G454" s="18">
        <v>85.64612734416181</v>
      </c>
      <c r="H454" s="18">
        <v>0.7686622722406682</v>
      </c>
      <c r="I454" s="18">
        <v>2.6779199113144694</v>
      </c>
      <c r="J454" s="18">
        <v>6.793732780497878</v>
      </c>
      <c r="K454" s="18">
        <f t="shared" si="34"/>
        <v>95.88644230821484</v>
      </c>
      <c r="L454" s="44">
        <f t="shared" si="36"/>
        <v>60.40845865417535</v>
      </c>
      <c r="M454" s="49">
        <f t="shared" si="35"/>
        <v>35.47798365403949</v>
      </c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</row>
    <row r="455" spans="1:39" ht="15">
      <c r="A455" s="32"/>
      <c r="B455" s="32" t="s">
        <v>463</v>
      </c>
      <c r="C455" s="33" t="s">
        <v>17</v>
      </c>
      <c r="D455" s="1" t="s">
        <v>419</v>
      </c>
      <c r="E455" s="34" t="s">
        <v>420</v>
      </c>
      <c r="F455" s="1">
        <v>3</v>
      </c>
      <c r="G455" s="18">
        <v>115.62227191461844</v>
      </c>
      <c r="H455" s="18">
        <v>1.037694067524902</v>
      </c>
      <c r="I455" s="18">
        <v>3.615191880274534</v>
      </c>
      <c r="J455" s="18">
        <v>9.171539253672135</v>
      </c>
      <c r="K455" s="18">
        <f t="shared" si="34"/>
        <v>129.44669711609</v>
      </c>
      <c r="L455" s="44">
        <f t="shared" si="36"/>
        <v>81.5514191831367</v>
      </c>
      <c r="M455" s="49">
        <f t="shared" si="35"/>
        <v>47.895277932953306</v>
      </c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</row>
    <row r="456" spans="1:39" ht="15">
      <c r="A456" s="32"/>
      <c r="B456" s="32" t="s">
        <v>463</v>
      </c>
      <c r="C456" s="33" t="s">
        <v>17</v>
      </c>
      <c r="D456" s="1" t="s">
        <v>476</v>
      </c>
      <c r="E456" s="34" t="s">
        <v>343</v>
      </c>
      <c r="F456" s="1">
        <v>2</v>
      </c>
      <c r="G456" s="18">
        <v>59.952289140913265</v>
      </c>
      <c r="H456" s="18">
        <v>0.5380635905684678</v>
      </c>
      <c r="I456" s="18">
        <v>1.8745439379201287</v>
      </c>
      <c r="J456" s="18">
        <v>4.755612946348514</v>
      </c>
      <c r="K456" s="18">
        <f t="shared" si="34"/>
        <v>67.12050961575038</v>
      </c>
      <c r="L456" s="44">
        <f t="shared" si="36"/>
        <v>42.285921057922735</v>
      </c>
      <c r="M456" s="49">
        <f t="shared" si="35"/>
        <v>24.834588557827644</v>
      </c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</row>
    <row r="457" spans="1:39" ht="15">
      <c r="A457" s="32"/>
      <c r="B457" s="32" t="s">
        <v>463</v>
      </c>
      <c r="C457" s="33" t="s">
        <v>17</v>
      </c>
      <c r="D457" s="1" t="s">
        <v>425</v>
      </c>
      <c r="E457" s="34" t="s">
        <v>345</v>
      </c>
      <c r="F457" s="1">
        <v>2</v>
      </c>
      <c r="G457" s="18">
        <v>5.138767640649708</v>
      </c>
      <c r="H457" s="18">
        <v>0.04611973633444009</v>
      </c>
      <c r="I457" s="18">
        <v>0.16067519467886818</v>
      </c>
      <c r="J457" s="18">
        <v>0.4076239668298727</v>
      </c>
      <c r="K457" s="18">
        <f t="shared" si="34"/>
        <v>5.753186538492889</v>
      </c>
      <c r="L457" s="44">
        <f t="shared" si="36"/>
        <v>3.62450751925052</v>
      </c>
      <c r="M457" s="49">
        <f t="shared" si="35"/>
        <v>2.128679019242369</v>
      </c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</row>
    <row r="458" spans="1:39" ht="15">
      <c r="A458" s="32"/>
      <c r="B458" s="32" t="s">
        <v>463</v>
      </c>
      <c r="C458" s="33" t="s">
        <v>17</v>
      </c>
      <c r="D458" s="1" t="s">
        <v>346</v>
      </c>
      <c r="E458" s="34" t="s">
        <v>347</v>
      </c>
      <c r="F458" s="1">
        <v>1</v>
      </c>
      <c r="G458" s="18">
        <v>13.703380375065889</v>
      </c>
      <c r="H458" s="18">
        <v>0.12298596355850691</v>
      </c>
      <c r="I458" s="18">
        <v>0.4284671858103151</v>
      </c>
      <c r="J458" s="18">
        <v>1.0869972448796605</v>
      </c>
      <c r="K458" s="18">
        <f t="shared" si="34"/>
        <v>15.341830769314372</v>
      </c>
      <c r="L458" s="44">
        <f t="shared" si="36"/>
        <v>9.665353384668053</v>
      </c>
      <c r="M458" s="49">
        <f t="shared" si="35"/>
        <v>5.676477384646319</v>
      </c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</row>
    <row r="459" spans="1:39" ht="15">
      <c r="A459" s="32"/>
      <c r="B459" s="32" t="s">
        <v>463</v>
      </c>
      <c r="C459" s="33" t="s">
        <v>17</v>
      </c>
      <c r="D459" s="1" t="s">
        <v>431</v>
      </c>
      <c r="E459" s="34" t="s">
        <v>349</v>
      </c>
      <c r="F459" s="1">
        <v>1</v>
      </c>
      <c r="G459" s="18">
        <v>95.06720135201961</v>
      </c>
      <c r="H459" s="18">
        <v>0.8532151221871417</v>
      </c>
      <c r="I459" s="18">
        <v>2.9724911015590614</v>
      </c>
      <c r="J459" s="18">
        <v>7.541043386352644</v>
      </c>
      <c r="K459" s="18">
        <f t="shared" si="34"/>
        <v>106.43395096211844</v>
      </c>
      <c r="L459" s="44">
        <f t="shared" si="36"/>
        <v>67.05338910613462</v>
      </c>
      <c r="M459" s="49">
        <f t="shared" si="35"/>
        <v>39.38056185598383</v>
      </c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</row>
    <row r="460" spans="1:39" ht="15">
      <c r="A460" s="32"/>
      <c r="B460" s="32" t="s">
        <v>463</v>
      </c>
      <c r="C460" s="33" t="s">
        <v>17</v>
      </c>
      <c r="D460" s="1" t="s">
        <v>477</v>
      </c>
      <c r="E460" s="34" t="s">
        <v>478</v>
      </c>
      <c r="F460" s="1">
        <v>25</v>
      </c>
      <c r="G460" s="18">
        <v>0</v>
      </c>
      <c r="H460" s="18">
        <v>0</v>
      </c>
      <c r="I460" s="18">
        <v>0</v>
      </c>
      <c r="J460" s="18">
        <v>0</v>
      </c>
      <c r="K460" s="18">
        <f t="shared" si="34"/>
        <v>0</v>
      </c>
      <c r="L460" s="44">
        <f t="shared" si="36"/>
        <v>0</v>
      </c>
      <c r="M460" s="49">
        <f t="shared" si="35"/>
        <v>0</v>
      </c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</row>
    <row r="461" spans="1:39" ht="15">
      <c r="A461" s="32"/>
      <c r="B461" s="32" t="s">
        <v>463</v>
      </c>
      <c r="C461" s="33" t="s">
        <v>17</v>
      </c>
      <c r="D461" s="1" t="s">
        <v>479</v>
      </c>
      <c r="E461" s="34"/>
      <c r="F461" s="1">
        <v>25</v>
      </c>
      <c r="G461" s="18">
        <v>0</v>
      </c>
      <c r="H461" s="18">
        <v>0</v>
      </c>
      <c r="I461" s="18">
        <v>0</v>
      </c>
      <c r="J461" s="18">
        <v>0</v>
      </c>
      <c r="K461" s="18">
        <f t="shared" si="34"/>
        <v>0</v>
      </c>
      <c r="L461" s="44">
        <f t="shared" si="36"/>
        <v>0</v>
      </c>
      <c r="M461" s="49">
        <f t="shared" si="35"/>
        <v>0</v>
      </c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</row>
    <row r="462" spans="1:39" ht="15">
      <c r="A462" s="32"/>
      <c r="B462" s="32" t="s">
        <v>463</v>
      </c>
      <c r="C462" s="33" t="s">
        <v>17</v>
      </c>
      <c r="D462" s="1" t="s">
        <v>480</v>
      </c>
      <c r="E462" s="34"/>
      <c r="F462" s="1">
        <v>25</v>
      </c>
      <c r="G462" s="18">
        <v>0</v>
      </c>
      <c r="H462" s="18">
        <v>0</v>
      </c>
      <c r="I462" s="18">
        <v>0</v>
      </c>
      <c r="J462" s="18">
        <v>0</v>
      </c>
      <c r="K462" s="18">
        <f t="shared" si="34"/>
        <v>0</v>
      </c>
      <c r="L462" s="44">
        <f t="shared" si="36"/>
        <v>0</v>
      </c>
      <c r="M462" s="49">
        <f t="shared" si="35"/>
        <v>0</v>
      </c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</row>
    <row r="463" spans="1:39" ht="15">
      <c r="A463" s="32"/>
      <c r="B463" s="32" t="s">
        <v>463</v>
      </c>
      <c r="C463" s="33" t="s">
        <v>17</v>
      </c>
      <c r="D463" s="1" t="s">
        <v>481</v>
      </c>
      <c r="E463" s="34"/>
      <c r="F463" s="1">
        <v>50</v>
      </c>
      <c r="G463" s="18">
        <v>0</v>
      </c>
      <c r="H463" s="18">
        <v>0</v>
      </c>
      <c r="I463" s="18">
        <v>0</v>
      </c>
      <c r="J463" s="18">
        <v>0</v>
      </c>
      <c r="K463" s="18">
        <f t="shared" si="34"/>
        <v>0</v>
      </c>
      <c r="L463" s="44">
        <f t="shared" si="36"/>
        <v>0</v>
      </c>
      <c r="M463" s="49">
        <f t="shared" si="35"/>
        <v>0</v>
      </c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</row>
    <row r="464" spans="1:39" ht="15">
      <c r="A464" s="32"/>
      <c r="B464" s="32" t="s">
        <v>463</v>
      </c>
      <c r="C464" s="33" t="s">
        <v>17</v>
      </c>
      <c r="D464" s="1" t="s">
        <v>482</v>
      </c>
      <c r="E464" s="34"/>
      <c r="F464" s="1">
        <v>50</v>
      </c>
      <c r="G464" s="18">
        <v>0</v>
      </c>
      <c r="H464" s="18">
        <v>0</v>
      </c>
      <c r="I464" s="18">
        <v>0</v>
      </c>
      <c r="J464" s="18">
        <v>0</v>
      </c>
      <c r="K464" s="18">
        <f t="shared" si="34"/>
        <v>0</v>
      </c>
      <c r="L464" s="44">
        <f t="shared" si="36"/>
        <v>0</v>
      </c>
      <c r="M464" s="49">
        <f t="shared" si="35"/>
        <v>0</v>
      </c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</row>
    <row r="465" spans="1:39" ht="15">
      <c r="A465" s="32"/>
      <c r="B465" s="32" t="s">
        <v>463</v>
      </c>
      <c r="C465" s="33" t="s">
        <v>17</v>
      </c>
      <c r="D465" s="1" t="s">
        <v>483</v>
      </c>
      <c r="E465" s="34"/>
      <c r="F465" s="1">
        <v>50</v>
      </c>
      <c r="G465" s="18">
        <v>0</v>
      </c>
      <c r="H465" s="18">
        <v>0</v>
      </c>
      <c r="I465" s="18">
        <v>0</v>
      </c>
      <c r="J465" s="18">
        <v>0</v>
      </c>
      <c r="K465" s="18">
        <f t="shared" si="34"/>
        <v>0</v>
      </c>
      <c r="L465" s="44">
        <f t="shared" si="36"/>
        <v>0</v>
      </c>
      <c r="M465" s="49">
        <f t="shared" si="35"/>
        <v>0</v>
      </c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</row>
    <row r="466" spans="1:39" ht="15">
      <c r="A466" s="32"/>
      <c r="B466" s="32" t="s">
        <v>463</v>
      </c>
      <c r="C466" s="33" t="s">
        <v>17</v>
      </c>
      <c r="D466" s="1" t="s">
        <v>351</v>
      </c>
      <c r="E466" s="34" t="s">
        <v>352</v>
      </c>
      <c r="F466" s="1">
        <v>2</v>
      </c>
      <c r="G466" s="18">
        <v>2517.996143918357</v>
      </c>
      <c r="H466" s="18">
        <v>22.598670803875645</v>
      </c>
      <c r="I466" s="18">
        <v>78.7308453926454</v>
      </c>
      <c r="J466" s="18">
        <v>199.7357437466376</v>
      </c>
      <c r="K466" s="18">
        <f t="shared" si="34"/>
        <v>2819.061403861516</v>
      </c>
      <c r="L466" s="44">
        <f t="shared" si="36"/>
        <v>1776.0086844327548</v>
      </c>
      <c r="M466" s="49">
        <f t="shared" si="35"/>
        <v>1043.052719428761</v>
      </c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</row>
    <row r="467" spans="1:39" ht="15">
      <c r="A467" s="32"/>
      <c r="B467" s="32" t="s">
        <v>463</v>
      </c>
      <c r="C467" s="33" t="s">
        <v>17</v>
      </c>
      <c r="D467" s="1" t="s">
        <v>353</v>
      </c>
      <c r="E467" s="34" t="s">
        <v>354</v>
      </c>
      <c r="F467" s="1">
        <v>4</v>
      </c>
      <c r="G467" s="18">
        <v>137.0338037506589</v>
      </c>
      <c r="H467" s="18">
        <v>1.229859635585069</v>
      </c>
      <c r="I467" s="18">
        <v>4.2846718581031515</v>
      </c>
      <c r="J467" s="18">
        <v>10.869972448796604</v>
      </c>
      <c r="K467" s="18">
        <f t="shared" si="34"/>
        <v>153.4183076931437</v>
      </c>
      <c r="L467" s="44">
        <f t="shared" si="36"/>
        <v>96.65353384668053</v>
      </c>
      <c r="M467" s="49">
        <f t="shared" si="35"/>
        <v>56.76477384646317</v>
      </c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</row>
    <row r="468" spans="1:39" ht="15">
      <c r="A468" s="32"/>
      <c r="B468" s="32" t="s">
        <v>463</v>
      </c>
      <c r="C468" s="33" t="s">
        <v>17</v>
      </c>
      <c r="D468" s="1" t="s">
        <v>484</v>
      </c>
      <c r="E468" s="34" t="s">
        <v>408</v>
      </c>
      <c r="F468" s="1">
        <v>25</v>
      </c>
      <c r="G468" s="18">
        <v>513.8767640649709</v>
      </c>
      <c r="H468" s="18">
        <v>4.611973633444009</v>
      </c>
      <c r="I468" s="18">
        <v>16.067519467886818</v>
      </c>
      <c r="J468" s="18">
        <v>40.762396682987266</v>
      </c>
      <c r="K468" s="18">
        <f t="shared" si="34"/>
        <v>575.3186538492889</v>
      </c>
      <c r="L468" s="44">
        <f t="shared" si="36"/>
        <v>362.45075192505203</v>
      </c>
      <c r="M468" s="49">
        <f t="shared" si="35"/>
        <v>212.8679019242369</v>
      </c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</row>
    <row r="469" spans="1:39" ht="15">
      <c r="A469" s="32"/>
      <c r="B469" s="32" t="s">
        <v>463</v>
      </c>
      <c r="C469" s="33" t="s">
        <v>17</v>
      </c>
      <c r="D469" s="1" t="s">
        <v>355</v>
      </c>
      <c r="E469" s="34" t="s">
        <v>430</v>
      </c>
      <c r="F469" s="1">
        <v>11</v>
      </c>
      <c r="G469" s="18">
        <v>94.21074007857798</v>
      </c>
      <c r="H469" s="18">
        <v>0.845528499464735</v>
      </c>
      <c r="I469" s="18">
        <v>2.9457119024459164</v>
      </c>
      <c r="J469" s="18">
        <v>7.473106058547666</v>
      </c>
      <c r="K469" s="18">
        <f t="shared" si="34"/>
        <v>105.47508653903631</v>
      </c>
      <c r="L469" s="44">
        <f t="shared" si="36"/>
        <v>66.44930451959287</v>
      </c>
      <c r="M469" s="49">
        <f t="shared" si="35"/>
        <v>39.02578201944344</v>
      </c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</row>
    <row r="470" spans="1:39" ht="15">
      <c r="A470" s="32"/>
      <c r="B470" s="32" t="s">
        <v>485</v>
      </c>
      <c r="C470" s="33" t="s">
        <v>19</v>
      </c>
      <c r="D470" s="1" t="s">
        <v>116</v>
      </c>
      <c r="E470" s="34" t="s">
        <v>174</v>
      </c>
      <c r="F470" s="1">
        <v>1</v>
      </c>
      <c r="G470" s="18">
        <f>1800+135</f>
        <v>1935</v>
      </c>
      <c r="H470" s="18"/>
      <c r="I470" s="18">
        <v>17.47</v>
      </c>
      <c r="J470" s="18">
        <v>467.19</v>
      </c>
      <c r="K470" s="18">
        <f t="shared" si="34"/>
        <v>2419.66</v>
      </c>
      <c r="L470" s="44">
        <f>(K470*0.09)*5</f>
        <v>1088.847</v>
      </c>
      <c r="M470" s="49">
        <f t="shared" si="35"/>
        <v>1330.8129999999999</v>
      </c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</row>
    <row r="471" spans="1:39" ht="15">
      <c r="A471" s="32"/>
      <c r="B471" s="32" t="s">
        <v>486</v>
      </c>
      <c r="C471" s="33" t="s">
        <v>21</v>
      </c>
      <c r="D471" s="1" t="s">
        <v>121</v>
      </c>
      <c r="E471" s="34" t="s">
        <v>154</v>
      </c>
      <c r="F471" s="1">
        <v>4</v>
      </c>
      <c r="G471" s="18">
        <v>1663.9647270800212</v>
      </c>
      <c r="H471" s="18"/>
      <c r="I471" s="18">
        <v>11.706331848160985</v>
      </c>
      <c r="J471" s="18">
        <v>113.87126639938454</v>
      </c>
      <c r="K471" s="18">
        <f t="shared" si="34"/>
        <v>1789.5423253275667</v>
      </c>
      <c r="L471" s="44">
        <f>(K471*0.09)*4</f>
        <v>644.2352371179239</v>
      </c>
      <c r="M471" s="49">
        <f t="shared" si="35"/>
        <v>1145.3070882096426</v>
      </c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</row>
    <row r="472" spans="1:39" ht="15">
      <c r="A472" s="32"/>
      <c r="B472" s="32" t="s">
        <v>486</v>
      </c>
      <c r="C472" s="33" t="s">
        <v>21</v>
      </c>
      <c r="D472" s="1" t="s">
        <v>36</v>
      </c>
      <c r="E472" s="34" t="s">
        <v>146</v>
      </c>
      <c r="F472" s="1">
        <v>3</v>
      </c>
      <c r="G472" s="18">
        <v>4337.6167885532595</v>
      </c>
      <c r="H472" s="18"/>
      <c r="I472" s="18">
        <v>30.51602040030315</v>
      </c>
      <c r="J472" s="18">
        <v>296.8391750314053</v>
      </c>
      <c r="K472" s="18">
        <f t="shared" si="34"/>
        <v>4664.971983984968</v>
      </c>
      <c r="L472" s="44">
        <f aca="true" t="shared" si="37" ref="L472:L480">(K472*0.09)*4</f>
        <v>1679.3899142345883</v>
      </c>
      <c r="M472" s="49">
        <f t="shared" si="35"/>
        <v>2985.5820697503796</v>
      </c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</row>
    <row r="473" spans="1:39" ht="15">
      <c r="A473" s="32"/>
      <c r="B473" s="32" t="s">
        <v>486</v>
      </c>
      <c r="C473" s="33" t="s">
        <v>21</v>
      </c>
      <c r="D473" s="1" t="s">
        <v>124</v>
      </c>
      <c r="E473" s="34" t="s">
        <v>148</v>
      </c>
      <c r="F473" s="1">
        <v>3</v>
      </c>
      <c r="G473" s="18">
        <v>811.7886168521462</v>
      </c>
      <c r="H473" s="18"/>
      <c r="I473" s="18">
        <v>5.711098790000869</v>
      </c>
      <c r="J473" s="18">
        <v>55.55370035503954</v>
      </c>
      <c r="K473" s="18">
        <f t="shared" si="34"/>
        <v>873.0534159971866</v>
      </c>
      <c r="L473" s="44">
        <f t="shared" si="37"/>
        <v>314.29922975898717</v>
      </c>
      <c r="M473" s="49">
        <f t="shared" si="35"/>
        <v>558.7541862381994</v>
      </c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</row>
    <row r="474" spans="1:39" ht="15">
      <c r="A474" s="32"/>
      <c r="B474" s="32" t="s">
        <v>486</v>
      </c>
      <c r="C474" s="33" t="s">
        <v>21</v>
      </c>
      <c r="D474" s="1" t="s">
        <v>487</v>
      </c>
      <c r="E474" s="34" t="s">
        <v>394</v>
      </c>
      <c r="F474" s="1">
        <v>4</v>
      </c>
      <c r="G474" s="18">
        <v>807.7498675145735</v>
      </c>
      <c r="H474" s="18"/>
      <c r="I474" s="18">
        <v>5.6826853631849445</v>
      </c>
      <c r="J474" s="18">
        <v>55.277313786109005</v>
      </c>
      <c r="K474" s="18">
        <f t="shared" si="34"/>
        <v>868.7098666638674</v>
      </c>
      <c r="L474" s="44">
        <f t="shared" si="37"/>
        <v>312.73555199899226</v>
      </c>
      <c r="M474" s="49">
        <f t="shared" si="35"/>
        <v>555.9743146648751</v>
      </c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</row>
    <row r="475" spans="1:39" ht="15">
      <c r="A475" s="32"/>
      <c r="B475" s="32" t="s">
        <v>486</v>
      </c>
      <c r="C475" s="33" t="s">
        <v>21</v>
      </c>
      <c r="D475" s="1" t="s">
        <v>124</v>
      </c>
      <c r="E475" s="34" t="s">
        <v>148</v>
      </c>
      <c r="F475" s="1">
        <v>3</v>
      </c>
      <c r="G475" s="18">
        <v>810.2804472843451</v>
      </c>
      <c r="H475" s="18"/>
      <c r="I475" s="18">
        <v>5.700488508931414</v>
      </c>
      <c r="J475" s="18">
        <v>55.450490728155266</v>
      </c>
      <c r="K475" s="18">
        <f t="shared" si="34"/>
        <v>871.4314265214318</v>
      </c>
      <c r="L475" s="44">
        <f t="shared" si="37"/>
        <v>313.7153135477154</v>
      </c>
      <c r="M475" s="49">
        <f t="shared" si="35"/>
        <v>557.7161129737165</v>
      </c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</row>
    <row r="476" spans="1:39" ht="15">
      <c r="A476" s="32"/>
      <c r="B476" s="32" t="s">
        <v>486</v>
      </c>
      <c r="C476" s="33" t="s">
        <v>21</v>
      </c>
      <c r="D476" s="1" t="s">
        <v>121</v>
      </c>
      <c r="E476" s="34" t="s">
        <v>154</v>
      </c>
      <c r="F476" s="1">
        <v>2</v>
      </c>
      <c r="G476" s="18">
        <v>830.436677316294</v>
      </c>
      <c r="H476" s="18"/>
      <c r="I476" s="18">
        <v>5.842291705671002</v>
      </c>
      <c r="J476" s="18">
        <v>56.829856169154155</v>
      </c>
      <c r="K476" s="18">
        <f aca="true" t="shared" si="38" ref="K476:K492">SUM(G476:J476)</f>
        <v>893.1088251911191</v>
      </c>
      <c r="L476" s="44">
        <f t="shared" si="37"/>
        <v>321.51917706880283</v>
      </c>
      <c r="M476" s="49">
        <f t="shared" si="35"/>
        <v>571.5896481223162</v>
      </c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</row>
    <row r="477" spans="1:39" ht="15">
      <c r="A477" s="32"/>
      <c r="B477" s="32" t="s">
        <v>486</v>
      </c>
      <c r="C477" s="33" t="s">
        <v>21</v>
      </c>
      <c r="D477" s="1" t="s">
        <v>488</v>
      </c>
      <c r="E477" s="34" t="s">
        <v>209</v>
      </c>
      <c r="F477" s="1">
        <v>1</v>
      </c>
      <c r="G477" s="18">
        <v>100.78115015974441</v>
      </c>
      <c r="H477" s="18"/>
      <c r="I477" s="18">
        <v>0.7090159836979371</v>
      </c>
      <c r="J477" s="18">
        <v>6.896827204994436</v>
      </c>
      <c r="K477" s="18">
        <f t="shared" si="38"/>
        <v>108.38699334843679</v>
      </c>
      <c r="L477" s="44">
        <f t="shared" si="37"/>
        <v>39.019317605437244</v>
      </c>
      <c r="M477" s="49">
        <f t="shared" si="35"/>
        <v>69.36767574299955</v>
      </c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</row>
    <row r="478" spans="1:39" ht="15">
      <c r="A478" s="32"/>
      <c r="B478" s="32" t="s">
        <v>486</v>
      </c>
      <c r="C478" s="33" t="s">
        <v>21</v>
      </c>
      <c r="D478" s="1" t="s">
        <v>489</v>
      </c>
      <c r="E478" s="34" t="s">
        <v>210</v>
      </c>
      <c r="F478" s="1">
        <v>2</v>
      </c>
      <c r="G478" s="18">
        <v>217.6872843450479</v>
      </c>
      <c r="H478" s="18"/>
      <c r="I478" s="18">
        <v>1.531474524787544</v>
      </c>
      <c r="J478" s="18">
        <v>14.89714676278798</v>
      </c>
      <c r="K478" s="18">
        <f t="shared" si="38"/>
        <v>234.11590563262342</v>
      </c>
      <c r="L478" s="44">
        <f t="shared" si="37"/>
        <v>84.28172602774443</v>
      </c>
      <c r="M478" s="49">
        <f t="shared" si="35"/>
        <v>149.834179604879</v>
      </c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</row>
    <row r="479" spans="1:39" ht="15">
      <c r="A479" s="32"/>
      <c r="B479" s="32" t="s">
        <v>486</v>
      </c>
      <c r="C479" s="33" t="s">
        <v>21</v>
      </c>
      <c r="D479" s="1" t="s">
        <v>115</v>
      </c>
      <c r="E479" s="34" t="s">
        <v>394</v>
      </c>
      <c r="F479" s="1">
        <v>4</v>
      </c>
      <c r="G479" s="18">
        <v>564.3744408945687</v>
      </c>
      <c r="H479" s="18"/>
      <c r="I479" s="18">
        <v>3.9704895087084475</v>
      </c>
      <c r="J479" s="18">
        <v>38.62223234796884</v>
      </c>
      <c r="K479" s="18">
        <f t="shared" si="38"/>
        <v>606.967162751246</v>
      </c>
      <c r="L479" s="44">
        <f t="shared" si="37"/>
        <v>218.50817859044852</v>
      </c>
      <c r="M479" s="49">
        <f t="shared" si="35"/>
        <v>388.4589841607974</v>
      </c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</row>
    <row r="480" spans="1:39" ht="15">
      <c r="A480" s="32"/>
      <c r="B480" s="32" t="s">
        <v>486</v>
      </c>
      <c r="C480" s="33" t="s">
        <v>21</v>
      </c>
      <c r="D480" s="1" t="s">
        <v>116</v>
      </c>
      <c r="E480" s="34" t="s">
        <v>174</v>
      </c>
      <c r="F480" s="1">
        <v>3</v>
      </c>
      <c r="G480" s="18">
        <v>5400</v>
      </c>
      <c r="H480" s="18"/>
      <c r="I480" s="18">
        <v>37.9901033665537</v>
      </c>
      <c r="J480" s="18">
        <v>369.54199121500085</v>
      </c>
      <c r="K480" s="18">
        <f t="shared" si="38"/>
        <v>5807.532094581555</v>
      </c>
      <c r="L480" s="44">
        <f t="shared" si="37"/>
        <v>2090.7115540493596</v>
      </c>
      <c r="M480" s="49">
        <f t="shared" si="35"/>
        <v>3716.820540532195</v>
      </c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</row>
    <row r="481" spans="1:39" ht="15">
      <c r="A481" s="32"/>
      <c r="B481" s="32" t="s">
        <v>490</v>
      </c>
      <c r="C481" s="36" t="s">
        <v>491</v>
      </c>
      <c r="D481" s="1" t="s">
        <v>124</v>
      </c>
      <c r="E481" s="34" t="s">
        <v>148</v>
      </c>
      <c r="F481" s="1">
        <v>2</v>
      </c>
      <c r="G481" s="18">
        <v>728.7980013364102</v>
      </c>
      <c r="H481" s="18"/>
      <c r="I481" s="18">
        <v>2.8273179591756477</v>
      </c>
      <c r="J481" s="18">
        <v>5.209011919612639</v>
      </c>
      <c r="K481" s="18">
        <f t="shared" si="38"/>
        <v>736.8343312151984</v>
      </c>
      <c r="L481" s="44">
        <f>(K481*0.09)*3.17</f>
        <v>210.21883469569607</v>
      </c>
      <c r="M481" s="49">
        <f t="shared" si="35"/>
        <v>526.6154965195024</v>
      </c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</row>
    <row r="482" spans="1:39" ht="15">
      <c r="A482" s="32"/>
      <c r="B482" s="32" t="s">
        <v>490</v>
      </c>
      <c r="C482" s="36" t="s">
        <v>491</v>
      </c>
      <c r="D482" s="1" t="s">
        <v>36</v>
      </c>
      <c r="E482" s="34" t="s">
        <v>146</v>
      </c>
      <c r="F482" s="1">
        <v>4</v>
      </c>
      <c r="G482" s="18">
        <v>7788.227392404104</v>
      </c>
      <c r="H482" s="18"/>
      <c r="I482" s="18">
        <v>30.213852310667356</v>
      </c>
      <c r="J482" s="18">
        <v>55.665588057725984</v>
      </c>
      <c r="K482" s="18">
        <f t="shared" si="38"/>
        <v>7874.106832772498</v>
      </c>
      <c r="L482" s="44">
        <f aca="true" t="shared" si="39" ref="L482:L492">(K482*0.09)*3.17</f>
        <v>2246.4826793899933</v>
      </c>
      <c r="M482" s="49">
        <f t="shared" si="35"/>
        <v>5627.624153382505</v>
      </c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</row>
    <row r="483" spans="1:39" ht="15">
      <c r="A483" s="32"/>
      <c r="B483" s="32" t="s">
        <v>490</v>
      </c>
      <c r="C483" s="36" t="s">
        <v>491</v>
      </c>
      <c r="D483" s="1" t="s">
        <v>492</v>
      </c>
      <c r="E483" s="34" t="s">
        <v>283</v>
      </c>
      <c r="F483" s="1">
        <v>1</v>
      </c>
      <c r="G483" s="18">
        <f>542.85-345</f>
        <v>197.85000000000002</v>
      </c>
      <c r="H483" s="18"/>
      <c r="I483" s="18">
        <v>0.7675444460565859</v>
      </c>
      <c r="J483" s="18">
        <v>1.4141133845119296</v>
      </c>
      <c r="K483" s="18">
        <f t="shared" si="38"/>
        <v>200.03165783056852</v>
      </c>
      <c r="L483" s="44">
        <f t="shared" si="39"/>
        <v>57.069031979061194</v>
      </c>
      <c r="M483" s="49">
        <f t="shared" si="35"/>
        <v>142.9626258515073</v>
      </c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</row>
    <row r="484" spans="1:39" ht="15">
      <c r="A484" s="32"/>
      <c r="B484" s="32" t="s">
        <v>490</v>
      </c>
      <c r="C484" s="36" t="s">
        <v>491</v>
      </c>
      <c r="D484" s="1" t="s">
        <v>493</v>
      </c>
      <c r="E484" s="34" t="s">
        <v>285</v>
      </c>
      <c r="F484" s="1">
        <v>1</v>
      </c>
      <c r="G484" s="18">
        <v>135.7137150308267</v>
      </c>
      <c r="H484" s="18"/>
      <c r="I484" s="18">
        <v>0.5264913228487098</v>
      </c>
      <c r="J484" s="18">
        <v>0.9700004088295672</v>
      </c>
      <c r="K484" s="18">
        <f t="shared" si="38"/>
        <v>137.21020676250498</v>
      </c>
      <c r="L484" s="44">
        <f t="shared" si="39"/>
        <v>39.14607198934267</v>
      </c>
      <c r="M484" s="49">
        <f t="shared" si="35"/>
        <v>98.06413477316231</v>
      </c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</row>
    <row r="485" spans="1:39" ht="15">
      <c r="A485" s="32"/>
      <c r="B485" s="32" t="s">
        <v>490</v>
      </c>
      <c r="C485" s="36" t="s">
        <v>491</v>
      </c>
      <c r="D485" s="1" t="s">
        <v>391</v>
      </c>
      <c r="E485" s="34" t="s">
        <v>392</v>
      </c>
      <c r="F485" s="1">
        <v>2</v>
      </c>
      <c r="G485" s="18">
        <v>379.99301555267596</v>
      </c>
      <c r="H485" s="18"/>
      <c r="I485" s="18">
        <v>1.4741548073174138</v>
      </c>
      <c r="J485" s="18">
        <v>2.7159626450042396</v>
      </c>
      <c r="K485" s="18">
        <f t="shared" si="38"/>
        <v>384.1831330049976</v>
      </c>
      <c r="L485" s="44">
        <f t="shared" si="39"/>
        <v>109.60744784632581</v>
      </c>
      <c r="M485" s="49">
        <f t="shared" si="35"/>
        <v>274.57568515867183</v>
      </c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</row>
    <row r="486" spans="1:39" ht="15">
      <c r="A486" s="32"/>
      <c r="B486" s="32" t="s">
        <v>490</v>
      </c>
      <c r="C486" s="36" t="s">
        <v>491</v>
      </c>
      <c r="D486" s="1" t="s">
        <v>393</v>
      </c>
      <c r="E486" s="34" t="s">
        <v>394</v>
      </c>
      <c r="F486" s="1">
        <v>2</v>
      </c>
      <c r="G486" s="18">
        <v>379.99301555267596</v>
      </c>
      <c r="H486" s="18"/>
      <c r="I486" s="18">
        <v>1.4741548073174138</v>
      </c>
      <c r="J486" s="18">
        <v>2.7159626450042396</v>
      </c>
      <c r="K486" s="18">
        <f t="shared" si="38"/>
        <v>384.1831330049976</v>
      </c>
      <c r="L486" s="44">
        <f t="shared" si="39"/>
        <v>109.60744784632581</v>
      </c>
      <c r="M486" s="49">
        <f t="shared" si="35"/>
        <v>274.57568515867183</v>
      </c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</row>
    <row r="487" spans="1:39" ht="15">
      <c r="A487" s="32"/>
      <c r="B487" s="32" t="s">
        <v>490</v>
      </c>
      <c r="C487" s="36" t="s">
        <v>491</v>
      </c>
      <c r="D487" s="1" t="s">
        <v>116</v>
      </c>
      <c r="E487" s="34" t="s">
        <v>174</v>
      </c>
      <c r="F487" s="1">
        <v>4</v>
      </c>
      <c r="G487" s="18">
        <v>7747.2</v>
      </c>
      <c r="H487" s="18"/>
      <c r="I487" s="18">
        <v>30.054689575383282</v>
      </c>
      <c r="J487" s="18">
        <v>55.37234881218509</v>
      </c>
      <c r="K487" s="18">
        <f t="shared" si="38"/>
        <v>7832.627038387568</v>
      </c>
      <c r="L487" s="44">
        <f t="shared" si="39"/>
        <v>2234.648494051973</v>
      </c>
      <c r="M487" s="49">
        <f t="shared" si="35"/>
        <v>5597.978544335595</v>
      </c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</row>
    <row r="488" spans="1:39" ht="15">
      <c r="A488" s="32"/>
      <c r="B488" s="32" t="s">
        <v>490</v>
      </c>
      <c r="C488" s="36" t="s">
        <v>491</v>
      </c>
      <c r="D488" s="1" t="s">
        <v>494</v>
      </c>
      <c r="E488" s="34" t="s">
        <v>440</v>
      </c>
      <c r="F488" s="1">
        <v>4</v>
      </c>
      <c r="G488" s="18">
        <v>7500</v>
      </c>
      <c r="H488" s="18"/>
      <c r="I488" s="18">
        <v>29.095695453244346</v>
      </c>
      <c r="J488" s="18">
        <v>53.605511164212636</v>
      </c>
      <c r="K488" s="18">
        <f t="shared" si="38"/>
        <v>7582.701206617457</v>
      </c>
      <c r="L488" s="44">
        <f t="shared" si="39"/>
        <v>2163.34465424796</v>
      </c>
      <c r="M488" s="49">
        <f t="shared" si="35"/>
        <v>5419.356552369496</v>
      </c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</row>
    <row r="489" spans="1:39" ht="15">
      <c r="A489" s="32"/>
      <c r="B489" s="32" t="s">
        <v>490</v>
      </c>
      <c r="C489" s="36" t="s">
        <v>491</v>
      </c>
      <c r="D489" s="1" t="s">
        <v>280</v>
      </c>
      <c r="E489" s="34" t="s">
        <v>191</v>
      </c>
      <c r="F489" s="9">
        <v>1</v>
      </c>
      <c r="G489" s="18">
        <f>1343+672.07</f>
        <v>2015.0700000000002</v>
      </c>
      <c r="H489" s="18"/>
      <c r="I489" s="18">
        <v>7.817315071595878</v>
      </c>
      <c r="J489" s="18">
        <v>14.402514317555994</v>
      </c>
      <c r="K489" s="18">
        <f t="shared" si="38"/>
        <v>2037.2898293891521</v>
      </c>
      <c r="L489" s="44">
        <f t="shared" si="39"/>
        <v>581.2387883247251</v>
      </c>
      <c r="M489" s="49">
        <f t="shared" si="35"/>
        <v>1456.051041064427</v>
      </c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</row>
    <row r="490" spans="1:39" ht="15">
      <c r="A490" s="32"/>
      <c r="B490" s="32" t="s">
        <v>490</v>
      </c>
      <c r="C490" s="36" t="s">
        <v>491</v>
      </c>
      <c r="D490" s="1" t="s">
        <v>439</v>
      </c>
      <c r="E490" s="34" t="s">
        <v>216</v>
      </c>
      <c r="F490" s="1">
        <v>1</v>
      </c>
      <c r="G490" s="18">
        <v>3422.0425531914893</v>
      </c>
      <c r="H490" s="18"/>
      <c r="I490" s="18">
        <v>13.275561060760307</v>
      </c>
      <c r="J490" s="18">
        <v>24.45871203860228</v>
      </c>
      <c r="K490" s="18">
        <f t="shared" si="38"/>
        <v>3459.7768262908517</v>
      </c>
      <c r="L490" s="44">
        <f t="shared" si="39"/>
        <v>987.0743285407799</v>
      </c>
      <c r="M490" s="49">
        <f t="shared" si="35"/>
        <v>2472.702497750072</v>
      </c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</row>
    <row r="491" spans="1:39" ht="15">
      <c r="A491" s="32"/>
      <c r="B491" s="32" t="s">
        <v>490</v>
      </c>
      <c r="C491" s="36" t="s">
        <v>491</v>
      </c>
      <c r="D491" s="1" t="s">
        <v>495</v>
      </c>
      <c r="E491" s="34" t="s">
        <v>496</v>
      </c>
      <c r="F491" s="1">
        <v>1</v>
      </c>
      <c r="G491" s="18">
        <v>491.9186170212766</v>
      </c>
      <c r="H491" s="18"/>
      <c r="I491" s="18">
        <v>1.9083619024842942</v>
      </c>
      <c r="J491" s="18">
        <v>3.515939855549078</v>
      </c>
      <c r="K491" s="18">
        <f t="shared" si="38"/>
        <v>497.3429187793099</v>
      </c>
      <c r="L491" s="44">
        <f t="shared" si="39"/>
        <v>141.89193472773712</v>
      </c>
      <c r="M491" s="49">
        <f t="shared" si="35"/>
        <v>355.4509840515728</v>
      </c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</row>
    <row r="492" spans="1:39" ht="15">
      <c r="A492" s="32"/>
      <c r="B492" s="32" t="s">
        <v>490</v>
      </c>
      <c r="C492" s="36" t="s">
        <v>491</v>
      </c>
      <c r="D492" s="1" t="s">
        <v>120</v>
      </c>
      <c r="E492" s="34" t="s">
        <v>208</v>
      </c>
      <c r="F492" s="1">
        <v>1</v>
      </c>
      <c r="G492" s="18">
        <v>106.93882978723404</v>
      </c>
      <c r="H492" s="18"/>
      <c r="I492" s="18">
        <v>0.4148612831487596</v>
      </c>
      <c r="J492" s="18">
        <v>0.7643347512063212</v>
      </c>
      <c r="K492" s="18">
        <f t="shared" si="38"/>
        <v>108.11802582158911</v>
      </c>
      <c r="L492" s="44">
        <f t="shared" si="39"/>
        <v>30.846072766899372</v>
      </c>
      <c r="M492" s="49">
        <f t="shared" si="35"/>
        <v>77.27195305468975</v>
      </c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</row>
    <row r="493" spans="1:39" ht="15">
      <c r="A493" s="32"/>
      <c r="B493" s="37" t="s">
        <v>497</v>
      </c>
      <c r="C493" s="22" t="s">
        <v>253</v>
      </c>
      <c r="D493" s="1" t="s">
        <v>116</v>
      </c>
      <c r="E493" s="34" t="s">
        <v>174</v>
      </c>
      <c r="F493" s="1">
        <v>2</v>
      </c>
      <c r="G493" s="18">
        <v>3873.6</v>
      </c>
      <c r="H493" s="18"/>
      <c r="I493" s="18">
        <v>48.37</v>
      </c>
      <c r="J493" s="18">
        <v>20.85</v>
      </c>
      <c r="K493" s="18">
        <f aca="true" t="shared" si="40" ref="K493:K500">SUM(G493:J493)</f>
        <v>3942.8199999999997</v>
      </c>
      <c r="L493" s="44">
        <f>(K493*0.09)*2</f>
        <v>709.7076</v>
      </c>
      <c r="M493" s="49">
        <f t="shared" si="35"/>
        <v>3233.1124</v>
      </c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</row>
    <row r="494" spans="1:39" ht="15">
      <c r="A494" s="32"/>
      <c r="B494" s="37" t="s">
        <v>497</v>
      </c>
      <c r="C494" s="22" t="s">
        <v>253</v>
      </c>
      <c r="D494" s="1" t="s">
        <v>498</v>
      </c>
      <c r="E494" s="34" t="s">
        <v>499</v>
      </c>
      <c r="F494" s="1">
        <v>1</v>
      </c>
      <c r="G494" s="18">
        <f>13500+1026</f>
        <v>14526</v>
      </c>
      <c r="H494" s="18"/>
      <c r="I494" s="18">
        <v>181.38</v>
      </c>
      <c r="J494" s="18">
        <v>78.2</v>
      </c>
      <c r="K494" s="18">
        <f t="shared" si="40"/>
        <v>14785.58</v>
      </c>
      <c r="L494" s="44">
        <f aca="true" t="shared" si="41" ref="L494:L500">(K494*0.09)*2</f>
        <v>2661.4044</v>
      </c>
      <c r="M494" s="49">
        <f t="shared" si="35"/>
        <v>12124.1756</v>
      </c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</row>
    <row r="495" spans="1:39" ht="15">
      <c r="A495" s="32"/>
      <c r="B495" s="37" t="s">
        <v>497</v>
      </c>
      <c r="C495" s="22" t="s">
        <v>253</v>
      </c>
      <c r="D495" s="1" t="s">
        <v>500</v>
      </c>
      <c r="E495" s="34" t="s">
        <v>501</v>
      </c>
      <c r="F495" s="1">
        <v>1</v>
      </c>
      <c r="G495" s="18">
        <f>330+25.08</f>
        <v>355.08</v>
      </c>
      <c r="H495" s="18"/>
      <c r="I495" s="18">
        <v>4.43</v>
      </c>
      <c r="J495" s="18">
        <v>1.91</v>
      </c>
      <c r="K495" s="18">
        <f t="shared" si="40"/>
        <v>361.42</v>
      </c>
      <c r="L495" s="44">
        <f t="shared" si="41"/>
        <v>65.0556</v>
      </c>
      <c r="M495" s="49">
        <f t="shared" si="35"/>
        <v>296.36440000000005</v>
      </c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</row>
    <row r="496" spans="1:39" ht="15">
      <c r="A496" s="32"/>
      <c r="B496" s="37" t="s">
        <v>497</v>
      </c>
      <c r="C496" s="22" t="s">
        <v>253</v>
      </c>
      <c r="D496" s="1" t="s">
        <v>502</v>
      </c>
      <c r="E496" s="34" t="s">
        <v>503</v>
      </c>
      <c r="F496" s="1">
        <v>1</v>
      </c>
      <c r="G496" s="18">
        <f>53+4.03</f>
        <v>57.03</v>
      </c>
      <c r="H496" s="18"/>
      <c r="I496" s="18">
        <v>0.71</v>
      </c>
      <c r="J496" s="18">
        <v>0.31</v>
      </c>
      <c r="K496" s="18">
        <f t="shared" si="40"/>
        <v>58.050000000000004</v>
      </c>
      <c r="L496" s="44">
        <f t="shared" si="41"/>
        <v>10.449</v>
      </c>
      <c r="M496" s="49">
        <f t="shared" si="35"/>
        <v>47.601000000000006</v>
      </c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</row>
    <row r="497" spans="1:39" ht="15">
      <c r="A497" s="32"/>
      <c r="B497" s="37" t="s">
        <v>497</v>
      </c>
      <c r="C497" s="22" t="s">
        <v>253</v>
      </c>
      <c r="D497" s="1" t="s">
        <v>504</v>
      </c>
      <c r="E497" s="34" t="s">
        <v>505</v>
      </c>
      <c r="F497" s="1">
        <v>1</v>
      </c>
      <c r="G497" s="18">
        <f>27.5+2.09</f>
        <v>29.59</v>
      </c>
      <c r="H497" s="18"/>
      <c r="I497" s="18">
        <v>0.37</v>
      </c>
      <c r="J497" s="18">
        <v>0.16</v>
      </c>
      <c r="K497" s="18">
        <f t="shared" si="40"/>
        <v>30.12</v>
      </c>
      <c r="L497" s="44">
        <f t="shared" si="41"/>
        <v>5.4216</v>
      </c>
      <c r="M497" s="49">
        <f t="shared" si="35"/>
        <v>24.6984</v>
      </c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</row>
    <row r="498" spans="1:39" ht="15">
      <c r="A498" s="32"/>
      <c r="B498" s="37" t="s">
        <v>497</v>
      </c>
      <c r="C498" s="22" t="s">
        <v>253</v>
      </c>
      <c r="D498" s="1" t="s">
        <v>506</v>
      </c>
      <c r="E498" s="34" t="s">
        <v>507</v>
      </c>
      <c r="F498" s="1">
        <v>1</v>
      </c>
      <c r="G498" s="18">
        <f>15.5+1.18</f>
        <v>16.68</v>
      </c>
      <c r="H498" s="18"/>
      <c r="I498" s="18">
        <v>0.21</v>
      </c>
      <c r="J498" s="18">
        <v>0.09</v>
      </c>
      <c r="K498" s="18">
        <f t="shared" si="40"/>
        <v>16.98</v>
      </c>
      <c r="L498" s="44">
        <f t="shared" si="41"/>
        <v>3.0564</v>
      </c>
      <c r="M498" s="49">
        <f t="shared" si="35"/>
        <v>13.9236</v>
      </c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</row>
    <row r="499" spans="1:39" ht="15">
      <c r="A499" s="32"/>
      <c r="B499" s="37" t="s">
        <v>497</v>
      </c>
      <c r="C499" s="22" t="s">
        <v>253</v>
      </c>
      <c r="D499" s="1" t="s">
        <v>508</v>
      </c>
      <c r="E499" s="34" t="s">
        <v>509</v>
      </c>
      <c r="F499" s="1">
        <v>1</v>
      </c>
      <c r="G499" s="18">
        <f>6600+501.6</f>
        <v>7101.6</v>
      </c>
      <c r="H499" s="18"/>
      <c r="I499" s="18">
        <v>88.68</v>
      </c>
      <c r="J499" s="18">
        <v>38.23</v>
      </c>
      <c r="K499" s="18">
        <f t="shared" si="40"/>
        <v>7228.51</v>
      </c>
      <c r="L499" s="44">
        <f t="shared" si="41"/>
        <v>1301.1317999999999</v>
      </c>
      <c r="M499" s="49">
        <f t="shared" si="35"/>
        <v>5927.3782</v>
      </c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</row>
    <row r="500" spans="1:39" ht="15">
      <c r="A500" s="32"/>
      <c r="B500" s="37" t="s">
        <v>497</v>
      </c>
      <c r="C500" s="22" t="s">
        <v>253</v>
      </c>
      <c r="D500" s="1" t="s">
        <v>508</v>
      </c>
      <c r="E500" s="34" t="s">
        <v>509</v>
      </c>
      <c r="F500" s="1">
        <v>1</v>
      </c>
      <c r="G500" s="18">
        <f>5650+99+7.52+515.36</f>
        <v>6271.88</v>
      </c>
      <c r="H500" s="18"/>
      <c r="I500" s="18">
        <v>78.32</v>
      </c>
      <c r="J500" s="18">
        <v>33.77</v>
      </c>
      <c r="K500" s="18">
        <f t="shared" si="40"/>
        <v>6383.97</v>
      </c>
      <c r="L500" s="44">
        <f t="shared" si="41"/>
        <v>1149.1146</v>
      </c>
      <c r="M500" s="49">
        <f t="shared" si="35"/>
        <v>5234.8554</v>
      </c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</row>
    <row r="501" spans="1:39" ht="15">
      <c r="A501" s="32"/>
      <c r="B501" s="32" t="s">
        <v>510</v>
      </c>
      <c r="C501" s="33" t="s">
        <v>13</v>
      </c>
      <c r="D501" s="1" t="s">
        <v>511</v>
      </c>
      <c r="E501" s="34"/>
      <c r="F501" s="1">
        <v>1</v>
      </c>
      <c r="G501" s="18">
        <v>942.82</v>
      </c>
      <c r="H501" s="18"/>
      <c r="I501" s="18"/>
      <c r="J501" s="18"/>
      <c r="K501" s="18">
        <f>SUM(G501:J501)</f>
        <v>942.82</v>
      </c>
      <c r="L501" s="45">
        <v>942.82</v>
      </c>
      <c r="M501" s="49">
        <f t="shared" si="35"/>
        <v>0</v>
      </c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</row>
    <row r="502" spans="1:39" ht="15">
      <c r="A502" s="32"/>
      <c r="B502" s="32"/>
      <c r="C502" s="33" t="s">
        <v>13</v>
      </c>
      <c r="D502" s="1" t="s">
        <v>512</v>
      </c>
      <c r="E502" s="34"/>
      <c r="F502" s="1">
        <v>1</v>
      </c>
      <c r="G502" s="18">
        <v>2250.35</v>
      </c>
      <c r="H502" s="18"/>
      <c r="I502" s="18"/>
      <c r="J502" s="18"/>
      <c r="K502" s="18">
        <f>SUM(G502:J502)</f>
        <v>2250.35</v>
      </c>
      <c r="L502" s="45">
        <v>2250.35</v>
      </c>
      <c r="M502" s="49">
        <f t="shared" si="35"/>
        <v>0</v>
      </c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</row>
    <row r="503" spans="1:39" ht="15">
      <c r="A503" s="32"/>
      <c r="B503" s="32" t="s">
        <v>513</v>
      </c>
      <c r="C503" s="33" t="s">
        <v>514</v>
      </c>
      <c r="D503" s="1" t="s">
        <v>515</v>
      </c>
      <c r="E503" s="34"/>
      <c r="F503" s="1">
        <v>1</v>
      </c>
      <c r="G503" s="18">
        <v>2556.77</v>
      </c>
      <c r="H503" s="18"/>
      <c r="I503" s="18"/>
      <c r="J503" s="18"/>
      <c r="K503" s="18">
        <f>SUM(G503:J503)</f>
        <v>2556.77</v>
      </c>
      <c r="L503" s="44">
        <v>2556.77</v>
      </c>
      <c r="M503" s="49">
        <f t="shared" si="35"/>
        <v>0</v>
      </c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</row>
    <row r="504" spans="4:39" ht="18.75" thickBot="1">
      <c r="D504" s="24" t="s">
        <v>519</v>
      </c>
      <c r="K504" s="50">
        <f>SUM(K379:K503)</f>
        <v>439793.10937640397</v>
      </c>
      <c r="L504" s="50">
        <f>SUM(L379:L503)</f>
        <v>248717.93455541902</v>
      </c>
      <c r="M504" s="46">
        <f>SUM(M379:M503)</f>
        <v>191075.174820985</v>
      </c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</row>
    <row r="505" spans="11:39" ht="15.75" thickTop="1">
      <c r="K505" s="51"/>
      <c r="L505" s="52"/>
      <c r="M505" s="18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</row>
    <row r="506" spans="4:39" ht="18.75" thickBot="1">
      <c r="D506" s="24" t="s">
        <v>524</v>
      </c>
      <c r="K506" s="53">
        <f>K140+K240+K376+K504</f>
        <v>1632912.1555593503</v>
      </c>
      <c r="L506" s="53">
        <f>L140+L240+L376+L504</f>
        <v>989877.05353386</v>
      </c>
      <c r="M506" s="47">
        <f>M140+M240+M376+M504</f>
        <v>643035.1020254898</v>
      </c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</row>
    <row r="507" spans="12:39" ht="15.75" thickTop="1">
      <c r="L507" s="18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</row>
    <row r="508" spans="12:39" ht="15">
      <c r="L508" s="18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</row>
    <row r="509" spans="4:39" ht="18.75" thickBot="1">
      <c r="D509" s="24" t="s">
        <v>529</v>
      </c>
      <c r="L509" s="18"/>
      <c r="M509" s="47">
        <f>M506/3</f>
        <v>214345.0340084966</v>
      </c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</row>
    <row r="510" spans="2:39" ht="16.5" thickTop="1">
      <c r="B510" s="23"/>
      <c r="L510" s="18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</row>
    <row r="511" spans="12:39" ht="15">
      <c r="L511" s="18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</row>
    <row r="512" spans="12:39" ht="15">
      <c r="L512" s="18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</row>
    <row r="513" spans="12:58" ht="15">
      <c r="L513" s="18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BF513" s="3" t="s">
        <v>225</v>
      </c>
    </row>
    <row r="514" spans="12:65" ht="15">
      <c r="L514" s="18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BF514" s="4"/>
      <c r="BL514" s="12" t="s">
        <v>242</v>
      </c>
      <c r="BM514" s="12" t="s">
        <v>245</v>
      </c>
    </row>
    <row r="515" spans="12:65" ht="15">
      <c r="L515" s="18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BF515" s="3" t="s">
        <v>226</v>
      </c>
      <c r="BG515" s="12" t="s">
        <v>229</v>
      </c>
      <c r="BL515" s="12" t="s">
        <v>243</v>
      </c>
      <c r="BM515" s="12" t="s">
        <v>246</v>
      </c>
    </row>
    <row r="516" spans="12:65" ht="15">
      <c r="L516" s="18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BF516" s="4"/>
      <c r="BL516" s="12" t="s">
        <v>244</v>
      </c>
      <c r="BM516" s="12" t="s">
        <v>247</v>
      </c>
    </row>
    <row r="517" spans="12:65" ht="15">
      <c r="L517" s="18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BF517" s="4"/>
      <c r="BM517" s="12" t="s">
        <v>248</v>
      </c>
    </row>
    <row r="518" spans="12:65" ht="15">
      <c r="L518" s="18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BF518" s="4"/>
      <c r="BM518" s="12" t="s">
        <v>249</v>
      </c>
    </row>
    <row r="519" spans="12:65" ht="15">
      <c r="L519" s="18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BF519" s="4"/>
      <c r="BM519" s="12" t="s">
        <v>250</v>
      </c>
    </row>
    <row r="520" spans="12:65" ht="15">
      <c r="L520" s="18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BF520" s="4"/>
      <c r="BM520" s="12" t="s">
        <v>251</v>
      </c>
    </row>
    <row r="521" spans="12:65" ht="15">
      <c r="L521" s="18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BF521" s="4"/>
      <c r="BM521" s="12" t="s">
        <v>252</v>
      </c>
    </row>
    <row r="522" spans="12:58" ht="15">
      <c r="L522" s="18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BF522" s="4"/>
    </row>
    <row r="523" spans="12:58" ht="15">
      <c r="L523" s="18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BF523" s="4"/>
    </row>
    <row r="524" spans="12:66" ht="15">
      <c r="L524" s="18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BF524" s="12" t="s">
        <v>227</v>
      </c>
      <c r="BG524" s="12" t="s">
        <v>230</v>
      </c>
      <c r="BH524" s="4"/>
      <c r="BI524" s="4"/>
      <c r="BJ524" s="4"/>
      <c r="BK524" s="4"/>
      <c r="BL524" s="4"/>
      <c r="BM524" s="4"/>
      <c r="BN524" s="4"/>
    </row>
    <row r="525" spans="12:66" ht="15">
      <c r="L525" s="18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BF525" s="12" t="s">
        <v>228</v>
      </c>
      <c r="BG525" s="12" t="s">
        <v>231</v>
      </c>
      <c r="BH525" s="4"/>
      <c r="BI525" s="4"/>
      <c r="BJ525" s="4"/>
      <c r="BK525" s="12" t="s">
        <v>241</v>
      </c>
      <c r="BL525" s="4"/>
      <c r="BM525" s="4"/>
      <c r="BN525" s="4"/>
    </row>
    <row r="526" spans="12:66" ht="15">
      <c r="L526" s="18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BG526" s="12" t="s">
        <v>232</v>
      </c>
      <c r="BH526" s="4"/>
      <c r="BI526" s="4"/>
      <c r="BJ526" s="4"/>
      <c r="BK526" s="4"/>
      <c r="BL526" s="4"/>
      <c r="BM526" s="4"/>
      <c r="BN526" s="4"/>
    </row>
    <row r="527" spans="12:66" ht="15">
      <c r="L527" s="18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BG527" s="12" t="s">
        <v>233</v>
      </c>
      <c r="BH527" s="4"/>
      <c r="BI527" s="4"/>
      <c r="BJ527" s="4"/>
      <c r="BK527" s="4"/>
      <c r="BL527" s="4"/>
      <c r="BM527" s="4"/>
      <c r="BN527" s="4"/>
    </row>
    <row r="528" spans="12:66" ht="15">
      <c r="L528" s="18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BG528" s="12" t="s">
        <v>234</v>
      </c>
      <c r="BH528" s="4"/>
      <c r="BI528" s="4"/>
      <c r="BJ528" s="4"/>
      <c r="BK528" s="4"/>
      <c r="BL528" s="4"/>
      <c r="BM528" s="4"/>
      <c r="BN528" s="4"/>
    </row>
    <row r="529" spans="12:66" ht="15">
      <c r="L529" s="18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BG529" s="12" t="s">
        <v>235</v>
      </c>
      <c r="BH529" s="4"/>
      <c r="BI529" s="4"/>
      <c r="BJ529" s="4"/>
      <c r="BK529" s="4"/>
      <c r="BL529" s="4"/>
      <c r="BM529" s="4"/>
      <c r="BN529" s="4"/>
    </row>
    <row r="530" spans="12:66" ht="15">
      <c r="L530" s="18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BG530" s="12" t="s">
        <v>236</v>
      </c>
      <c r="BH530" s="4"/>
      <c r="BI530" s="4"/>
      <c r="BJ530" s="4"/>
      <c r="BK530" s="4"/>
      <c r="BL530" s="4"/>
      <c r="BM530" s="4"/>
      <c r="BN530" s="4"/>
    </row>
    <row r="531" spans="12:66" ht="15">
      <c r="L531" s="18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BG531" s="12" t="s">
        <v>237</v>
      </c>
      <c r="BH531" s="4"/>
      <c r="BI531" s="4"/>
      <c r="BJ531" s="4"/>
      <c r="BK531" s="4"/>
      <c r="BL531" s="4"/>
      <c r="BM531" s="4"/>
      <c r="BN531" s="4"/>
    </row>
    <row r="532" spans="12:62" ht="15">
      <c r="L532" s="18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BG532" s="12" t="s">
        <v>238</v>
      </c>
      <c r="BH532" s="4"/>
      <c r="BI532" s="4"/>
      <c r="BJ532" s="4"/>
    </row>
    <row r="533" spans="12:62" ht="15">
      <c r="L533" s="18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BG533" s="12" t="s">
        <v>236</v>
      </c>
      <c r="BH533" s="4"/>
      <c r="BI533" s="4"/>
      <c r="BJ533" s="4"/>
    </row>
    <row r="534" spans="12:62" ht="15">
      <c r="L534" s="18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BG534" s="12" t="s">
        <v>239</v>
      </c>
      <c r="BH534" s="4"/>
      <c r="BI534" s="4"/>
      <c r="BJ534" s="4"/>
    </row>
    <row r="535" spans="12:62" ht="15">
      <c r="L535" s="18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BG535" s="12" t="s">
        <v>238</v>
      </c>
      <c r="BH535" s="4"/>
      <c r="BI535" s="4"/>
      <c r="BJ535" s="4"/>
    </row>
    <row r="536" spans="12:62" ht="15">
      <c r="L536" s="18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BG536" s="12" t="s">
        <v>236</v>
      </c>
      <c r="BH536" s="4"/>
      <c r="BI536" s="4"/>
      <c r="BJ536" s="4"/>
    </row>
    <row r="537" spans="12:62" ht="15">
      <c r="L537" s="18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BG537" s="12" t="s">
        <v>240</v>
      </c>
      <c r="BH537" s="4"/>
      <c r="BI537" s="4"/>
      <c r="BJ537" s="4"/>
    </row>
    <row r="538" spans="12:62" ht="15">
      <c r="L538" s="18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BH538" s="4"/>
      <c r="BI538" s="4"/>
      <c r="BJ538" s="4"/>
    </row>
    <row r="539" spans="12:62" ht="15">
      <c r="L539" s="18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BF539" s="4"/>
      <c r="BG539" s="3" t="s">
        <v>230</v>
      </c>
      <c r="BH539" s="4"/>
      <c r="BI539" s="4"/>
      <c r="BJ539" s="4"/>
    </row>
    <row r="540" spans="12:62" ht="15">
      <c r="L540" s="18"/>
      <c r="BF540" s="4"/>
      <c r="BG540" s="4"/>
      <c r="BH540" s="4"/>
      <c r="BI540" s="4"/>
      <c r="BJ540" s="4"/>
    </row>
    <row r="541" spans="12:62" ht="15">
      <c r="L541" s="18"/>
      <c r="BF541" s="4"/>
      <c r="BG541" s="4"/>
      <c r="BH541" s="4"/>
      <c r="BI541" s="4"/>
      <c r="BJ541" s="4"/>
    </row>
    <row r="542" spans="12:62" ht="15">
      <c r="L542" s="18"/>
      <c r="BF542" s="4"/>
      <c r="BG542" s="4"/>
      <c r="BH542" s="4"/>
      <c r="BI542" s="4"/>
      <c r="BJ542" s="4"/>
    </row>
    <row r="543" spans="12:62" ht="15">
      <c r="L543" s="18"/>
      <c r="BF543" s="4"/>
      <c r="BG543" s="4"/>
      <c r="BH543" s="4"/>
      <c r="BI543" s="4"/>
      <c r="BJ543" s="4"/>
    </row>
    <row r="544" spans="12:62" ht="15">
      <c r="L544" s="18"/>
      <c r="BF544" s="4"/>
      <c r="BG544" s="4"/>
      <c r="BH544" s="4"/>
      <c r="BI544" s="4"/>
      <c r="BJ544" s="4"/>
    </row>
    <row r="545" spans="12:62" ht="15">
      <c r="L545" s="18"/>
      <c r="BF545" s="4"/>
      <c r="BG545" s="4"/>
      <c r="BH545" s="4"/>
      <c r="BI545" s="4"/>
      <c r="BJ545" s="4"/>
    </row>
    <row r="546" spans="12:62" ht="15">
      <c r="L546" s="18"/>
      <c r="BF546" s="4"/>
      <c r="BG546" s="4"/>
      <c r="BH546" s="4"/>
      <c r="BI546" s="4"/>
      <c r="BJ546" s="4"/>
    </row>
    <row r="547" spans="12:62" ht="15">
      <c r="L547" s="18"/>
      <c r="BF547" s="4"/>
      <c r="BG547" s="4"/>
      <c r="BH547" s="4"/>
      <c r="BI547" s="4"/>
      <c r="BJ547" s="4"/>
    </row>
    <row r="548" spans="12:62" ht="15">
      <c r="L548" s="18"/>
      <c r="BF548" s="4"/>
      <c r="BG548" s="4"/>
      <c r="BH548" s="4"/>
      <c r="BI548" s="4"/>
      <c r="BJ548" s="4"/>
    </row>
    <row r="549" spans="12:62" ht="15">
      <c r="L549" s="18"/>
      <c r="BF549" s="4"/>
      <c r="BG549" s="4"/>
      <c r="BH549" s="4"/>
      <c r="BI549" s="4"/>
      <c r="BJ549" s="4"/>
    </row>
    <row r="550" spans="12:59" ht="15">
      <c r="L550" s="18"/>
      <c r="BF550" s="4"/>
      <c r="BG550" s="4"/>
    </row>
    <row r="551" ht="15">
      <c r="L551" s="18"/>
    </row>
    <row r="552" ht="15">
      <c r="L552" s="18"/>
    </row>
    <row r="553" ht="15">
      <c r="L553" s="18"/>
    </row>
    <row r="554" ht="15">
      <c r="L554" s="18"/>
    </row>
  </sheetData>
  <printOptions horizontalCentered="1"/>
  <pageMargins left="0.3" right="0.3" top="0.7" bottom="0.55" header="0" footer="0"/>
  <pageSetup horizontalDpi="600" verticalDpi="600" orientation="landscape" scale="60" r:id="rId1"/>
  <headerFooter alignWithMargins="0">
    <oddFooter>&amp;LFILENAME:&amp;F&amp;CPAGE &amp;P&amp;R&amp;T, &amp;D</oddFooter>
  </headerFooter>
  <rowBreaks count="1" manualBreakCount="1">
    <brk id="19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