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1"/>
  </bookViews>
  <sheets>
    <sheet name="Sheet1" sheetId="1" r:id="rId1"/>
    <sheet name="Sheet2" sheetId="2" r:id="rId2"/>
  </sheets>
  <definedNames>
    <definedName name="_xlnm.Print_Area" localSheetId="1">'Sheet2'!$A$1:$K$66</definedName>
  </definedNames>
  <calcPr fullCalcOnLoad="1"/>
</workbook>
</file>

<file path=xl/sharedStrings.xml><?xml version="1.0" encoding="utf-8"?>
<sst xmlns="http://schemas.openxmlformats.org/spreadsheetml/2006/main" count="171" uniqueCount="104">
  <si>
    <t>Actual</t>
  </si>
  <si>
    <t># of Inspection</t>
  </si>
  <si>
    <t xml:space="preserve">Cost of </t>
  </si>
  <si>
    <t>Miles</t>
  </si>
  <si>
    <t>Days</t>
  </si>
  <si>
    <t>Units</t>
  </si>
  <si>
    <t>Per Day</t>
  </si>
  <si>
    <t>Inspection</t>
  </si>
  <si>
    <t>Actual Miles</t>
  </si>
  <si>
    <t>Mile</t>
  </si>
  <si>
    <t>Company</t>
  </si>
  <si>
    <t>INTERSTATE</t>
  </si>
  <si>
    <t>TRANSMISSION--GAS</t>
  </si>
  <si>
    <t>PG&amp;E Transmission</t>
  </si>
  <si>
    <t>Williams</t>
  </si>
  <si>
    <t>TRANSMISSION--LIQUIDS</t>
  </si>
  <si>
    <t>Trans-Mountain Pipeline</t>
  </si>
  <si>
    <t>Chevron</t>
  </si>
  <si>
    <t>Olympic Pipeline</t>
  </si>
  <si>
    <t xml:space="preserve">Total Interstate 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</si>
  <si>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</si>
  <si>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</si>
  <si>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</si>
  <si>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</si>
  <si>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</si>
  <si>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</si>
  <si>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</si>
  <si>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</si>
  <si>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</si>
  <si>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</si>
  <si>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LIQUIDS--TRANSMISSION</t>
  </si>
  <si>
    <t>Prodica</t>
  </si>
  <si>
    <t>Tidewater</t>
  </si>
  <si>
    <t>Arco</t>
  </si>
  <si>
    <t>Kaneb</t>
  </si>
  <si>
    <t>Naval Air Station - Whidbey</t>
  </si>
  <si>
    <t>McChord Pipeline Co.</t>
  </si>
  <si>
    <t>DIRECT</t>
  </si>
  <si>
    <t>Vanalco</t>
  </si>
  <si>
    <t>Inland Empire Paper Co.</t>
  </si>
  <si>
    <t>Fort James</t>
  </si>
  <si>
    <t>Sumas Cogeneration Co.</t>
  </si>
  <si>
    <t>Weyerhaeuser Paper</t>
  </si>
  <si>
    <t>Arco Western Co.</t>
  </si>
  <si>
    <t>Bassin Food</t>
  </si>
  <si>
    <t>STORAGE - LP/LNG/LIQUIDS</t>
  </si>
  <si>
    <t xml:space="preserve"> </t>
  </si>
  <si>
    <t>PSE - Jackson Prarie</t>
  </si>
  <si>
    <t>Exxon</t>
  </si>
  <si>
    <t>PSE -- LP Gas Distribution</t>
  </si>
  <si>
    <t>PROPANE DISTRIBUTION</t>
  </si>
  <si>
    <t>PSE -- Propane Air</t>
  </si>
  <si>
    <t>TOTAL INTRASTATE</t>
  </si>
  <si>
    <t xml:space="preserve">       TOTAL</t>
  </si>
  <si>
    <t>Cost of base inspections</t>
  </si>
  <si>
    <t>Williams  -- LNG</t>
  </si>
  <si>
    <t>Agrium</t>
  </si>
  <si>
    <t>Williams-LNG</t>
  </si>
  <si>
    <t>PSE- Jackson Prarie</t>
  </si>
  <si>
    <t>Olympic Pipeline-Anomaly Digs</t>
  </si>
  <si>
    <t>Average</t>
  </si>
  <si>
    <t>Yellowstone Pipeline--Spokane</t>
  </si>
  <si>
    <t>Yellowstone Pipeline--Moses Lake</t>
  </si>
  <si>
    <t>Yellowstone Pipeline - Spokane</t>
  </si>
  <si>
    <t>Yellowstone Pipeline - Moses Lake</t>
  </si>
  <si>
    <t>Total # of</t>
  </si>
  <si>
    <t>Program Balance</t>
  </si>
  <si>
    <t>Total Cost of Program including JLARK audit</t>
  </si>
  <si>
    <t xml:space="preserve">Cost Methodology--  </t>
  </si>
  <si>
    <t># of</t>
  </si>
  <si>
    <t xml:space="preserve"> Inspection</t>
  </si>
  <si>
    <t>Cost of</t>
  </si>
  <si>
    <t>Standard Inspection</t>
  </si>
  <si>
    <t>* # of Units</t>
  </si>
  <si>
    <t>Percent</t>
  </si>
  <si>
    <t xml:space="preserve">of </t>
  </si>
  <si>
    <t xml:space="preserve">Cost </t>
  </si>
  <si>
    <t>Per Actual</t>
  </si>
  <si>
    <t>Total</t>
  </si>
  <si>
    <t xml:space="preserve">For </t>
  </si>
  <si>
    <t>KB Pipeline -- NWN</t>
  </si>
  <si>
    <t xml:space="preserve">Inter-41.7% Net Bal. </t>
  </si>
  <si>
    <t xml:space="preserve">Intra-58.3% of Net Bal. </t>
  </si>
  <si>
    <t>No Federal Dollars Credited</t>
  </si>
  <si>
    <t>Federal Dollars Credited</t>
  </si>
  <si>
    <t>Inter-41.7% Net Bal. and Less Fed $400,308</t>
  </si>
  <si>
    <t>Intra-58.3% of Net Bal. Less Fed Grant $423,281</t>
  </si>
  <si>
    <t>TOTAL INTRASTATE MILES</t>
  </si>
  <si>
    <t xml:space="preserve">       TOTAL PIPELINE MILES</t>
  </si>
  <si>
    <t>Less Federal Reimbursement</t>
  </si>
  <si>
    <t>DIRECT SALES - TRANSMISSION</t>
  </si>
  <si>
    <t xml:space="preserve">TOTAL INTERSTATE MILES </t>
  </si>
  <si>
    <t>PSE - Propane Air</t>
  </si>
  <si>
    <t>HAZARDOUS LIQUIDS</t>
  </si>
  <si>
    <t>GAS -- TRANSMISSION</t>
  </si>
  <si>
    <t>For Actual</t>
  </si>
  <si>
    <t>Northwest Natural - KB Pipeline</t>
  </si>
  <si>
    <t>BP Amoco - Olympic Pipeline</t>
  </si>
  <si>
    <t>BP Amoco - Olympic Anomaly Digs</t>
  </si>
  <si>
    <t>Exxon - Break-Out Tanks  Spokane</t>
  </si>
  <si>
    <t>Georgia Pacific Corp. - Camas</t>
  </si>
  <si>
    <t>STORAGE - LPG/LNG</t>
  </si>
  <si>
    <t>PSE-LNG</t>
  </si>
  <si>
    <t>BP Amoco - Olympic Pipeline Laterals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</si>
</sst>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&quot;$&quot;#,##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12.421875" style="0" customWidth="1"/>
    <col min="3" max="3" width="15.00390625" style="0" customWidth="1"/>
    <col min="4" max="4" width="13.140625" style="0" customWidth="1"/>
    <col min="5" max="5" width="14.00390625" style="0" customWidth="1"/>
    <col min="6" max="6" width="16.57421875" style="0" hidden="1" customWidth="1"/>
    <col min="7" max="7" width="11.140625" style="0" customWidth="1"/>
    <col min="8" max="8" width="19.8515625" style="0" customWidth="1"/>
    <col min="9" max="9" width="12.8515625" style="0" customWidth="1"/>
    <col min="10" max="10" width="14.00390625" style="0" customWidth="1"/>
    <col min="11" max="11" width="13.140625" style="0" customWidth="1"/>
  </cols>
  <sheetData>
    <row r="1" spans="1:11" ht="12.75">
      <c r="A1" s="1" t="s">
        <v>68</v>
      </c>
      <c r="B1" s="2" t="s">
        <v>0</v>
      </c>
      <c r="C1" s="2" t="s">
        <v>69</v>
      </c>
      <c r="D1" s="2" t="s">
        <v>60</v>
      </c>
      <c r="E1" s="2" t="s">
        <v>65</v>
      </c>
      <c r="F1" s="2" t="s">
        <v>71</v>
      </c>
      <c r="G1" s="2" t="s">
        <v>2</v>
      </c>
      <c r="H1" s="2" t="s">
        <v>71</v>
      </c>
      <c r="I1" s="2" t="s">
        <v>74</v>
      </c>
      <c r="J1" s="2" t="s">
        <v>76</v>
      </c>
      <c r="K1" s="2" t="s">
        <v>78</v>
      </c>
    </row>
    <row r="2" spans="1:11" ht="12.75">
      <c r="A2" s="2" t="s">
        <v>83</v>
      </c>
      <c r="B2" s="2" t="s">
        <v>3</v>
      </c>
      <c r="C2" s="1" t="s">
        <v>70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72</v>
      </c>
      <c r="I2" s="1" t="s">
        <v>75</v>
      </c>
      <c r="J2" s="1" t="s">
        <v>77</v>
      </c>
      <c r="K2" s="1" t="s">
        <v>79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73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1" t="s">
        <v>12</v>
      </c>
      <c r="B5" s="3"/>
      <c r="I5" s="3"/>
    </row>
    <row r="6" spans="1:11" ht="12.75">
      <c r="A6" s="13" t="s">
        <v>80</v>
      </c>
      <c r="B6" s="3">
        <v>18</v>
      </c>
      <c r="C6">
        <v>23</v>
      </c>
      <c r="D6">
        <v>0.5</v>
      </c>
      <c r="E6">
        <f>C6*D6</f>
        <v>11.5</v>
      </c>
      <c r="F6" s="4">
        <v>500</v>
      </c>
      <c r="G6" s="5">
        <f>$F$6*C6+720</f>
        <v>12220</v>
      </c>
      <c r="H6" s="5">
        <f>D6*G6</f>
        <v>6110</v>
      </c>
      <c r="I6" s="6">
        <f>B6/$B$20</f>
        <v>0.0070052539404553416</v>
      </c>
      <c r="J6" s="7">
        <f>I6*$B$64</f>
        <v>6065.197898423818</v>
      </c>
      <c r="K6" s="7">
        <f>H6+J6</f>
        <v>12175.197898423818</v>
      </c>
    </row>
    <row r="7" spans="1:11" ht="12.75">
      <c r="A7" t="s">
        <v>13</v>
      </c>
      <c r="B7" s="3">
        <v>304</v>
      </c>
      <c r="C7">
        <v>23</v>
      </c>
      <c r="D7">
        <v>1</v>
      </c>
      <c r="E7">
        <f>C7*D7</f>
        <v>23</v>
      </c>
      <c r="F7" s="4">
        <v>500</v>
      </c>
      <c r="G7" s="5">
        <f>$F$6*C7+720</f>
        <v>12220</v>
      </c>
      <c r="H7" s="5">
        <f>D7*G7</f>
        <v>12220</v>
      </c>
      <c r="I7" s="6">
        <f>B7/$B$20</f>
        <v>0.11831095543880132</v>
      </c>
      <c r="J7" s="7">
        <f>I7*$B$64</f>
        <v>102434.45339560226</v>
      </c>
      <c r="K7" s="7">
        <f>H7+J7</f>
        <v>114654.45339560226</v>
      </c>
    </row>
    <row r="8" spans="1:11" ht="12.75">
      <c r="A8" t="s">
        <v>14</v>
      </c>
      <c r="B8" s="3">
        <v>1423</v>
      </c>
      <c r="C8">
        <v>23</v>
      </c>
      <c r="D8">
        <v>2</v>
      </c>
      <c r="E8">
        <f>C8*D8</f>
        <v>46</v>
      </c>
      <c r="F8" s="4">
        <v>500</v>
      </c>
      <c r="G8" s="5">
        <f>$F$6*C8+720</f>
        <v>12220</v>
      </c>
      <c r="H8" s="5">
        <f>D8*G8</f>
        <v>24440</v>
      </c>
      <c r="I8" s="6">
        <f>B8/$B$20</f>
        <v>0.5538042420704418</v>
      </c>
      <c r="J8" s="7">
        <f>I8*$B$64</f>
        <v>479487.589414283</v>
      </c>
      <c r="K8" s="7">
        <f>H8+J8</f>
        <v>503927.589414283</v>
      </c>
    </row>
    <row r="9" spans="1:11" ht="12.75">
      <c r="A9" s="17" t="s">
        <v>57</v>
      </c>
      <c r="C9">
        <v>10</v>
      </c>
      <c r="D9">
        <v>1</v>
      </c>
      <c r="E9">
        <f>C9*D9</f>
        <v>10</v>
      </c>
      <c r="F9" s="4">
        <v>500</v>
      </c>
      <c r="G9" s="5">
        <f>$F$6*C9+720</f>
        <v>5720</v>
      </c>
      <c r="H9" s="5">
        <f>D9*G9</f>
        <v>5720</v>
      </c>
      <c r="I9" s="6">
        <f>B9/$B$20</f>
        <v>0</v>
      </c>
      <c r="J9" s="7">
        <f>I9*$B$64</f>
        <v>0</v>
      </c>
      <c r="K9" s="7">
        <f>H9+J9</f>
        <v>5720</v>
      </c>
    </row>
    <row r="10" spans="1:9" ht="12.75">
      <c r="A10" s="1" t="s">
        <v>15</v>
      </c>
      <c r="B10" s="3"/>
      <c r="I10" s="3"/>
    </row>
    <row r="11" spans="1:11" ht="12.75">
      <c r="A11" t="s">
        <v>16</v>
      </c>
      <c r="B11" s="3">
        <v>70</v>
      </c>
      <c r="C11">
        <v>24</v>
      </c>
      <c r="D11">
        <v>0.5</v>
      </c>
      <c r="E11">
        <f aca="true" t="shared" si="0" ref="E11:E16">C11*D11</f>
        <v>12</v>
      </c>
      <c r="F11" s="4">
        <v>500</v>
      </c>
      <c r="G11" s="5">
        <f aca="true" t="shared" si="1" ref="G11:G16">C11*F11+775</f>
        <v>12775</v>
      </c>
      <c r="H11" s="5">
        <f aca="true" t="shared" si="2" ref="H11:H16">D11*G11</f>
        <v>6387.5</v>
      </c>
      <c r="I11" s="6">
        <f aca="true" t="shared" si="3" ref="I11:I16">B11/$B$20</f>
        <v>0.027242654212881884</v>
      </c>
      <c r="J11" s="7">
        <f aca="true" t="shared" si="4" ref="J11:J16">I11*$B$64</f>
        <v>23586.880716092626</v>
      </c>
      <c r="K11" s="7">
        <f aca="true" t="shared" si="5" ref="K11:K16">H11+J11</f>
        <v>29974.380716092626</v>
      </c>
    </row>
    <row r="12" spans="1:11" ht="12.75">
      <c r="A12" s="13" t="s">
        <v>61</v>
      </c>
      <c r="B12" s="3">
        <v>32</v>
      </c>
      <c r="C12">
        <v>24</v>
      </c>
      <c r="D12">
        <v>0.5</v>
      </c>
      <c r="E12">
        <f t="shared" si="0"/>
        <v>12</v>
      </c>
      <c r="F12" s="4">
        <v>500</v>
      </c>
      <c r="G12" s="5">
        <f t="shared" si="1"/>
        <v>12775</v>
      </c>
      <c r="H12" s="5">
        <f t="shared" si="2"/>
        <v>6387.5</v>
      </c>
      <c r="I12" s="6">
        <f t="shared" si="3"/>
        <v>0.012453784783031718</v>
      </c>
      <c r="J12" s="7">
        <f t="shared" si="4"/>
        <v>10782.574041642343</v>
      </c>
      <c r="K12" s="7">
        <f t="shared" si="5"/>
        <v>17170.074041642343</v>
      </c>
    </row>
    <row r="13" spans="1:11" ht="12.75">
      <c r="A13" s="13" t="s">
        <v>62</v>
      </c>
      <c r="B13" s="3">
        <v>113</v>
      </c>
      <c r="C13">
        <v>24</v>
      </c>
      <c r="D13">
        <v>0.5</v>
      </c>
      <c r="E13">
        <f t="shared" si="0"/>
        <v>12</v>
      </c>
      <c r="F13" s="4">
        <v>500</v>
      </c>
      <c r="G13" s="5">
        <f t="shared" si="1"/>
        <v>12775</v>
      </c>
      <c r="H13" s="5">
        <f t="shared" si="2"/>
        <v>6387.5</v>
      </c>
      <c r="I13" s="6">
        <f t="shared" si="3"/>
        <v>0.043977427515080755</v>
      </c>
      <c r="J13" s="7">
        <f t="shared" si="4"/>
        <v>38075.964584549525</v>
      </c>
      <c r="K13" s="7">
        <f t="shared" si="5"/>
        <v>44463.464584549525</v>
      </c>
    </row>
    <row r="14" spans="1:11" ht="12.75">
      <c r="A14" t="s">
        <v>17</v>
      </c>
      <c r="B14" s="3">
        <v>175</v>
      </c>
      <c r="C14">
        <v>24</v>
      </c>
      <c r="D14">
        <v>0.5</v>
      </c>
      <c r="E14">
        <f t="shared" si="0"/>
        <v>12</v>
      </c>
      <c r="F14" s="4">
        <v>500</v>
      </c>
      <c r="G14" s="5">
        <f t="shared" si="1"/>
        <v>12775</v>
      </c>
      <c r="H14" s="5">
        <f t="shared" si="2"/>
        <v>6387.5</v>
      </c>
      <c r="I14" s="6">
        <f t="shared" si="3"/>
        <v>0.06810663553220471</v>
      </c>
      <c r="J14" s="7">
        <f t="shared" si="4"/>
        <v>58967.201790231564</v>
      </c>
      <c r="K14" s="7">
        <f t="shared" si="5"/>
        <v>65354.701790231564</v>
      </c>
    </row>
    <row r="15" spans="1:11" ht="12.75">
      <c r="A15" t="s">
        <v>18</v>
      </c>
      <c r="B15" s="3">
        <v>434.5</v>
      </c>
      <c r="C15">
        <v>24</v>
      </c>
      <c r="D15">
        <v>1</v>
      </c>
      <c r="E15">
        <f t="shared" si="0"/>
        <v>24</v>
      </c>
      <c r="F15" s="4">
        <v>500</v>
      </c>
      <c r="G15" s="5">
        <f t="shared" si="1"/>
        <v>12775</v>
      </c>
      <c r="H15" s="5">
        <f t="shared" si="2"/>
        <v>12775</v>
      </c>
      <c r="I15" s="6">
        <f t="shared" si="3"/>
        <v>0.16909904650710256</v>
      </c>
      <c r="J15" s="7">
        <f t="shared" si="4"/>
        <v>146407.13815917494</v>
      </c>
      <c r="K15" s="7">
        <f t="shared" si="5"/>
        <v>159182.13815917494</v>
      </c>
    </row>
    <row r="16" spans="1:11" ht="12.75">
      <c r="A16" t="s">
        <v>59</v>
      </c>
      <c r="B16" s="3"/>
      <c r="C16">
        <v>100</v>
      </c>
      <c r="D16">
        <v>1</v>
      </c>
      <c r="E16">
        <f t="shared" si="0"/>
        <v>100</v>
      </c>
      <c r="F16" s="4">
        <v>500</v>
      </c>
      <c r="G16" s="5">
        <f t="shared" si="1"/>
        <v>50775</v>
      </c>
      <c r="H16" s="5">
        <f t="shared" si="2"/>
        <v>50775</v>
      </c>
      <c r="I16" s="6">
        <f t="shared" si="3"/>
        <v>0</v>
      </c>
      <c r="J16" s="7">
        <f t="shared" si="4"/>
        <v>0</v>
      </c>
      <c r="K16" s="7">
        <f t="shared" si="5"/>
        <v>50775</v>
      </c>
    </row>
    <row r="17" spans="2:11" ht="12.75">
      <c r="B17" s="3"/>
      <c r="F17" s="4"/>
      <c r="G17" s="5"/>
      <c r="H17" s="5"/>
      <c r="I17" s="6"/>
      <c r="J17" s="7"/>
      <c r="K17" s="7"/>
    </row>
    <row r="18" spans="1:11" ht="12.75">
      <c r="A18" t="s">
        <v>48</v>
      </c>
      <c r="B18" s="3"/>
      <c r="C18">
        <v>13</v>
      </c>
      <c r="D18">
        <v>1</v>
      </c>
      <c r="E18">
        <f>C18*D18</f>
        <v>13</v>
      </c>
      <c r="F18" s="4">
        <v>500</v>
      </c>
      <c r="G18" s="5">
        <f>C18*F18+390</f>
        <v>6890</v>
      </c>
      <c r="H18" s="5">
        <f>D18*G18</f>
        <v>6890</v>
      </c>
      <c r="I18" s="6">
        <f>B18/$B$20</f>
        <v>0</v>
      </c>
      <c r="J18" s="7">
        <f>I18*$B$64</f>
        <v>0</v>
      </c>
      <c r="K18" s="7">
        <f>H18+J18</f>
        <v>6890</v>
      </c>
    </row>
    <row r="19" spans="1:11" ht="12.75">
      <c r="A19" t="s">
        <v>58</v>
      </c>
      <c r="B19" s="3"/>
      <c r="C19">
        <v>13</v>
      </c>
      <c r="D19">
        <v>1</v>
      </c>
      <c r="E19">
        <f>C19*D19</f>
        <v>13</v>
      </c>
      <c r="F19" s="4">
        <v>500</v>
      </c>
      <c r="G19" s="5">
        <f>C19*F19+390</f>
        <v>6890</v>
      </c>
      <c r="H19" s="5">
        <f>D19*G19</f>
        <v>6890</v>
      </c>
      <c r="I19" s="6">
        <f>B19/$B$20</f>
        <v>0</v>
      </c>
      <c r="J19" s="7">
        <f>I19*$B$64</f>
        <v>0</v>
      </c>
      <c r="K19" s="7">
        <f>H19+J19</f>
        <v>6890</v>
      </c>
    </row>
    <row r="20" spans="1:11" ht="12.75">
      <c r="A20" s="8" t="s">
        <v>19</v>
      </c>
      <c r="B20" s="9">
        <f>SUM(B6:B19)</f>
        <v>2569.5</v>
      </c>
      <c r="C20" s="10">
        <f>SUM(C6:C19)</f>
        <v>325</v>
      </c>
      <c r="D20" s="10">
        <f>SUM(D6:D19)</f>
        <v>10.5</v>
      </c>
      <c r="E20" s="10">
        <f>SUM(E6:E19)</f>
        <v>288.5</v>
      </c>
      <c r="F20" s="9"/>
      <c r="G20" s="9"/>
      <c r="H20" s="9">
        <f>SUM(H6:H19)</f>
        <v>151370</v>
      </c>
      <c r="I20" s="9">
        <f>SUM(I6:I19)</f>
        <v>1</v>
      </c>
      <c r="J20" s="9">
        <f>SUM(J6:J19)</f>
        <v>865807.0000000001</v>
      </c>
      <c r="K20" s="9">
        <f>SUM(K6:K19)</f>
        <v>1017177.0000000001</v>
      </c>
    </row>
    <row r="21" spans="1:6" ht="12.75">
      <c r="A21" s="1" t="s">
        <v>20</v>
      </c>
      <c r="F21" s="4"/>
    </row>
    <row r="22" spans="1:6" ht="12.75">
      <c r="A22" s="1" t="s">
        <v>21</v>
      </c>
      <c r="F22" s="4"/>
    </row>
    <row r="23" spans="1:11" ht="12.75">
      <c r="A23" t="s">
        <v>22</v>
      </c>
      <c r="B23" s="3">
        <v>1187</v>
      </c>
      <c r="C23">
        <v>26</v>
      </c>
      <c r="D23">
        <v>2</v>
      </c>
      <c r="E23">
        <f>C23*D23</f>
        <v>52</v>
      </c>
      <c r="F23" s="4">
        <v>500</v>
      </c>
      <c r="G23" s="5">
        <f>C23*F23+750</f>
        <v>13750</v>
      </c>
      <c r="H23" s="5">
        <f>D23*G23</f>
        <v>27500</v>
      </c>
      <c r="I23" s="6">
        <f>B23/$B$59</f>
        <v>0.06739485664256654</v>
      </c>
      <c r="J23" s="7">
        <f>I23*$B$65</f>
        <v>63038.790083474254</v>
      </c>
      <c r="K23" s="7">
        <f>H23+J23</f>
        <v>90538.79008347425</v>
      </c>
    </row>
    <row r="24" spans="1:11" ht="12.75">
      <c r="A24" t="s">
        <v>23</v>
      </c>
      <c r="B24" s="3">
        <v>2527</v>
      </c>
      <c r="C24">
        <v>26</v>
      </c>
      <c r="D24">
        <v>2</v>
      </c>
      <c r="E24">
        <f>C24*D24</f>
        <v>52</v>
      </c>
      <c r="F24" s="4">
        <v>500</v>
      </c>
      <c r="G24" s="5">
        <f>C24*F24+750</f>
        <v>13750</v>
      </c>
      <c r="H24" s="5">
        <f>D24*G24</f>
        <v>27500</v>
      </c>
      <c r="I24" s="6">
        <f>B24/$B$59</f>
        <v>0.1434766661632398</v>
      </c>
      <c r="J24" s="7">
        <f>I24*$B$65</f>
        <v>134203.0518457788</v>
      </c>
      <c r="K24" s="7">
        <f>H24+J24</f>
        <v>161703.0518457788</v>
      </c>
    </row>
    <row r="25" spans="1:11" ht="12.75">
      <c r="A25" t="s">
        <v>24</v>
      </c>
      <c r="B25" s="3">
        <v>3555</v>
      </c>
      <c r="C25">
        <v>26</v>
      </c>
      <c r="D25">
        <v>4</v>
      </c>
      <c r="E25">
        <f>C25*D25</f>
        <v>104</v>
      </c>
      <c r="F25" s="4">
        <v>500</v>
      </c>
      <c r="G25" s="5">
        <f>C25*F25+750</f>
        <v>13750</v>
      </c>
      <c r="H25" s="5">
        <f>D25*G25</f>
        <v>55000</v>
      </c>
      <c r="I25" s="6">
        <f>B25/$B$59</f>
        <v>0.20184390510895034</v>
      </c>
      <c r="J25" s="7">
        <f>I25*$B$65</f>
        <v>188797.72430223334</v>
      </c>
      <c r="K25" s="7">
        <f>H25+J25</f>
        <v>243797.72430223334</v>
      </c>
    </row>
    <row r="26" spans="1:11" ht="12.75">
      <c r="A26" t="s">
        <v>25</v>
      </c>
      <c r="B26" s="3">
        <v>10001</v>
      </c>
      <c r="C26">
        <v>26</v>
      </c>
      <c r="D26">
        <v>3</v>
      </c>
      <c r="E26">
        <f>C26*D26</f>
        <v>78</v>
      </c>
      <c r="F26" s="4">
        <v>500</v>
      </c>
      <c r="G26" s="5">
        <f>C26*F26+750</f>
        <v>13750</v>
      </c>
      <c r="H26" s="5">
        <f>D26*G26</f>
        <v>41250</v>
      </c>
      <c r="I26" s="6">
        <f>B26/$B$59</f>
        <v>0.5678314753852637</v>
      </c>
      <c r="J26" s="7">
        <f>I26*$B$65</f>
        <v>531129.6879737371</v>
      </c>
      <c r="K26" s="7">
        <f>H26+J26</f>
        <v>572379.6879737371</v>
      </c>
    </row>
    <row r="27" ht="12.75">
      <c r="F27" s="4"/>
    </row>
    <row r="28" spans="1:9" ht="12.75">
      <c r="A28" s="2" t="s">
        <v>26</v>
      </c>
      <c r="B28" s="3"/>
      <c r="F28" s="4"/>
      <c r="I28" s="3"/>
    </row>
    <row r="29" spans="1:11" ht="12.75">
      <c r="A29" t="s">
        <v>27</v>
      </c>
      <c r="B29" s="3">
        <v>32</v>
      </c>
      <c r="C29">
        <v>12.5</v>
      </c>
      <c r="D29">
        <v>0.5</v>
      </c>
      <c r="E29">
        <f>C29*D29</f>
        <v>6.25</v>
      </c>
      <c r="F29" s="4">
        <v>500</v>
      </c>
      <c r="G29" s="5">
        <f>C29*F29+360</f>
        <v>6610</v>
      </c>
      <c r="H29" s="5">
        <f>D29*G29</f>
        <v>3305</v>
      </c>
      <c r="I29" s="6">
        <f>B29/$B$59</f>
        <v>0.0018168790333295108</v>
      </c>
      <c r="J29" s="7">
        <f>I29*$B$65</f>
        <v>1699.4450570102579</v>
      </c>
      <c r="K29" s="7">
        <f>H29+J29</f>
        <v>5004.445057010258</v>
      </c>
    </row>
    <row r="30" spans="1:11" ht="12.75">
      <c r="A30" t="s">
        <v>28</v>
      </c>
      <c r="B30" s="3">
        <v>80</v>
      </c>
      <c r="C30">
        <v>12.5</v>
      </c>
      <c r="D30">
        <v>0.5</v>
      </c>
      <c r="E30">
        <f>C30*D30</f>
        <v>6.25</v>
      </c>
      <c r="F30" s="4">
        <v>500</v>
      </c>
      <c r="G30" s="5">
        <f>C30*F30+360</f>
        <v>6610</v>
      </c>
      <c r="H30" s="5">
        <f>D30*G30</f>
        <v>3305</v>
      </c>
      <c r="I30" s="6">
        <f>B30/$B$59</f>
        <v>0.004542197583323777</v>
      </c>
      <c r="J30" s="7">
        <f>I30*$B$65</f>
        <v>4248.612642525644</v>
      </c>
      <c r="K30" s="7">
        <f>H30+J30</f>
        <v>7553.612642525644</v>
      </c>
    </row>
    <row r="31" spans="1:11" ht="12.75">
      <c r="A31" t="s">
        <v>29</v>
      </c>
      <c r="B31" s="3">
        <v>93</v>
      </c>
      <c r="C31">
        <v>12.5</v>
      </c>
      <c r="D31">
        <v>0.5</v>
      </c>
      <c r="E31">
        <f>C31*D31</f>
        <v>6.25</v>
      </c>
      <c r="F31" s="4">
        <v>500</v>
      </c>
      <c r="G31" s="5">
        <f>C31*F31+360</f>
        <v>6610</v>
      </c>
      <c r="H31" s="5">
        <f>D31*G31</f>
        <v>3305</v>
      </c>
      <c r="I31" s="6">
        <f>B31/$B$59</f>
        <v>0.005280304690613891</v>
      </c>
      <c r="J31" s="7">
        <f>I31*$B$65</f>
        <v>4939.0121969360625</v>
      </c>
      <c r="K31" s="7">
        <f>H31+J31</f>
        <v>8244.012196936063</v>
      </c>
    </row>
    <row r="32" spans="2:9" ht="12.75">
      <c r="B32" s="3"/>
      <c r="I32" s="3"/>
    </row>
    <row r="33" spans="1:9" ht="12.75">
      <c r="A33" s="1" t="s">
        <v>30</v>
      </c>
      <c r="B33" s="3"/>
      <c r="F33" s="4"/>
      <c r="I33" s="3"/>
    </row>
    <row r="34" spans="1:9" ht="12.75">
      <c r="A34" s="2"/>
      <c r="B34" s="3"/>
      <c r="F34" s="4"/>
      <c r="G34" s="5"/>
      <c r="H34" s="5"/>
      <c r="I34" s="3"/>
    </row>
    <row r="35" spans="1:11" ht="12.75">
      <c r="A35" t="s">
        <v>31</v>
      </c>
      <c r="B35" s="3">
        <v>0.8</v>
      </c>
      <c r="C35">
        <v>16</v>
      </c>
      <c r="D35">
        <v>1</v>
      </c>
      <c r="E35">
        <f aca="true" t="shared" si="6" ref="E35:E41">C35*D35</f>
        <v>16</v>
      </c>
      <c r="F35" s="4">
        <v>500</v>
      </c>
      <c r="G35" s="5">
        <f aca="true" t="shared" si="7" ref="G35:G41">C35*F35+470</f>
        <v>8470</v>
      </c>
      <c r="H35" s="5">
        <f aca="true" t="shared" si="8" ref="H35:H41">D35*G35</f>
        <v>8470</v>
      </c>
      <c r="I35" s="6">
        <f aca="true" t="shared" si="9" ref="I35:I41">B35/$B$59</f>
        <v>4.5421975833237774E-05</v>
      </c>
      <c r="J35" s="7">
        <f aca="true" t="shared" si="10" ref="J35:J41">I35*$B$65</f>
        <v>42.48612642525645</v>
      </c>
      <c r="K35" s="7">
        <f aca="true" t="shared" si="11" ref="K35:K41">H35+J35</f>
        <v>8512.486126425256</v>
      </c>
    </row>
    <row r="36" spans="1:11" ht="12.75">
      <c r="A36" t="s">
        <v>32</v>
      </c>
      <c r="B36" s="3">
        <v>2.6</v>
      </c>
      <c r="C36">
        <v>16</v>
      </c>
      <c r="D36">
        <v>1</v>
      </c>
      <c r="E36">
        <f t="shared" si="6"/>
        <v>16</v>
      </c>
      <c r="F36" s="4">
        <v>500</v>
      </c>
      <c r="G36" s="5">
        <f t="shared" si="7"/>
        <v>8470</v>
      </c>
      <c r="H36" s="5">
        <f t="shared" si="8"/>
        <v>8470</v>
      </c>
      <c r="I36" s="6">
        <f t="shared" si="9"/>
        <v>0.00014762142145802277</v>
      </c>
      <c r="J36" s="7">
        <f t="shared" si="10"/>
        <v>138.07991088208345</v>
      </c>
      <c r="K36" s="7">
        <f t="shared" si="11"/>
        <v>8608.079910882083</v>
      </c>
    </row>
    <row r="37" spans="1:11" ht="12.75">
      <c r="A37" t="s">
        <v>33</v>
      </c>
      <c r="B37" s="3">
        <v>5</v>
      </c>
      <c r="C37">
        <v>16</v>
      </c>
      <c r="D37">
        <v>1</v>
      </c>
      <c r="E37">
        <f t="shared" si="6"/>
        <v>16</v>
      </c>
      <c r="F37" s="4">
        <v>500</v>
      </c>
      <c r="G37" s="5">
        <f t="shared" si="7"/>
        <v>8470</v>
      </c>
      <c r="H37" s="5">
        <f t="shared" si="8"/>
        <v>8470</v>
      </c>
      <c r="I37" s="6">
        <f t="shared" si="9"/>
        <v>0.00028388734895773605</v>
      </c>
      <c r="J37" s="7">
        <f t="shared" si="10"/>
        <v>265.53829015785277</v>
      </c>
      <c r="K37" s="7">
        <f t="shared" si="11"/>
        <v>8735.538290157852</v>
      </c>
    </row>
    <row r="38" spans="1:11" ht="12.75">
      <c r="A38" t="s">
        <v>34</v>
      </c>
      <c r="B38" s="3">
        <v>4.2</v>
      </c>
      <c r="C38">
        <v>16</v>
      </c>
      <c r="D38">
        <v>1</v>
      </c>
      <c r="E38">
        <f t="shared" si="6"/>
        <v>16</v>
      </c>
      <c r="F38" s="4">
        <v>500</v>
      </c>
      <c r="G38" s="5">
        <f t="shared" si="7"/>
        <v>8470</v>
      </c>
      <c r="H38" s="5">
        <f t="shared" si="8"/>
        <v>8470</v>
      </c>
      <c r="I38" s="6">
        <f t="shared" si="9"/>
        <v>0.0002384653731244983</v>
      </c>
      <c r="J38" s="7">
        <f t="shared" si="10"/>
        <v>223.05216373259634</v>
      </c>
      <c r="K38" s="7">
        <f t="shared" si="11"/>
        <v>8693.052163732596</v>
      </c>
    </row>
    <row r="39" spans="1:11" ht="12.75">
      <c r="A39" t="s">
        <v>35</v>
      </c>
      <c r="B39" s="3">
        <v>10</v>
      </c>
      <c r="C39">
        <v>16</v>
      </c>
      <c r="D39">
        <v>1</v>
      </c>
      <c r="E39">
        <f t="shared" si="6"/>
        <v>16</v>
      </c>
      <c r="F39" s="4">
        <v>500</v>
      </c>
      <c r="G39" s="5">
        <f t="shared" si="7"/>
        <v>8470</v>
      </c>
      <c r="H39" s="5">
        <f t="shared" si="8"/>
        <v>8470</v>
      </c>
      <c r="I39" s="6">
        <f t="shared" si="9"/>
        <v>0.0005677746979154721</v>
      </c>
      <c r="J39" s="7">
        <f t="shared" si="10"/>
        <v>531.0765803157055</v>
      </c>
      <c r="K39" s="7">
        <f t="shared" si="11"/>
        <v>9001.076580315705</v>
      </c>
    </row>
    <row r="40" spans="1:11" ht="12.75">
      <c r="A40" t="s">
        <v>18</v>
      </c>
      <c r="B40" s="3">
        <v>41</v>
      </c>
      <c r="C40">
        <v>16</v>
      </c>
      <c r="D40">
        <v>0.5</v>
      </c>
      <c r="E40">
        <f t="shared" si="6"/>
        <v>8</v>
      </c>
      <c r="F40" s="4">
        <v>500</v>
      </c>
      <c r="G40" s="5">
        <f>C40*F40+470</f>
        <v>8470</v>
      </c>
      <c r="H40" s="5">
        <f>D40*G40</f>
        <v>4235</v>
      </c>
      <c r="I40" s="6">
        <f t="shared" si="9"/>
        <v>0.0023278762614534357</v>
      </c>
      <c r="J40" s="7">
        <f t="shared" si="10"/>
        <v>2177.413979294393</v>
      </c>
      <c r="K40" s="7">
        <f t="shared" si="11"/>
        <v>6412.413979294393</v>
      </c>
    </row>
    <row r="41" spans="1:11" ht="12.75">
      <c r="A41" t="s">
        <v>36</v>
      </c>
      <c r="B41" s="3">
        <v>14.5</v>
      </c>
      <c r="C41">
        <v>16</v>
      </c>
      <c r="D41">
        <v>1</v>
      </c>
      <c r="E41">
        <f t="shared" si="6"/>
        <v>16</v>
      </c>
      <c r="F41" s="4">
        <v>500</v>
      </c>
      <c r="G41" s="5">
        <f t="shared" si="7"/>
        <v>8470</v>
      </c>
      <c r="H41" s="5">
        <f t="shared" si="8"/>
        <v>8470</v>
      </c>
      <c r="I41" s="6">
        <f t="shared" si="9"/>
        <v>0.0008232733119774346</v>
      </c>
      <c r="J41" s="7">
        <f t="shared" si="10"/>
        <v>770.0610414577731</v>
      </c>
      <c r="K41" s="7">
        <f t="shared" si="11"/>
        <v>9240.061041457773</v>
      </c>
    </row>
    <row r="42" spans="1:9" ht="12.75">
      <c r="A42" s="2" t="s">
        <v>37</v>
      </c>
      <c r="B42" s="3"/>
      <c r="F42" s="4"/>
      <c r="I42" s="3"/>
    </row>
    <row r="43" spans="1:11" ht="12.75">
      <c r="A43" t="s">
        <v>38</v>
      </c>
      <c r="B43" s="3">
        <v>0.5</v>
      </c>
      <c r="C43">
        <v>12</v>
      </c>
      <c r="D43">
        <v>1</v>
      </c>
      <c r="E43">
        <f aca="true" t="shared" si="12" ref="E43:E50">C43*D43</f>
        <v>12</v>
      </c>
      <c r="F43" s="4">
        <v>500</v>
      </c>
      <c r="G43" s="5">
        <f>C43*F43+360</f>
        <v>6360</v>
      </c>
      <c r="H43" s="5">
        <f aca="true" t="shared" si="13" ref="H43:H50">D43*G43</f>
        <v>6360</v>
      </c>
      <c r="I43" s="6">
        <f aca="true" t="shared" si="14" ref="I43:I50">B43/$B$59</f>
        <v>2.8388734895773606E-05</v>
      </c>
      <c r="J43" s="7">
        <f aca="true" t="shared" si="15" ref="J43:J50">I43*$B$65</f>
        <v>26.55382901578528</v>
      </c>
      <c r="K43" s="7">
        <f aca="true" t="shared" si="16" ref="K43:K50">H43+J43</f>
        <v>6386.553829015786</v>
      </c>
    </row>
    <row r="44" spans="1:11" ht="12.75">
      <c r="A44" t="s">
        <v>31</v>
      </c>
      <c r="B44" s="3">
        <v>0.8</v>
      </c>
      <c r="C44">
        <v>12</v>
      </c>
      <c r="D44">
        <v>1</v>
      </c>
      <c r="E44">
        <f t="shared" si="12"/>
        <v>12</v>
      </c>
      <c r="F44" s="4">
        <v>500</v>
      </c>
      <c r="G44" s="5">
        <f aca="true" t="shared" si="17" ref="G44:G50">C44*F44+360</f>
        <v>6360</v>
      </c>
      <c r="H44" s="5">
        <f t="shared" si="13"/>
        <v>6360</v>
      </c>
      <c r="I44" s="6">
        <f t="shared" si="14"/>
        <v>4.5421975833237774E-05</v>
      </c>
      <c r="J44" s="7">
        <f t="shared" si="15"/>
        <v>42.48612642525645</v>
      </c>
      <c r="K44" s="7">
        <f t="shared" si="16"/>
        <v>6402.486126425257</v>
      </c>
    </row>
    <row r="45" spans="1:11" ht="12.75">
      <c r="A45" s="13" t="s">
        <v>39</v>
      </c>
      <c r="B45" s="3">
        <v>3.6</v>
      </c>
      <c r="C45">
        <v>12</v>
      </c>
      <c r="D45">
        <v>1</v>
      </c>
      <c r="E45">
        <f t="shared" si="12"/>
        <v>12</v>
      </c>
      <c r="F45" s="4">
        <v>500</v>
      </c>
      <c r="G45" s="5">
        <f t="shared" si="17"/>
        <v>6360</v>
      </c>
      <c r="H45" s="5">
        <f t="shared" si="13"/>
        <v>6360</v>
      </c>
      <c r="I45" s="6">
        <f t="shared" si="14"/>
        <v>0.00020439889124956997</v>
      </c>
      <c r="J45" s="7">
        <f t="shared" si="15"/>
        <v>191.18756891365402</v>
      </c>
      <c r="K45" s="7">
        <f t="shared" si="16"/>
        <v>6551.187568913654</v>
      </c>
    </row>
    <row r="46" spans="1:11" ht="12.75">
      <c r="A46" t="s">
        <v>40</v>
      </c>
      <c r="B46" s="3">
        <v>1.7</v>
      </c>
      <c r="C46">
        <v>12</v>
      </c>
      <c r="D46">
        <v>1</v>
      </c>
      <c r="E46">
        <f t="shared" si="12"/>
        <v>12</v>
      </c>
      <c r="F46" s="4">
        <v>500</v>
      </c>
      <c r="G46" s="5">
        <f t="shared" si="17"/>
        <v>6360</v>
      </c>
      <c r="H46" s="5">
        <f t="shared" si="13"/>
        <v>6360</v>
      </c>
      <c r="I46" s="6">
        <f t="shared" si="14"/>
        <v>9.652169864563026E-05</v>
      </c>
      <c r="J46" s="7">
        <f t="shared" si="15"/>
        <v>90.28301865366994</v>
      </c>
      <c r="K46" s="7">
        <f t="shared" si="16"/>
        <v>6450.28301865367</v>
      </c>
    </row>
    <row r="47" spans="1:11" ht="12.75">
      <c r="A47" t="s">
        <v>41</v>
      </c>
      <c r="B47" s="3">
        <v>4</v>
      </c>
      <c r="C47">
        <v>12</v>
      </c>
      <c r="D47">
        <v>1</v>
      </c>
      <c r="E47">
        <f t="shared" si="12"/>
        <v>12</v>
      </c>
      <c r="F47" s="4">
        <v>500</v>
      </c>
      <c r="G47" s="5">
        <f t="shared" si="17"/>
        <v>6360</v>
      </c>
      <c r="H47" s="5">
        <f t="shared" si="13"/>
        <v>6360</v>
      </c>
      <c r="I47" s="6">
        <f t="shared" si="14"/>
        <v>0.00022710987916618885</v>
      </c>
      <c r="J47" s="7">
        <f t="shared" si="15"/>
        <v>212.43063212628223</v>
      </c>
      <c r="K47" s="7">
        <f t="shared" si="16"/>
        <v>6572.430632126282</v>
      </c>
    </row>
    <row r="48" spans="1:11" ht="12.75">
      <c r="A48" t="s">
        <v>42</v>
      </c>
      <c r="B48" s="3">
        <v>9</v>
      </c>
      <c r="C48">
        <v>12</v>
      </c>
      <c r="D48">
        <v>1</v>
      </c>
      <c r="E48">
        <f t="shared" si="12"/>
        <v>12</v>
      </c>
      <c r="F48" s="4">
        <v>500</v>
      </c>
      <c r="G48" s="5">
        <f t="shared" si="17"/>
        <v>6360</v>
      </c>
      <c r="H48" s="5">
        <f t="shared" si="13"/>
        <v>6360</v>
      </c>
      <c r="I48" s="6">
        <f t="shared" si="14"/>
        <v>0.0005109972281239249</v>
      </c>
      <c r="J48" s="7">
        <f t="shared" si="15"/>
        <v>477.96892228413503</v>
      </c>
      <c r="K48" s="7">
        <f t="shared" si="16"/>
        <v>6837.968922284135</v>
      </c>
    </row>
    <row r="49" spans="1:11" ht="12.75">
      <c r="A49" t="s">
        <v>43</v>
      </c>
      <c r="B49" s="3">
        <v>36.3</v>
      </c>
      <c r="C49">
        <v>12</v>
      </c>
      <c r="D49">
        <v>1</v>
      </c>
      <c r="E49">
        <f t="shared" si="12"/>
        <v>12</v>
      </c>
      <c r="F49" s="4">
        <v>500</v>
      </c>
      <c r="G49" s="5">
        <f t="shared" si="17"/>
        <v>6360</v>
      </c>
      <c r="H49" s="5">
        <f t="shared" si="13"/>
        <v>6360</v>
      </c>
      <c r="I49" s="6">
        <f t="shared" si="14"/>
        <v>0.0020610221534331638</v>
      </c>
      <c r="J49" s="7">
        <f t="shared" si="15"/>
        <v>1927.8079865460113</v>
      </c>
      <c r="K49" s="7">
        <f t="shared" si="16"/>
        <v>8287.807986546011</v>
      </c>
    </row>
    <row r="50" spans="1:11" ht="12.75">
      <c r="A50" t="s">
        <v>44</v>
      </c>
      <c r="B50" s="3">
        <v>3.62</v>
      </c>
      <c r="C50">
        <v>12</v>
      </c>
      <c r="D50">
        <v>1</v>
      </c>
      <c r="E50">
        <f t="shared" si="12"/>
        <v>12</v>
      </c>
      <c r="F50" s="4">
        <v>500</v>
      </c>
      <c r="G50" s="5">
        <f t="shared" si="17"/>
        <v>6360</v>
      </c>
      <c r="H50" s="5">
        <f t="shared" si="13"/>
        <v>6360</v>
      </c>
      <c r="I50" s="6">
        <f t="shared" si="14"/>
        <v>0.00020553444064540092</v>
      </c>
      <c r="J50" s="7">
        <f t="shared" si="15"/>
        <v>192.24972207428544</v>
      </c>
      <c r="K50" s="7">
        <f t="shared" si="16"/>
        <v>6552.249722074285</v>
      </c>
    </row>
    <row r="51" spans="2:11" ht="12.75">
      <c r="B51" s="3"/>
      <c r="F51" s="4"/>
      <c r="G51" s="5"/>
      <c r="H51" s="5"/>
      <c r="I51" s="6"/>
      <c r="J51" s="7"/>
      <c r="K51" s="7"/>
    </row>
    <row r="52" spans="1:9" ht="12.75">
      <c r="A52" s="8" t="s">
        <v>45</v>
      </c>
      <c r="F52" s="4"/>
      <c r="H52" s="5"/>
      <c r="I52" t="s">
        <v>46</v>
      </c>
    </row>
    <row r="53" spans="1:11" ht="12.75">
      <c r="A53" s="16" t="s">
        <v>25</v>
      </c>
      <c r="C53">
        <v>13</v>
      </c>
      <c r="D53">
        <v>1</v>
      </c>
      <c r="E53">
        <f>C53*D53</f>
        <v>13</v>
      </c>
      <c r="F53" s="4">
        <v>500</v>
      </c>
      <c r="G53" s="5">
        <f>C53*F53+390</f>
        <v>6890</v>
      </c>
      <c r="H53" s="5">
        <f>D53*G53</f>
        <v>6890</v>
      </c>
      <c r="I53" s="6"/>
      <c r="J53" s="7">
        <f>I53*$B$65</f>
        <v>0</v>
      </c>
      <c r="K53" s="7">
        <f>H53+J53</f>
        <v>6890</v>
      </c>
    </row>
    <row r="54" spans="6:11" ht="12.75">
      <c r="F54" s="4"/>
      <c r="G54" s="5"/>
      <c r="H54" s="5"/>
      <c r="I54" s="6"/>
      <c r="J54" s="7"/>
      <c r="K54" s="7"/>
    </row>
    <row r="55" spans="1:11" ht="12.75">
      <c r="A55" s="14" t="s">
        <v>50</v>
      </c>
      <c r="F55" s="4"/>
      <c r="G55" s="5"/>
      <c r="H55" s="5"/>
      <c r="I55" s="6"/>
      <c r="J55" s="7"/>
      <c r="K55" s="7"/>
    </row>
    <row r="56" spans="1:11" ht="12.75">
      <c r="A56" s="13" t="s">
        <v>49</v>
      </c>
      <c r="C56">
        <v>13</v>
      </c>
      <c r="D56">
        <v>1</v>
      </c>
      <c r="E56">
        <f>C56*D56</f>
        <v>13</v>
      </c>
      <c r="F56" s="4">
        <v>500</v>
      </c>
      <c r="G56" s="5">
        <f>C56*F56+390</f>
        <v>6890</v>
      </c>
      <c r="H56" s="5">
        <f>D56*G56</f>
        <v>6890</v>
      </c>
      <c r="J56" s="7">
        <f>I56*$B$64</f>
        <v>0</v>
      </c>
      <c r="K56" s="7">
        <f>H56+J56</f>
        <v>6890</v>
      </c>
    </row>
    <row r="57" spans="1:11" ht="12.75">
      <c r="A57" s="13" t="s">
        <v>51</v>
      </c>
      <c r="C57">
        <v>9.5</v>
      </c>
      <c r="D57">
        <v>1</v>
      </c>
      <c r="E57">
        <f>C57*D57</f>
        <v>9.5</v>
      </c>
      <c r="F57" s="4">
        <v>500</v>
      </c>
      <c r="G57" s="5">
        <f>C57*F57+280</f>
        <v>5030</v>
      </c>
      <c r="H57" s="5">
        <f>D57*G57</f>
        <v>5030</v>
      </c>
      <c r="I57" s="6"/>
      <c r="J57" s="7">
        <f>I57*$B$64</f>
        <v>0</v>
      </c>
      <c r="K57" s="7">
        <f>H57+J57</f>
        <v>5030</v>
      </c>
    </row>
    <row r="58" spans="3:11" ht="12.75">
      <c r="C58" s="10"/>
      <c r="E58" s="10"/>
      <c r="F58" s="10"/>
      <c r="I58" s="6"/>
      <c r="J58" s="7"/>
      <c r="K58" s="7"/>
    </row>
    <row r="59" spans="1:11" ht="12.75">
      <c r="A59" s="8" t="s">
        <v>52</v>
      </c>
      <c r="B59" s="9">
        <f>SUM(B23:B57)</f>
        <v>17612.619999999995</v>
      </c>
      <c r="C59" s="10">
        <f>SUM(C23:C57)</f>
        <v>385</v>
      </c>
      <c r="D59" s="10">
        <f>SUM(D23:D57)</f>
        <v>30</v>
      </c>
      <c r="E59" s="10">
        <f>SUM(E23:E57)</f>
        <v>540.25</v>
      </c>
      <c r="F59" s="15"/>
      <c r="G59" s="10"/>
      <c r="H59" s="10">
        <f>SUM(H23:H57)</f>
        <v>285910</v>
      </c>
      <c r="I59" s="11">
        <f>SUM(I23:I57)</f>
        <v>1.0000000000000004</v>
      </c>
      <c r="J59" s="12">
        <f>SUM(J23:J57)</f>
        <v>935365</v>
      </c>
      <c r="K59" s="12">
        <f>SUM(K23:K57)</f>
        <v>1221275.0000000007</v>
      </c>
    </row>
    <row r="60" spans="1:11" ht="12.75">
      <c r="A60" s="14" t="s">
        <v>53</v>
      </c>
      <c r="B60" s="9">
        <f>B20+B59</f>
        <v>20182.119999999995</v>
      </c>
      <c r="C60" s="10">
        <f>C20+C59</f>
        <v>710</v>
      </c>
      <c r="D60" s="10">
        <f>D20+D59</f>
        <v>40.5</v>
      </c>
      <c r="E60" s="10">
        <f>E20+E59</f>
        <v>828.75</v>
      </c>
      <c r="F60" s="10"/>
      <c r="G60" s="10"/>
      <c r="H60" s="10">
        <f>H20+H59</f>
        <v>437280</v>
      </c>
      <c r="I60" s="11">
        <f>SUM(I23:I57)</f>
        <v>1.0000000000000004</v>
      </c>
      <c r="J60" s="12">
        <f>J20+J59</f>
        <v>1801172</v>
      </c>
      <c r="K60" s="12">
        <f>K20+K59</f>
        <v>2238452.000000001</v>
      </c>
    </row>
    <row r="61" spans="1:8" ht="12.75">
      <c r="A61" s="8" t="s">
        <v>67</v>
      </c>
      <c r="B61" s="12">
        <f>1944453+294000</f>
        <v>2238453</v>
      </c>
      <c r="C61" s="5"/>
      <c r="D61" s="5"/>
      <c r="E61" s="5"/>
      <c r="F61" s="5"/>
      <c r="G61" s="5"/>
      <c r="H61" s="5"/>
    </row>
    <row r="62" spans="1:2" ht="12.75">
      <c r="A62" s="14" t="s">
        <v>54</v>
      </c>
      <c r="B62" s="12">
        <v>437280</v>
      </c>
    </row>
    <row r="63" spans="1:2" ht="12.75">
      <c r="A63" s="8"/>
      <c r="B63" s="12"/>
    </row>
    <row r="64" spans="1:2" ht="12.75">
      <c r="A64" s="8" t="s">
        <v>81</v>
      </c>
      <c r="B64" s="12">
        <f>894579+122598-151370</f>
        <v>865807</v>
      </c>
    </row>
    <row r="65" spans="1:2" ht="12.75">
      <c r="A65" s="8" t="s">
        <v>82</v>
      </c>
      <c r="B65" s="12">
        <f>1049873+171402-285910</f>
        <v>935365</v>
      </c>
    </row>
  </sheetData>
  <printOptions gridLines="1"/>
  <pageMargins left="0" right="0" top="0" bottom="0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35">
      <selection activeCell="B38" sqref="B38"/>
    </sheetView>
  </sheetViews>
  <sheetFormatPr defaultColWidth="9.140625" defaultRowHeight="12.75"/>
  <cols>
    <col min="1" max="1" width="46.421875" style="0" customWidth="1"/>
    <col min="2" max="2" width="12.140625" style="0" customWidth="1"/>
    <col min="3" max="4" width="15.28125" style="0" customWidth="1"/>
    <col min="5" max="5" width="15.00390625" style="0" customWidth="1"/>
    <col min="6" max="6" width="16.140625" style="0" hidden="1" customWidth="1"/>
    <col min="7" max="7" width="11.8515625" style="0" customWidth="1"/>
    <col min="8" max="8" width="19.7109375" style="0" customWidth="1"/>
    <col min="9" max="9" width="11.7109375" style="0" customWidth="1"/>
    <col min="10" max="10" width="13.7109375" style="0" customWidth="1"/>
    <col min="11" max="11" width="12.8515625" style="0" customWidth="1"/>
  </cols>
  <sheetData>
    <row r="1" spans="1:11" ht="12.75">
      <c r="A1" s="1" t="s">
        <v>68</v>
      </c>
      <c r="B1" s="2" t="s">
        <v>0</v>
      </c>
      <c r="C1" s="2" t="s">
        <v>69</v>
      </c>
      <c r="D1" s="2" t="s">
        <v>60</v>
      </c>
      <c r="E1" s="2" t="s">
        <v>65</v>
      </c>
      <c r="F1" s="2" t="s">
        <v>71</v>
      </c>
      <c r="G1" s="2" t="s">
        <v>2</v>
      </c>
      <c r="H1" s="2" t="s">
        <v>71</v>
      </c>
      <c r="I1" s="2" t="s">
        <v>74</v>
      </c>
      <c r="J1" s="2" t="s">
        <v>76</v>
      </c>
      <c r="K1" s="2" t="s">
        <v>78</v>
      </c>
    </row>
    <row r="2" spans="1:11" ht="12.75">
      <c r="A2" s="2" t="s">
        <v>84</v>
      </c>
      <c r="B2" s="2" t="s">
        <v>3</v>
      </c>
      <c r="C2" s="1" t="s">
        <v>70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72</v>
      </c>
      <c r="I2" s="1" t="s">
        <v>75</v>
      </c>
      <c r="J2" s="1" t="s">
        <v>95</v>
      </c>
      <c r="K2" s="1" t="s">
        <v>79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73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8" t="s">
        <v>94</v>
      </c>
      <c r="B5" s="3"/>
      <c r="I5" s="3"/>
    </row>
    <row r="6" spans="1:11" ht="12.75">
      <c r="A6" s="17" t="s">
        <v>96</v>
      </c>
      <c r="B6" s="3">
        <v>18</v>
      </c>
      <c r="C6">
        <v>23</v>
      </c>
      <c r="D6">
        <v>0.5</v>
      </c>
      <c r="E6">
        <f>C6*D6</f>
        <v>11.5</v>
      </c>
      <c r="F6" s="4">
        <v>500</v>
      </c>
      <c r="G6" s="5">
        <f>$F$6*C6+720</f>
        <v>12220</v>
      </c>
      <c r="H6" s="5">
        <f>D6*G6</f>
        <v>6110</v>
      </c>
      <c r="I6" s="6">
        <f>B6/$B$22</f>
        <v>0.007296814129875184</v>
      </c>
      <c r="J6" s="7">
        <f>I6*$B$65</f>
        <v>2859.91333006328</v>
      </c>
      <c r="K6" s="7">
        <f>H6+J6</f>
        <v>8969.91333006328</v>
      </c>
    </row>
    <row r="7" spans="1:11" ht="12.75">
      <c r="A7" t="s">
        <v>13</v>
      </c>
      <c r="B7" s="3">
        <v>307</v>
      </c>
      <c r="C7">
        <v>23</v>
      </c>
      <c r="D7">
        <v>1</v>
      </c>
      <c r="E7" s="18">
        <f>C7*D7</f>
        <v>23</v>
      </c>
      <c r="F7" s="4">
        <v>500</v>
      </c>
      <c r="G7" s="5">
        <f>$F$6*C7+720</f>
        <v>12220</v>
      </c>
      <c r="H7" s="5">
        <f>D7*G7</f>
        <v>12220</v>
      </c>
      <c r="I7" s="6">
        <f>B7/$B$22</f>
        <v>0.12445121877064898</v>
      </c>
      <c r="J7" s="7">
        <f>I7*$B$65</f>
        <v>48777.41068496816</v>
      </c>
      <c r="K7" s="7">
        <f>H7+J7</f>
        <v>60997.41068496816</v>
      </c>
    </row>
    <row r="8" spans="1:11" ht="12.75">
      <c r="A8" t="s">
        <v>14</v>
      </c>
      <c r="B8" s="3">
        <v>1423</v>
      </c>
      <c r="C8">
        <v>23</v>
      </c>
      <c r="D8">
        <v>2</v>
      </c>
      <c r="E8" s="18">
        <f>C8*D8</f>
        <v>46</v>
      </c>
      <c r="F8" s="4">
        <v>500</v>
      </c>
      <c r="G8" s="5">
        <f>$F$6*C8+720</f>
        <v>12220</v>
      </c>
      <c r="H8" s="5">
        <f>D8*G8</f>
        <v>24440</v>
      </c>
      <c r="I8" s="6">
        <f>B8/$B$22</f>
        <v>0.5768536948229104</v>
      </c>
      <c r="J8" s="7">
        <f>I8*$B$65</f>
        <v>226092.03714889148</v>
      </c>
      <c r="K8" s="7">
        <f>H8+J8</f>
        <v>250532.03714889148</v>
      </c>
    </row>
    <row r="9" spans="1:11" ht="12.75">
      <c r="A9" s="13" t="s">
        <v>47</v>
      </c>
      <c r="B9" s="3">
        <v>7</v>
      </c>
      <c r="C9">
        <v>13</v>
      </c>
      <c r="D9">
        <v>1</v>
      </c>
      <c r="E9" s="18">
        <f>C9*D9</f>
        <v>13</v>
      </c>
      <c r="F9" s="4">
        <v>500</v>
      </c>
      <c r="G9" s="5">
        <f>$F$6*C9+390</f>
        <v>6890</v>
      </c>
      <c r="H9" s="5">
        <f>D9*G9</f>
        <v>6890</v>
      </c>
      <c r="I9" s="6">
        <f>B9/$B$22</f>
        <v>0.002837649939395905</v>
      </c>
      <c r="J9" s="7">
        <f>I9*$B$65</f>
        <v>1112.188517246831</v>
      </c>
      <c r="K9" s="7">
        <f>H9+J9</f>
        <v>8002.188517246831</v>
      </c>
    </row>
    <row r="10" spans="1:11" ht="12.75">
      <c r="A10" s="17" t="s">
        <v>55</v>
      </c>
      <c r="C10">
        <v>10</v>
      </c>
      <c r="D10">
        <v>1</v>
      </c>
      <c r="E10" s="18">
        <f>C10*D10</f>
        <v>10</v>
      </c>
      <c r="F10" s="4">
        <v>500</v>
      </c>
      <c r="G10" s="5">
        <f>$F$6*C10+720</f>
        <v>5720</v>
      </c>
      <c r="H10" s="5">
        <f>D10*G10</f>
        <v>5720</v>
      </c>
      <c r="I10" s="6">
        <f>B10/$B$22</f>
        <v>0</v>
      </c>
      <c r="J10" s="7">
        <f>I10*$B$65</f>
        <v>0</v>
      </c>
      <c r="K10" s="7">
        <f>H10+J10</f>
        <v>5720</v>
      </c>
    </row>
    <row r="11" spans="1:11" ht="12.75">
      <c r="A11" s="17"/>
      <c r="E11" s="18"/>
      <c r="F11" s="4"/>
      <c r="G11" s="5"/>
      <c r="H11" s="5"/>
      <c r="I11" s="6"/>
      <c r="J11" s="7"/>
      <c r="K11" s="7"/>
    </row>
    <row r="12" spans="1:9" ht="12.75">
      <c r="A12" s="8" t="s">
        <v>93</v>
      </c>
      <c r="B12" s="3"/>
      <c r="I12" s="3"/>
    </row>
    <row r="13" spans="1:11" ht="12.75">
      <c r="A13" t="s">
        <v>16</v>
      </c>
      <c r="B13" s="3">
        <v>63</v>
      </c>
      <c r="C13">
        <v>24</v>
      </c>
      <c r="D13">
        <v>0.5</v>
      </c>
      <c r="E13" s="18">
        <f aca="true" t="shared" si="0" ref="E13:E18">C13*D13</f>
        <v>12</v>
      </c>
      <c r="F13" s="4">
        <v>500</v>
      </c>
      <c r="G13" s="5">
        <f aca="true" t="shared" si="1" ref="G13:G18">C13*F13+775</f>
        <v>12775</v>
      </c>
      <c r="H13" s="5">
        <f aca="true" t="shared" si="2" ref="H13:H18">D13*G13</f>
        <v>6387.5</v>
      </c>
      <c r="I13" s="6">
        <f aca="true" t="shared" si="3" ref="I13:I18">B13/$B$22</f>
        <v>0.025538849454563143</v>
      </c>
      <c r="J13" s="7">
        <f aca="true" t="shared" si="4" ref="J13:J18">I13*$B$65</f>
        <v>10009.696655221478</v>
      </c>
      <c r="K13" s="7">
        <f aca="true" t="shared" si="5" ref="K13:K18">H13+J13</f>
        <v>16397.19665522148</v>
      </c>
    </row>
    <row r="14" spans="1:11" ht="12.75">
      <c r="A14" s="21" t="s">
        <v>63</v>
      </c>
      <c r="B14" s="3">
        <v>25.15</v>
      </c>
      <c r="C14">
        <v>24</v>
      </c>
      <c r="D14">
        <v>0.5</v>
      </c>
      <c r="E14">
        <f t="shared" si="0"/>
        <v>12</v>
      </c>
      <c r="F14" s="4">
        <v>500</v>
      </c>
      <c r="G14" s="5">
        <f t="shared" si="1"/>
        <v>12775</v>
      </c>
      <c r="H14" s="5">
        <f t="shared" si="2"/>
        <v>6387.5</v>
      </c>
      <c r="I14" s="6">
        <f t="shared" si="3"/>
        <v>0.010195270853686714</v>
      </c>
      <c r="J14" s="7">
        <f t="shared" si="4"/>
        <v>3995.934458393971</v>
      </c>
      <c r="K14" s="7">
        <f t="shared" si="5"/>
        <v>10383.434458393971</v>
      </c>
    </row>
    <row r="15" spans="1:11" ht="12.75">
      <c r="A15" s="21" t="s">
        <v>64</v>
      </c>
      <c r="B15" s="3">
        <v>114.52</v>
      </c>
      <c r="C15">
        <v>24</v>
      </c>
      <c r="D15">
        <v>0.5</v>
      </c>
      <c r="E15">
        <f t="shared" si="0"/>
        <v>12</v>
      </c>
      <c r="F15" s="4">
        <v>500</v>
      </c>
      <c r="G15" s="5">
        <f t="shared" si="1"/>
        <v>12775</v>
      </c>
      <c r="H15" s="5">
        <f t="shared" si="2"/>
        <v>6387.5</v>
      </c>
      <c r="I15" s="6">
        <f t="shared" si="3"/>
        <v>0.046423953008517004</v>
      </c>
      <c r="J15" s="7">
        <f t="shared" si="4"/>
        <v>18195.404142158153</v>
      </c>
      <c r="K15" s="7">
        <f t="shared" si="5"/>
        <v>24582.904142158153</v>
      </c>
    </row>
    <row r="16" spans="1:11" ht="12.75">
      <c r="A16" s="18" t="s">
        <v>17</v>
      </c>
      <c r="B16" s="3">
        <v>175</v>
      </c>
      <c r="C16">
        <v>24</v>
      </c>
      <c r="D16">
        <v>0.5</v>
      </c>
      <c r="E16">
        <f t="shared" si="0"/>
        <v>12</v>
      </c>
      <c r="F16" s="4">
        <v>500</v>
      </c>
      <c r="G16" s="5">
        <f t="shared" si="1"/>
        <v>12775</v>
      </c>
      <c r="H16" s="5">
        <f t="shared" si="2"/>
        <v>6387.5</v>
      </c>
      <c r="I16" s="6">
        <f t="shared" si="3"/>
        <v>0.07094124848489762</v>
      </c>
      <c r="J16" s="7">
        <f t="shared" si="4"/>
        <v>27804.712931170772</v>
      </c>
      <c r="K16" s="7">
        <f t="shared" si="5"/>
        <v>34192.21293117077</v>
      </c>
    </row>
    <row r="17" spans="1:11" ht="12.75">
      <c r="A17" s="13" t="s">
        <v>97</v>
      </c>
      <c r="B17" s="3">
        <v>334.16</v>
      </c>
      <c r="C17">
        <v>24</v>
      </c>
      <c r="D17">
        <v>1</v>
      </c>
      <c r="E17" s="18">
        <f t="shared" si="0"/>
        <v>24</v>
      </c>
      <c r="F17" s="4">
        <v>500</v>
      </c>
      <c r="G17" s="5">
        <f t="shared" si="1"/>
        <v>12775</v>
      </c>
      <c r="H17" s="5">
        <f t="shared" si="2"/>
        <v>12775</v>
      </c>
      <c r="I17" s="6">
        <f t="shared" si="3"/>
        <v>0.1354613005355051</v>
      </c>
      <c r="J17" s="7">
        <f t="shared" si="4"/>
        <v>53092.70213188587</v>
      </c>
      <c r="K17" s="7">
        <f t="shared" si="5"/>
        <v>65867.70213188586</v>
      </c>
    </row>
    <row r="18" spans="1:11" ht="12.75">
      <c r="A18" s="13" t="s">
        <v>98</v>
      </c>
      <c r="B18" s="3"/>
      <c r="C18">
        <v>100</v>
      </c>
      <c r="D18">
        <v>1</v>
      </c>
      <c r="E18">
        <f t="shared" si="0"/>
        <v>100</v>
      </c>
      <c r="F18" s="4">
        <v>500</v>
      </c>
      <c r="G18" s="5">
        <f t="shared" si="1"/>
        <v>50775</v>
      </c>
      <c r="H18" s="5">
        <f t="shared" si="2"/>
        <v>50775</v>
      </c>
      <c r="I18" s="6">
        <f t="shared" si="3"/>
        <v>0</v>
      </c>
      <c r="J18" s="7">
        <f t="shared" si="4"/>
        <v>0</v>
      </c>
      <c r="K18" s="7">
        <f t="shared" si="5"/>
        <v>50775</v>
      </c>
    </row>
    <row r="19" spans="2:11" ht="12.75">
      <c r="B19" s="3"/>
      <c r="F19" s="4"/>
      <c r="G19" s="5"/>
      <c r="H19" s="5"/>
      <c r="I19" s="6"/>
      <c r="J19" s="7"/>
      <c r="K19" s="7"/>
    </row>
    <row r="20" spans="1:11" ht="12.75">
      <c r="A20" s="13" t="s">
        <v>99</v>
      </c>
      <c r="C20">
        <v>13</v>
      </c>
      <c r="D20">
        <v>1</v>
      </c>
      <c r="E20" s="18">
        <f>C20*D20</f>
        <v>13</v>
      </c>
      <c r="F20" s="4">
        <v>500</v>
      </c>
      <c r="G20" s="5">
        <f>C20*F20+390</f>
        <v>6890</v>
      </c>
      <c r="H20" s="5">
        <f>D20*G20</f>
        <v>6890</v>
      </c>
      <c r="I20" s="6">
        <f>B20/$B$22</f>
        <v>0</v>
      </c>
      <c r="J20" s="7">
        <f>I20*$B$65</f>
        <v>0</v>
      </c>
      <c r="K20" s="7">
        <f>H20+J20</f>
        <v>6890</v>
      </c>
    </row>
    <row r="22" spans="1:11" ht="12.75">
      <c r="A22" s="8" t="s">
        <v>91</v>
      </c>
      <c r="B22" s="9">
        <f>SUM(B6:B17)</f>
        <v>2466.83</v>
      </c>
      <c r="C22" s="10">
        <f>SUM(C6:C20)</f>
        <v>325</v>
      </c>
      <c r="D22" s="10">
        <f>SUM(D6:D20)</f>
        <v>10.5</v>
      </c>
      <c r="E22" s="10">
        <f>SUM(E6:E20)</f>
        <v>288.5</v>
      </c>
      <c r="G22" s="9"/>
      <c r="H22" s="12">
        <f>SUM(H6:H20)</f>
        <v>151370</v>
      </c>
      <c r="I22" s="11">
        <f>SUM(I6:I17)</f>
        <v>1</v>
      </c>
      <c r="J22" s="12">
        <f>SUM(J6:J20)</f>
        <v>391939.99999999994</v>
      </c>
      <c r="K22" s="12">
        <f>SUM(K6:K20)</f>
        <v>543310</v>
      </c>
    </row>
    <row r="23" spans="1:11" ht="12.75">
      <c r="A23" s="8"/>
      <c r="B23" s="9"/>
      <c r="C23" s="10"/>
      <c r="D23" s="10"/>
      <c r="E23" s="10"/>
      <c r="G23" s="9"/>
      <c r="H23" s="9"/>
      <c r="I23" s="11"/>
      <c r="J23" s="12"/>
      <c r="K23" s="12"/>
    </row>
    <row r="24" spans="1:6" ht="12.75">
      <c r="A24" s="1" t="s">
        <v>20</v>
      </c>
      <c r="F24" s="4"/>
    </row>
    <row r="25" spans="1:6" ht="12.75">
      <c r="A25" s="8" t="s">
        <v>21</v>
      </c>
      <c r="F25" s="4"/>
    </row>
    <row r="26" spans="1:11" ht="12.75">
      <c r="A26" t="s">
        <v>22</v>
      </c>
      <c r="B26" s="3">
        <v>1263</v>
      </c>
      <c r="C26">
        <v>26</v>
      </c>
      <c r="D26">
        <v>2</v>
      </c>
      <c r="E26">
        <f>C26*D26</f>
        <v>52</v>
      </c>
      <c r="F26" s="4">
        <v>500</v>
      </c>
      <c r="G26" s="5">
        <f>C26*F26+750</f>
        <v>13750</v>
      </c>
      <c r="H26" s="5">
        <f>D26*G26</f>
        <v>27500</v>
      </c>
      <c r="I26" s="6">
        <f>B26/$B$60</f>
        <v>0.06956083047810817</v>
      </c>
      <c r="J26" s="7">
        <f>I26*$B$66</f>
        <v>28467.28294735242</v>
      </c>
      <c r="K26" s="7">
        <f>H26+J26</f>
        <v>55967.28294735242</v>
      </c>
    </row>
    <row r="27" spans="1:11" ht="12.75">
      <c r="A27" t="s">
        <v>23</v>
      </c>
      <c r="B27" s="3">
        <v>2564</v>
      </c>
      <c r="C27">
        <v>26</v>
      </c>
      <c r="D27">
        <v>2</v>
      </c>
      <c r="E27">
        <f>C27*D27</f>
        <v>52</v>
      </c>
      <c r="F27" s="4">
        <v>500</v>
      </c>
      <c r="G27" s="5">
        <f>C27*F27+750</f>
        <v>13750</v>
      </c>
      <c r="H27" s="5">
        <f>D27*G27</f>
        <v>27500</v>
      </c>
      <c r="I27" s="6">
        <f>B27/$B$60</f>
        <v>0.14121454421684032</v>
      </c>
      <c r="J27" s="7">
        <f>I27*$B$66</f>
        <v>57791.06371893238</v>
      </c>
      <c r="K27" s="7">
        <f>H27+J27</f>
        <v>85291.06371893239</v>
      </c>
    </row>
    <row r="28" spans="1:11" ht="12.75">
      <c r="A28" t="s">
        <v>24</v>
      </c>
      <c r="B28" s="3">
        <v>3639</v>
      </c>
      <c r="C28">
        <v>26</v>
      </c>
      <c r="D28">
        <v>4</v>
      </c>
      <c r="E28">
        <f>C28*D28</f>
        <v>104</v>
      </c>
      <c r="F28" s="4">
        <v>500</v>
      </c>
      <c r="G28" s="5">
        <f>C28*F28+750</f>
        <v>13750</v>
      </c>
      <c r="H28" s="5">
        <f>D28*G28</f>
        <v>55000</v>
      </c>
      <c r="I28" s="6">
        <f>B28/$B$60</f>
        <v>0.20042111014238764</v>
      </c>
      <c r="J28" s="7">
        <f>I28*$B$66</f>
        <v>82020.93637800115</v>
      </c>
      <c r="K28" s="7">
        <f>H28+J28</f>
        <v>137020.93637800115</v>
      </c>
    </row>
    <row r="29" spans="1:11" ht="12.75">
      <c r="A29" t="s">
        <v>25</v>
      </c>
      <c r="B29" s="3">
        <v>10330</v>
      </c>
      <c r="C29">
        <v>26</v>
      </c>
      <c r="D29">
        <v>3</v>
      </c>
      <c r="E29">
        <f>C29*D29</f>
        <v>78</v>
      </c>
      <c r="F29" s="4">
        <v>500</v>
      </c>
      <c r="G29" s="5">
        <f>C29*F29+750</f>
        <v>13750</v>
      </c>
      <c r="H29" s="5">
        <f>D29*G29</f>
        <v>41250</v>
      </c>
      <c r="I29" s="6">
        <f>B29/$B$60</f>
        <v>0.5689337916380501</v>
      </c>
      <c r="J29" s="7">
        <f>I29*$B$66</f>
        <v>232832.17169133056</v>
      </c>
      <c r="K29" s="7">
        <f>H29+J29</f>
        <v>274082.17169133056</v>
      </c>
    </row>
    <row r="30" spans="1:9" ht="12.75">
      <c r="A30" s="8" t="s">
        <v>26</v>
      </c>
      <c r="B30" s="3"/>
      <c r="F30" s="4"/>
      <c r="I30" s="3"/>
    </row>
    <row r="31" spans="1:11" ht="12.75">
      <c r="A31" t="s">
        <v>27</v>
      </c>
      <c r="B31" s="3">
        <v>33</v>
      </c>
      <c r="C31">
        <v>12.5</v>
      </c>
      <c r="D31">
        <v>0.5</v>
      </c>
      <c r="E31">
        <f>C31*D31</f>
        <v>6.25</v>
      </c>
      <c r="F31" s="4">
        <v>500</v>
      </c>
      <c r="G31" s="5">
        <f>C31*F31+360</f>
        <v>6610</v>
      </c>
      <c r="H31" s="5">
        <f>D31*G31</f>
        <v>3305</v>
      </c>
      <c r="I31" s="6">
        <f>B31/$B$60</f>
        <v>0.001817503884226104</v>
      </c>
      <c r="J31" s="7">
        <f>I31*$B$66</f>
        <v>743.8007420923435</v>
      </c>
      <c r="K31" s="7">
        <f>H31+J31</f>
        <v>4048.8007420923436</v>
      </c>
    </row>
    <row r="32" spans="1:11" ht="12.75">
      <c r="A32" t="s">
        <v>28</v>
      </c>
      <c r="B32" s="3">
        <v>91</v>
      </c>
      <c r="C32">
        <v>12.5</v>
      </c>
      <c r="D32">
        <v>0.5</v>
      </c>
      <c r="E32">
        <f>C32*D32</f>
        <v>6.25</v>
      </c>
      <c r="F32" s="4">
        <v>500</v>
      </c>
      <c r="G32" s="5">
        <f>C32*F32+360</f>
        <v>6610</v>
      </c>
      <c r="H32" s="5">
        <f>D32*G32</f>
        <v>3305</v>
      </c>
      <c r="I32" s="6">
        <f>B32/$B$60</f>
        <v>0.005011904650441681</v>
      </c>
      <c r="J32" s="7">
        <f>I32*$B$66</f>
        <v>2051.086894860705</v>
      </c>
      <c r="K32" s="7">
        <f>H32+J32</f>
        <v>5356.086894860705</v>
      </c>
    </row>
    <row r="33" spans="1:11" ht="12.75">
      <c r="A33" t="s">
        <v>29</v>
      </c>
      <c r="B33" s="3">
        <v>84.2</v>
      </c>
      <c r="C33">
        <v>12.5</v>
      </c>
      <c r="D33">
        <v>0.5</v>
      </c>
      <c r="E33">
        <f>C33*D33</f>
        <v>6.25</v>
      </c>
      <c r="F33" s="4">
        <v>500</v>
      </c>
      <c r="G33" s="5">
        <f>C33*F33+360</f>
        <v>6610</v>
      </c>
      <c r="H33" s="5">
        <f>D33*G33</f>
        <v>3305</v>
      </c>
      <c r="I33" s="6">
        <f>B33/$B$60</f>
        <v>0.004637388698540544</v>
      </c>
      <c r="J33" s="7">
        <f>I33*$B$66</f>
        <v>1897.8188631568278</v>
      </c>
      <c r="K33" s="7">
        <f>H33+J33</f>
        <v>5202.818863156828</v>
      </c>
    </row>
    <row r="34" spans="2:11" ht="12.75">
      <c r="B34" s="3"/>
      <c r="F34" s="4"/>
      <c r="G34" s="5"/>
      <c r="H34" s="5"/>
      <c r="I34" s="6"/>
      <c r="J34" s="7"/>
      <c r="K34" s="7"/>
    </row>
    <row r="35" spans="1:9" ht="12.75">
      <c r="A35" s="8" t="s">
        <v>90</v>
      </c>
      <c r="B35" s="3"/>
      <c r="F35" s="4"/>
      <c r="I35" s="3"/>
    </row>
    <row r="36" spans="1:11" ht="12.75">
      <c r="A36" t="s">
        <v>38</v>
      </c>
      <c r="B36" s="3">
        <v>0.5</v>
      </c>
      <c r="C36">
        <v>12</v>
      </c>
      <c r="D36">
        <v>1</v>
      </c>
      <c r="E36">
        <f aca="true" t="shared" si="6" ref="E36:E43">C36*D36</f>
        <v>12</v>
      </c>
      <c r="F36" s="4">
        <v>500</v>
      </c>
      <c r="G36" s="5">
        <f>C36*F36+360</f>
        <v>6360</v>
      </c>
      <c r="H36" s="5">
        <f aca="true" t="shared" si="7" ref="H36:H43">D36*G36</f>
        <v>6360</v>
      </c>
      <c r="I36" s="6">
        <f aca="true" t="shared" si="8" ref="I36:I43">B36/$B$60</f>
        <v>2.7537937639789454E-05</v>
      </c>
      <c r="J36" s="7">
        <f aca="true" t="shared" si="9" ref="J36:J43">I36*$B$66</f>
        <v>11.269708213520355</v>
      </c>
      <c r="K36" s="7">
        <f aca="true" t="shared" si="10" ref="K36:K43">H36+J36</f>
        <v>6371.26970821352</v>
      </c>
    </row>
    <row r="37" spans="1:11" ht="12.75">
      <c r="A37" t="s">
        <v>56</v>
      </c>
      <c r="B37" s="3">
        <v>0.8</v>
      </c>
      <c r="C37">
        <v>12</v>
      </c>
      <c r="D37">
        <v>1</v>
      </c>
      <c r="E37">
        <f t="shared" si="6"/>
        <v>12</v>
      </c>
      <c r="F37" s="4">
        <v>500</v>
      </c>
      <c r="G37" s="5">
        <f aca="true" t="shared" si="11" ref="G37:G43">C37*F37+360</f>
        <v>6360</v>
      </c>
      <c r="H37" s="5">
        <f t="shared" si="7"/>
        <v>6360</v>
      </c>
      <c r="I37" s="6">
        <f t="shared" si="8"/>
        <v>4.406070022366313E-05</v>
      </c>
      <c r="J37" s="7">
        <f t="shared" si="9"/>
        <v>18.031533141632572</v>
      </c>
      <c r="K37" s="7">
        <f t="shared" si="10"/>
        <v>6378.031533141632</v>
      </c>
    </row>
    <row r="38" spans="1:11" ht="12.75">
      <c r="A38" s="13" t="s">
        <v>39</v>
      </c>
      <c r="B38" s="3">
        <v>3.4</v>
      </c>
      <c r="C38">
        <v>12</v>
      </c>
      <c r="D38">
        <v>1</v>
      </c>
      <c r="E38">
        <f t="shared" si="6"/>
        <v>12</v>
      </c>
      <c r="F38" s="4">
        <v>500</v>
      </c>
      <c r="G38" s="5">
        <f t="shared" si="11"/>
        <v>6360</v>
      </c>
      <c r="H38" s="5">
        <f t="shared" si="7"/>
        <v>6360</v>
      </c>
      <c r="I38" s="6">
        <f t="shared" si="8"/>
        <v>0.0001872579759505683</v>
      </c>
      <c r="J38" s="7">
        <f t="shared" si="9"/>
        <v>76.63401585193843</v>
      </c>
      <c r="K38" s="7">
        <f t="shared" si="10"/>
        <v>6436.634015851939</v>
      </c>
    </row>
    <row r="39" spans="1:11" ht="12.75">
      <c r="A39" t="s">
        <v>100</v>
      </c>
      <c r="B39" s="3">
        <v>1.7</v>
      </c>
      <c r="C39">
        <v>12</v>
      </c>
      <c r="D39">
        <v>1</v>
      </c>
      <c r="E39">
        <f t="shared" si="6"/>
        <v>12</v>
      </c>
      <c r="F39" s="4">
        <v>500</v>
      </c>
      <c r="G39" s="5">
        <f t="shared" si="11"/>
        <v>6360</v>
      </c>
      <c r="H39" s="5">
        <f t="shared" si="7"/>
        <v>6360</v>
      </c>
      <c r="I39" s="6">
        <f t="shared" si="8"/>
        <v>9.362898797528415E-05</v>
      </c>
      <c r="J39" s="7">
        <f t="shared" si="9"/>
        <v>38.317007925969214</v>
      </c>
      <c r="K39" s="7">
        <f t="shared" si="10"/>
        <v>6398.317007925969</v>
      </c>
    </row>
    <row r="40" spans="1:11" ht="12.75">
      <c r="A40" t="s">
        <v>41</v>
      </c>
      <c r="B40" s="3">
        <v>4.2</v>
      </c>
      <c r="C40">
        <v>12</v>
      </c>
      <c r="D40">
        <v>1</v>
      </c>
      <c r="E40">
        <f t="shared" si="6"/>
        <v>12</v>
      </c>
      <c r="F40" s="4">
        <v>500</v>
      </c>
      <c r="G40" s="5">
        <f t="shared" si="11"/>
        <v>6360</v>
      </c>
      <c r="H40" s="5">
        <f t="shared" si="7"/>
        <v>6360</v>
      </c>
      <c r="I40" s="6">
        <f t="shared" si="8"/>
        <v>0.00023131867617423143</v>
      </c>
      <c r="J40" s="7">
        <f t="shared" si="9"/>
        <v>94.665548993571</v>
      </c>
      <c r="K40" s="7">
        <f t="shared" si="10"/>
        <v>6454.665548993571</v>
      </c>
    </row>
    <row r="41" spans="1:11" ht="12.75">
      <c r="A41" t="s">
        <v>42</v>
      </c>
      <c r="B41" s="3">
        <v>9</v>
      </c>
      <c r="C41">
        <v>12</v>
      </c>
      <c r="D41">
        <v>1</v>
      </c>
      <c r="E41">
        <f t="shared" si="6"/>
        <v>12</v>
      </c>
      <c r="F41" s="4">
        <v>500</v>
      </c>
      <c r="G41" s="5">
        <f t="shared" si="11"/>
        <v>6360</v>
      </c>
      <c r="H41" s="5">
        <f t="shared" si="7"/>
        <v>6360</v>
      </c>
      <c r="I41" s="6">
        <f t="shared" si="8"/>
        <v>0.0004956828775162102</v>
      </c>
      <c r="J41" s="7">
        <f t="shared" si="9"/>
        <v>202.8547478433664</v>
      </c>
      <c r="K41" s="7">
        <f t="shared" si="10"/>
        <v>6562.854747843367</v>
      </c>
    </row>
    <row r="42" spans="1:11" ht="12.75">
      <c r="A42" t="s">
        <v>43</v>
      </c>
      <c r="B42" s="3">
        <v>36.25</v>
      </c>
      <c r="C42">
        <v>12</v>
      </c>
      <c r="D42">
        <v>1</v>
      </c>
      <c r="E42">
        <f t="shared" si="6"/>
        <v>12</v>
      </c>
      <c r="F42" s="4">
        <v>500</v>
      </c>
      <c r="G42" s="5">
        <f t="shared" si="11"/>
        <v>6360</v>
      </c>
      <c r="H42" s="5">
        <f t="shared" si="7"/>
        <v>6360</v>
      </c>
      <c r="I42" s="6">
        <f t="shared" si="8"/>
        <v>0.0019965004788847357</v>
      </c>
      <c r="J42" s="7">
        <f t="shared" si="9"/>
        <v>817.0538454802258</v>
      </c>
      <c r="K42" s="7">
        <f t="shared" si="10"/>
        <v>7177.053845480226</v>
      </c>
    </row>
    <row r="43" spans="1:11" ht="12.75">
      <c r="A43" t="s">
        <v>44</v>
      </c>
      <c r="B43" s="3">
        <v>3.62</v>
      </c>
      <c r="C43">
        <v>12</v>
      </c>
      <c r="D43">
        <v>1</v>
      </c>
      <c r="E43">
        <f t="shared" si="6"/>
        <v>12</v>
      </c>
      <c r="F43" s="4">
        <v>500</v>
      </c>
      <c r="G43" s="5">
        <f t="shared" si="11"/>
        <v>6360</v>
      </c>
      <c r="H43" s="5">
        <f t="shared" si="7"/>
        <v>6360</v>
      </c>
      <c r="I43" s="6">
        <f t="shared" si="8"/>
        <v>0.00019937466851207566</v>
      </c>
      <c r="J43" s="7">
        <f t="shared" si="9"/>
        <v>81.59268746588738</v>
      </c>
      <c r="K43" s="7">
        <f t="shared" si="10"/>
        <v>6441.592687465887</v>
      </c>
    </row>
    <row r="44" spans="2:11" ht="12.75">
      <c r="B44" s="3"/>
      <c r="F44" s="4"/>
      <c r="G44" s="5"/>
      <c r="H44" s="5"/>
      <c r="I44" s="6"/>
      <c r="J44" s="7"/>
      <c r="K44" s="7"/>
    </row>
    <row r="45" spans="1:9" ht="12.75">
      <c r="A45" s="8" t="s">
        <v>101</v>
      </c>
      <c r="F45" s="4"/>
      <c r="H45" s="5"/>
      <c r="I45" t="s">
        <v>46</v>
      </c>
    </row>
    <row r="46" spans="1:11" ht="12.75">
      <c r="A46" s="13" t="s">
        <v>92</v>
      </c>
      <c r="C46">
        <v>13</v>
      </c>
      <c r="D46">
        <v>1</v>
      </c>
      <c r="E46">
        <f>C46*D46</f>
        <v>13</v>
      </c>
      <c r="F46" s="4">
        <v>500</v>
      </c>
      <c r="G46" s="5">
        <f>C46*F46+390</f>
        <v>6890</v>
      </c>
      <c r="H46" s="5">
        <f>D46*G46</f>
        <v>6890</v>
      </c>
      <c r="I46" s="6"/>
      <c r="J46" s="7">
        <f>I46*$B$66</f>
        <v>0</v>
      </c>
      <c r="K46" s="7">
        <f>H46+J46</f>
        <v>6890</v>
      </c>
    </row>
    <row r="47" spans="1:11" ht="12.75">
      <c r="A47" s="16" t="s">
        <v>102</v>
      </c>
      <c r="C47">
        <v>13</v>
      </c>
      <c r="D47">
        <v>1</v>
      </c>
      <c r="E47">
        <v>13</v>
      </c>
      <c r="F47" s="4">
        <v>500</v>
      </c>
      <c r="G47" s="5">
        <f>C47*F47+390</f>
        <v>6890</v>
      </c>
      <c r="H47" s="5">
        <f>D47*G47</f>
        <v>6890</v>
      </c>
      <c r="I47" s="6"/>
      <c r="J47" s="7">
        <f>I47*$B$66</f>
        <v>0</v>
      </c>
      <c r="K47" s="7">
        <f>H47+J47</f>
        <v>6890</v>
      </c>
    </row>
    <row r="48" spans="1:11" ht="12.75">
      <c r="A48" s="14" t="s">
        <v>50</v>
      </c>
      <c r="F48" s="4"/>
      <c r="G48" s="5"/>
      <c r="H48" s="5"/>
      <c r="J48" s="7"/>
      <c r="K48" s="7"/>
    </row>
    <row r="49" spans="1:11" ht="12.75">
      <c r="A49" s="13" t="s">
        <v>49</v>
      </c>
      <c r="C49">
        <v>9.5</v>
      </c>
      <c r="D49">
        <v>1</v>
      </c>
      <c r="E49">
        <f>C49*D49</f>
        <v>9.5</v>
      </c>
      <c r="F49" s="4">
        <v>500</v>
      </c>
      <c r="G49" s="5">
        <f>C49*F49+390</f>
        <v>5140</v>
      </c>
      <c r="H49" s="5">
        <f>D49*G49</f>
        <v>5140</v>
      </c>
      <c r="J49" s="7">
        <f>I49*$B$66</f>
        <v>0</v>
      </c>
      <c r="K49" s="7">
        <f>H49+J49</f>
        <v>5140</v>
      </c>
    </row>
    <row r="50" spans="1:11" ht="12.75">
      <c r="A50" s="13"/>
      <c r="F50" s="4"/>
      <c r="G50" s="5"/>
      <c r="H50" s="5"/>
      <c r="J50" s="7"/>
      <c r="K50" s="7"/>
    </row>
    <row r="51" spans="1:9" ht="12.75">
      <c r="A51" s="8" t="s">
        <v>93</v>
      </c>
      <c r="B51" s="3"/>
      <c r="F51" s="4"/>
      <c r="I51" s="3"/>
    </row>
    <row r="52" spans="1:11" ht="12.75">
      <c r="A52" t="s">
        <v>56</v>
      </c>
      <c r="B52" s="3">
        <v>1.6</v>
      </c>
      <c r="C52">
        <v>16</v>
      </c>
      <c r="D52">
        <v>1</v>
      </c>
      <c r="E52">
        <f aca="true" t="shared" si="12" ref="E52:E58">C52*D52</f>
        <v>16</v>
      </c>
      <c r="F52" s="4">
        <v>500</v>
      </c>
      <c r="G52" s="5">
        <f aca="true" t="shared" si="13" ref="G52:G58">C52*F52+470</f>
        <v>8470</v>
      </c>
      <c r="H52" s="5">
        <f aca="true" t="shared" si="14" ref="H52:H58">D52*G52</f>
        <v>8470</v>
      </c>
      <c r="I52" s="6">
        <f aca="true" t="shared" si="15" ref="I52:I58">B52/$B$60</f>
        <v>8.812140044732626E-05</v>
      </c>
      <c r="J52" s="7">
        <f aca="true" t="shared" si="16" ref="J52:J58">I52*$B$66</f>
        <v>36.063066283265144</v>
      </c>
      <c r="K52" s="7">
        <f aca="true" t="shared" si="17" ref="K52:K58">H52+J52</f>
        <v>8506.063066283265</v>
      </c>
    </row>
    <row r="53" spans="1:11" ht="12.75">
      <c r="A53" t="s">
        <v>32</v>
      </c>
      <c r="B53" s="3">
        <v>2.79</v>
      </c>
      <c r="C53">
        <v>16</v>
      </c>
      <c r="D53">
        <v>1</v>
      </c>
      <c r="E53">
        <f t="shared" si="12"/>
        <v>16</v>
      </c>
      <c r="F53" s="4">
        <v>500</v>
      </c>
      <c r="G53" s="5">
        <f t="shared" si="13"/>
        <v>8470</v>
      </c>
      <c r="H53" s="5">
        <f t="shared" si="14"/>
        <v>8470</v>
      </c>
      <c r="I53" s="6">
        <f t="shared" si="15"/>
        <v>0.00015366169203002517</v>
      </c>
      <c r="J53" s="7">
        <f t="shared" si="16"/>
        <v>62.884971831443586</v>
      </c>
      <c r="K53" s="7">
        <f t="shared" si="17"/>
        <v>8532.884971831443</v>
      </c>
    </row>
    <row r="54" spans="1:11" ht="12.75">
      <c r="A54" t="s">
        <v>33</v>
      </c>
      <c r="B54" s="3">
        <v>10</v>
      </c>
      <c r="C54">
        <v>16</v>
      </c>
      <c r="D54">
        <v>1</v>
      </c>
      <c r="E54">
        <f t="shared" si="12"/>
        <v>16</v>
      </c>
      <c r="F54" s="4">
        <v>500</v>
      </c>
      <c r="G54" s="5">
        <f t="shared" si="13"/>
        <v>8470</v>
      </c>
      <c r="H54" s="5">
        <f t="shared" si="14"/>
        <v>8470</v>
      </c>
      <c r="I54" s="6">
        <f t="shared" si="15"/>
        <v>0.0005507587527957891</v>
      </c>
      <c r="J54" s="7">
        <f t="shared" si="16"/>
        <v>225.39416427040712</v>
      </c>
      <c r="K54" s="7">
        <f t="shared" si="17"/>
        <v>8695.394164270407</v>
      </c>
    </row>
    <row r="55" spans="1:11" ht="12.75">
      <c r="A55" t="s">
        <v>34</v>
      </c>
      <c r="B55" s="3">
        <v>4.2</v>
      </c>
      <c r="C55">
        <v>16</v>
      </c>
      <c r="D55">
        <v>1</v>
      </c>
      <c r="E55">
        <f t="shared" si="12"/>
        <v>16</v>
      </c>
      <c r="F55" s="4">
        <v>500</v>
      </c>
      <c r="G55" s="5">
        <f t="shared" si="13"/>
        <v>8470</v>
      </c>
      <c r="H55" s="5">
        <f t="shared" si="14"/>
        <v>8470</v>
      </c>
      <c r="I55" s="6">
        <f t="shared" si="15"/>
        <v>0.00023131867617423143</v>
      </c>
      <c r="J55" s="7">
        <f t="shared" si="16"/>
        <v>94.665548993571</v>
      </c>
      <c r="K55" s="7">
        <f t="shared" si="17"/>
        <v>8564.665548993571</v>
      </c>
    </row>
    <row r="56" spans="1:11" ht="12.75">
      <c r="A56" t="s">
        <v>35</v>
      </c>
      <c r="B56" s="3">
        <v>4</v>
      </c>
      <c r="C56">
        <v>16</v>
      </c>
      <c r="D56">
        <v>1</v>
      </c>
      <c r="E56">
        <f t="shared" si="12"/>
        <v>16</v>
      </c>
      <c r="F56" s="4">
        <v>500</v>
      </c>
      <c r="G56" s="5">
        <f t="shared" si="13"/>
        <v>8470</v>
      </c>
      <c r="H56" s="5">
        <f t="shared" si="14"/>
        <v>8470</v>
      </c>
      <c r="I56" s="6">
        <f t="shared" si="15"/>
        <v>0.00022030350111831563</v>
      </c>
      <c r="J56" s="7">
        <f t="shared" si="16"/>
        <v>90.15766570816284</v>
      </c>
      <c r="K56" s="7">
        <f t="shared" si="17"/>
        <v>8560.157665708162</v>
      </c>
    </row>
    <row r="57" spans="1:11" ht="12.75">
      <c r="A57" s="13" t="s">
        <v>103</v>
      </c>
      <c r="B57" s="3">
        <v>56.01</v>
      </c>
      <c r="C57">
        <v>16</v>
      </c>
      <c r="D57">
        <v>0.5</v>
      </c>
      <c r="E57">
        <f t="shared" si="12"/>
        <v>8</v>
      </c>
      <c r="F57" s="4">
        <v>500</v>
      </c>
      <c r="G57" s="5">
        <f>C57*F57+470</f>
        <v>8470</v>
      </c>
      <c r="H57" s="5">
        <f>D57*G57</f>
        <v>4235</v>
      </c>
      <c r="I57" s="6">
        <f t="shared" si="15"/>
        <v>0.0030847997744092148</v>
      </c>
      <c r="J57" s="7">
        <f t="shared" si="16"/>
        <v>1262.4327140785504</v>
      </c>
      <c r="K57" s="7">
        <f t="shared" si="17"/>
        <v>5497.43271407855</v>
      </c>
    </row>
    <row r="58" spans="1:11" ht="12.75">
      <c r="A58" t="s">
        <v>36</v>
      </c>
      <c r="B58" s="3">
        <v>14.5</v>
      </c>
      <c r="C58">
        <v>16</v>
      </c>
      <c r="D58">
        <v>1</v>
      </c>
      <c r="E58">
        <f t="shared" si="12"/>
        <v>16</v>
      </c>
      <c r="F58" s="4">
        <v>500</v>
      </c>
      <c r="G58" s="5">
        <f t="shared" si="13"/>
        <v>8470</v>
      </c>
      <c r="H58" s="5">
        <f t="shared" si="14"/>
        <v>8470</v>
      </c>
      <c r="I58" s="6">
        <f t="shared" si="15"/>
        <v>0.0007986001915538942</v>
      </c>
      <c r="J58" s="7">
        <f t="shared" si="16"/>
        <v>326.8215381920903</v>
      </c>
      <c r="K58" s="7">
        <f t="shared" si="17"/>
        <v>8796.82153819209</v>
      </c>
    </row>
    <row r="59" spans="2:11" ht="12.75">
      <c r="B59" s="3"/>
      <c r="F59" s="4"/>
      <c r="G59" s="5"/>
      <c r="H59" s="5"/>
      <c r="I59" s="6"/>
      <c r="J59" s="7"/>
      <c r="K59" s="7"/>
    </row>
    <row r="60" spans="1:11" ht="12.75">
      <c r="A60" s="8" t="s">
        <v>87</v>
      </c>
      <c r="B60" s="9">
        <f>SUM(B26:B59)</f>
        <v>18156.77</v>
      </c>
      <c r="C60" s="10">
        <f>SUM(C26:C59)</f>
        <v>385</v>
      </c>
      <c r="D60" s="10">
        <f>SUM(D26:D59)</f>
        <v>30</v>
      </c>
      <c r="E60" s="10">
        <f>SUM(E26:E59)</f>
        <v>540.25</v>
      </c>
      <c r="F60" s="15"/>
      <c r="G60" s="10"/>
      <c r="H60" s="10">
        <f>SUM(H26:H59)</f>
        <v>286020</v>
      </c>
      <c r="I60" s="11">
        <f>SUM(I26:I59)</f>
        <v>0.9999999999999999</v>
      </c>
      <c r="J60" s="12">
        <f>SUM(J26:J59)</f>
        <v>409243</v>
      </c>
      <c r="K60" s="12">
        <f>SUM(K26:K59)</f>
        <v>695262.9999999999</v>
      </c>
    </row>
    <row r="61" spans="1:11" ht="12.75">
      <c r="A61" s="8" t="s">
        <v>88</v>
      </c>
      <c r="B61" s="9">
        <f>B22+B60</f>
        <v>20623.6</v>
      </c>
      <c r="C61" s="10">
        <f>C22+C60</f>
        <v>710</v>
      </c>
      <c r="D61" s="10">
        <f>D22+D60</f>
        <v>40.5</v>
      </c>
      <c r="E61" s="10">
        <f>E22+E60</f>
        <v>828.75</v>
      </c>
      <c r="F61" s="10"/>
      <c r="G61" s="10"/>
      <c r="H61" s="10">
        <f>H22+H60</f>
        <v>437390</v>
      </c>
      <c r="I61" s="11">
        <f>SUM(I26:I59)</f>
        <v>0.9999999999999999</v>
      </c>
      <c r="J61" s="12">
        <f>J22+J60</f>
        <v>801183</v>
      </c>
      <c r="K61" s="12">
        <f>K22+K60</f>
        <v>1238573</v>
      </c>
    </row>
    <row r="62" spans="1:8" ht="12.75">
      <c r="A62" s="8" t="s">
        <v>67</v>
      </c>
      <c r="B62" s="20">
        <f>1944452+117600</f>
        <v>2062052</v>
      </c>
      <c r="C62" s="5"/>
      <c r="D62" s="5"/>
      <c r="E62" s="5"/>
      <c r="F62" s="5"/>
      <c r="G62" s="5"/>
      <c r="H62" s="5"/>
    </row>
    <row r="63" spans="1:2" ht="12.75">
      <c r="A63" s="14" t="s">
        <v>89</v>
      </c>
      <c r="B63" s="12">
        <v>823589</v>
      </c>
    </row>
    <row r="64" spans="1:2" ht="12.75">
      <c r="A64" s="8" t="s">
        <v>66</v>
      </c>
      <c r="B64" s="12">
        <f>B62-B63</f>
        <v>1238463</v>
      </c>
    </row>
    <row r="65" spans="1:2" ht="12.75">
      <c r="A65" s="8" t="s">
        <v>85</v>
      </c>
      <c r="B65" s="12">
        <f>894579+49039-400308-151370</f>
        <v>391940</v>
      </c>
    </row>
    <row r="66" spans="1:2" ht="12.75">
      <c r="A66" s="8" t="s">
        <v>86</v>
      </c>
      <c r="B66" s="12">
        <f>1049873+68561-423281-285910</f>
        <v>409243</v>
      </c>
    </row>
    <row r="67" ht="12.75">
      <c r="A67" s="19"/>
    </row>
    <row r="68" ht="12.75">
      <c r="A68" s="14"/>
    </row>
  </sheetData>
  <printOptions gridLines="1"/>
  <pageMargins left="0.75" right="0.25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2001-06-25T14:04:12Z</cp:lastPrinted>
  <dcterms:created xsi:type="dcterms:W3CDTF">2001-01-04T21:53:27Z</dcterms:created>
  <dcterms:modified xsi:type="dcterms:W3CDTF">2001-06-25T14:04:23Z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010885</vt:lpwstr>
  </property>
  <property fmtid="{D5CDD505-2E9C-101B-9397-08002B2CF9AE}" pid="8" name="Dat">
    <vt:lpwstr>2001-06-27T00:00:00Z</vt:lpwstr>
  </property>
  <property fmtid="{D5CDD505-2E9C-101B-9397-08002B2CF9AE}" pid="9" name="CaseTy">
    <vt:lpwstr>Regulatory Fees</vt:lpwstr>
  </property>
  <property fmtid="{D5CDD505-2E9C-101B-9397-08002B2CF9AE}" pid="10" name="OpenedDa">
    <vt:lpwstr>2001-06-18T00:00:00Z</vt:lpwstr>
  </property>
  <property fmtid="{D5CDD505-2E9C-101B-9397-08002B2CF9AE}" pid="11" name="Pref">
    <vt:lpwstr>PG</vt:lpwstr>
  </property>
  <property fmtid="{D5CDD505-2E9C-101B-9397-08002B2CF9AE}" pid="12" name="CaseCompanyNam">
    <vt:lpwstr/>
  </property>
  <property fmtid="{D5CDD505-2E9C-101B-9397-08002B2CF9AE}" pid="13" name="IndustryCo">
    <vt:lpwstr>015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0</vt:lpwstr>
  </property>
</Properties>
</file>