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1237B15F-C4C9-4E86-9574-EDDA8C3B7A38}" xr6:coauthVersionLast="47" xr6:coauthVersionMax="47" xr10:uidLastSave="{00000000-0000-0000-0000-000000000000}"/>
  <bookViews>
    <workbookView xWindow="-120" yWindow="-120" windowWidth="11760" windowHeight="20130" tabRatio="894" xr2:uid="{1A229D3C-E74A-45E2-B1D8-ABC02E80684B}"/>
  </bookViews>
  <sheets>
    <sheet name="In-Rates vs. Actual_Summary" sheetId="1" r:id="rId1"/>
    <sheet name="Significant Specific Projects" sheetId="11" r:id="rId2"/>
    <sheet name="2023 WA-Alloc Projected In-Rate" sheetId="8" r:id="rId3"/>
    <sheet name="2023 TC Projected (UE-230172)" sheetId="4" r:id="rId4"/>
    <sheet name="2023 WA-Alloc Actual In-Service" sheetId="6" r:id="rId5"/>
    <sheet name="2023 TC Actual Additions" sheetId="7" r:id="rId6"/>
    <sheet name="UE-230172 Alloc. Factors" sheetId="9" r:id="rId7"/>
    <sheet name="Composite Rates" sheetId="10" r:id="rId8"/>
  </sheet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localSheetId="7" hidden="1">#REF!</definedName>
    <definedName name="__123Graph_A" localSheetId="6" hidden="1">#REF!</definedName>
    <definedName name="__123Graph_A" hidden="1">#REF!</definedName>
    <definedName name="__123Graph_AB06" hidden="1">#REF!</definedName>
    <definedName name="__123Graph_ACEDREVGR" hidden="1">#REF!</definedName>
    <definedName name="__123Graph_B" localSheetId="7" hidden="1">#REF!</definedName>
    <definedName name="__123Graph_B" localSheetId="6" hidden="1">#REF!</definedName>
    <definedName name="__123Graph_B" hidden="1">#REF!</definedName>
    <definedName name="__123Graph_BCEDREVGR" hidden="1">#REF!</definedName>
    <definedName name="__123Graph_D" localSheetId="7" hidden="1">#REF!</definedName>
    <definedName name="__123Graph_D" localSheetId="6" hidden="1">#REF!</definedName>
    <definedName name="__123Graph_D" hidden="1">#REF!</definedName>
    <definedName name="__123Graph_E" localSheetId="7" hidden="1">#REF!</definedName>
    <definedName name="__123Graph_E" localSheetId="6" hidden="1">#REF!</definedName>
    <definedName name="__123Graph_E" hidden="1">#REF!</definedName>
    <definedName name="__123Graph_ECURRENT" hidden="1">#REF!</definedName>
    <definedName name="__123Graph_F" localSheetId="7" hidden="1">#REF!</definedName>
    <definedName name="__123Graph_F" localSheetId="6" hidden="1">#REF!</definedName>
    <definedName name="__123Graph_F" hidden="1">#REF!</definedName>
    <definedName name="__123Graph_X" hidden="1">#REF!</definedName>
    <definedName name="__123Graph_XCEDREVGR" hidden="1">#REF!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6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6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6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6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6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1__123Graph_ACHART_17" hidden="1">#REF!</definedName>
    <definedName name="_1__123Graph_ACONTRACT_BY_B_U" hidden="1">#REF!</definedName>
    <definedName name="_10__123Graph_BQRE_S_BY_TYPE" hidden="1">#REF!</definedName>
    <definedName name="_11__123Graph_BSENS_COMPARISON" hidden="1">#REF!</definedName>
    <definedName name="_12__123Graph_BSUPPLIES_BY_B_U" hidden="1">#REF!</definedName>
    <definedName name="_13__123Graph_BTAX_CREDIT" hidden="1">#REF!</definedName>
    <definedName name="_14__123Graph_BWAGES_BY_B_U" hidden="1">#REF!</definedName>
    <definedName name="_15__123Graph_CCONTRACT_BY_B_U" hidden="1">#REF!</definedName>
    <definedName name="_16__123Graph_CQRE_S_BY_CO." hidden="1">#REF!</definedName>
    <definedName name="_17__123Graph_CQRE_S_BY_TYPE" hidden="1">#REF!</definedName>
    <definedName name="_18__123Graph_CSENS_COMPARISON" hidden="1">#REF!</definedName>
    <definedName name="_19__123Graph_CSUPPLIES_BY_B_U" hidden="1">#REF!</definedName>
    <definedName name="_2__123Graph_AQRE_S_BY_CO." hidden="1">#REF!</definedName>
    <definedName name="_20__123Graph_CWAGES_BY_B_U" hidden="1">#REF!</definedName>
    <definedName name="_21__123Graph_DCONTRACT_BY_B_U" hidden="1">#REF!</definedName>
    <definedName name="_22__123Graph_DQRE_S_BY_CO." hidden="1">#REF!</definedName>
    <definedName name="_23__123Graph_DSUPPLIES_BY_B_U" hidden="1">#REF!</definedName>
    <definedName name="_24__123Graph_DWAGES_BY_B_U" hidden="1">#REF!</definedName>
    <definedName name="_25__123Graph_ECONTRACT_BY_B_U" hidden="1">#REF!</definedName>
    <definedName name="_26__123Graph_EQRE_S_BY_CO." hidden="1">#REF!</definedName>
    <definedName name="_27__123Graph_ESUPPLIES_BY_B_U" hidden="1">#REF!</definedName>
    <definedName name="_28__123Graph_EWAGES_BY_B_U" hidden="1">#REF!</definedName>
    <definedName name="_29__123Graph_FCONTRACT_BY_B_U" hidden="1">#REF!</definedName>
    <definedName name="_3__123Graph_AQRE_S_BY_TYPE" hidden="1">#REF!</definedName>
    <definedName name="_30__123Graph_FQRE_S_BY_CO." hidden="1">#REF!</definedName>
    <definedName name="_31__123Graph_FSUPPLIES_BY_B_U" hidden="1">#REF!</definedName>
    <definedName name="_32__123Graph_FWAGES_BY_B_U" hidden="1">#REF!</definedName>
    <definedName name="_33__123Graph_XCONTRACT_BY_B_U" hidden="1">#REF!</definedName>
    <definedName name="_34__123Graph_XQRE_S_BY_CO." hidden="1">#REF!</definedName>
    <definedName name="_35__123Graph_XQRE_S_BY_TYPE" hidden="1">#REF!</definedName>
    <definedName name="_36__123Graph_XSUPPLIES_BY_B_U" hidden="1">#REF!</definedName>
    <definedName name="_37__123Graph_XTAX_CREDIT" hidden="1">#REF!</definedName>
    <definedName name="_4__123Graph_ASENS_COMPARISON" hidden="1">#REF!</definedName>
    <definedName name="_5__123Graph_ASUPPLIES_BY_B_U" hidden="1">#REF!</definedName>
    <definedName name="_6__123Graph_ATAX_CREDIT" hidden="1">#REF!</definedName>
    <definedName name="_7__123Graph_AWAGES_BY_B_U" hidden="1">#REF!</definedName>
    <definedName name="_8__123Graph_BCONTRACT_BY_B_U" hidden="1">#REF!</definedName>
    <definedName name="_9__123Graph_BQRE_S_BY_CO.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7" hidden="1">#REF!</definedName>
    <definedName name="_Fill" localSheetId="6" hidden="1">#REF!</definedName>
    <definedName name="_Fill" hidden="1">#REF!</definedName>
    <definedName name="_xlnm._FilterDatabase" localSheetId="3" hidden="1">'2023 TC Projected (UE-230172)'!$A$40:$P$71</definedName>
    <definedName name="_xlnm._FilterDatabase" localSheetId="2" hidden="1">'2023 WA-Alloc Projected In-Rate'!$A$39:$P$70</definedName>
    <definedName name="_xlnm._FilterDatabase" hidden="1">#REF!</definedName>
    <definedName name="_j1" localSheetId="7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6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7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6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7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6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7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6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7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6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6" hidden="1">#REF!</definedName>
    <definedName name="_Key1" hidden="1">#REF!</definedName>
    <definedName name="_Key2" localSheetId="7" hidden="1">#REF!</definedName>
    <definedName name="_Key2" localSheetId="6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nofill" hidden="1">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7" hidden="1">#REF!</definedName>
    <definedName name="_Sort" localSheetId="6" hidden="1">#REF!</definedName>
    <definedName name="_Sort" hidden="1">#REF!</definedName>
    <definedName name="_Table2_Out" hidden="1">#REF!</definedName>
    <definedName name="_www1" localSheetId="1" hidden="1">{#N/A,#N/A,FALSE,"schA"}</definedName>
    <definedName name="_www1" hidden="1">{#N/A,#N/A,FALSE,"schA"}</definedName>
    <definedName name="_x1" localSheetId="1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1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1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1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6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df" localSheetId="1" hidden="1">{#N/A,#N/A,FALSE,"Summary";#N/A,#N/A,FALSE,"SmPlants";#N/A,#N/A,FALSE,"Utah";#N/A,#N/A,FALSE,"Idaho";#N/A,#N/A,FALSE,"Lewis River";#N/A,#N/A,FALSE,"NrthUmpq";#N/A,#N/A,FALSE,"KlamRog"}</definedName>
    <definedName name="adf" hidden="1">{#N/A,#N/A,FALSE,"Summary";#N/A,#N/A,FALSE,"SmPlants";#N/A,#N/A,FALSE,"Utah";#N/A,#N/A,FALSE,"Idaho";#N/A,#N/A,FALSE,"Lewis River";#N/A,#N/A,FALSE,"NrthUmpq";#N/A,#N/A,FALSE,"KlamRog"}</definedName>
    <definedName name="alkjslkj" localSheetId="1" hidden="1">{0,#N/A,TRUE,0;0,#N/A,TRUE,0;0,#N/A,TRUE,0;0,#N/A,TRUE,0;0,#N/A,TRUE,0;0,#N/A,TRUE,0;0,#N/A,TRUE,0;0,#N/A,TRUE,0}</definedName>
    <definedName name="alkjslkj" hidden="1">{0,#N/A,TRUE,0;0,#N/A,TRUE,0;0,#N/A,TRUE,0;0,#N/A,TRUE,0;0,#N/A,TRUE,0;0,#N/A,TRUE,0;0,#N/A,TRUE,0;0,#N/A,TRUE,0}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asdf" hidden="1">#REF!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" localSheetId="1" hidden="1">{#N/A,#N/A,FALSE,"BidCo Assumptions";#N/A,#N/A,FALSE,"Credit Stats";#N/A,#N/A,FALSE,"Bidco Summary";#N/A,#N/A,FALSE,"BIDCO Consolidated"}</definedName>
    <definedName name="bi" hidden="1">{#N/A,#N/A,FALSE,"BidCo Assumptions";#N/A,#N/A,FALSE,"Credit Stats";#N/A,#N/A,FALSE,"Bidco Summary";#N/A,#N/A,FALSE,"BIDCO Consolidated"}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7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localSheetId="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py" hidden="1">#REF!</definedName>
    <definedName name="Cwvu.GREY_ALL." hidden="1">#REF!</definedName>
    <definedName name="d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d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d" localSheetId="1" hidden="1">{#N/A,#N/A,FALSE,"CHECKREQ"}</definedName>
    <definedName name="dfd" hidden="1">{#N/A,#N/A,FALSE,"CHECKREQ"}</definedName>
    <definedName name="dfdfdfd" localSheetId="1" hidden="1">{#N/A,#N/A,FALSE,"CHECKREQ"}</definedName>
    <definedName name="dfdfdfd" hidden="1">{#N/A,#N/A,FALSE,"CHECKREQ"}</definedName>
    <definedName name="DFIT" localSheetId="1" hidden="1">{#N/A,#N/A,FALSE,"Coversheet";#N/A,#N/A,FALSE,"QA"}</definedName>
    <definedName name="DFIT" hidden="1">{#N/A,#N/A,FALSE,"Coversheet";#N/A,#N/A,FALSE,"QA"}</definedName>
    <definedName name="dsd" hidden="1">#REF!</definedName>
    <definedName name="DUDE" localSheetId="7" hidden="1">#REF!</definedName>
    <definedName name="DUDE" localSheetId="6" hidden="1">#REF!</definedName>
    <definedName name="DUDE" hidden="1">#REF!</definedName>
    <definedName name="e" localSheetId="1" hidden="1">{#N/A,#N/A,FALSE,"Loans";#N/A,#N/A,FALSE,"Program Costs";#N/A,#N/A,FALSE,"Measures";#N/A,#N/A,FALSE,"Net Lost Rev";#N/A,#N/A,FALSE,"Incentive"}</definedName>
    <definedName name="e" hidden="1">{#N/A,#N/A,FALSE,"Loans";#N/A,#N/A,FALSE,"Program Costs";#N/A,#N/A,FALSE,"Measures";#N/A,#N/A,FALSE,"Net Lost Rev";#N/A,#N/A,FALSE,"Incentive"}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nergy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hidden="1">{#N/A,#N/A,FALSE,"Coversheet";#N/A,#N/A,FALSE,"QA"}</definedName>
    <definedName name="ert" hidden="1">#REF!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1" hidden="1">{#N/A,#N/A,FALSE,"CHECKREQ"}</definedName>
    <definedName name="f" hidden="1">{#N/A,#N/A,FALSE,"CHECKREQ"}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1" hidden="1">{#N/A,#N/A,FALSE,"CHECKREQ"}</definedName>
    <definedName name="fdf" hidden="1">{#N/A,#N/A,FALSE,"CHECKREQ"}</definedName>
    <definedName name="fdgfas" hidden="1">#REF!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hfjhke" localSheetId="1" hidden="1">{0,#N/A,TRUE,0;0,#N/A,TRUE,0;0,#N/A,TRUE,0;0,#N/A,TRUE,0;0,#N/A,TRUE,0;0,#N/A,TRUE,0;0,#N/A,TRUE,0;0,#N/A,TRUE,0}</definedName>
    <definedName name="fhfjhke" hidden="1">{0,#N/A,TRUE,0;0,#N/A,TRUE,0;0,#N/A,TRUE,0;0,#N/A,TRUE,0;0,#N/A,TRUE,0;0,#N/A,TRUE,0;0,#N/A,TRUE,0;0,#N/A,TRUE,0}</definedName>
    <definedName name="fjljelj" localSheetId="1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localSheetId="1" hidden="1">{#N/A,#N/A,FALSE,"Summary EPS";#N/A,#N/A,FALSE,"1st Qtr Electric";#N/A,#N/A,FALSE,"1st Qtr Australia";#N/A,#N/A,FALSE,"1st Qtr Telecom";#N/A,#N/A,FALSE,"1st QTR Other"}</definedName>
    <definedName name="g" hidden="1">{#N/A,#N/A,FALSE,"Summary EPS";#N/A,#N/A,FALSE,"1st Qtr Electric";#N/A,#N/A,FALSE,"1st Qtr Australia";#N/A,#N/A,FALSE,"1st Qtr Telecom";#N/A,#N/A,FALSE,"1st QTR Other"}</definedName>
    <definedName name="h" localSheetId="1" hidden="1">{#N/A,#N/A,FALSE,"Summary 1";#N/A,#N/A,FALSE,"Domestic";#N/A,#N/A,FALSE,"Australia";#N/A,#N/A,FALSE,"Other"}</definedName>
    <definedName name="h" hidden="1">{#N/A,#N/A,FALSE,"Summary 1";#N/A,#N/A,FALSE,"Domestic";#N/A,#N/A,FALSE,"Australia";#N/A,#N/A,FALSE,"Other"}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j" hidden="1">#REF!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"3030739 Celestica"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43041.6469791667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" hidden="1">#REF!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ejflj" localSheetId="1" hidden="1">{0,#N/A,TRUE,0;0,#N/A,TRUE,0;0,#N/A,TRUE,0;0,#N/A,TRUE,0;0,#N/A,TRUE,0;0,#N/A,TRUE,0;0,#N/A,TRUE,0;0,#N/A,TRUE,0}</definedName>
    <definedName name="jfkejflj" hidden="1">{0,#N/A,TRUE,0;0,#N/A,TRUE,0;0,#N/A,TRUE,0;0,#N/A,TRUE,0;0,#N/A,TRUE,0;0,#N/A,TRUE,0;0,#N/A,TRUE,0;0,#N/A,TRUE,0}</definedName>
    <definedName name="jfkjlllje" localSheetId="1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7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6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7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6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1" hidden="1">{#N/A,#N/A,FALSE,"Coversheet";#N/A,#N/A,FALSE,"QA"}</definedName>
    <definedName name="lookup" hidden="1">{#N/A,#N/A,FALSE,"Coversheet";#N/A,#N/A,FALSE,"QA"}</definedName>
    <definedName name="Master" localSheetId="7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localSheetId="1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7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#REF!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1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7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l_Workbook_GUID" hidden="1">"VX3CWJGNQX2CCGI81U4N2V76"</definedName>
    <definedName name="pete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#REF!</definedName>
    <definedName name="_xlnm.Print_Area" localSheetId="6">'UE-230172 Alloc. Factors'!$A$1:$N$41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qw" hidden="1">#REF!</definedName>
    <definedName name="retail" localSheetId="7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localSheetId="6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7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7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localSheetId="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localSheetId="1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localSheetId="1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localSheetId="7" hidden="1">"45EQYSCWE9WJMGB34OOD1BOQZ"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hit" localSheetId="7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6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7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localSheetId="1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localSheetId="1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7" hidden="1">{"YTD-Total",#N/A,FALSE,"Provision"}</definedName>
    <definedName name="standard1" localSheetId="1" hidden="1">{"YTD-Total",#N/A,FALSE,"Provision"}</definedName>
    <definedName name="standard1" hidden="1">{"YTD-Total",#N/A,FALSE,"Provision"}</definedName>
    <definedName name="standard1stub" localSheetId="1" hidden="1">{"YTD-Total",#N/A,FALSE,"Provision"}</definedName>
    <definedName name="standard1stub" hidden="1">{"YTD-Total",#N/A,FALSE,"Provision"}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C_BAG" hidden="1">#REF!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#REF!</definedName>
    <definedName name="TP_Footer_User" hidden="1">"Dylan Moser"</definedName>
    <definedName name="TP_Footer_Version" hidden="1">"v4.00"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vcdv" hidden="1">#REF!</definedName>
    <definedName name="w" hidden="1">#REF!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7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7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7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localSheetId="1" hidden="1">{#N/A,#N/A,FALSE,"June 01 Mapping";#N/A,#N/A,FALSE,"June 01 conv";#N/A,#N/A,FALSE,"reclass";#N/A,#N/A,FALSE,"US FV";#N/A,#N/A,FALSE,"UK FV";#N/A,#N/A,FALSE,"UK GAAP"}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7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7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7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localSheetId="6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all._.pages.1" localSheetId="1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localSheetId="1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_.Sheets." localSheetId="1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all.1" localSheetId="1" hidden="1">{#N/A,#N/A,FALSE,"Summary EPS";#N/A,#N/A,FALSE,"1st Qtr Electric";#N/A,#N/A,FALSE,"1st Qtr Australia";#N/A,#N/A,FALSE,"1st Qtr Telecom";#N/A,#N/A,FALSE,"1st QTR Other"}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localSheetId="6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Results." localSheetId="1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stub" localSheetId="1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idCo." localSheetId="1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US._.RPT." localSheetId="7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1" hidden="1">{#N/A,#N/A,FALSE,"CHECKREQ"}</definedName>
    <definedName name="wrn.CHECK." hidden="1">{#N/A,#N/A,FALSE,"CHECKREQ"}</definedName>
    <definedName name="wrn.Combined._.YTD." localSheetId="7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localSheetId="1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mplete._.Report." localSheetId="1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7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localSheetId="1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CF._.Valuation." localSheetId="1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ECR." localSheetId="1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Exec._.Summary.1" localSheetId="1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7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6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localSheetId="1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CB." localSheetId="1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hidden="1">{"FCB_ALL",#N/A,FALSE,"FCB"}</definedName>
    <definedName name="wrn.Financials." localSheetId="1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7" hidden="1">{"FullView",#N/A,FALSE,"Consltd-For contngcy"}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ll._.View.stub" localSheetId="1" hidden="1">{"FullView",#N/A,FALSE,"Consltd-For contngcy"}</definedName>
    <definedName name="wrn.Full._.View.stub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FundingResults." localSheetId="1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LReport." localSheetId="7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aphResults." localSheetId="1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1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7" hidden="1">{"Open issues Only",#N/A,FALSE,"TIMELINE"}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pen._.Issues._.Only.stub" localSheetId="1" hidden="1">{"Open issues Only",#N/A,FALSE,"TIMELINE"}</definedName>
    <definedName name="wrn.Open._.Issues._.Only.stub" hidden="1">{"Open issues Only",#N/A,FALSE,"TIMELINE"}</definedName>
    <definedName name="wrn.OR._.Carring._.Charge._.JV.1stub" localSheetId="1" hidden="1">{#N/A,#N/A,FALSE,"Loans";#N/A,#N/A,FALSE,"Program Costs";#N/A,#N/A,FALSE,"Measures";#N/A,#N/A,FALSE,"Net Lost Rev";#N/A,#N/A,FALSE,"Incentive"}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7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7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localSheetId="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6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7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7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localSheetId="1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7" hidden="1">{"PFS recon view",#N/A,FALSE,"Hyperion Proof"}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FSreconview.stub" localSheetId="1" hidden="1">{"PFS recon view",#N/A,FALSE,"Hyperion Proof"}</definedName>
    <definedName name="wrn.PFSreconview.stub" hidden="1">{"PFS recon view",#N/A,FALSE,"Hyperion Proof"}</definedName>
    <definedName name="wrn.PGHCreconview." localSheetId="7" hidden="1">{"PGHC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GHCreconview.stub" localSheetId="1" hidden="1">{"PGHC recon view",#N/A,FALSE,"Hyperion Proof"}</definedName>
    <definedName name="wrn.PGHCreconview.stub" hidden="1">{"PGHC recon view",#N/A,FALSE,"Hyperion Proof"}</definedName>
    <definedName name="wrn.PHI._.all._.other._.months." localSheetId="7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7" hidden="1">{#N/A,#N/A,FALSE,"PHI"}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7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7" hidden="1">{"PPM Co Code View",#N/A,FALSE,"Comp Codes"}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CoCodeView.stub" localSheetId="1" hidden="1">{"PPM Co Code View",#N/A,FALSE,"Comp Codes"}</definedName>
    <definedName name="wrn.PPMCoCodeView.stub" hidden="1">{"PPM Co Code View",#N/A,FALSE,"Comp Codes"}</definedName>
    <definedName name="wrn.PPMreconview." localSheetId="7" hidden="1">{"PPM Recon View",#N/A,FALSE,"Hyperion Proof"}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PMreconview.stub" localSheetId="1" hidden="1">{"PPM Recon View",#N/A,FALSE,"Hyperion Proof"}</definedName>
    <definedName name="wrn.PPMreconview.stub" hidden="1">{"PPM Recon View",#N/A,FALSE,"Hyperion Proof"}</definedName>
    <definedName name="wrn.Print." localSheetId="1" hidden="1">{"FC",#N/A,FALSE,"CALENDAR";"P",#N/A,FALSE,"CALENDAR"}</definedName>
    <definedName name="wrn.Print." hidden="1">{"FC",#N/A,FALSE,"CALENDAR";"P",#N/A,FALSE,"CALENDAR"}</definedName>
    <definedName name="wrn.Print._.Option._.1." localSheetId="1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1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localSheetId="6" hidden="1">{"DATA_SET",#N/A,FALSE,"HOURLY SPREAD"}</definedName>
    <definedName name="wrn.PRINT._.SOURCE._.DATA." hidden="1">{"DATA_SET",#N/A,FALSE,"HOURLY SPREAD"}</definedName>
    <definedName name="wrn.PrintAll." localSheetId="1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7" hidden="1">{"Electric Only",#N/A,FALSE,"Hyperion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ElectricOnly.stub" localSheetId="1" hidden="1">{"Electric Only",#N/A,FALSE,"Hyperion Proof"}</definedName>
    <definedName name="wrn.ProofElectricOnly.stub" hidden="1">{"Electric Only",#N/A,FALSE,"Hyperion Proof"}</definedName>
    <definedName name="wrn.ProofTotal." localSheetId="7" hidden="1">{"Proof Total",#N/A,FALSE,"Hyperion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ProofTotal.stub" localSheetId="1" hidden="1">{"Proof Total",#N/A,FALSE,"Hyperion Proof"}</definedName>
    <definedName name="wrn.ProofTotal.stub" hidden="1">{"Proof Total",#N/A,FALSE,"Hyperion Proof"}</definedName>
    <definedName name="wrn.Reformat._.only." localSheetId="7" hidden="1">{#N/A,#N/A,FALSE,"Dec 1999 mapping"}</definedName>
    <definedName name="wrn.Reformat._.only." localSheetId="1" hidden="1">{#N/A,#N/A,FALSE,"Dec 1999 mapping"}</definedName>
    <definedName name="wrn.Reformat._.only." hidden="1">{#N/A,#N/A,FALSE,"Dec 1999 mapping"}</definedName>
    <definedName name="wrn.Reformat._.only.1" localSheetId="1" hidden="1">{#N/A,#N/A,FALSE,"Dec 1999 mapping"}</definedName>
    <definedName name="wrn.Reformat._.only.1" hidden="1">{#N/A,#N/A,FALSE,"Dec 1999 mapping"}</definedName>
    <definedName name="wrn.Reformat._.only.stub" localSheetId="1" hidden="1">{#N/A,#N/A,FALSE,"Dec 1999 mapping"}</definedName>
    <definedName name="wrn.Reformat._.only.stub" hidden="1">{#N/A,#N/A,FALSE,"Dec 1999 mapping"}</definedName>
    <definedName name="wrn.sales." localSheetId="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VAR._.95._.BUDGET." localSheetId="7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6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7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andard." localSheetId="7" hidden="1">{"YTD-Total",#N/A,FALSE,"Provision"}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7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NonUtility._.Only.stub" localSheetId="1" hidden="1">{"YTD-NonUtility",#N/A,FALSE,"Prov NonUtility"}</definedName>
    <definedName name="wrn.Standard._.NonUtility._.Only.stub" hidden="1">{"YTD-NonUtility",#N/A,FALSE,"Prov NonUtility"}</definedName>
    <definedName name="wrn.Standard._.Utility._.Only." localSheetId="7" hidden="1">{"YTD-Utility",#N/A,FALSE,"Prov 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tandard._.Utility._.Only.stub" localSheetId="1" hidden="1">{"YTD-Utility",#N/A,FALSE,"Prov Utility"}</definedName>
    <definedName name="wrn.Standard._.Utility._.Only.stub" hidden="1">{"YTD-Utility",#N/A,FALSE,"Prov Utility"}</definedName>
    <definedName name="wrn.Standard.stub" localSheetId="1" hidden="1">{"YTD-Total",#N/A,FALSE,"Provision"}</definedName>
    <definedName name="wrn.Standard.stub" hidden="1">{"YTD-Total",#N/A,FALSE,"Provision"}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7" hidden="1">{#N/A,#N/A,FALSE,"Consltd-For contngcy"}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Summary._.View.stub" localSheetId="1" hidden="1">{#N/A,#N/A,FALSE,"Consltd-For contngcy"}</definedName>
    <definedName name="wrn.Summary._.View.stub" hidden="1">{#N/A,#N/A,FALSE,"Consltd-For contngcy"}</definedName>
    <definedName name="wrn.Summary.1" localSheetId="1" hidden="1">{#N/A,#N/A,FALSE,"Sum Qtr";#N/A,#N/A,FALSE,"Oper Sum";#N/A,#N/A,FALSE,"Land Sales";#N/A,#N/A,FALSE,"Finance";#N/A,#N/A,FALSE,"Oper Ass"}</definedName>
    <definedName name="wrn.Summary.1" hidden="1">{#N/A,#N/A,FALSE,"Sum Qtr";#N/A,#N/A,FALSE,"Oper Sum";#N/A,#N/A,FALSE,"Land Sales";#N/A,#N/A,FALSE,"Finance";#N/A,#N/A,FALSE,"Oper Ass"}</definedName>
    <definedName name="wrn.Tariff99." localSheetId="1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est." localSheetId="1" hidden="1">{#N/A,#N/A,TRUE,"10.1_Historical Cover Sheet";#N/A,#N/A,TRUE,"10.2-10.3_Historical"}</definedName>
    <definedName name="wrn.test." localSheetId="6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7" hidden="1">{#N/A,#N/A,FALSE,"Dec 1999 UK Continuing Ops"}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K._.Conversion._.Only.stub" localSheetId="1" hidden="1">{#N/A,#N/A,FALSE,"Dec 1999 UK Continuing Ops"}</definedName>
    <definedName name="wrn.UK._.Conversion._.Only.stub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Wacc." localSheetId="1" hidden="1">{"Area1",#N/A,FALSE,"OREWACC";"Area2",#N/A,FALSE,"OREWACC"}</definedName>
    <definedName name="wrn.Wacc." hidden="1">{"Area1",#N/A,FALSE,"OREWACC";"Area2",#N/A,FALSE,"OREWACC"}</definedName>
    <definedName name="wrn.YearEnd." localSheetId="7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6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hidden="1">{#N/A,#N/A,FALSE,"schA"}</definedName>
    <definedName name="x" hidden="1">#REF!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7" hidden="1">#REF!</definedName>
    <definedName name="y" localSheetId="6" hidden="1">#REF!</definedName>
    <definedName name="y" hidden="1">#REF!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7" hidden="1">#REF!</definedName>
    <definedName name="z" localSheetId="6" hidden="1">#REF!</definedName>
    <definedName name="z" hidden="1">#REF!</definedName>
    <definedName name="Z_01844156_6462_4A28_9785_1A86F4D0C834_.wvu.PrintTitles" localSheetId="7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localSheetId="1" hidden="1">#REF!,#REF!,#REF!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hidden="1">#REF!,#REF!</definedName>
    <definedName name="Z_F6530864_A582_11D6_AAF2_0004755110B4_.wvu.Rows" hidden="1">#REF!,#REF!,#REF!</definedName>
    <definedName name="zz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1" l="1"/>
  <c r="E4" i="11"/>
  <c r="E33" i="1" l="1"/>
  <c r="D31" i="1"/>
  <c r="D30" i="1"/>
  <c r="D29" i="1"/>
  <c r="D28" i="1"/>
  <c r="D25" i="1"/>
  <c r="D24" i="1"/>
  <c r="D23" i="1"/>
  <c r="E34" i="1"/>
  <c r="C31" i="1"/>
  <c r="C30" i="1"/>
  <c r="C29" i="1"/>
  <c r="C28" i="1"/>
  <c r="C25" i="1"/>
  <c r="C24" i="1"/>
  <c r="C23" i="1"/>
  <c r="E15" i="1"/>
  <c r="D13" i="1"/>
  <c r="D12" i="1"/>
  <c r="D11" i="1"/>
  <c r="D10" i="1"/>
  <c r="D7" i="1"/>
  <c r="D6" i="1"/>
  <c r="D5" i="1"/>
  <c r="C13" i="1"/>
  <c r="E13" i="1" s="1"/>
  <c r="C12" i="1"/>
  <c r="E12" i="1" s="1"/>
  <c r="C11" i="1"/>
  <c r="E11" i="1" s="1"/>
  <c r="C10" i="1"/>
  <c r="E10" i="1" s="1"/>
  <c r="C7" i="1"/>
  <c r="E7" i="1" s="1"/>
  <c r="C6" i="1"/>
  <c r="E6" i="1" s="1"/>
  <c r="C5" i="1"/>
  <c r="E5" i="1" s="1"/>
  <c r="P104" i="8"/>
  <c r="P103" i="8"/>
  <c r="P99" i="8"/>
  <c r="P97" i="8"/>
  <c r="P92" i="8"/>
  <c r="P88" i="8"/>
  <c r="P82" i="8"/>
  <c r="P85" i="8"/>
  <c r="P75" i="8"/>
  <c r="P102" i="8"/>
  <c r="P101" i="8"/>
  <c r="P100" i="8"/>
  <c r="P98" i="8"/>
  <c r="P96" i="8"/>
  <c r="P95" i="8"/>
  <c r="P94" i="8"/>
  <c r="P93" i="8"/>
  <c r="P91" i="8"/>
  <c r="P90" i="8"/>
  <c r="P89" i="8"/>
  <c r="P87" i="8"/>
  <c r="P86" i="8"/>
  <c r="P84" i="8"/>
  <c r="P83" i="8"/>
  <c r="P81" i="8"/>
  <c r="P80" i="8"/>
  <c r="P79" i="8"/>
  <c r="P78" i="8"/>
  <c r="P77" i="8"/>
  <c r="P76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O98" i="8"/>
  <c r="N98" i="8"/>
  <c r="M98" i="8"/>
  <c r="L98" i="8"/>
  <c r="K98" i="8"/>
  <c r="J98" i="8"/>
  <c r="I98" i="8"/>
  <c r="H98" i="8"/>
  <c r="G98" i="8"/>
  <c r="F98" i="8"/>
  <c r="E98" i="8"/>
  <c r="D98" i="8"/>
  <c r="O96" i="8"/>
  <c r="N96" i="8"/>
  <c r="M96" i="8"/>
  <c r="L96" i="8"/>
  <c r="K96" i="8"/>
  <c r="J96" i="8"/>
  <c r="I96" i="8"/>
  <c r="H96" i="8"/>
  <c r="G96" i="8"/>
  <c r="F96" i="8"/>
  <c r="E96" i="8"/>
  <c r="D96" i="8"/>
  <c r="O95" i="8"/>
  <c r="N95" i="8"/>
  <c r="M95" i="8"/>
  <c r="L95" i="8"/>
  <c r="K95" i="8"/>
  <c r="J95" i="8"/>
  <c r="I95" i="8"/>
  <c r="H95" i="8"/>
  <c r="G95" i="8"/>
  <c r="F95" i="8"/>
  <c r="E95" i="8"/>
  <c r="D95" i="8"/>
  <c r="O94" i="8"/>
  <c r="N94" i="8"/>
  <c r="M94" i="8"/>
  <c r="L94" i="8"/>
  <c r="K94" i="8"/>
  <c r="J94" i="8"/>
  <c r="I94" i="8"/>
  <c r="H94" i="8"/>
  <c r="G94" i="8"/>
  <c r="F94" i="8"/>
  <c r="E94" i="8"/>
  <c r="D94" i="8"/>
  <c r="O93" i="8"/>
  <c r="N93" i="8"/>
  <c r="M93" i="8"/>
  <c r="L93" i="8"/>
  <c r="K93" i="8"/>
  <c r="J93" i="8"/>
  <c r="I93" i="8"/>
  <c r="H93" i="8"/>
  <c r="G93" i="8"/>
  <c r="F93" i="8"/>
  <c r="E93" i="8"/>
  <c r="D93" i="8"/>
  <c r="O91" i="8"/>
  <c r="N91" i="8"/>
  <c r="M91" i="8"/>
  <c r="L91" i="8"/>
  <c r="K91" i="8"/>
  <c r="J91" i="8"/>
  <c r="I91" i="8"/>
  <c r="H91" i="8"/>
  <c r="G91" i="8"/>
  <c r="F91" i="8"/>
  <c r="E91" i="8"/>
  <c r="D91" i="8"/>
  <c r="O90" i="8"/>
  <c r="N90" i="8"/>
  <c r="M90" i="8"/>
  <c r="L90" i="8"/>
  <c r="K90" i="8"/>
  <c r="J90" i="8"/>
  <c r="I90" i="8"/>
  <c r="H90" i="8"/>
  <c r="G90" i="8"/>
  <c r="F90" i="8"/>
  <c r="E90" i="8"/>
  <c r="D90" i="8"/>
  <c r="O89" i="8"/>
  <c r="N89" i="8"/>
  <c r="M89" i="8"/>
  <c r="L89" i="8"/>
  <c r="K89" i="8"/>
  <c r="J89" i="8"/>
  <c r="I89" i="8"/>
  <c r="H89" i="8"/>
  <c r="G89" i="8"/>
  <c r="F89" i="8"/>
  <c r="E89" i="8"/>
  <c r="D89" i="8"/>
  <c r="O87" i="8"/>
  <c r="N87" i="8"/>
  <c r="M87" i="8"/>
  <c r="L87" i="8"/>
  <c r="K87" i="8"/>
  <c r="J87" i="8"/>
  <c r="I87" i="8"/>
  <c r="H87" i="8"/>
  <c r="G87" i="8"/>
  <c r="F87" i="8"/>
  <c r="E87" i="8"/>
  <c r="D87" i="8"/>
  <c r="O86" i="8"/>
  <c r="N86" i="8"/>
  <c r="M86" i="8"/>
  <c r="L86" i="8"/>
  <c r="K86" i="8"/>
  <c r="J86" i="8"/>
  <c r="I86" i="8"/>
  <c r="H86" i="8"/>
  <c r="G86" i="8"/>
  <c r="F86" i="8"/>
  <c r="E86" i="8"/>
  <c r="D86" i="8"/>
  <c r="O84" i="8"/>
  <c r="N84" i="8"/>
  <c r="M84" i="8"/>
  <c r="L84" i="8"/>
  <c r="K84" i="8"/>
  <c r="J84" i="8"/>
  <c r="I84" i="8"/>
  <c r="H84" i="8"/>
  <c r="G84" i="8"/>
  <c r="F84" i="8"/>
  <c r="E84" i="8"/>
  <c r="D84" i="8"/>
  <c r="O83" i="8"/>
  <c r="N83" i="8"/>
  <c r="M83" i="8"/>
  <c r="L83" i="8"/>
  <c r="K83" i="8"/>
  <c r="J83" i="8"/>
  <c r="I83" i="8"/>
  <c r="H83" i="8"/>
  <c r="G83" i="8"/>
  <c r="F83" i="8"/>
  <c r="E83" i="8"/>
  <c r="D83" i="8"/>
  <c r="O81" i="8"/>
  <c r="N81" i="8"/>
  <c r="M81" i="8"/>
  <c r="L81" i="8"/>
  <c r="K81" i="8"/>
  <c r="J81" i="8"/>
  <c r="I81" i="8"/>
  <c r="H81" i="8"/>
  <c r="G81" i="8"/>
  <c r="F81" i="8"/>
  <c r="E81" i="8"/>
  <c r="D81" i="8"/>
  <c r="O80" i="8"/>
  <c r="N80" i="8"/>
  <c r="M80" i="8"/>
  <c r="L80" i="8"/>
  <c r="K80" i="8"/>
  <c r="J80" i="8"/>
  <c r="I80" i="8"/>
  <c r="H80" i="8"/>
  <c r="G80" i="8"/>
  <c r="F80" i="8"/>
  <c r="E80" i="8"/>
  <c r="D80" i="8"/>
  <c r="O79" i="8"/>
  <c r="N79" i="8"/>
  <c r="M79" i="8"/>
  <c r="L79" i="8"/>
  <c r="K79" i="8"/>
  <c r="J79" i="8"/>
  <c r="I79" i="8"/>
  <c r="H79" i="8"/>
  <c r="G79" i="8"/>
  <c r="F79" i="8"/>
  <c r="E79" i="8"/>
  <c r="D79" i="8"/>
  <c r="O78" i="8"/>
  <c r="N78" i="8"/>
  <c r="M78" i="8"/>
  <c r="L78" i="8"/>
  <c r="K78" i="8"/>
  <c r="J78" i="8"/>
  <c r="I78" i="8"/>
  <c r="H78" i="8"/>
  <c r="G78" i="8"/>
  <c r="F78" i="8"/>
  <c r="E78" i="8"/>
  <c r="D78" i="8"/>
  <c r="O77" i="8"/>
  <c r="N77" i="8"/>
  <c r="M77" i="8"/>
  <c r="L77" i="8"/>
  <c r="K77" i="8"/>
  <c r="J77" i="8"/>
  <c r="I77" i="8"/>
  <c r="H77" i="8"/>
  <c r="G77" i="8"/>
  <c r="F77" i="8"/>
  <c r="E77" i="8"/>
  <c r="D77" i="8"/>
  <c r="O76" i="8"/>
  <c r="N76" i="8"/>
  <c r="M76" i="8"/>
  <c r="L76" i="8"/>
  <c r="K76" i="8"/>
  <c r="J76" i="8"/>
  <c r="I76" i="8"/>
  <c r="H76" i="8"/>
  <c r="G76" i="8"/>
  <c r="F76" i="8"/>
  <c r="E76" i="8"/>
  <c r="D76" i="8"/>
  <c r="P74" i="8"/>
  <c r="O74" i="8"/>
  <c r="N74" i="8"/>
  <c r="M74" i="8"/>
  <c r="L74" i="8"/>
  <c r="K74" i="8"/>
  <c r="J74" i="8"/>
  <c r="I74" i="8"/>
  <c r="H74" i="8"/>
  <c r="G74" i="8"/>
  <c r="F74" i="8"/>
  <c r="E74" i="8"/>
  <c r="O93" i="6"/>
  <c r="N93" i="6"/>
  <c r="M93" i="6"/>
  <c r="L93" i="6"/>
  <c r="K93" i="6"/>
  <c r="J93" i="6"/>
  <c r="I93" i="6"/>
  <c r="H93" i="6"/>
  <c r="G93" i="6"/>
  <c r="F93" i="6"/>
  <c r="E93" i="6"/>
  <c r="P95" i="6"/>
  <c r="P93" i="6"/>
  <c r="P91" i="6"/>
  <c r="P90" i="6"/>
  <c r="P89" i="6"/>
  <c r="P87" i="6"/>
  <c r="P86" i="6"/>
  <c r="P85" i="6"/>
  <c r="P83" i="6"/>
  <c r="P82" i="6"/>
  <c r="P81" i="6"/>
  <c r="P80" i="6"/>
  <c r="P78" i="6"/>
  <c r="P77" i="6"/>
  <c r="P75" i="6"/>
  <c r="P74" i="6"/>
  <c r="P73" i="6"/>
  <c r="P72" i="6"/>
  <c r="P71" i="6"/>
  <c r="P70" i="6"/>
  <c r="O91" i="6"/>
  <c r="N91" i="6"/>
  <c r="M91" i="6"/>
  <c r="L91" i="6"/>
  <c r="K91" i="6"/>
  <c r="J91" i="6"/>
  <c r="I91" i="6"/>
  <c r="H91" i="6"/>
  <c r="G91" i="6"/>
  <c r="F91" i="6"/>
  <c r="E91" i="6"/>
  <c r="D91" i="6"/>
  <c r="O90" i="6"/>
  <c r="N90" i="6"/>
  <c r="M90" i="6"/>
  <c r="L90" i="6"/>
  <c r="K90" i="6"/>
  <c r="J90" i="6"/>
  <c r="I90" i="6"/>
  <c r="H90" i="6"/>
  <c r="G90" i="6"/>
  <c r="F90" i="6"/>
  <c r="E90" i="6"/>
  <c r="D90" i="6"/>
  <c r="O89" i="6"/>
  <c r="N89" i="6"/>
  <c r="M89" i="6"/>
  <c r="L89" i="6"/>
  <c r="K89" i="6"/>
  <c r="J89" i="6"/>
  <c r="I89" i="6"/>
  <c r="H89" i="6"/>
  <c r="G89" i="6"/>
  <c r="F89" i="6"/>
  <c r="E89" i="6"/>
  <c r="D89" i="6"/>
  <c r="O87" i="6"/>
  <c r="N87" i="6"/>
  <c r="M87" i="6"/>
  <c r="L87" i="6"/>
  <c r="K87" i="6"/>
  <c r="J87" i="6"/>
  <c r="I87" i="6"/>
  <c r="H87" i="6"/>
  <c r="G87" i="6"/>
  <c r="F87" i="6"/>
  <c r="E87" i="6"/>
  <c r="D87" i="6"/>
  <c r="O86" i="6"/>
  <c r="N86" i="6"/>
  <c r="M86" i="6"/>
  <c r="L86" i="6"/>
  <c r="K86" i="6"/>
  <c r="J86" i="6"/>
  <c r="I86" i="6"/>
  <c r="H86" i="6"/>
  <c r="G86" i="6"/>
  <c r="F86" i="6"/>
  <c r="E86" i="6"/>
  <c r="D86" i="6"/>
  <c r="O85" i="6"/>
  <c r="N85" i="6"/>
  <c r="M85" i="6"/>
  <c r="L85" i="6"/>
  <c r="K85" i="6"/>
  <c r="J85" i="6"/>
  <c r="I85" i="6"/>
  <c r="H85" i="6"/>
  <c r="G85" i="6"/>
  <c r="F85" i="6"/>
  <c r="E85" i="6"/>
  <c r="D85" i="6"/>
  <c r="O83" i="6"/>
  <c r="N83" i="6"/>
  <c r="M83" i="6"/>
  <c r="L83" i="6"/>
  <c r="K83" i="6"/>
  <c r="J83" i="6"/>
  <c r="I83" i="6"/>
  <c r="H83" i="6"/>
  <c r="G83" i="6"/>
  <c r="F83" i="6"/>
  <c r="E83" i="6"/>
  <c r="D83" i="6"/>
  <c r="O82" i="6"/>
  <c r="N82" i="6"/>
  <c r="M82" i="6"/>
  <c r="L82" i="6"/>
  <c r="K82" i="6"/>
  <c r="J82" i="6"/>
  <c r="I82" i="6"/>
  <c r="H82" i="6"/>
  <c r="G82" i="6"/>
  <c r="F82" i="6"/>
  <c r="E82" i="6"/>
  <c r="D82" i="6"/>
  <c r="O81" i="6"/>
  <c r="N81" i="6"/>
  <c r="M81" i="6"/>
  <c r="L81" i="6"/>
  <c r="K81" i="6"/>
  <c r="J81" i="6"/>
  <c r="I81" i="6"/>
  <c r="H81" i="6"/>
  <c r="G81" i="6"/>
  <c r="F81" i="6"/>
  <c r="E81" i="6"/>
  <c r="D81" i="6"/>
  <c r="O80" i="6"/>
  <c r="N80" i="6"/>
  <c r="M80" i="6"/>
  <c r="L80" i="6"/>
  <c r="K80" i="6"/>
  <c r="J80" i="6"/>
  <c r="I80" i="6"/>
  <c r="H80" i="6"/>
  <c r="G80" i="6"/>
  <c r="F80" i="6"/>
  <c r="E80" i="6"/>
  <c r="D80" i="6"/>
  <c r="O78" i="6"/>
  <c r="N78" i="6"/>
  <c r="M78" i="6"/>
  <c r="L78" i="6"/>
  <c r="K78" i="6"/>
  <c r="J78" i="6"/>
  <c r="I78" i="6"/>
  <c r="H78" i="6"/>
  <c r="G78" i="6"/>
  <c r="F78" i="6"/>
  <c r="E78" i="6"/>
  <c r="D78" i="6"/>
  <c r="O77" i="6"/>
  <c r="N77" i="6"/>
  <c r="M77" i="6"/>
  <c r="L77" i="6"/>
  <c r="K77" i="6"/>
  <c r="J77" i="6"/>
  <c r="I77" i="6"/>
  <c r="H77" i="6"/>
  <c r="G77" i="6"/>
  <c r="F77" i="6"/>
  <c r="E77" i="6"/>
  <c r="D77" i="6"/>
  <c r="O75" i="6"/>
  <c r="N75" i="6"/>
  <c r="M75" i="6"/>
  <c r="L75" i="6"/>
  <c r="K75" i="6"/>
  <c r="J75" i="6"/>
  <c r="I75" i="6"/>
  <c r="H75" i="6"/>
  <c r="G75" i="6"/>
  <c r="F75" i="6"/>
  <c r="E75" i="6"/>
  <c r="D75" i="6"/>
  <c r="O74" i="6"/>
  <c r="N74" i="6"/>
  <c r="M74" i="6"/>
  <c r="L74" i="6"/>
  <c r="K74" i="6"/>
  <c r="J74" i="6"/>
  <c r="I74" i="6"/>
  <c r="H74" i="6"/>
  <c r="G74" i="6"/>
  <c r="F74" i="6"/>
  <c r="E74" i="6"/>
  <c r="D74" i="6"/>
  <c r="O73" i="6"/>
  <c r="N73" i="6"/>
  <c r="M73" i="6"/>
  <c r="L73" i="6"/>
  <c r="K73" i="6"/>
  <c r="J73" i="6"/>
  <c r="I73" i="6"/>
  <c r="H73" i="6"/>
  <c r="G73" i="6"/>
  <c r="F73" i="6"/>
  <c r="E73" i="6"/>
  <c r="D73" i="6"/>
  <c r="O72" i="6"/>
  <c r="N72" i="6"/>
  <c r="M72" i="6"/>
  <c r="L72" i="6"/>
  <c r="K72" i="6"/>
  <c r="J72" i="6"/>
  <c r="I72" i="6"/>
  <c r="H72" i="6"/>
  <c r="G72" i="6"/>
  <c r="F72" i="6"/>
  <c r="E72" i="6"/>
  <c r="D72" i="6"/>
  <c r="O71" i="6"/>
  <c r="N71" i="6"/>
  <c r="M71" i="6"/>
  <c r="L71" i="6"/>
  <c r="K71" i="6"/>
  <c r="J71" i="6"/>
  <c r="I71" i="6"/>
  <c r="H71" i="6"/>
  <c r="G71" i="6"/>
  <c r="F71" i="6"/>
  <c r="E71" i="6"/>
  <c r="D71" i="6"/>
  <c r="O70" i="6"/>
  <c r="N70" i="6"/>
  <c r="M70" i="6"/>
  <c r="L70" i="6"/>
  <c r="K70" i="6"/>
  <c r="J70" i="6"/>
  <c r="I70" i="6"/>
  <c r="H70" i="6"/>
  <c r="G70" i="6"/>
  <c r="F70" i="6"/>
  <c r="E70" i="6"/>
  <c r="D70" i="6"/>
  <c r="P68" i="6"/>
  <c r="O68" i="6"/>
  <c r="N68" i="6"/>
  <c r="M68" i="6"/>
  <c r="L68" i="6"/>
  <c r="K68" i="6"/>
  <c r="J68" i="6"/>
  <c r="I68" i="6"/>
  <c r="H68" i="6"/>
  <c r="G68" i="6"/>
  <c r="F68" i="6"/>
  <c r="E68" i="6"/>
  <c r="D74" i="8"/>
  <c r="C102" i="8"/>
  <c r="C101" i="8"/>
  <c r="C100" i="8"/>
  <c r="C98" i="8"/>
  <c r="J99" i="8" s="1"/>
  <c r="C96" i="8"/>
  <c r="C95" i="8"/>
  <c r="C94" i="8"/>
  <c r="C93" i="8"/>
  <c r="C91" i="8"/>
  <c r="C90" i="8"/>
  <c r="C89" i="8"/>
  <c r="L92" i="8" s="1"/>
  <c r="C87" i="8"/>
  <c r="L88" i="8"/>
  <c r="D88" i="8"/>
  <c r="C86" i="8"/>
  <c r="I85" i="8"/>
  <c r="C84" i="8"/>
  <c r="J85" i="8"/>
  <c r="C83" i="8"/>
  <c r="C81" i="8"/>
  <c r="C80" i="8"/>
  <c r="C79" i="8"/>
  <c r="C78" i="8"/>
  <c r="C77" i="8"/>
  <c r="C76" i="8"/>
  <c r="I75" i="8"/>
  <c r="C74" i="8"/>
  <c r="C61" i="8"/>
  <c r="N61" i="8" s="1"/>
  <c r="D132" i="4"/>
  <c r="E132" i="4" s="1"/>
  <c r="F132" i="4" s="1"/>
  <c r="G132" i="4" s="1"/>
  <c r="H132" i="4" s="1"/>
  <c r="I132" i="4" s="1"/>
  <c r="J132" i="4" s="1"/>
  <c r="K132" i="4" s="1"/>
  <c r="L132" i="4" s="1"/>
  <c r="M132" i="4" s="1"/>
  <c r="N132" i="4" s="1"/>
  <c r="O132" i="4" s="1"/>
  <c r="O97" i="4"/>
  <c r="N97" i="4"/>
  <c r="M97" i="4"/>
  <c r="L97" i="4"/>
  <c r="K97" i="4"/>
  <c r="J97" i="4"/>
  <c r="I97" i="4"/>
  <c r="H97" i="4"/>
  <c r="G97" i="4"/>
  <c r="F97" i="4"/>
  <c r="E97" i="4"/>
  <c r="D97" i="4"/>
  <c r="P97" i="4" s="1"/>
  <c r="D62" i="4"/>
  <c r="E62" i="4" s="1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C27" i="8"/>
  <c r="N27" i="8" s="1"/>
  <c r="P27" i="4"/>
  <c r="A97" i="4"/>
  <c r="H85" i="8" l="1"/>
  <c r="K88" i="8"/>
  <c r="K75" i="8"/>
  <c r="F92" i="8"/>
  <c r="J75" i="8"/>
  <c r="M92" i="8"/>
  <c r="L97" i="8"/>
  <c r="D99" i="8"/>
  <c r="L99" i="8"/>
  <c r="K103" i="8"/>
  <c r="D85" i="8"/>
  <c r="L85" i="8"/>
  <c r="F88" i="8"/>
  <c r="N88" i="8"/>
  <c r="H92" i="8"/>
  <c r="N92" i="8"/>
  <c r="E97" i="8"/>
  <c r="M97" i="8"/>
  <c r="E99" i="8"/>
  <c r="M99" i="8"/>
  <c r="L103" i="8"/>
  <c r="J103" i="8"/>
  <c r="L82" i="8"/>
  <c r="K85" i="8"/>
  <c r="D75" i="8"/>
  <c r="L75" i="8"/>
  <c r="L104" i="8" s="1"/>
  <c r="E85" i="8"/>
  <c r="M85" i="8"/>
  <c r="G88" i="8"/>
  <c r="O88" i="8"/>
  <c r="G92" i="8"/>
  <c r="O92" i="8"/>
  <c r="F97" i="8"/>
  <c r="F99" i="8"/>
  <c r="N99" i="8"/>
  <c r="E103" i="8"/>
  <c r="M103" i="8"/>
  <c r="M88" i="8"/>
  <c r="E75" i="8"/>
  <c r="M75" i="8"/>
  <c r="H82" i="8"/>
  <c r="K82" i="8"/>
  <c r="F85" i="8"/>
  <c r="N85" i="8"/>
  <c r="H88" i="8"/>
  <c r="J92" i="8"/>
  <c r="E92" i="8"/>
  <c r="G97" i="8"/>
  <c r="O97" i="8"/>
  <c r="J97" i="8"/>
  <c r="G99" i="8"/>
  <c r="O99" i="8"/>
  <c r="N103" i="8"/>
  <c r="I103" i="8"/>
  <c r="K99" i="8"/>
  <c r="F75" i="8"/>
  <c r="O85" i="8"/>
  <c r="K92" i="8"/>
  <c r="H97" i="8"/>
  <c r="H99" i="8"/>
  <c r="G103" i="8"/>
  <c r="O103" i="8"/>
  <c r="D82" i="8"/>
  <c r="N75" i="8"/>
  <c r="G85" i="8"/>
  <c r="I88" i="8"/>
  <c r="J82" i="8"/>
  <c r="J88" i="8"/>
  <c r="D92" i="8"/>
  <c r="I97" i="8"/>
  <c r="I99" i="8"/>
  <c r="H103" i="8"/>
  <c r="I61" i="8"/>
  <c r="G61" i="8"/>
  <c r="H61" i="8"/>
  <c r="J61" i="8"/>
  <c r="K61" i="8"/>
  <c r="L61" i="8"/>
  <c r="O61" i="8"/>
  <c r="D61" i="8"/>
  <c r="E61" i="8"/>
  <c r="M61" i="8"/>
  <c r="F61" i="8"/>
  <c r="I27" i="8"/>
  <c r="J27" i="8"/>
  <c r="L27" i="8"/>
  <c r="E27" i="8"/>
  <c r="M27" i="8"/>
  <c r="G27" i="8"/>
  <c r="O27" i="8"/>
  <c r="H27" i="8"/>
  <c r="K27" i="8"/>
  <c r="D27" i="8"/>
  <c r="F27" i="8"/>
  <c r="J104" i="8" l="1"/>
  <c r="N82" i="8"/>
  <c r="H75" i="8"/>
  <c r="H104" i="8" s="1"/>
  <c r="F82" i="8"/>
  <c r="F103" i="8"/>
  <c r="I92" i="8"/>
  <c r="E88" i="8"/>
  <c r="O75" i="8"/>
  <c r="M82" i="8"/>
  <c r="M104" i="8" s="1"/>
  <c r="I82" i="8"/>
  <c r="G75" i="8"/>
  <c r="D103" i="8"/>
  <c r="O82" i="8"/>
  <c r="D97" i="8"/>
  <c r="D104" i="8" s="1"/>
  <c r="K97" i="8"/>
  <c r="K104" i="8" s="1"/>
  <c r="N97" i="8"/>
  <c r="G82" i="8"/>
  <c r="E82" i="8"/>
  <c r="P27" i="8"/>
  <c r="N104" i="8" l="1"/>
  <c r="G104" i="8"/>
  <c r="F104" i="8"/>
  <c r="I104" i="8"/>
  <c r="E104" i="8"/>
  <c r="O104" i="8"/>
  <c r="C68" i="8"/>
  <c r="C67" i="8"/>
  <c r="C66" i="8"/>
  <c r="C64" i="8"/>
  <c r="C62" i="8"/>
  <c r="C60" i="8"/>
  <c r="C59" i="8"/>
  <c r="C57" i="8"/>
  <c r="C56" i="8"/>
  <c r="C55" i="8"/>
  <c r="C53" i="8"/>
  <c r="C52" i="8"/>
  <c r="C50" i="8"/>
  <c r="C49" i="8"/>
  <c r="C47" i="8"/>
  <c r="C46" i="8"/>
  <c r="C45" i="8"/>
  <c r="C44" i="8"/>
  <c r="C43" i="8"/>
  <c r="C42" i="8"/>
  <c r="C40" i="8"/>
  <c r="A104" i="4"/>
  <c r="A103" i="4"/>
  <c r="A102" i="4"/>
  <c r="A100" i="4"/>
  <c r="A98" i="4"/>
  <c r="B100" i="4" s="1"/>
  <c r="A96" i="4"/>
  <c r="A95" i="4"/>
  <c r="A93" i="4"/>
  <c r="A92" i="4"/>
  <c r="A91" i="4"/>
  <c r="A89" i="4"/>
  <c r="A88" i="4"/>
  <c r="A86" i="4"/>
  <c r="A85" i="4"/>
  <c r="A83" i="4"/>
  <c r="A82" i="4"/>
  <c r="A81" i="4"/>
  <c r="A80" i="4"/>
  <c r="A79" i="4"/>
  <c r="A78" i="4"/>
  <c r="A76" i="4"/>
  <c r="C93" i="6" l="1"/>
  <c r="C91" i="6"/>
  <c r="C90" i="6"/>
  <c r="C89" i="6"/>
  <c r="C87" i="6"/>
  <c r="C86" i="6"/>
  <c r="C85" i="6"/>
  <c r="C83" i="6"/>
  <c r="C82" i="6"/>
  <c r="C81" i="6"/>
  <c r="C80" i="6"/>
  <c r="C78" i="6"/>
  <c r="C77" i="6"/>
  <c r="C75" i="6"/>
  <c r="C74" i="6"/>
  <c r="C73" i="6"/>
  <c r="C72" i="6"/>
  <c r="C71" i="6"/>
  <c r="C70" i="6"/>
  <c r="C68" i="6"/>
  <c r="C62" i="6"/>
  <c r="C60" i="6"/>
  <c r="C59" i="6"/>
  <c r="C58" i="6"/>
  <c r="C56" i="6"/>
  <c r="C55" i="6"/>
  <c r="C54" i="6"/>
  <c r="C52" i="6"/>
  <c r="C51" i="6"/>
  <c r="C50" i="6"/>
  <c r="C49" i="6"/>
  <c r="C47" i="6"/>
  <c r="C46" i="6"/>
  <c r="C44" i="6"/>
  <c r="C43" i="6"/>
  <c r="C42" i="6"/>
  <c r="C41" i="6"/>
  <c r="C40" i="6"/>
  <c r="C39" i="6"/>
  <c r="C37" i="6"/>
  <c r="C31" i="6"/>
  <c r="C29" i="6"/>
  <c r="C28" i="6"/>
  <c r="C27" i="6"/>
  <c r="C25" i="6"/>
  <c r="C24" i="6"/>
  <c r="C23" i="6"/>
  <c r="C21" i="6"/>
  <c r="C20" i="6"/>
  <c r="C19" i="6"/>
  <c r="C18" i="6"/>
  <c r="C16" i="6"/>
  <c r="C15" i="6"/>
  <c r="C13" i="6"/>
  <c r="C12" i="6"/>
  <c r="C11" i="6"/>
  <c r="C10" i="6"/>
  <c r="C9" i="6"/>
  <c r="C8" i="6"/>
  <c r="C6" i="6"/>
  <c r="O133" i="7"/>
  <c r="N133" i="7"/>
  <c r="M133" i="7"/>
  <c r="L133" i="7"/>
  <c r="K133" i="7"/>
  <c r="J133" i="7"/>
  <c r="I133" i="7"/>
  <c r="H133" i="7"/>
  <c r="G133" i="7"/>
  <c r="F133" i="7"/>
  <c r="E133" i="7"/>
  <c r="D133" i="7"/>
  <c r="C66" i="7" l="1"/>
  <c r="C64" i="7"/>
  <c r="C63" i="7"/>
  <c r="C62" i="7"/>
  <c r="C61" i="7"/>
  <c r="C60" i="7"/>
  <c r="C58" i="7"/>
  <c r="C57" i="7"/>
  <c r="C56" i="7"/>
  <c r="C54" i="7"/>
  <c r="C53" i="7"/>
  <c r="C52" i="7"/>
  <c r="C51" i="7"/>
  <c r="C49" i="7"/>
  <c r="C48" i="7"/>
  <c r="C46" i="7"/>
  <c r="C45" i="7"/>
  <c r="C44" i="7"/>
  <c r="C43" i="7"/>
  <c r="C42" i="7"/>
  <c r="C41" i="7"/>
  <c r="C39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P26" i="7" l="1"/>
  <c r="O26" i="7"/>
  <c r="N26" i="7"/>
  <c r="M26" i="7"/>
  <c r="L26" i="7"/>
  <c r="K26" i="7"/>
  <c r="J26" i="7"/>
  <c r="I26" i="7"/>
  <c r="H26" i="7"/>
  <c r="G26" i="7"/>
  <c r="F26" i="7"/>
  <c r="E26" i="7"/>
  <c r="D26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P7" i="7"/>
  <c r="O7" i="7"/>
  <c r="N7" i="7"/>
  <c r="M7" i="7"/>
  <c r="L7" i="7"/>
  <c r="K7" i="7"/>
  <c r="J7" i="7"/>
  <c r="I7" i="7"/>
  <c r="H7" i="7"/>
  <c r="G7" i="7"/>
  <c r="F7" i="7"/>
  <c r="E7" i="7"/>
  <c r="D7" i="7"/>
  <c r="C33" i="7"/>
  <c r="C31" i="7"/>
  <c r="C30" i="7"/>
  <c r="C29" i="7"/>
  <c r="C28" i="7"/>
  <c r="C27" i="7"/>
  <c r="C25" i="7"/>
  <c r="C24" i="7"/>
  <c r="C23" i="7"/>
  <c r="C21" i="7"/>
  <c r="C20" i="7"/>
  <c r="C19" i="7"/>
  <c r="C18" i="7"/>
  <c r="C16" i="7"/>
  <c r="C15" i="7"/>
  <c r="C13" i="7"/>
  <c r="C12" i="7"/>
  <c r="C11" i="7"/>
  <c r="C10" i="7"/>
  <c r="C9" i="7"/>
  <c r="C8" i="7"/>
  <c r="C6" i="7"/>
  <c r="E42" i="9"/>
  <c r="C34" i="8"/>
  <c r="C33" i="8"/>
  <c r="C32" i="8"/>
  <c r="C30" i="8"/>
  <c r="C28" i="8"/>
  <c r="C26" i="8"/>
  <c r="C25" i="8"/>
  <c r="C23" i="8"/>
  <c r="C22" i="8"/>
  <c r="C21" i="8"/>
  <c r="C19" i="8"/>
  <c r="C18" i="8"/>
  <c r="C16" i="8"/>
  <c r="C15" i="8"/>
  <c r="C13" i="8"/>
  <c r="C12" i="8"/>
  <c r="C11" i="8"/>
  <c r="C10" i="8"/>
  <c r="C9" i="8"/>
  <c r="C8" i="8"/>
  <c r="C6" i="8"/>
  <c r="J41" i="9"/>
  <c r="J39" i="9"/>
  <c r="J37" i="9"/>
  <c r="J36" i="9"/>
  <c r="T36" i="9"/>
  <c r="J35" i="9"/>
  <c r="J34" i="9"/>
  <c r="T34" i="9"/>
  <c r="J33" i="9"/>
  <c r="J32" i="9"/>
  <c r="J31" i="9"/>
  <c r="J30" i="9"/>
  <c r="T30" i="9"/>
  <c r="J29" i="9"/>
  <c r="T29" i="9"/>
  <c r="J28" i="9"/>
  <c r="T28" i="9"/>
  <c r="J27" i="9"/>
  <c r="T27" i="9"/>
  <c r="J25" i="9"/>
  <c r="J24" i="9"/>
  <c r="J22" i="9"/>
  <c r="T22" i="9"/>
  <c r="J21" i="9"/>
  <c r="J20" i="9"/>
  <c r="J19" i="9"/>
  <c r="J16" i="9"/>
  <c r="J15" i="9"/>
  <c r="J14" i="9"/>
  <c r="J11" i="9"/>
  <c r="T11" i="9"/>
  <c r="J8" i="9"/>
  <c r="I23" i="8" l="1"/>
  <c r="H23" i="8"/>
  <c r="D23" i="8"/>
  <c r="K23" i="8"/>
  <c r="O23" i="8"/>
  <c r="G23" i="8"/>
  <c r="E23" i="8"/>
  <c r="N23" i="8"/>
  <c r="F23" i="8"/>
  <c r="M23" i="8"/>
  <c r="L23" i="8"/>
  <c r="J23" i="8"/>
  <c r="H25" i="8"/>
  <c r="M25" i="8"/>
  <c r="E25" i="8"/>
  <c r="L25" i="8"/>
  <c r="D25" i="8"/>
  <c r="N25" i="8"/>
  <c r="K25" i="8"/>
  <c r="I25" i="8"/>
  <c r="G25" i="8"/>
  <c r="F25" i="8"/>
  <c r="O25" i="8"/>
  <c r="J25" i="8"/>
  <c r="F26" i="8"/>
  <c r="I26" i="8"/>
  <c r="O26" i="8"/>
  <c r="G26" i="8"/>
  <c r="H26" i="8"/>
  <c r="D26" i="8"/>
  <c r="N26" i="8"/>
  <c r="M26" i="8"/>
  <c r="L26" i="8"/>
  <c r="K26" i="8"/>
  <c r="E26" i="8"/>
  <c r="J26" i="8"/>
  <c r="N28" i="8"/>
  <c r="E28" i="8"/>
  <c r="L28" i="8"/>
  <c r="D28" i="8"/>
  <c r="K28" i="8"/>
  <c r="O28" i="8"/>
  <c r="F28" i="8"/>
  <c r="J28" i="8"/>
  <c r="H28" i="8"/>
  <c r="G28" i="8"/>
  <c r="M28" i="8"/>
  <c r="I28" i="8"/>
  <c r="H30" i="8"/>
  <c r="O30" i="8"/>
  <c r="G30" i="8"/>
  <c r="N30" i="8"/>
  <c r="F30" i="8"/>
  <c r="L30" i="8"/>
  <c r="M30" i="8"/>
  <c r="E30" i="8"/>
  <c r="D30" i="8"/>
  <c r="K30" i="8"/>
  <c r="J30" i="8"/>
  <c r="I30" i="8"/>
  <c r="G32" i="8"/>
  <c r="E32" i="8"/>
  <c r="L32" i="8"/>
  <c r="D32" i="8"/>
  <c r="K32" i="8"/>
  <c r="M32" i="8"/>
  <c r="N32" i="8"/>
  <c r="J32" i="8"/>
  <c r="O32" i="8"/>
  <c r="F32" i="8"/>
  <c r="I32" i="8"/>
  <c r="H32" i="8"/>
  <c r="D21" i="8"/>
  <c r="I21" i="8"/>
  <c r="H21" i="8"/>
  <c r="K21" i="8"/>
  <c r="J21" i="8"/>
  <c r="O21" i="8"/>
  <c r="G21" i="8"/>
  <c r="M21" i="8"/>
  <c r="N21" i="8"/>
  <c r="F21" i="8"/>
  <c r="E21" i="8"/>
  <c r="L21" i="8"/>
  <c r="K33" i="8"/>
  <c r="J33" i="8"/>
  <c r="H33" i="8"/>
  <c r="O33" i="8"/>
  <c r="G33" i="8"/>
  <c r="I33" i="8"/>
  <c r="N33" i="8"/>
  <c r="F33" i="8"/>
  <c r="D33" i="8"/>
  <c r="M33" i="8"/>
  <c r="E33" i="8"/>
  <c r="L33" i="8"/>
  <c r="O22" i="8"/>
  <c r="F22" i="8"/>
  <c r="M22" i="8"/>
  <c r="E22" i="8"/>
  <c r="L22" i="8"/>
  <c r="D22" i="8"/>
  <c r="N22" i="8"/>
  <c r="K22" i="8"/>
  <c r="H22" i="8"/>
  <c r="J22" i="8"/>
  <c r="I22" i="8"/>
  <c r="G22" i="8"/>
  <c r="G34" i="8"/>
  <c r="E34" i="8"/>
  <c r="M34" i="8"/>
  <c r="D34" i="8"/>
  <c r="L34" i="8"/>
  <c r="O34" i="8"/>
  <c r="K34" i="8"/>
  <c r="H34" i="8"/>
  <c r="I34" i="8"/>
  <c r="N34" i="8"/>
  <c r="J34" i="8"/>
  <c r="F34" i="8"/>
  <c r="N6" i="8"/>
  <c r="F6" i="8"/>
  <c r="D6" i="8"/>
  <c r="M6" i="8"/>
  <c r="E6" i="8"/>
  <c r="G6" i="8"/>
  <c r="L6" i="8"/>
  <c r="J6" i="8"/>
  <c r="H6" i="8"/>
  <c r="K6" i="8"/>
  <c r="I6" i="8"/>
  <c r="O6" i="8"/>
  <c r="L16" i="8"/>
  <c r="D16" i="8"/>
  <c r="K16" i="8"/>
  <c r="J16" i="8"/>
  <c r="G16" i="8"/>
  <c r="M16" i="8"/>
  <c r="I16" i="8"/>
  <c r="H16" i="8"/>
  <c r="O16" i="8"/>
  <c r="N16" i="8"/>
  <c r="F16" i="8"/>
  <c r="E16" i="8"/>
  <c r="H15" i="8"/>
  <c r="O15" i="8"/>
  <c r="G15" i="8"/>
  <c r="N15" i="8"/>
  <c r="F15" i="8"/>
  <c r="J15" i="8"/>
  <c r="I15" i="8"/>
  <c r="M15" i="8"/>
  <c r="E15" i="8"/>
  <c r="L15" i="8"/>
  <c r="D15" i="8"/>
  <c r="K15" i="8"/>
  <c r="K8" i="8"/>
  <c r="J8" i="8"/>
  <c r="I8" i="8"/>
  <c r="O8" i="8"/>
  <c r="F8" i="8"/>
  <c r="M8" i="8"/>
  <c r="L8" i="8"/>
  <c r="D8" i="8"/>
  <c r="H8" i="8"/>
  <c r="G8" i="8"/>
  <c r="N8" i="8"/>
  <c r="E8" i="8"/>
  <c r="H18" i="8"/>
  <c r="O18" i="8"/>
  <c r="G18" i="8"/>
  <c r="I18" i="8"/>
  <c r="N18" i="8"/>
  <c r="F18" i="8"/>
  <c r="L18" i="8"/>
  <c r="D18" i="8"/>
  <c r="K18" i="8"/>
  <c r="J18" i="8"/>
  <c r="M18" i="8"/>
  <c r="E18" i="8"/>
  <c r="L19" i="8"/>
  <c r="D19" i="8"/>
  <c r="K19" i="8"/>
  <c r="J19" i="8"/>
  <c r="O19" i="8"/>
  <c r="F19" i="8"/>
  <c r="M19" i="8"/>
  <c r="I19" i="8"/>
  <c r="H19" i="8"/>
  <c r="G19" i="8"/>
  <c r="N19" i="8"/>
  <c r="E19" i="8"/>
  <c r="H9" i="8"/>
  <c r="O9" i="8"/>
  <c r="G9" i="8"/>
  <c r="I9" i="8"/>
  <c r="N9" i="8"/>
  <c r="F9" i="8"/>
  <c r="K9" i="8"/>
  <c r="M9" i="8"/>
  <c r="E9" i="8"/>
  <c r="L9" i="8"/>
  <c r="J9" i="8"/>
  <c r="D9" i="8"/>
  <c r="M10" i="8"/>
  <c r="E10" i="8"/>
  <c r="L10" i="8"/>
  <c r="K10" i="8"/>
  <c r="I10" i="8"/>
  <c r="D10" i="8"/>
  <c r="G10" i="8"/>
  <c r="N10" i="8"/>
  <c r="J10" i="8"/>
  <c r="H10" i="8"/>
  <c r="O10" i="8"/>
  <c r="F10" i="8"/>
  <c r="J11" i="8"/>
  <c r="I11" i="8"/>
  <c r="H11" i="8"/>
  <c r="N11" i="8"/>
  <c r="E11" i="8"/>
  <c r="L11" i="8"/>
  <c r="O11" i="8"/>
  <c r="G11" i="8"/>
  <c r="F11" i="8"/>
  <c r="D11" i="8"/>
  <c r="M11" i="8"/>
  <c r="K11" i="8"/>
  <c r="O12" i="8"/>
  <c r="G12" i="8"/>
  <c r="N12" i="8"/>
  <c r="F12" i="8"/>
  <c r="H12" i="8"/>
  <c r="M12" i="8"/>
  <c r="E12" i="8"/>
  <c r="J12" i="8"/>
  <c r="L12" i="8"/>
  <c r="D12" i="8"/>
  <c r="K12" i="8"/>
  <c r="I12" i="8"/>
  <c r="L13" i="8"/>
  <c r="K13" i="8"/>
  <c r="J13" i="8"/>
  <c r="D13" i="8"/>
  <c r="H13" i="8"/>
  <c r="O13" i="8"/>
  <c r="F13" i="8"/>
  <c r="E13" i="8"/>
  <c r="I13" i="8"/>
  <c r="G13" i="8"/>
  <c r="N13" i="8"/>
  <c r="M13" i="8"/>
  <c r="T19" i="9"/>
  <c r="T35" i="9"/>
  <c r="T31" i="9"/>
  <c r="T33" i="9"/>
  <c r="T23" i="9"/>
  <c r="T25" i="9"/>
  <c r="T32" i="9"/>
  <c r="T15" i="9"/>
  <c r="T21" i="9"/>
  <c r="T16" i="9"/>
  <c r="J17" i="9"/>
  <c r="T17" i="9" s="1"/>
  <c r="T24" i="9"/>
  <c r="T37" i="9"/>
  <c r="J38" i="9"/>
  <c r="T38" i="9" s="1"/>
  <c r="T39" i="9"/>
  <c r="J40" i="9"/>
  <c r="T40" i="9" s="1"/>
  <c r="T41" i="9"/>
  <c r="T14" i="9"/>
  <c r="J23" i="9"/>
  <c r="J10" i="9"/>
  <c r="T10" i="9" s="1"/>
  <c r="J18" i="9"/>
  <c r="T18" i="9" s="1"/>
  <c r="J26" i="9"/>
  <c r="T26" i="9" s="1"/>
  <c r="J9" i="9"/>
  <c r="J7" i="9"/>
  <c r="T7" i="9" s="1"/>
  <c r="J13" i="9"/>
  <c r="T13" i="9" s="1"/>
  <c r="T20" i="9"/>
  <c r="J12" i="9"/>
  <c r="T12" i="9" s="1"/>
  <c r="O35" i="8" l="1"/>
  <c r="N35" i="8"/>
  <c r="M35" i="8"/>
  <c r="L35" i="8"/>
  <c r="K35" i="8"/>
  <c r="J35" i="8"/>
  <c r="I35" i="8"/>
  <c r="H35" i="8"/>
  <c r="G35" i="8"/>
  <c r="F35" i="8"/>
  <c r="E35" i="8"/>
  <c r="D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P31" i="8" s="1"/>
  <c r="O29" i="8"/>
  <c r="N29" i="8"/>
  <c r="M29" i="8"/>
  <c r="L29" i="8"/>
  <c r="K29" i="8"/>
  <c r="J29" i="8"/>
  <c r="I29" i="8"/>
  <c r="H29" i="8"/>
  <c r="G29" i="8"/>
  <c r="F29" i="8"/>
  <c r="E29" i="8"/>
  <c r="D29" i="8"/>
  <c r="P28" i="8"/>
  <c r="P26" i="8"/>
  <c r="P25" i="8"/>
  <c r="O24" i="8"/>
  <c r="N24" i="8"/>
  <c r="M24" i="8"/>
  <c r="L24" i="8"/>
  <c r="K24" i="8"/>
  <c r="J24" i="8"/>
  <c r="I24" i="8"/>
  <c r="H24" i="8"/>
  <c r="G24" i="8"/>
  <c r="F24" i="8"/>
  <c r="E24" i="8"/>
  <c r="D24" i="8"/>
  <c r="P23" i="8"/>
  <c r="P22" i="8"/>
  <c r="P21" i="8"/>
  <c r="O20" i="8"/>
  <c r="N20" i="8"/>
  <c r="M20" i="8"/>
  <c r="L20" i="8"/>
  <c r="K20" i="8"/>
  <c r="J20" i="8"/>
  <c r="I20" i="8"/>
  <c r="H20" i="8"/>
  <c r="G20" i="8"/>
  <c r="F20" i="8"/>
  <c r="E20" i="8"/>
  <c r="D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P15" i="8"/>
  <c r="O14" i="8"/>
  <c r="N14" i="8"/>
  <c r="M14" i="8"/>
  <c r="L14" i="8"/>
  <c r="K14" i="8"/>
  <c r="J14" i="8"/>
  <c r="I14" i="8"/>
  <c r="H14" i="8"/>
  <c r="G14" i="8"/>
  <c r="F14" i="8"/>
  <c r="E14" i="8"/>
  <c r="D14" i="8"/>
  <c r="P13" i="8"/>
  <c r="P12" i="8"/>
  <c r="P11" i="8"/>
  <c r="P10" i="8"/>
  <c r="P9" i="8"/>
  <c r="P8" i="8"/>
  <c r="O7" i="8"/>
  <c r="N7" i="8"/>
  <c r="M7" i="8"/>
  <c r="L7" i="8"/>
  <c r="K7" i="8"/>
  <c r="J7" i="8"/>
  <c r="I7" i="8"/>
  <c r="H7" i="8"/>
  <c r="G7" i="8"/>
  <c r="F7" i="8"/>
  <c r="E7" i="8"/>
  <c r="D7" i="8"/>
  <c r="P6" i="8"/>
  <c r="O35" i="4"/>
  <c r="N35" i="4"/>
  <c r="M35" i="4"/>
  <c r="L35" i="4"/>
  <c r="K35" i="4"/>
  <c r="J35" i="4"/>
  <c r="I35" i="4"/>
  <c r="H35" i="4"/>
  <c r="G35" i="4"/>
  <c r="F35" i="4"/>
  <c r="E35" i="4"/>
  <c r="D35" i="4"/>
  <c r="O31" i="4"/>
  <c r="N31" i="4"/>
  <c r="M31" i="4"/>
  <c r="L31" i="4"/>
  <c r="K31" i="4"/>
  <c r="J31" i="4"/>
  <c r="I31" i="4"/>
  <c r="H31" i="4"/>
  <c r="G31" i="4"/>
  <c r="F31" i="4"/>
  <c r="E31" i="4"/>
  <c r="D31" i="4"/>
  <c r="O29" i="4"/>
  <c r="N29" i="4"/>
  <c r="M29" i="4"/>
  <c r="L29" i="4"/>
  <c r="K29" i="4"/>
  <c r="J29" i="4"/>
  <c r="I29" i="4"/>
  <c r="H29" i="4"/>
  <c r="G29" i="4"/>
  <c r="F29" i="4"/>
  <c r="E29" i="4"/>
  <c r="D29" i="4"/>
  <c r="O24" i="4"/>
  <c r="N24" i="4"/>
  <c r="M24" i="4"/>
  <c r="L24" i="4"/>
  <c r="K24" i="4"/>
  <c r="J24" i="4"/>
  <c r="I24" i="4"/>
  <c r="H24" i="4"/>
  <c r="G24" i="4"/>
  <c r="F24" i="4"/>
  <c r="E24" i="4"/>
  <c r="D24" i="4"/>
  <c r="O20" i="4"/>
  <c r="N20" i="4"/>
  <c r="M20" i="4"/>
  <c r="L20" i="4"/>
  <c r="K20" i="4"/>
  <c r="J20" i="4"/>
  <c r="I20" i="4"/>
  <c r="H20" i="4"/>
  <c r="G20" i="4"/>
  <c r="F20" i="4"/>
  <c r="E20" i="4"/>
  <c r="D20" i="4"/>
  <c r="O17" i="4"/>
  <c r="N17" i="4"/>
  <c r="M17" i="4"/>
  <c r="L17" i="4"/>
  <c r="K17" i="4"/>
  <c r="J17" i="4"/>
  <c r="I17" i="4"/>
  <c r="H17" i="4"/>
  <c r="G17" i="4"/>
  <c r="F17" i="4"/>
  <c r="E17" i="4"/>
  <c r="D17" i="4"/>
  <c r="O14" i="4"/>
  <c r="N14" i="4"/>
  <c r="M14" i="4"/>
  <c r="L14" i="4"/>
  <c r="K14" i="4"/>
  <c r="J14" i="4"/>
  <c r="I14" i="4"/>
  <c r="H14" i="4"/>
  <c r="G14" i="4"/>
  <c r="F14" i="4"/>
  <c r="E14" i="4"/>
  <c r="D14" i="4"/>
  <c r="O7" i="4"/>
  <c r="N7" i="4"/>
  <c r="M7" i="4"/>
  <c r="L7" i="4"/>
  <c r="K7" i="4"/>
  <c r="J7" i="4"/>
  <c r="I7" i="4"/>
  <c r="H7" i="4"/>
  <c r="G7" i="4"/>
  <c r="F7" i="4"/>
  <c r="E7" i="4"/>
  <c r="D7" i="4"/>
  <c r="P17" i="8" l="1"/>
  <c r="N36" i="4"/>
  <c r="G36" i="4"/>
  <c r="O36" i="4"/>
  <c r="I36" i="4"/>
  <c r="D36" i="4"/>
  <c r="D71" i="4" s="1"/>
  <c r="H36" i="4"/>
  <c r="L36" i="4"/>
  <c r="J36" i="4"/>
  <c r="K36" i="4"/>
  <c r="F36" i="4"/>
  <c r="E36" i="4"/>
  <c r="M36" i="4"/>
  <c r="P35" i="8"/>
  <c r="D36" i="8"/>
  <c r="P20" i="8"/>
  <c r="E36" i="8"/>
  <c r="M36" i="8"/>
  <c r="H36" i="8"/>
  <c r="P24" i="8"/>
  <c r="F36" i="8"/>
  <c r="N36" i="8"/>
  <c r="L36" i="8"/>
  <c r="I36" i="8"/>
  <c r="G36" i="8"/>
  <c r="O36" i="8"/>
  <c r="P29" i="8"/>
  <c r="P14" i="8"/>
  <c r="J36" i="8"/>
  <c r="P7" i="8"/>
  <c r="K36" i="8"/>
  <c r="D39" i="7"/>
  <c r="D40" i="7" s="1"/>
  <c r="E39" i="7"/>
  <c r="E40" i="7" s="1"/>
  <c r="F39" i="7"/>
  <c r="F40" i="7" s="1"/>
  <c r="G39" i="7"/>
  <c r="G40" i="7" s="1"/>
  <c r="H39" i="7"/>
  <c r="H40" i="7" s="1"/>
  <c r="I39" i="7"/>
  <c r="I40" i="7" s="1"/>
  <c r="J39" i="7"/>
  <c r="J40" i="7" s="1"/>
  <c r="K39" i="7"/>
  <c r="K40" i="7" s="1"/>
  <c r="L39" i="7"/>
  <c r="L40" i="7" s="1"/>
  <c r="M39" i="7"/>
  <c r="M40" i="7" s="1"/>
  <c r="N39" i="7"/>
  <c r="N40" i="7" s="1"/>
  <c r="O39" i="7"/>
  <c r="A72" i="7"/>
  <c r="B72" i="7" s="1"/>
  <c r="D41" i="7"/>
  <c r="E41" i="7"/>
  <c r="F41" i="7"/>
  <c r="G41" i="7"/>
  <c r="H41" i="7"/>
  <c r="I41" i="7"/>
  <c r="J41" i="7"/>
  <c r="K41" i="7"/>
  <c r="L41" i="7"/>
  <c r="M41" i="7"/>
  <c r="N41" i="7"/>
  <c r="O41" i="7"/>
  <c r="A74" i="7"/>
  <c r="B74" i="7" s="1"/>
  <c r="D42" i="7"/>
  <c r="E42" i="7"/>
  <c r="F42" i="7"/>
  <c r="G42" i="7"/>
  <c r="H42" i="7"/>
  <c r="I42" i="7"/>
  <c r="J42" i="7"/>
  <c r="K42" i="7"/>
  <c r="L42" i="7"/>
  <c r="M42" i="7"/>
  <c r="N42" i="7"/>
  <c r="O42" i="7"/>
  <c r="P42" i="7" s="1"/>
  <c r="A75" i="7"/>
  <c r="B75" i="7" s="1"/>
  <c r="D43" i="7"/>
  <c r="E43" i="7"/>
  <c r="F43" i="7"/>
  <c r="G43" i="7"/>
  <c r="H43" i="7"/>
  <c r="I43" i="7"/>
  <c r="J43" i="7"/>
  <c r="K43" i="7"/>
  <c r="L43" i="7"/>
  <c r="M43" i="7"/>
  <c r="N43" i="7"/>
  <c r="O43" i="7"/>
  <c r="P43" i="7" s="1"/>
  <c r="A76" i="7"/>
  <c r="B76" i="7" s="1"/>
  <c r="D44" i="7"/>
  <c r="E44" i="7"/>
  <c r="F44" i="7"/>
  <c r="G44" i="7"/>
  <c r="H44" i="7"/>
  <c r="I44" i="7"/>
  <c r="J44" i="7"/>
  <c r="K44" i="7"/>
  <c r="L44" i="7"/>
  <c r="M44" i="7"/>
  <c r="N44" i="7"/>
  <c r="O44" i="7"/>
  <c r="P44" i="7" s="1"/>
  <c r="A77" i="7"/>
  <c r="B77" i="7" s="1"/>
  <c r="D45" i="7"/>
  <c r="E45" i="7"/>
  <c r="F45" i="7"/>
  <c r="G45" i="7"/>
  <c r="H45" i="7"/>
  <c r="I45" i="7"/>
  <c r="J45" i="7"/>
  <c r="K45" i="7"/>
  <c r="L45" i="7"/>
  <c r="M45" i="7"/>
  <c r="N45" i="7"/>
  <c r="O45" i="7"/>
  <c r="P45" i="7" s="1"/>
  <c r="A78" i="7"/>
  <c r="B78" i="7" s="1"/>
  <c r="D46" i="7"/>
  <c r="E46" i="7"/>
  <c r="F46" i="7"/>
  <c r="G46" i="7"/>
  <c r="H46" i="7"/>
  <c r="I46" i="7"/>
  <c r="J46" i="7"/>
  <c r="K46" i="7"/>
  <c r="L46" i="7"/>
  <c r="M46" i="7"/>
  <c r="N46" i="7"/>
  <c r="O46" i="7"/>
  <c r="P46" i="7" s="1"/>
  <c r="A79" i="7"/>
  <c r="B79" i="7" s="1"/>
  <c r="D48" i="7"/>
  <c r="E48" i="7"/>
  <c r="F48" i="7"/>
  <c r="G48" i="7"/>
  <c r="H48" i="7"/>
  <c r="I48" i="7"/>
  <c r="J48" i="7"/>
  <c r="K48" i="7"/>
  <c r="L48" i="7"/>
  <c r="M48" i="7"/>
  <c r="N48" i="7"/>
  <c r="O48" i="7"/>
  <c r="A81" i="7"/>
  <c r="B81" i="7" s="1"/>
  <c r="D49" i="7"/>
  <c r="E49" i="7"/>
  <c r="F49" i="7"/>
  <c r="G49" i="7"/>
  <c r="H49" i="7"/>
  <c r="I49" i="7"/>
  <c r="J49" i="7"/>
  <c r="K49" i="7"/>
  <c r="L49" i="7"/>
  <c r="M49" i="7"/>
  <c r="N49" i="7"/>
  <c r="O49" i="7"/>
  <c r="P49" i="7" s="1"/>
  <c r="A82" i="7"/>
  <c r="B82" i="7" s="1"/>
  <c r="D51" i="7"/>
  <c r="E51" i="7"/>
  <c r="F51" i="7"/>
  <c r="G51" i="7"/>
  <c r="H51" i="7"/>
  <c r="I51" i="7"/>
  <c r="J51" i="7"/>
  <c r="K51" i="7"/>
  <c r="L51" i="7"/>
  <c r="M51" i="7"/>
  <c r="N51" i="7"/>
  <c r="O51" i="7"/>
  <c r="A84" i="7"/>
  <c r="B84" i="7" s="1"/>
  <c r="D52" i="7"/>
  <c r="E52" i="7"/>
  <c r="F52" i="7"/>
  <c r="G52" i="7"/>
  <c r="H52" i="7"/>
  <c r="I52" i="7"/>
  <c r="J52" i="7"/>
  <c r="K52" i="7"/>
  <c r="L52" i="7"/>
  <c r="M52" i="7"/>
  <c r="N52" i="7"/>
  <c r="O52" i="7"/>
  <c r="P52" i="7" s="1"/>
  <c r="A85" i="7"/>
  <c r="B85" i="7" s="1"/>
  <c r="D53" i="7"/>
  <c r="E53" i="7"/>
  <c r="F53" i="7"/>
  <c r="G53" i="7"/>
  <c r="H53" i="7"/>
  <c r="I53" i="7"/>
  <c r="J53" i="7"/>
  <c r="K53" i="7"/>
  <c r="L53" i="7"/>
  <c r="M53" i="7"/>
  <c r="N53" i="7"/>
  <c r="O53" i="7"/>
  <c r="P53" i="7" s="1"/>
  <c r="A86" i="7"/>
  <c r="B86" i="7" s="1"/>
  <c r="D54" i="7"/>
  <c r="E54" i="7"/>
  <c r="F54" i="7"/>
  <c r="G54" i="7"/>
  <c r="H54" i="7"/>
  <c r="I54" i="7"/>
  <c r="J54" i="7"/>
  <c r="K54" i="7"/>
  <c r="L54" i="7"/>
  <c r="M54" i="7"/>
  <c r="N54" i="7"/>
  <c r="O54" i="7"/>
  <c r="P54" i="7" s="1"/>
  <c r="A87" i="7"/>
  <c r="B87" i="7" s="1"/>
  <c r="D56" i="7"/>
  <c r="E56" i="7"/>
  <c r="F56" i="7"/>
  <c r="G56" i="7"/>
  <c r="H56" i="7"/>
  <c r="I56" i="7"/>
  <c r="J56" i="7"/>
  <c r="K56" i="7"/>
  <c r="L56" i="7"/>
  <c r="M56" i="7"/>
  <c r="N56" i="7"/>
  <c r="O56" i="7"/>
  <c r="A89" i="7"/>
  <c r="B89" i="7" s="1"/>
  <c r="D57" i="7"/>
  <c r="E57" i="7"/>
  <c r="F57" i="7"/>
  <c r="G57" i="7"/>
  <c r="H57" i="7"/>
  <c r="I57" i="7"/>
  <c r="J57" i="7"/>
  <c r="K57" i="7"/>
  <c r="L57" i="7"/>
  <c r="M57" i="7"/>
  <c r="N57" i="7"/>
  <c r="O57" i="7"/>
  <c r="P57" i="7" s="1"/>
  <c r="A90" i="7"/>
  <c r="B90" i="7" s="1"/>
  <c r="D58" i="7"/>
  <c r="E58" i="7"/>
  <c r="F58" i="7"/>
  <c r="G58" i="7"/>
  <c r="H58" i="7"/>
  <c r="I58" i="7"/>
  <c r="J58" i="7"/>
  <c r="K58" i="7"/>
  <c r="L58" i="7"/>
  <c r="M58" i="7"/>
  <c r="N58" i="7"/>
  <c r="O58" i="7"/>
  <c r="P58" i="7" s="1"/>
  <c r="A91" i="7"/>
  <c r="B91" i="7" s="1"/>
  <c r="D60" i="7"/>
  <c r="E60" i="7"/>
  <c r="F60" i="7"/>
  <c r="G60" i="7"/>
  <c r="H60" i="7"/>
  <c r="I60" i="7"/>
  <c r="J60" i="7"/>
  <c r="K60" i="7"/>
  <c r="L60" i="7"/>
  <c r="M60" i="7"/>
  <c r="N60" i="7"/>
  <c r="O60" i="7"/>
  <c r="P60" i="7" s="1"/>
  <c r="A93" i="7"/>
  <c r="B93" i="7" s="1"/>
  <c r="D61" i="7"/>
  <c r="E61" i="7"/>
  <c r="F61" i="7"/>
  <c r="G61" i="7"/>
  <c r="H61" i="7"/>
  <c r="I61" i="7"/>
  <c r="J61" i="7"/>
  <c r="K61" i="7"/>
  <c r="L61" i="7"/>
  <c r="M61" i="7"/>
  <c r="N61" i="7"/>
  <c r="O61" i="7"/>
  <c r="P61" i="7" s="1"/>
  <c r="A94" i="7"/>
  <c r="B94" i="7" s="1"/>
  <c r="A95" i="7"/>
  <c r="B95" i="7" s="1"/>
  <c r="D63" i="7"/>
  <c r="A96" i="7"/>
  <c r="B96" i="7" s="1"/>
  <c r="D64" i="7"/>
  <c r="A97" i="7"/>
  <c r="B97" i="7" s="1"/>
  <c r="D66" i="7"/>
  <c r="D67" i="7" s="1"/>
  <c r="E66" i="7"/>
  <c r="E67" i="7" s="1"/>
  <c r="F66" i="7"/>
  <c r="F67" i="7" s="1"/>
  <c r="G66" i="7"/>
  <c r="G67" i="7" s="1"/>
  <c r="H66" i="7"/>
  <c r="H67" i="7" s="1"/>
  <c r="I66" i="7"/>
  <c r="I67" i="7" s="1"/>
  <c r="J66" i="7"/>
  <c r="J67" i="7" s="1"/>
  <c r="K66" i="7"/>
  <c r="K67" i="7" s="1"/>
  <c r="L66" i="7"/>
  <c r="L67" i="7" s="1"/>
  <c r="M66" i="7"/>
  <c r="M67" i="7" s="1"/>
  <c r="N66" i="7"/>
  <c r="N67" i="7" s="1"/>
  <c r="O66" i="7"/>
  <c r="A99" i="7"/>
  <c r="B99" i="7" s="1"/>
  <c r="D6" i="6"/>
  <c r="D7" i="6" s="1"/>
  <c r="E6" i="6"/>
  <c r="E7" i="6" s="1"/>
  <c r="F6" i="6"/>
  <c r="F7" i="6" s="1"/>
  <c r="G6" i="6"/>
  <c r="G7" i="6" s="1"/>
  <c r="H6" i="6"/>
  <c r="I6" i="6"/>
  <c r="I7" i="6" s="1"/>
  <c r="J6" i="6"/>
  <c r="K6" i="6"/>
  <c r="K7" i="6" s="1"/>
  <c r="L6" i="6"/>
  <c r="L7" i="6" s="1"/>
  <c r="M6" i="6"/>
  <c r="M7" i="6" s="1"/>
  <c r="N6" i="6"/>
  <c r="N7" i="6" s="1"/>
  <c r="O6" i="6"/>
  <c r="O7" i="6" s="1"/>
  <c r="H8" i="6"/>
  <c r="J9" i="6"/>
  <c r="I10" i="6"/>
  <c r="H12" i="6"/>
  <c r="D13" i="6"/>
  <c r="E13" i="6"/>
  <c r="F13" i="6"/>
  <c r="G13" i="6"/>
  <c r="H13" i="6"/>
  <c r="I13" i="6"/>
  <c r="J13" i="6"/>
  <c r="K13" i="6"/>
  <c r="L13" i="6"/>
  <c r="M13" i="6"/>
  <c r="N13" i="6"/>
  <c r="O13" i="6"/>
  <c r="H15" i="6"/>
  <c r="J16" i="6"/>
  <c r="G18" i="6"/>
  <c r="I19" i="6"/>
  <c r="I20" i="6"/>
  <c r="E21" i="6"/>
  <c r="J23" i="6"/>
  <c r="E24" i="6"/>
  <c r="E31" i="6"/>
  <c r="E32" i="6" s="1"/>
  <c r="P6" i="4"/>
  <c r="P8" i="4"/>
  <c r="P9" i="4"/>
  <c r="P10" i="4"/>
  <c r="P11" i="4"/>
  <c r="P12" i="4"/>
  <c r="P13" i="4"/>
  <c r="P15" i="4"/>
  <c r="P16" i="4"/>
  <c r="P18" i="4"/>
  <c r="P19" i="4"/>
  <c r="P21" i="4"/>
  <c r="P22" i="4"/>
  <c r="P23" i="4"/>
  <c r="P25" i="4"/>
  <c r="P26" i="4"/>
  <c r="P28" i="4"/>
  <c r="P30" i="4"/>
  <c r="P31" i="4" s="1"/>
  <c r="P32" i="4"/>
  <c r="P33" i="4"/>
  <c r="P34" i="4"/>
  <c r="D41" i="4"/>
  <c r="D42" i="4"/>
  <c r="E42" i="4" s="1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D43" i="4"/>
  <c r="D44" i="4"/>
  <c r="D45" i="4"/>
  <c r="D46" i="4"/>
  <c r="D47" i="4"/>
  <c r="D48" i="4"/>
  <c r="D49" i="4"/>
  <c r="E49" i="4" s="1"/>
  <c r="F49" i="4" s="1"/>
  <c r="G49" i="4" s="1"/>
  <c r="H49" i="4" s="1"/>
  <c r="I49" i="4" s="1"/>
  <c r="J49" i="4" s="1"/>
  <c r="K49" i="4" s="1"/>
  <c r="L49" i="4" s="1"/>
  <c r="M49" i="4" s="1"/>
  <c r="N49" i="4" s="1"/>
  <c r="O49" i="4" s="1"/>
  <c r="D50" i="4"/>
  <c r="D51" i="4"/>
  <c r="D52" i="4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D53" i="4"/>
  <c r="D54" i="4"/>
  <c r="D55" i="4"/>
  <c r="E55" i="4" s="1"/>
  <c r="F55" i="4" s="1"/>
  <c r="G55" i="4" s="1"/>
  <c r="H55" i="4" s="1"/>
  <c r="I55" i="4" s="1"/>
  <c r="J55" i="4" s="1"/>
  <c r="K55" i="4" s="1"/>
  <c r="L55" i="4" s="1"/>
  <c r="M55" i="4" s="1"/>
  <c r="N55" i="4" s="1"/>
  <c r="O55" i="4" s="1"/>
  <c r="D56" i="4"/>
  <c r="D57" i="4"/>
  <c r="D58" i="4"/>
  <c r="D59" i="4"/>
  <c r="E59" i="4" s="1"/>
  <c r="F59" i="4" s="1"/>
  <c r="G59" i="4" s="1"/>
  <c r="H59" i="4" s="1"/>
  <c r="I59" i="4" s="1"/>
  <c r="J59" i="4" s="1"/>
  <c r="K59" i="4" s="1"/>
  <c r="L59" i="4" s="1"/>
  <c r="M59" i="4" s="1"/>
  <c r="N59" i="4" s="1"/>
  <c r="O59" i="4" s="1"/>
  <c r="D60" i="4"/>
  <c r="D61" i="4"/>
  <c r="D63" i="4"/>
  <c r="D64" i="4"/>
  <c r="E64" i="4" s="1"/>
  <c r="F64" i="4" s="1"/>
  <c r="G64" i="4" s="1"/>
  <c r="H64" i="4" s="1"/>
  <c r="I64" i="4" s="1"/>
  <c r="J64" i="4" s="1"/>
  <c r="K64" i="4" s="1"/>
  <c r="L64" i="4" s="1"/>
  <c r="M64" i="4" s="1"/>
  <c r="N64" i="4" s="1"/>
  <c r="O64" i="4" s="1"/>
  <c r="D65" i="4"/>
  <c r="D66" i="4"/>
  <c r="E66" i="4" s="1"/>
  <c r="F66" i="4" s="1"/>
  <c r="G66" i="4" s="1"/>
  <c r="H66" i="4" s="1"/>
  <c r="I66" i="4" s="1"/>
  <c r="J66" i="4" s="1"/>
  <c r="K66" i="4" s="1"/>
  <c r="L66" i="4" s="1"/>
  <c r="M66" i="4" s="1"/>
  <c r="N66" i="4" s="1"/>
  <c r="O66" i="4" s="1"/>
  <c r="D67" i="4"/>
  <c r="D68" i="4"/>
  <c r="D69" i="4"/>
  <c r="D70" i="4"/>
  <c r="E70" i="4" s="1"/>
  <c r="F70" i="4" s="1"/>
  <c r="G70" i="4" s="1"/>
  <c r="H70" i="4" s="1"/>
  <c r="I70" i="4" s="1"/>
  <c r="J70" i="4" s="1"/>
  <c r="K70" i="4" s="1"/>
  <c r="L70" i="4" s="1"/>
  <c r="M70" i="4" s="1"/>
  <c r="N70" i="4" s="1"/>
  <c r="O70" i="4" s="1"/>
  <c r="E69" i="4" l="1"/>
  <c r="E104" i="4"/>
  <c r="D104" i="4"/>
  <c r="D139" i="4" s="1"/>
  <c r="E60" i="4"/>
  <c r="E95" i="4" s="1"/>
  <c r="D95" i="4"/>
  <c r="D130" i="4" s="1"/>
  <c r="E68" i="4"/>
  <c r="E103" i="4" s="1"/>
  <c r="D103" i="4"/>
  <c r="D138" i="4" s="1"/>
  <c r="E51" i="4"/>
  <c r="E86" i="4" s="1"/>
  <c r="D86" i="4"/>
  <c r="E44" i="4"/>
  <c r="E79" i="4"/>
  <c r="D79" i="4"/>
  <c r="D114" i="4" s="1"/>
  <c r="E50" i="4"/>
  <c r="F50" i="4" s="1"/>
  <c r="D85" i="4"/>
  <c r="D78" i="4"/>
  <c r="D113" i="4" s="1"/>
  <c r="D42" i="8" s="1"/>
  <c r="E58" i="4"/>
  <c r="E93" i="4" s="1"/>
  <c r="D93" i="4"/>
  <c r="D128" i="4" s="1"/>
  <c r="D57" i="8" s="1"/>
  <c r="E57" i="4"/>
  <c r="D92" i="4"/>
  <c r="D127" i="4" s="1"/>
  <c r="D56" i="8" s="1"/>
  <c r="E65" i="4"/>
  <c r="F65" i="4" s="1"/>
  <c r="D100" i="4"/>
  <c r="E67" i="4"/>
  <c r="E102" i="4" s="1"/>
  <c r="D102" i="4"/>
  <c r="D137" i="4" s="1"/>
  <c r="E47" i="4"/>
  <c r="E82" i="4" s="1"/>
  <c r="D82" i="4"/>
  <c r="D117" i="4" s="1"/>
  <c r="D46" i="8" s="1"/>
  <c r="D76" i="4"/>
  <c r="E63" i="4"/>
  <c r="E98" i="4" s="1"/>
  <c r="D98" i="4"/>
  <c r="D133" i="4" s="1"/>
  <c r="E54" i="4"/>
  <c r="E89" i="4" s="1"/>
  <c r="D89" i="4"/>
  <c r="D124" i="4" s="1"/>
  <c r="D53" i="8" s="1"/>
  <c r="D81" i="4"/>
  <c r="D116" i="4" s="1"/>
  <c r="D45" i="8" s="1"/>
  <c r="D91" i="4"/>
  <c r="D126" i="4" s="1"/>
  <c r="D55" i="8" s="1"/>
  <c r="D58" i="8" s="1"/>
  <c r="D83" i="4"/>
  <c r="D118" i="4" s="1"/>
  <c r="D47" i="8" s="1"/>
  <c r="E61" i="4"/>
  <c r="E96" i="4" s="1"/>
  <c r="D96" i="4"/>
  <c r="D131" i="4" s="1"/>
  <c r="E53" i="4"/>
  <c r="E88" i="4" s="1"/>
  <c r="D88" i="4"/>
  <c r="E45" i="4"/>
  <c r="E80" i="4" s="1"/>
  <c r="D80" i="4"/>
  <c r="D115" i="4" s="1"/>
  <c r="D44" i="8" s="1"/>
  <c r="N19" i="6"/>
  <c r="H18" i="6"/>
  <c r="J50" i="7"/>
  <c r="M59" i="7"/>
  <c r="K50" i="7"/>
  <c r="N59" i="7"/>
  <c r="F59" i="7"/>
  <c r="L50" i="7"/>
  <c r="D50" i="7"/>
  <c r="I50" i="7"/>
  <c r="J55" i="7"/>
  <c r="J47" i="7"/>
  <c r="O40" i="7"/>
  <c r="P40" i="7" s="1"/>
  <c r="P39" i="7"/>
  <c r="E59" i="7"/>
  <c r="I55" i="7"/>
  <c r="I47" i="7"/>
  <c r="L59" i="7"/>
  <c r="D59" i="7"/>
  <c r="H55" i="7"/>
  <c r="H47" i="7"/>
  <c r="K59" i="7"/>
  <c r="O55" i="7"/>
  <c r="P55" i="7" s="1"/>
  <c r="P51" i="7"/>
  <c r="G55" i="7"/>
  <c r="O47" i="7"/>
  <c r="P47" i="7" s="1"/>
  <c r="P41" i="7"/>
  <c r="G47" i="7"/>
  <c r="J59" i="7"/>
  <c r="N55" i="7"/>
  <c r="F55" i="7"/>
  <c r="H50" i="7"/>
  <c r="N47" i="7"/>
  <c r="F47" i="7"/>
  <c r="I59" i="7"/>
  <c r="M55" i="7"/>
  <c r="E55" i="7"/>
  <c r="P48" i="7"/>
  <c r="O50" i="7"/>
  <c r="P50" i="7" s="1"/>
  <c r="G50" i="7"/>
  <c r="M47" i="7"/>
  <c r="E47" i="7"/>
  <c r="H59" i="7"/>
  <c r="L55" i="7"/>
  <c r="D55" i="7"/>
  <c r="N50" i="7"/>
  <c r="F50" i="7"/>
  <c r="L47" i="7"/>
  <c r="D47" i="7"/>
  <c r="P66" i="7"/>
  <c r="O67" i="7"/>
  <c r="P67" i="7" s="1"/>
  <c r="P56" i="7"/>
  <c r="O59" i="7"/>
  <c r="P59" i="7" s="1"/>
  <c r="G59" i="7"/>
  <c r="K55" i="7"/>
  <c r="M50" i="7"/>
  <c r="E50" i="7"/>
  <c r="K47" i="7"/>
  <c r="M19" i="6"/>
  <c r="L21" i="6"/>
  <c r="K21" i="6"/>
  <c r="N18" i="6"/>
  <c r="L20" i="6"/>
  <c r="F18" i="6"/>
  <c r="J20" i="6"/>
  <c r="D29" i="6"/>
  <c r="O31" i="6"/>
  <c r="O32" i="6" s="1"/>
  <c r="J21" i="6"/>
  <c r="L18" i="6"/>
  <c r="M15" i="6"/>
  <c r="G31" i="6"/>
  <c r="G32" i="6" s="1"/>
  <c r="I21" i="6"/>
  <c r="J18" i="6"/>
  <c r="K15" i="6"/>
  <c r="K10" i="6"/>
  <c r="G23" i="6"/>
  <c r="H21" i="6"/>
  <c r="G21" i="6"/>
  <c r="O21" i="6"/>
  <c r="F21" i="6"/>
  <c r="L19" i="6"/>
  <c r="D18" i="6"/>
  <c r="M8" i="6"/>
  <c r="N21" i="6"/>
  <c r="D21" i="6"/>
  <c r="D19" i="6"/>
  <c r="K8" i="6"/>
  <c r="O16" i="6"/>
  <c r="E8" i="6"/>
  <c r="E27" i="6"/>
  <c r="M29" i="6"/>
  <c r="M32" i="7"/>
  <c r="M35" i="7" s="1"/>
  <c r="E62" i="7"/>
  <c r="E32" i="7"/>
  <c r="E35" i="7" s="1"/>
  <c r="L32" i="7"/>
  <c r="L35" i="7" s="1"/>
  <c r="D62" i="7"/>
  <c r="D32" i="7"/>
  <c r="D35" i="7" s="1"/>
  <c r="K32" i="7"/>
  <c r="K35" i="7" s="1"/>
  <c r="J32" i="7"/>
  <c r="J35" i="7" s="1"/>
  <c r="I32" i="7"/>
  <c r="I35" i="7" s="1"/>
  <c r="H32" i="7"/>
  <c r="H35" i="7" s="1"/>
  <c r="O32" i="7"/>
  <c r="O35" i="7" s="1"/>
  <c r="G32" i="7"/>
  <c r="G35" i="7" s="1"/>
  <c r="N32" i="7"/>
  <c r="N35" i="7" s="1"/>
  <c r="F32" i="7"/>
  <c r="F35" i="7" s="1"/>
  <c r="K28" i="6"/>
  <c r="H27" i="6"/>
  <c r="H20" i="6"/>
  <c r="M16" i="6"/>
  <c r="O12" i="6"/>
  <c r="J28" i="6"/>
  <c r="L29" i="6"/>
  <c r="O23" i="6"/>
  <c r="G20" i="6"/>
  <c r="K19" i="6"/>
  <c r="K18" i="6"/>
  <c r="K16" i="6"/>
  <c r="G15" i="6"/>
  <c r="M12" i="6"/>
  <c r="O9" i="6"/>
  <c r="G8" i="6"/>
  <c r="N27" i="6"/>
  <c r="K29" i="6"/>
  <c r="M23" i="6"/>
  <c r="O20" i="6"/>
  <c r="F20" i="6"/>
  <c r="J19" i="6"/>
  <c r="I16" i="6"/>
  <c r="E15" i="6"/>
  <c r="K12" i="6"/>
  <c r="K9" i="6"/>
  <c r="H28" i="6"/>
  <c r="J29" i="6"/>
  <c r="K23" i="6"/>
  <c r="N20" i="6"/>
  <c r="E20" i="6"/>
  <c r="H19" i="6"/>
  <c r="G16" i="6"/>
  <c r="G12" i="6"/>
  <c r="I9" i="6"/>
  <c r="I23" i="6"/>
  <c r="M20" i="6"/>
  <c r="D20" i="6"/>
  <c r="F19" i="6"/>
  <c r="E16" i="6"/>
  <c r="E12" i="6"/>
  <c r="G9" i="6"/>
  <c r="N28" i="6"/>
  <c r="F28" i="6"/>
  <c r="K27" i="6"/>
  <c r="H29" i="6"/>
  <c r="M28" i="6"/>
  <c r="E28" i="6"/>
  <c r="J27" i="6"/>
  <c r="G29" i="6"/>
  <c r="K20" i="6"/>
  <c r="O15" i="6"/>
  <c r="O8" i="6"/>
  <c r="L28" i="6"/>
  <c r="G74" i="7"/>
  <c r="D28" i="6"/>
  <c r="J87" i="7"/>
  <c r="E71" i="4"/>
  <c r="F71" i="4" s="1"/>
  <c r="G71" i="4" s="1"/>
  <c r="H71" i="4" s="1"/>
  <c r="I71" i="4" s="1"/>
  <c r="J71" i="4" s="1"/>
  <c r="K71" i="4" s="1"/>
  <c r="L71" i="4" s="1"/>
  <c r="M71" i="4" s="1"/>
  <c r="N71" i="4" s="1"/>
  <c r="O71" i="4" s="1"/>
  <c r="P35" i="4"/>
  <c r="P70" i="4" s="1"/>
  <c r="D121" i="4"/>
  <c r="D50" i="8" s="1"/>
  <c r="P14" i="4"/>
  <c r="F69" i="4"/>
  <c r="P17" i="4"/>
  <c r="P52" i="4" s="1"/>
  <c r="P24" i="4"/>
  <c r="P59" i="4" s="1"/>
  <c r="P66" i="4"/>
  <c r="P29" i="4"/>
  <c r="P64" i="4" s="1"/>
  <c r="P20" i="4"/>
  <c r="P55" i="4" s="1"/>
  <c r="P7" i="4"/>
  <c r="E64" i="7"/>
  <c r="E97" i="7" s="1"/>
  <c r="H75" i="7"/>
  <c r="D27" i="6"/>
  <c r="H90" i="7"/>
  <c r="D85" i="7"/>
  <c r="D118" i="7" s="1"/>
  <c r="D50" i="6" s="1"/>
  <c r="F78" i="7"/>
  <c r="L27" i="6"/>
  <c r="N89" i="7"/>
  <c r="F89" i="7"/>
  <c r="E63" i="7"/>
  <c r="E96" i="7" s="1"/>
  <c r="G94" i="7"/>
  <c r="F77" i="7"/>
  <c r="L81" i="7"/>
  <c r="O99" i="7"/>
  <c r="O100" i="7" s="1"/>
  <c r="H85" i="7"/>
  <c r="H81" i="7"/>
  <c r="I62" i="7"/>
  <c r="O29" i="6"/>
  <c r="E93" i="7"/>
  <c r="K89" i="7"/>
  <c r="G79" i="7"/>
  <c r="L72" i="7"/>
  <c r="M63" i="7"/>
  <c r="F29" i="6"/>
  <c r="N29" i="6"/>
  <c r="E29" i="6"/>
  <c r="O93" i="7"/>
  <c r="E86" i="7"/>
  <c r="N78" i="7"/>
  <c r="D81" i="7"/>
  <c r="F27" i="6"/>
  <c r="E82" i="7"/>
  <c r="G28" i="6"/>
  <c r="N77" i="7"/>
  <c r="O90" i="7"/>
  <c r="K90" i="7"/>
  <c r="O89" i="7"/>
  <c r="I87" i="7"/>
  <c r="D82" i="7"/>
  <c r="J89" i="7"/>
  <c r="E87" i="7"/>
  <c r="O79" i="7"/>
  <c r="G89" i="7"/>
  <c r="G92" i="7" s="1"/>
  <c r="M82" i="7"/>
  <c r="I81" i="7"/>
  <c r="H79" i="7"/>
  <c r="M75" i="7"/>
  <c r="E75" i="7"/>
  <c r="L74" i="7"/>
  <c r="D74" i="7"/>
  <c r="G99" i="7"/>
  <c r="G100" i="7" s="1"/>
  <c r="J82" i="7"/>
  <c r="L75" i="7"/>
  <c r="K75" i="7"/>
  <c r="K74" i="7"/>
  <c r="I75" i="7"/>
  <c r="I93" i="7"/>
  <c r="G90" i="7"/>
  <c r="O82" i="7"/>
  <c r="D75" i="7"/>
  <c r="D108" i="7" s="1"/>
  <c r="D40" i="6" s="1"/>
  <c r="I74" i="7"/>
  <c r="P13" i="6"/>
  <c r="P6" i="6"/>
  <c r="P36" i="8"/>
  <c r="E56" i="4"/>
  <c r="E91" i="4" s="1"/>
  <c r="E43" i="4"/>
  <c r="E78" i="4" s="1"/>
  <c r="E41" i="4"/>
  <c r="E76" i="4" s="1"/>
  <c r="F11" i="6"/>
  <c r="N11" i="6"/>
  <c r="G11" i="6"/>
  <c r="O11" i="6"/>
  <c r="H11" i="6"/>
  <c r="I11" i="6"/>
  <c r="J11" i="6"/>
  <c r="D11" i="6"/>
  <c r="L11" i="6"/>
  <c r="E11" i="6"/>
  <c r="K11" i="6"/>
  <c r="M11" i="6"/>
  <c r="G82" i="7"/>
  <c r="H82" i="7"/>
  <c r="D24" i="6"/>
  <c r="L24" i="6"/>
  <c r="F24" i="6"/>
  <c r="N24" i="6"/>
  <c r="H24" i="6"/>
  <c r="J24" i="6"/>
  <c r="G24" i="6"/>
  <c r="I24" i="6"/>
  <c r="K24" i="6"/>
  <c r="M24" i="6"/>
  <c r="O24" i="6"/>
  <c r="M90" i="7"/>
  <c r="N90" i="7"/>
  <c r="E90" i="7"/>
  <c r="F90" i="7"/>
  <c r="H7" i="6"/>
  <c r="F31" i="6"/>
  <c r="N31" i="6"/>
  <c r="H31" i="6"/>
  <c r="D31" i="6"/>
  <c r="L31" i="6"/>
  <c r="I29" i="6"/>
  <c r="K87" i="7"/>
  <c r="L87" i="7"/>
  <c r="L86" i="7"/>
  <c r="N81" i="7"/>
  <c r="O81" i="7"/>
  <c r="F81" i="7"/>
  <c r="G81" i="7"/>
  <c r="G83" i="7" s="1"/>
  <c r="M77" i="7"/>
  <c r="D77" i="7"/>
  <c r="E77" i="7"/>
  <c r="D10" i="6"/>
  <c r="L10" i="6"/>
  <c r="E10" i="6"/>
  <c r="M10" i="6"/>
  <c r="F10" i="6"/>
  <c r="N10" i="6"/>
  <c r="G10" i="6"/>
  <c r="O10" i="6"/>
  <c r="H10" i="6"/>
  <c r="J10" i="6"/>
  <c r="K94" i="7"/>
  <c r="O94" i="7"/>
  <c r="F94" i="7"/>
  <c r="J94" i="7"/>
  <c r="E91" i="7"/>
  <c r="M91" i="7"/>
  <c r="D91" i="7"/>
  <c r="I91" i="7"/>
  <c r="L91" i="7"/>
  <c r="J86" i="7"/>
  <c r="K86" i="7"/>
  <c r="M79" i="7"/>
  <c r="N79" i="7"/>
  <c r="E79" i="7"/>
  <c r="F79" i="7"/>
  <c r="M31" i="6"/>
  <c r="H91" i="7"/>
  <c r="K85" i="7"/>
  <c r="I76" i="7"/>
  <c r="H76" i="7"/>
  <c r="D76" i="7"/>
  <c r="E76" i="7"/>
  <c r="L76" i="7"/>
  <c r="M76" i="7"/>
  <c r="K31" i="6"/>
  <c r="G93" i="7"/>
  <c r="H93" i="7"/>
  <c r="N91" i="7"/>
  <c r="O91" i="7"/>
  <c r="F91" i="7"/>
  <c r="G91" i="7"/>
  <c r="I86" i="7"/>
  <c r="H86" i="7"/>
  <c r="M86" i="7"/>
  <c r="D86" i="7"/>
  <c r="G84" i="7"/>
  <c r="G88" i="7" s="1"/>
  <c r="O84" i="7"/>
  <c r="F84" i="7"/>
  <c r="K84" i="7"/>
  <c r="N84" i="7"/>
  <c r="J84" i="7"/>
  <c r="J31" i="6"/>
  <c r="J7" i="6"/>
  <c r="D99" i="7"/>
  <c r="D100" i="7" s="1"/>
  <c r="H99" i="7"/>
  <c r="H100" i="7" s="1"/>
  <c r="K99" i="7"/>
  <c r="K100" i="7" s="1"/>
  <c r="L99" i="7"/>
  <c r="L100" i="7" s="1"/>
  <c r="I99" i="7"/>
  <c r="I100" i="7" s="1"/>
  <c r="J99" i="7"/>
  <c r="J100" i="7" s="1"/>
  <c r="N76" i="7"/>
  <c r="F76" i="7"/>
  <c r="I31" i="6"/>
  <c r="M64" i="7"/>
  <c r="N94" i="7"/>
  <c r="I27" i="6"/>
  <c r="H23" i="6"/>
  <c r="O19" i="6"/>
  <c r="G19" i="6"/>
  <c r="M18" i="6"/>
  <c r="E18" i="6"/>
  <c r="H16" i="6"/>
  <c r="N15" i="6"/>
  <c r="F15" i="6"/>
  <c r="N12" i="6"/>
  <c r="F12" i="6"/>
  <c r="H9" i="6"/>
  <c r="N8" i="6"/>
  <c r="F8" i="6"/>
  <c r="D97" i="7"/>
  <c r="D96" i="7"/>
  <c r="F93" i="7"/>
  <c r="N93" i="7"/>
  <c r="L89" i="7"/>
  <c r="M89" i="7"/>
  <c r="M92" i="7" s="1"/>
  <c r="D89" i="7"/>
  <c r="D92" i="7" s="1"/>
  <c r="E89" i="7"/>
  <c r="F87" i="7"/>
  <c r="I85" i="7"/>
  <c r="J85" i="7"/>
  <c r="H84" i="7"/>
  <c r="I84" i="7"/>
  <c r="K79" i="7"/>
  <c r="K78" i="7"/>
  <c r="J78" i="7"/>
  <c r="H78" i="7"/>
  <c r="K77" i="7"/>
  <c r="L77" i="7"/>
  <c r="K72" i="7"/>
  <c r="I28" i="6"/>
  <c r="O27" i="6"/>
  <c r="G27" i="6"/>
  <c r="N23" i="6"/>
  <c r="F23" i="6"/>
  <c r="E19" i="6"/>
  <c r="N16" i="6"/>
  <c r="F16" i="6"/>
  <c r="L15" i="6"/>
  <c r="D15" i="6"/>
  <c r="L12" i="6"/>
  <c r="D12" i="6"/>
  <c r="N9" i="6"/>
  <c r="F9" i="6"/>
  <c r="L8" i="6"/>
  <c r="D8" i="6"/>
  <c r="H94" i="7"/>
  <c r="I94" i="7"/>
  <c r="F72" i="7"/>
  <c r="N72" i="7"/>
  <c r="G72" i="7"/>
  <c r="O72" i="7"/>
  <c r="J72" i="7"/>
  <c r="E72" i="7"/>
  <c r="M72" i="7"/>
  <c r="H72" i="7"/>
  <c r="E23" i="6"/>
  <c r="M9" i="6"/>
  <c r="E9" i="6"/>
  <c r="M99" i="7"/>
  <c r="M100" i="7" s="1"/>
  <c r="N99" i="7"/>
  <c r="N100" i="7" s="1"/>
  <c r="E99" i="7"/>
  <c r="E100" i="7" s="1"/>
  <c r="F99" i="7"/>
  <c r="F100" i="7" s="1"/>
  <c r="J64" i="7"/>
  <c r="P31" i="7"/>
  <c r="K64" i="7"/>
  <c r="F64" i="7"/>
  <c r="N64" i="7"/>
  <c r="G64" i="7"/>
  <c r="O64" i="7"/>
  <c r="F63" i="7"/>
  <c r="N63" i="7"/>
  <c r="G63" i="7"/>
  <c r="O63" i="7"/>
  <c r="J63" i="7"/>
  <c r="P30" i="7"/>
  <c r="K63" i="7"/>
  <c r="M62" i="7"/>
  <c r="J62" i="7"/>
  <c r="P29" i="7"/>
  <c r="K62" i="7"/>
  <c r="F62" i="7"/>
  <c r="N62" i="7"/>
  <c r="G62" i="7"/>
  <c r="O62" i="7"/>
  <c r="O87" i="7"/>
  <c r="G87" i="7"/>
  <c r="H87" i="7"/>
  <c r="N86" i="7"/>
  <c r="O86" i="7"/>
  <c r="F86" i="7"/>
  <c r="G86" i="7"/>
  <c r="O85" i="7"/>
  <c r="K82" i="7"/>
  <c r="L82" i="7"/>
  <c r="J81" i="7"/>
  <c r="J83" i="7" s="1"/>
  <c r="K81" i="7"/>
  <c r="K83" i="7" s="1"/>
  <c r="D79" i="7"/>
  <c r="L79" i="7"/>
  <c r="I79" i="7"/>
  <c r="J79" i="7"/>
  <c r="J77" i="7"/>
  <c r="I77" i="7"/>
  <c r="O28" i="6"/>
  <c r="M27" i="6"/>
  <c r="L23" i="6"/>
  <c r="D23" i="6"/>
  <c r="I18" i="6"/>
  <c r="L16" i="6"/>
  <c r="D16" i="6"/>
  <c r="J15" i="6"/>
  <c r="J12" i="6"/>
  <c r="L9" i="6"/>
  <c r="D9" i="6"/>
  <c r="J8" i="6"/>
  <c r="L64" i="7"/>
  <c r="L63" i="7"/>
  <c r="L62" i="7"/>
  <c r="M93" i="7"/>
  <c r="D93" i="7"/>
  <c r="H89" i="7"/>
  <c r="H92" i="7" s="1"/>
  <c r="I89" i="7"/>
  <c r="L85" i="7"/>
  <c r="M85" i="7"/>
  <c r="N85" i="7"/>
  <c r="E85" i="7"/>
  <c r="F85" i="7"/>
  <c r="L84" i="7"/>
  <c r="L88" i="7" s="1"/>
  <c r="M84" i="7"/>
  <c r="D84" i="7"/>
  <c r="E84" i="7"/>
  <c r="I82" i="7"/>
  <c r="O78" i="7"/>
  <c r="L78" i="7"/>
  <c r="M78" i="7"/>
  <c r="D78" i="7"/>
  <c r="E78" i="7"/>
  <c r="O77" i="7"/>
  <c r="G77" i="7"/>
  <c r="I15" i="6"/>
  <c r="I12" i="6"/>
  <c r="I8" i="6"/>
  <c r="I64" i="7"/>
  <c r="I63" i="7"/>
  <c r="J93" i="7"/>
  <c r="K93" i="7"/>
  <c r="L93" i="7"/>
  <c r="J91" i="7"/>
  <c r="K91" i="7"/>
  <c r="D90" i="7"/>
  <c r="L90" i="7"/>
  <c r="I90" i="7"/>
  <c r="J90" i="7"/>
  <c r="N87" i="7"/>
  <c r="E81" i="7"/>
  <c r="M81" i="7"/>
  <c r="M83" i="7" s="1"/>
  <c r="J76" i="7"/>
  <c r="K76" i="7"/>
  <c r="M21" i="6"/>
  <c r="O18" i="6"/>
  <c r="H64" i="7"/>
  <c r="H63" i="7"/>
  <c r="H62" i="7"/>
  <c r="L94" i="7"/>
  <c r="M94" i="7"/>
  <c r="D94" i="7"/>
  <c r="E94" i="7"/>
  <c r="M87" i="7"/>
  <c r="D87" i="7"/>
  <c r="G85" i="7"/>
  <c r="F82" i="7"/>
  <c r="N82" i="7"/>
  <c r="G78" i="7"/>
  <c r="D72" i="7"/>
  <c r="O75" i="7"/>
  <c r="G75" i="7"/>
  <c r="N74" i="7"/>
  <c r="F74" i="7"/>
  <c r="I78" i="7"/>
  <c r="H77" i="7"/>
  <c r="O76" i="7"/>
  <c r="G76" i="7"/>
  <c r="N75" i="7"/>
  <c r="F75" i="7"/>
  <c r="M74" i="7"/>
  <c r="E74" i="7"/>
  <c r="E80" i="7" s="1"/>
  <c r="J74" i="7"/>
  <c r="I72" i="7"/>
  <c r="J75" i="7"/>
  <c r="H74" i="7"/>
  <c r="H80" i="7" s="1"/>
  <c r="O74" i="7"/>
  <c r="E48" i="4"/>
  <c r="E46" i="4"/>
  <c r="F53" i="4"/>
  <c r="E138" i="4" l="1"/>
  <c r="D67" i="8"/>
  <c r="E130" i="4"/>
  <c r="E59" i="8" s="1"/>
  <c r="D59" i="8"/>
  <c r="D48" i="8"/>
  <c r="E133" i="4"/>
  <c r="E62" i="8" s="1"/>
  <c r="D62" i="8"/>
  <c r="E114" i="4"/>
  <c r="E43" i="8" s="1"/>
  <c r="D43" i="8"/>
  <c r="E131" i="4"/>
  <c r="E60" i="8" s="1"/>
  <c r="D60" i="8"/>
  <c r="E139" i="4"/>
  <c r="D68" i="8"/>
  <c r="E137" i="4"/>
  <c r="D66" i="8"/>
  <c r="E124" i="4"/>
  <c r="E53" i="8" s="1"/>
  <c r="F51" i="4"/>
  <c r="F47" i="4"/>
  <c r="F82" i="4" s="1"/>
  <c r="E115" i="4"/>
  <c r="E44" i="8" s="1"/>
  <c r="E126" i="4"/>
  <c r="E55" i="8" s="1"/>
  <c r="E128" i="4"/>
  <c r="E57" i="8" s="1"/>
  <c r="E113" i="4"/>
  <c r="E42" i="8" s="1"/>
  <c r="E117" i="4"/>
  <c r="E46" i="8" s="1"/>
  <c r="F58" i="4"/>
  <c r="F93" i="4" s="1"/>
  <c r="E100" i="4"/>
  <c r="E101" i="4" s="1"/>
  <c r="F57" i="4"/>
  <c r="F92" i="4" s="1"/>
  <c r="F85" i="4"/>
  <c r="F88" i="4"/>
  <c r="F68" i="4"/>
  <c r="F103" i="4" s="1"/>
  <c r="F67" i="4"/>
  <c r="F102" i="4" s="1"/>
  <c r="E81" i="4"/>
  <c r="E116" i="4" s="1"/>
  <c r="E45" i="8" s="1"/>
  <c r="F44" i="4"/>
  <c r="F79" i="4" s="1"/>
  <c r="F114" i="4" s="1"/>
  <c r="F43" i="8" s="1"/>
  <c r="F61" i="4"/>
  <c r="F60" i="4"/>
  <c r="F95" i="4" s="1"/>
  <c r="F100" i="4"/>
  <c r="F45" i="4"/>
  <c r="E83" i="4"/>
  <c r="E118" i="4" s="1"/>
  <c r="E47" i="8" s="1"/>
  <c r="F54" i="4"/>
  <c r="F89" i="4" s="1"/>
  <c r="F86" i="4"/>
  <c r="F63" i="4"/>
  <c r="F98" i="4" s="1"/>
  <c r="F133" i="4" s="1"/>
  <c r="F62" i="8" s="1"/>
  <c r="E92" i="4"/>
  <c r="E127" i="4" s="1"/>
  <c r="E56" i="8" s="1"/>
  <c r="E85" i="4"/>
  <c r="E87" i="4" s="1"/>
  <c r="F104" i="4"/>
  <c r="M17" i="6"/>
  <c r="I88" i="7"/>
  <c r="F83" i="7"/>
  <c r="I83" i="7"/>
  <c r="J88" i="7"/>
  <c r="O83" i="7"/>
  <c r="O92" i="7"/>
  <c r="L92" i="7"/>
  <c r="K92" i="7"/>
  <c r="I92" i="7"/>
  <c r="N92" i="7"/>
  <c r="E92" i="7"/>
  <c r="J92" i="7"/>
  <c r="F92" i="7"/>
  <c r="H88" i="7"/>
  <c r="E88" i="7"/>
  <c r="N88" i="7"/>
  <c r="D88" i="7"/>
  <c r="K88" i="7"/>
  <c r="M88" i="7"/>
  <c r="F88" i="7"/>
  <c r="O88" i="7"/>
  <c r="H83" i="7"/>
  <c r="D114" i="7"/>
  <c r="D83" i="7"/>
  <c r="L83" i="7"/>
  <c r="E83" i="7"/>
  <c r="N83" i="7"/>
  <c r="I80" i="7"/>
  <c r="F80" i="7"/>
  <c r="M80" i="7"/>
  <c r="N80" i="7"/>
  <c r="D107" i="7"/>
  <c r="D80" i="7"/>
  <c r="G80" i="7"/>
  <c r="L80" i="7"/>
  <c r="K80" i="7"/>
  <c r="J80" i="7"/>
  <c r="O80" i="7"/>
  <c r="D73" i="7"/>
  <c r="M73" i="7"/>
  <c r="I73" i="7"/>
  <c r="L73" i="7"/>
  <c r="J73" i="7"/>
  <c r="O73" i="7"/>
  <c r="G73" i="7"/>
  <c r="K73" i="7"/>
  <c r="N73" i="7"/>
  <c r="H73" i="7"/>
  <c r="E73" i="7"/>
  <c r="F73" i="7"/>
  <c r="E17" i="6"/>
  <c r="H22" i="6"/>
  <c r="N22" i="6"/>
  <c r="H30" i="6"/>
  <c r="P64" i="7"/>
  <c r="P63" i="7"/>
  <c r="D65" i="7"/>
  <c r="D68" i="7" s="1"/>
  <c r="M65" i="7"/>
  <c r="M68" i="7" s="1"/>
  <c r="H65" i="7"/>
  <c r="H68" i="7" s="1"/>
  <c r="O65" i="7"/>
  <c r="O68" i="7" s="1"/>
  <c r="P62" i="7"/>
  <c r="G65" i="7"/>
  <c r="G68" i="7" s="1"/>
  <c r="L65" i="7"/>
  <c r="L68" i="7" s="1"/>
  <c r="N65" i="7"/>
  <c r="N68" i="7" s="1"/>
  <c r="F65" i="7"/>
  <c r="F68" i="7" s="1"/>
  <c r="E65" i="7"/>
  <c r="E68" i="7" s="1"/>
  <c r="K65" i="7"/>
  <c r="K68" i="7" s="1"/>
  <c r="J65" i="7"/>
  <c r="J68" i="7" s="1"/>
  <c r="I65" i="7"/>
  <c r="I68" i="7" s="1"/>
  <c r="O17" i="6"/>
  <c r="F22" i="6"/>
  <c r="D22" i="6"/>
  <c r="L22" i="6"/>
  <c r="K14" i="6"/>
  <c r="P21" i="6"/>
  <c r="J22" i="6"/>
  <c r="K17" i="6"/>
  <c r="D95" i="7"/>
  <c r="D128" i="7" s="1"/>
  <c r="E95" i="7"/>
  <c r="E98" i="7" s="1"/>
  <c r="K30" i="6"/>
  <c r="J30" i="6"/>
  <c r="K22" i="6"/>
  <c r="N96" i="7"/>
  <c r="G17" i="6"/>
  <c r="M96" i="7"/>
  <c r="N30" i="6"/>
  <c r="P32" i="7"/>
  <c r="P35" i="7" s="1"/>
  <c r="P20" i="6"/>
  <c r="L30" i="6"/>
  <c r="I95" i="7"/>
  <c r="E118" i="7"/>
  <c r="E50" i="6" s="1"/>
  <c r="D30" i="6"/>
  <c r="F96" i="7"/>
  <c r="F129" i="7" s="1"/>
  <c r="E108" i="7"/>
  <c r="E40" i="6" s="1"/>
  <c r="E99" i="4"/>
  <c r="P36" i="4"/>
  <c r="P71" i="4" s="1"/>
  <c r="E121" i="4"/>
  <c r="E50" i="8" s="1"/>
  <c r="E105" i="4"/>
  <c r="D135" i="4"/>
  <c r="D64" i="8" s="1"/>
  <c r="D65" i="8" s="1"/>
  <c r="D101" i="4"/>
  <c r="D105" i="4"/>
  <c r="G47" i="4"/>
  <c r="G69" i="4"/>
  <c r="F41" i="4"/>
  <c r="F76" i="4" s="1"/>
  <c r="D111" i="4"/>
  <c r="D40" i="8" s="1"/>
  <c r="D41" i="8" s="1"/>
  <c r="G65" i="4"/>
  <c r="P49" i="4"/>
  <c r="D120" i="4"/>
  <c r="D49" i="8" s="1"/>
  <c r="D51" i="8" s="1"/>
  <c r="D87" i="4"/>
  <c r="G51" i="4"/>
  <c r="F43" i="4"/>
  <c r="E90" i="4"/>
  <c r="D99" i="4"/>
  <c r="F48" i="4"/>
  <c r="F83" i="4" s="1"/>
  <c r="F56" i="4"/>
  <c r="F91" i="4" s="1"/>
  <c r="P42" i="4"/>
  <c r="D90" i="4"/>
  <c r="D123" i="4"/>
  <c r="D52" i="8" s="1"/>
  <c r="D54" i="8" s="1"/>
  <c r="G50" i="4"/>
  <c r="G14" i="6"/>
  <c r="J95" i="7"/>
  <c r="L97" i="7"/>
  <c r="I96" i="7"/>
  <c r="P7" i="6"/>
  <c r="F30" i="6"/>
  <c r="J97" i="7"/>
  <c r="M14" i="6"/>
  <c r="M97" i="7"/>
  <c r="O14" i="6"/>
  <c r="I114" i="7"/>
  <c r="H108" i="7"/>
  <c r="H40" i="6" s="1"/>
  <c r="N95" i="7"/>
  <c r="L96" i="7"/>
  <c r="E115" i="7"/>
  <c r="E47" i="6" s="1"/>
  <c r="D115" i="7"/>
  <c r="D47" i="6" s="1"/>
  <c r="N115" i="7"/>
  <c r="N47" i="6" s="1"/>
  <c r="P18" i="6"/>
  <c r="F115" i="7"/>
  <c r="F47" i="6" s="1"/>
  <c r="G108" i="7"/>
  <c r="G40" i="6" s="1"/>
  <c r="O108" i="7"/>
  <c r="O40" i="6" s="1"/>
  <c r="J107" i="7"/>
  <c r="K118" i="7"/>
  <c r="K50" i="6" s="1"/>
  <c r="L115" i="7"/>
  <c r="L47" i="6" s="1"/>
  <c r="K115" i="7"/>
  <c r="K47" i="6" s="1"/>
  <c r="P27" i="6"/>
  <c r="L118" i="7"/>
  <c r="L50" i="6" s="1"/>
  <c r="K114" i="7"/>
  <c r="O115" i="7"/>
  <c r="O47" i="6" s="1"/>
  <c r="F118" i="7"/>
  <c r="F50" i="6" s="1"/>
  <c r="H114" i="7"/>
  <c r="F107" i="7"/>
  <c r="N114" i="7"/>
  <c r="M108" i="7"/>
  <c r="M40" i="6" s="1"/>
  <c r="P74" i="7"/>
  <c r="E30" i="6"/>
  <c r="G123" i="7"/>
  <c r="G55" i="6" s="1"/>
  <c r="O123" i="7"/>
  <c r="O55" i="6" s="1"/>
  <c r="H123" i="7"/>
  <c r="H55" i="6" s="1"/>
  <c r="I123" i="7"/>
  <c r="I55" i="6" s="1"/>
  <c r="D123" i="7"/>
  <c r="D55" i="6" s="1"/>
  <c r="L123" i="7"/>
  <c r="L55" i="6" s="1"/>
  <c r="E123" i="7"/>
  <c r="E55" i="6" s="1"/>
  <c r="M123" i="7"/>
  <c r="M55" i="6" s="1"/>
  <c r="J123" i="7"/>
  <c r="J55" i="6" s="1"/>
  <c r="K123" i="7"/>
  <c r="K55" i="6" s="1"/>
  <c r="N123" i="7"/>
  <c r="N55" i="6" s="1"/>
  <c r="P90" i="7"/>
  <c r="F123" i="7"/>
  <c r="F55" i="6" s="1"/>
  <c r="P9" i="6"/>
  <c r="H95" i="7"/>
  <c r="H97" i="7"/>
  <c r="L14" i="6"/>
  <c r="J118" i="7"/>
  <c r="J50" i="6" s="1"/>
  <c r="I107" i="7"/>
  <c r="K107" i="7"/>
  <c r="L32" i="6"/>
  <c r="F25" i="6"/>
  <c r="F26" i="6" s="1"/>
  <c r="N25" i="6"/>
  <c r="N26" i="6" s="1"/>
  <c r="H25" i="6"/>
  <c r="H26" i="6" s="1"/>
  <c r="J25" i="6"/>
  <c r="J26" i="6" s="1"/>
  <c r="D25" i="6"/>
  <c r="L25" i="6"/>
  <c r="I25" i="6"/>
  <c r="K25" i="6"/>
  <c r="M25" i="6"/>
  <c r="O25" i="6"/>
  <c r="O26" i="6" s="1"/>
  <c r="G25" i="6"/>
  <c r="E25" i="6"/>
  <c r="E26" i="6" s="1"/>
  <c r="G114" i="7"/>
  <c r="G118" i="7"/>
  <c r="G50" i="6" s="1"/>
  <c r="P11" i="6"/>
  <c r="J117" i="7"/>
  <c r="P84" i="7"/>
  <c r="K117" i="7"/>
  <c r="D117" i="7"/>
  <c r="L117" i="7"/>
  <c r="G117" i="7"/>
  <c r="O117" i="7"/>
  <c r="H117" i="7"/>
  <c r="N117" i="7"/>
  <c r="E117" i="7"/>
  <c r="I117" i="7"/>
  <c r="F117" i="7"/>
  <c r="M117" i="7"/>
  <c r="P29" i="6"/>
  <c r="G95" i="7"/>
  <c r="K96" i="7"/>
  <c r="G97" i="7"/>
  <c r="P82" i="7"/>
  <c r="N14" i="6"/>
  <c r="M22" i="6"/>
  <c r="J32" i="6"/>
  <c r="O118" i="7"/>
  <c r="O50" i="6" s="1"/>
  <c r="P85" i="7"/>
  <c r="M32" i="6"/>
  <c r="O107" i="7"/>
  <c r="H32" i="6"/>
  <c r="F114" i="7"/>
  <c r="P23" i="6"/>
  <c r="I14" i="6"/>
  <c r="G112" i="7"/>
  <c r="G44" i="6" s="1"/>
  <c r="O112" i="7"/>
  <c r="O44" i="6" s="1"/>
  <c r="H112" i="7"/>
  <c r="H44" i="6" s="1"/>
  <c r="I112" i="7"/>
  <c r="I44" i="6" s="1"/>
  <c r="D112" i="7"/>
  <c r="D44" i="6" s="1"/>
  <c r="L112" i="7"/>
  <c r="L44" i="6" s="1"/>
  <c r="E112" i="7"/>
  <c r="E44" i="6" s="1"/>
  <c r="M112" i="7"/>
  <c r="M44" i="6" s="1"/>
  <c r="P79" i="7"/>
  <c r="F112" i="7"/>
  <c r="F44" i="6" s="1"/>
  <c r="J112" i="7"/>
  <c r="J44" i="6" s="1"/>
  <c r="K112" i="7"/>
  <c r="K44" i="6" s="1"/>
  <c r="N112" i="7"/>
  <c r="N44" i="6" s="1"/>
  <c r="E14" i="6"/>
  <c r="L108" i="7"/>
  <c r="L40" i="6" s="1"/>
  <c r="E22" i="6"/>
  <c r="D132" i="7"/>
  <c r="D62" i="6" s="1"/>
  <c r="D63" i="6" s="1"/>
  <c r="L132" i="7"/>
  <c r="L62" i="6" s="1"/>
  <c r="L63" i="6" s="1"/>
  <c r="E132" i="7"/>
  <c r="E62" i="6" s="1"/>
  <c r="M132" i="7"/>
  <c r="M62" i="6" s="1"/>
  <c r="M63" i="6" s="1"/>
  <c r="H132" i="7"/>
  <c r="H62" i="6" s="1"/>
  <c r="H63" i="6" s="1"/>
  <c r="I132" i="7"/>
  <c r="I62" i="6" s="1"/>
  <c r="I63" i="6" s="1"/>
  <c r="G132" i="7"/>
  <c r="G62" i="6" s="1"/>
  <c r="J132" i="7"/>
  <c r="J62" i="6" s="1"/>
  <c r="J63" i="6" s="1"/>
  <c r="K132" i="7"/>
  <c r="K62" i="6" s="1"/>
  <c r="K63" i="6" s="1"/>
  <c r="N132" i="7"/>
  <c r="N62" i="6" s="1"/>
  <c r="N63" i="6" s="1"/>
  <c r="O132" i="7"/>
  <c r="O62" i="6" s="1"/>
  <c r="P99" i="7"/>
  <c r="P100" i="7" s="1"/>
  <c r="F132" i="7"/>
  <c r="F62" i="6" s="1"/>
  <c r="F63" i="6" s="1"/>
  <c r="H107" i="7"/>
  <c r="N107" i="7"/>
  <c r="O22" i="6"/>
  <c r="M115" i="7"/>
  <c r="M47" i="6" s="1"/>
  <c r="I17" i="6"/>
  <c r="M95" i="7"/>
  <c r="M98" i="7" s="1"/>
  <c r="J17" i="6"/>
  <c r="L95" i="7"/>
  <c r="K108" i="7"/>
  <c r="K40" i="6" s="1"/>
  <c r="J115" i="7"/>
  <c r="J47" i="6" s="1"/>
  <c r="P12" i="6"/>
  <c r="G22" i="6"/>
  <c r="N97" i="7"/>
  <c r="D109" i="7"/>
  <c r="D41" i="6" s="1"/>
  <c r="L109" i="7"/>
  <c r="L41" i="6" s="1"/>
  <c r="E109" i="7"/>
  <c r="E41" i="6" s="1"/>
  <c r="M109" i="7"/>
  <c r="M41" i="6" s="1"/>
  <c r="F109" i="7"/>
  <c r="F41" i="6" s="1"/>
  <c r="N109" i="7"/>
  <c r="N41" i="6" s="1"/>
  <c r="I109" i="7"/>
  <c r="I41" i="6" s="1"/>
  <c r="J109" i="7"/>
  <c r="J41" i="6" s="1"/>
  <c r="P76" i="7"/>
  <c r="K109" i="7"/>
  <c r="K41" i="6" s="1"/>
  <c r="G109" i="7"/>
  <c r="G41" i="6" s="1"/>
  <c r="O109" i="7"/>
  <c r="O41" i="6" s="1"/>
  <c r="H109" i="7"/>
  <c r="H41" i="6" s="1"/>
  <c r="I118" i="7"/>
  <c r="I50" i="6" s="1"/>
  <c r="H124" i="7"/>
  <c r="H56" i="6" s="1"/>
  <c r="I124" i="7"/>
  <c r="I56" i="6" s="1"/>
  <c r="J124" i="7"/>
  <c r="J56" i="6" s="1"/>
  <c r="E124" i="7"/>
  <c r="E56" i="6" s="1"/>
  <c r="M124" i="7"/>
  <c r="M56" i="6" s="1"/>
  <c r="F124" i="7"/>
  <c r="F56" i="6" s="1"/>
  <c r="N124" i="7"/>
  <c r="N56" i="6" s="1"/>
  <c r="L124" i="7"/>
  <c r="L56" i="6" s="1"/>
  <c r="O124" i="7"/>
  <c r="O56" i="6" s="1"/>
  <c r="P91" i="7"/>
  <c r="G124" i="7"/>
  <c r="G56" i="6" s="1"/>
  <c r="D124" i="7"/>
  <c r="D56" i="6" s="1"/>
  <c r="K124" i="7"/>
  <c r="K56" i="6" s="1"/>
  <c r="G107" i="7"/>
  <c r="F95" i="7"/>
  <c r="N32" i="6"/>
  <c r="P24" i="6"/>
  <c r="M114" i="7"/>
  <c r="O97" i="7"/>
  <c r="F14" i="6"/>
  <c r="P31" i="6"/>
  <c r="D32" i="6"/>
  <c r="P16" i="6"/>
  <c r="H96" i="7"/>
  <c r="J108" i="7"/>
  <c r="J40" i="6" s="1"/>
  <c r="P75" i="7"/>
  <c r="I115" i="7"/>
  <c r="I47" i="6" s="1"/>
  <c r="G30" i="6"/>
  <c r="F122" i="7"/>
  <c r="N122" i="7"/>
  <c r="G122" i="7"/>
  <c r="O122" i="7"/>
  <c r="H122" i="7"/>
  <c r="P89" i="7"/>
  <c r="P92" i="7" s="1"/>
  <c r="K122" i="7"/>
  <c r="D122" i="7"/>
  <c r="L122" i="7"/>
  <c r="E122" i="7"/>
  <c r="I122" i="7"/>
  <c r="J122" i="7"/>
  <c r="M122" i="7"/>
  <c r="D129" i="7"/>
  <c r="E129" i="7"/>
  <c r="K32" i="6"/>
  <c r="H118" i="7"/>
  <c r="H50" i="6" s="1"/>
  <c r="F97" i="7"/>
  <c r="F130" i="7" s="1"/>
  <c r="P10" i="6"/>
  <c r="M107" i="7"/>
  <c r="F32" i="6"/>
  <c r="P81" i="7"/>
  <c r="P83" i="7" s="1"/>
  <c r="E114" i="7"/>
  <c r="J14" i="6"/>
  <c r="N17" i="6"/>
  <c r="I97" i="7"/>
  <c r="I126" i="7"/>
  <c r="J126" i="7"/>
  <c r="P93" i="7"/>
  <c r="K126" i="7"/>
  <c r="F126" i="7"/>
  <c r="N126" i="7"/>
  <c r="G126" i="7"/>
  <c r="O126" i="7"/>
  <c r="D126" i="7"/>
  <c r="E126" i="7"/>
  <c r="L126" i="7"/>
  <c r="H126" i="7"/>
  <c r="M126" i="7"/>
  <c r="P19" i="6"/>
  <c r="K95" i="7"/>
  <c r="O96" i="7"/>
  <c r="K97" i="7"/>
  <c r="I108" i="7"/>
  <c r="I40" i="6" s="1"/>
  <c r="P15" i="6"/>
  <c r="D17" i="6"/>
  <c r="O30" i="6"/>
  <c r="I32" i="6"/>
  <c r="H14" i="6"/>
  <c r="D119" i="7"/>
  <c r="D51" i="6" s="1"/>
  <c r="L119" i="7"/>
  <c r="L51" i="6" s="1"/>
  <c r="E119" i="7"/>
  <c r="E51" i="6" s="1"/>
  <c r="M119" i="7"/>
  <c r="M51" i="6" s="1"/>
  <c r="F119" i="7"/>
  <c r="F51" i="6" s="1"/>
  <c r="N119" i="7"/>
  <c r="N51" i="6" s="1"/>
  <c r="I119" i="7"/>
  <c r="I51" i="6" s="1"/>
  <c r="J119" i="7"/>
  <c r="J51" i="6" s="1"/>
  <c r="P86" i="7"/>
  <c r="G119" i="7"/>
  <c r="G51" i="6" s="1"/>
  <c r="K119" i="7"/>
  <c r="K51" i="6" s="1"/>
  <c r="H119" i="7"/>
  <c r="H51" i="6" s="1"/>
  <c r="O119" i="7"/>
  <c r="O51" i="6" s="1"/>
  <c r="M118" i="7"/>
  <c r="M50" i="6" s="1"/>
  <c r="E107" i="7"/>
  <c r="E110" i="7"/>
  <c r="E42" i="6" s="1"/>
  <c r="M110" i="7"/>
  <c r="M42" i="6" s="1"/>
  <c r="F110" i="7"/>
  <c r="F42" i="6" s="1"/>
  <c r="N110" i="7"/>
  <c r="N42" i="6" s="1"/>
  <c r="G110" i="7"/>
  <c r="G42" i="6" s="1"/>
  <c r="O110" i="7"/>
  <c r="O42" i="6" s="1"/>
  <c r="J110" i="7"/>
  <c r="J42" i="6" s="1"/>
  <c r="P77" i="7"/>
  <c r="K110" i="7"/>
  <c r="K42" i="6" s="1"/>
  <c r="D110" i="7"/>
  <c r="D42" i="6" s="1"/>
  <c r="L110" i="7"/>
  <c r="L42" i="6" s="1"/>
  <c r="H110" i="7"/>
  <c r="H42" i="6" s="1"/>
  <c r="I110" i="7"/>
  <c r="I42" i="6" s="1"/>
  <c r="N118" i="7"/>
  <c r="N50" i="6" s="1"/>
  <c r="O114" i="7"/>
  <c r="J114" i="7"/>
  <c r="F108" i="7"/>
  <c r="F40" i="6" s="1"/>
  <c r="I105" i="7"/>
  <c r="I106" i="7" s="1"/>
  <c r="J105" i="7"/>
  <c r="J106" i="7" s="1"/>
  <c r="P72" i="7"/>
  <c r="P73" i="7" s="1"/>
  <c r="K105" i="7"/>
  <c r="K106" i="7" s="1"/>
  <c r="D105" i="7"/>
  <c r="D106" i="7" s="1"/>
  <c r="L105" i="7"/>
  <c r="L106" i="7" s="1"/>
  <c r="E105" i="7"/>
  <c r="E106" i="7" s="1"/>
  <c r="M105" i="7"/>
  <c r="M106" i="7" s="1"/>
  <c r="F105" i="7"/>
  <c r="F106" i="7" s="1"/>
  <c r="N105" i="7"/>
  <c r="N106" i="7" s="1"/>
  <c r="G105" i="7"/>
  <c r="G106" i="7" s="1"/>
  <c r="O105" i="7"/>
  <c r="O106" i="7" s="1"/>
  <c r="H105" i="7"/>
  <c r="H106" i="7" s="1"/>
  <c r="P8" i="6"/>
  <c r="D14" i="6"/>
  <c r="E120" i="7"/>
  <c r="E52" i="6" s="1"/>
  <c r="M120" i="7"/>
  <c r="M52" i="6" s="1"/>
  <c r="F120" i="7"/>
  <c r="F52" i="6" s="1"/>
  <c r="N120" i="7"/>
  <c r="N52" i="6" s="1"/>
  <c r="G120" i="7"/>
  <c r="G52" i="6" s="1"/>
  <c r="O120" i="7"/>
  <c r="O52" i="6" s="1"/>
  <c r="J120" i="7"/>
  <c r="J52" i="6" s="1"/>
  <c r="P87" i="7"/>
  <c r="K120" i="7"/>
  <c r="K52" i="6" s="1"/>
  <c r="D120" i="7"/>
  <c r="D52" i="6" s="1"/>
  <c r="H120" i="7"/>
  <c r="H52" i="6" s="1"/>
  <c r="I120" i="7"/>
  <c r="I52" i="6" s="1"/>
  <c r="L120" i="7"/>
  <c r="L52" i="6" s="1"/>
  <c r="F111" i="7"/>
  <c r="F43" i="6" s="1"/>
  <c r="N111" i="7"/>
  <c r="N43" i="6" s="1"/>
  <c r="G111" i="7"/>
  <c r="G43" i="6" s="1"/>
  <c r="O111" i="7"/>
  <c r="O43" i="6" s="1"/>
  <c r="H111" i="7"/>
  <c r="H43" i="6" s="1"/>
  <c r="P78" i="7"/>
  <c r="K111" i="7"/>
  <c r="K43" i="6" s="1"/>
  <c r="D111" i="7"/>
  <c r="D43" i="6" s="1"/>
  <c r="L111" i="7"/>
  <c r="L43" i="6" s="1"/>
  <c r="E111" i="7"/>
  <c r="E43" i="6" s="1"/>
  <c r="I111" i="7"/>
  <c r="I43" i="6" s="1"/>
  <c r="J111" i="7"/>
  <c r="J43" i="6" s="1"/>
  <c r="M111" i="7"/>
  <c r="M43" i="6" s="1"/>
  <c r="M30" i="6"/>
  <c r="O95" i="7"/>
  <c r="P94" i="7"/>
  <c r="K127" i="7"/>
  <c r="D127" i="7"/>
  <c r="L127" i="7"/>
  <c r="G127" i="7"/>
  <c r="O127" i="7"/>
  <c r="H127" i="7"/>
  <c r="M127" i="7"/>
  <c r="N127" i="7"/>
  <c r="E127" i="7"/>
  <c r="I127" i="7"/>
  <c r="F127" i="7"/>
  <c r="J127" i="7"/>
  <c r="H115" i="7"/>
  <c r="H47" i="6" s="1"/>
  <c r="N108" i="7"/>
  <c r="N40" i="6" s="1"/>
  <c r="J96" i="7"/>
  <c r="I22" i="6"/>
  <c r="G96" i="7"/>
  <c r="G115" i="7"/>
  <c r="G47" i="6" s="1"/>
  <c r="L17" i="6"/>
  <c r="D130" i="7"/>
  <c r="E130" i="7"/>
  <c r="F17" i="6"/>
  <c r="I30" i="6"/>
  <c r="H17" i="6"/>
  <c r="L107" i="7"/>
  <c r="L114" i="7"/>
  <c r="P28" i="6"/>
  <c r="G53" i="4"/>
  <c r="G88" i="4" s="1"/>
  <c r="F46" i="4"/>
  <c r="F81" i="4" s="1"/>
  <c r="F130" i="4" l="1"/>
  <c r="F59" i="8" s="1"/>
  <c r="D69" i="8"/>
  <c r="E48" i="8"/>
  <c r="F137" i="4"/>
  <c r="E66" i="8"/>
  <c r="E58" i="8"/>
  <c r="F139" i="4"/>
  <c r="E68" i="8"/>
  <c r="D63" i="8"/>
  <c r="D70" i="8" s="1"/>
  <c r="E63" i="8"/>
  <c r="F138" i="4"/>
  <c r="E67" i="8"/>
  <c r="F127" i="4"/>
  <c r="F56" i="8" s="1"/>
  <c r="F118" i="4"/>
  <c r="F47" i="8" s="1"/>
  <c r="G58" i="4"/>
  <c r="G93" i="4" s="1"/>
  <c r="F116" i="4"/>
  <c r="F45" i="8" s="1"/>
  <c r="F128" i="4"/>
  <c r="F126" i="4"/>
  <c r="F55" i="8" s="1"/>
  <c r="F117" i="4"/>
  <c r="F46" i="8" s="1"/>
  <c r="F124" i="4"/>
  <c r="F53" i="8" s="1"/>
  <c r="G63" i="4"/>
  <c r="H63" i="4" s="1"/>
  <c r="H98" i="4" s="1"/>
  <c r="G45" i="4"/>
  <c r="G80" i="4" s="1"/>
  <c r="G61" i="4"/>
  <c r="G96" i="4" s="1"/>
  <c r="F78" i="4"/>
  <c r="F113" i="4" s="1"/>
  <c r="F42" i="8" s="1"/>
  <c r="F101" i="4"/>
  <c r="G82" i="4"/>
  <c r="G68" i="4"/>
  <c r="G103" i="4" s="1"/>
  <c r="G86" i="4"/>
  <c r="G60" i="4"/>
  <c r="G95" i="4" s="1"/>
  <c r="G130" i="4" s="1"/>
  <c r="G59" i="8" s="1"/>
  <c r="G44" i="4"/>
  <c r="G79" i="4" s="1"/>
  <c r="G114" i="4" s="1"/>
  <c r="G43" i="8" s="1"/>
  <c r="G67" i="4"/>
  <c r="G102" i="4" s="1"/>
  <c r="G57" i="4"/>
  <c r="G92" i="4" s="1"/>
  <c r="F105" i="4"/>
  <c r="G54" i="4"/>
  <c r="G104" i="4"/>
  <c r="F90" i="4"/>
  <c r="F80" i="4"/>
  <c r="F115" i="4" s="1"/>
  <c r="F44" i="8" s="1"/>
  <c r="F96" i="4"/>
  <c r="G85" i="4"/>
  <c r="G100" i="4"/>
  <c r="D77" i="4"/>
  <c r="O98" i="7"/>
  <c r="D60" i="6"/>
  <c r="K98" i="7"/>
  <c r="L98" i="7"/>
  <c r="D131" i="7"/>
  <c r="D134" i="7" s="1"/>
  <c r="I54" i="6"/>
  <c r="I125" i="7"/>
  <c r="G54" i="6"/>
  <c r="G125" i="7"/>
  <c r="F98" i="7"/>
  <c r="F101" i="7" s="1"/>
  <c r="N39" i="6"/>
  <c r="N113" i="7"/>
  <c r="F49" i="6"/>
  <c r="F121" i="7"/>
  <c r="D49" i="6"/>
  <c r="D121" i="7"/>
  <c r="N98" i="7"/>
  <c r="D46" i="6"/>
  <c r="D116" i="7"/>
  <c r="J46" i="6"/>
  <c r="J48" i="6" s="1"/>
  <c r="J116" i="7"/>
  <c r="E39" i="6"/>
  <c r="E76" i="6" s="1"/>
  <c r="E113" i="7"/>
  <c r="E54" i="6"/>
  <c r="E125" i="7"/>
  <c r="N54" i="6"/>
  <c r="N57" i="6" s="1"/>
  <c r="N125" i="7"/>
  <c r="G39" i="6"/>
  <c r="G76" i="6" s="1"/>
  <c r="G113" i="7"/>
  <c r="H39" i="6"/>
  <c r="H76" i="6" s="1"/>
  <c r="H113" i="7"/>
  <c r="F46" i="6"/>
  <c r="F79" i="6" s="1"/>
  <c r="F116" i="7"/>
  <c r="I49" i="6"/>
  <c r="I84" i="6" s="1"/>
  <c r="I121" i="7"/>
  <c r="K49" i="6"/>
  <c r="K84" i="6" s="1"/>
  <c r="K121" i="7"/>
  <c r="K46" i="6"/>
  <c r="K79" i="6" s="1"/>
  <c r="K116" i="7"/>
  <c r="O46" i="6"/>
  <c r="O116" i="7"/>
  <c r="L54" i="6"/>
  <c r="L125" i="7"/>
  <c r="F54" i="6"/>
  <c r="F125" i="7"/>
  <c r="E49" i="6"/>
  <c r="E121" i="7"/>
  <c r="H98" i="7"/>
  <c r="H101" i="7" s="1"/>
  <c r="P80" i="7"/>
  <c r="I46" i="6"/>
  <c r="I116" i="7"/>
  <c r="L46" i="6"/>
  <c r="L48" i="6" s="1"/>
  <c r="L116" i="7"/>
  <c r="L39" i="6"/>
  <c r="L76" i="6" s="1"/>
  <c r="L113" i="7"/>
  <c r="D54" i="6"/>
  <c r="D125" i="7"/>
  <c r="O39" i="6"/>
  <c r="O45" i="6" s="1"/>
  <c r="O113" i="7"/>
  <c r="N49" i="6"/>
  <c r="N84" i="6" s="1"/>
  <c r="N121" i="7"/>
  <c r="J49" i="6"/>
  <c r="J84" i="6" s="1"/>
  <c r="J121" i="7"/>
  <c r="J98" i="7"/>
  <c r="J101" i="7" s="1"/>
  <c r="E46" i="6"/>
  <c r="E116" i="7"/>
  <c r="K54" i="6"/>
  <c r="K125" i="7"/>
  <c r="H49" i="6"/>
  <c r="H53" i="6" s="1"/>
  <c r="H121" i="7"/>
  <c r="K39" i="6"/>
  <c r="K113" i="7"/>
  <c r="N46" i="6"/>
  <c r="N48" i="6" s="1"/>
  <c r="N116" i="7"/>
  <c r="I98" i="7"/>
  <c r="M46" i="6"/>
  <c r="M48" i="6" s="1"/>
  <c r="M116" i="7"/>
  <c r="G98" i="7"/>
  <c r="G101" i="7" s="1"/>
  <c r="O49" i="6"/>
  <c r="O121" i="7"/>
  <c r="I39" i="6"/>
  <c r="I113" i="7"/>
  <c r="F39" i="6"/>
  <c r="F113" i="7"/>
  <c r="G49" i="6"/>
  <c r="G121" i="7"/>
  <c r="G46" i="6"/>
  <c r="G116" i="7"/>
  <c r="H46" i="6"/>
  <c r="H116" i="7"/>
  <c r="M54" i="6"/>
  <c r="M125" i="7"/>
  <c r="H54" i="6"/>
  <c r="H125" i="7"/>
  <c r="M39" i="6"/>
  <c r="M113" i="7"/>
  <c r="J54" i="6"/>
  <c r="J125" i="7"/>
  <c r="O54" i="6"/>
  <c r="O125" i="7"/>
  <c r="M49" i="6"/>
  <c r="M121" i="7"/>
  <c r="L49" i="6"/>
  <c r="L121" i="7"/>
  <c r="J39" i="6"/>
  <c r="J113" i="7"/>
  <c r="D39" i="6"/>
  <c r="D76" i="6" s="1"/>
  <c r="D113" i="7"/>
  <c r="I101" i="7"/>
  <c r="D98" i="7"/>
  <c r="D101" i="7" s="1"/>
  <c r="L101" i="7"/>
  <c r="M101" i="7"/>
  <c r="E101" i="7"/>
  <c r="K101" i="7"/>
  <c r="P88" i="7"/>
  <c r="O101" i="7"/>
  <c r="N101" i="7"/>
  <c r="P68" i="7"/>
  <c r="P65" i="7"/>
  <c r="E128" i="7"/>
  <c r="H51" i="4"/>
  <c r="H86" i="4" s="1"/>
  <c r="D58" i="6"/>
  <c r="P30" i="6"/>
  <c r="P22" i="6"/>
  <c r="H58" i="4"/>
  <c r="F121" i="4"/>
  <c r="F50" i="8" s="1"/>
  <c r="E77" i="4"/>
  <c r="E94" i="4"/>
  <c r="D112" i="4"/>
  <c r="F87" i="4"/>
  <c r="H50" i="4"/>
  <c r="H69" i="4"/>
  <c r="H47" i="4"/>
  <c r="H82" i="4" s="1"/>
  <c r="D84" i="4"/>
  <c r="D136" i="4"/>
  <c r="E135" i="4"/>
  <c r="E64" i="8" s="1"/>
  <c r="E65" i="8" s="1"/>
  <c r="H65" i="4"/>
  <c r="D125" i="4"/>
  <c r="E123" i="4"/>
  <c r="E52" i="8" s="1"/>
  <c r="E54" i="8" s="1"/>
  <c r="D119" i="4"/>
  <c r="D140" i="4"/>
  <c r="G43" i="4"/>
  <c r="G78" i="4" s="1"/>
  <c r="D122" i="4"/>
  <c r="E120" i="4"/>
  <c r="E49" i="8" s="1"/>
  <c r="E51" i="8" s="1"/>
  <c r="G48" i="4"/>
  <c r="G83" i="4" s="1"/>
  <c r="D134" i="4"/>
  <c r="E111" i="4"/>
  <c r="E40" i="8" s="1"/>
  <c r="D94" i="4"/>
  <c r="G56" i="4"/>
  <c r="G41" i="4"/>
  <c r="M130" i="7"/>
  <c r="M59" i="6" s="1"/>
  <c r="D59" i="6"/>
  <c r="L130" i="7"/>
  <c r="L59" i="6" s="1"/>
  <c r="G128" i="7"/>
  <c r="I130" i="7"/>
  <c r="I59" i="6" s="1"/>
  <c r="F48" i="6"/>
  <c r="H130" i="7"/>
  <c r="H59" i="6" s="1"/>
  <c r="G130" i="7"/>
  <c r="G59" i="6" s="1"/>
  <c r="H33" i="6"/>
  <c r="D93" i="6"/>
  <c r="D94" i="6" s="1"/>
  <c r="M128" i="7"/>
  <c r="L129" i="7"/>
  <c r="L58" i="6" s="1"/>
  <c r="O33" i="6"/>
  <c r="K94" i="6"/>
  <c r="F33" i="6"/>
  <c r="O129" i="7"/>
  <c r="O58" i="6" s="1"/>
  <c r="J33" i="6"/>
  <c r="O130" i="7"/>
  <c r="O59" i="6" s="1"/>
  <c r="K130" i="7"/>
  <c r="K59" i="6" s="1"/>
  <c r="J130" i="7"/>
  <c r="J59" i="6" s="1"/>
  <c r="E59" i="6"/>
  <c r="E58" i="6"/>
  <c r="O128" i="7"/>
  <c r="P14" i="6"/>
  <c r="N130" i="7"/>
  <c r="N59" i="6" s="1"/>
  <c r="E33" i="6"/>
  <c r="K128" i="7"/>
  <c r="P96" i="7"/>
  <c r="P32" i="6"/>
  <c r="I94" i="6"/>
  <c r="I79" i="6"/>
  <c r="M94" i="6"/>
  <c r="N33" i="6"/>
  <c r="H37" i="6"/>
  <c r="D37" i="6"/>
  <c r="F58" i="6"/>
  <c r="E79" i="6"/>
  <c r="E48" i="6"/>
  <c r="J129" i="7"/>
  <c r="J58" i="6" s="1"/>
  <c r="G129" i="7"/>
  <c r="G58" i="6" s="1"/>
  <c r="E57" i="6"/>
  <c r="N128" i="7"/>
  <c r="M53" i="6"/>
  <c r="L84" i="6"/>
  <c r="L53" i="6"/>
  <c r="G48" i="6"/>
  <c r="G79" i="6"/>
  <c r="K76" i="6"/>
  <c r="K45" i="6"/>
  <c r="D53" i="6"/>
  <c r="P25" i="6"/>
  <c r="G37" i="6"/>
  <c r="I129" i="7"/>
  <c r="I58" i="6" s="1"/>
  <c r="D57" i="6"/>
  <c r="L128" i="7"/>
  <c r="E88" i="6"/>
  <c r="I48" i="6"/>
  <c r="I76" i="6"/>
  <c r="N76" i="6"/>
  <c r="F53" i="6"/>
  <c r="F84" i="6"/>
  <c r="I45" i="6"/>
  <c r="E45" i="6"/>
  <c r="L45" i="6"/>
  <c r="N37" i="6"/>
  <c r="J37" i="6"/>
  <c r="F94" i="6"/>
  <c r="K129" i="7"/>
  <c r="K58" i="6" s="1"/>
  <c r="K57" i="6"/>
  <c r="O94" i="6"/>
  <c r="O63" i="6"/>
  <c r="E63" i="6"/>
  <c r="E94" i="6"/>
  <c r="G26" i="6"/>
  <c r="G33" i="6" s="1"/>
  <c r="H88" i="6"/>
  <c r="L26" i="6"/>
  <c r="L33" i="6" s="1"/>
  <c r="O37" i="6"/>
  <c r="J76" i="6"/>
  <c r="O48" i="6"/>
  <c r="O79" i="6"/>
  <c r="N129" i="7"/>
  <c r="N58" i="6" s="1"/>
  <c r="D45" i="6"/>
  <c r="J128" i="7"/>
  <c r="P97" i="7"/>
  <c r="M37" i="6"/>
  <c r="P17" i="6"/>
  <c r="M45" i="6"/>
  <c r="M76" i="6"/>
  <c r="M129" i="7"/>
  <c r="M58" i="6" s="1"/>
  <c r="M57" i="6"/>
  <c r="H57" i="6"/>
  <c r="N94" i="6"/>
  <c r="O84" i="6"/>
  <c r="H94" i="6"/>
  <c r="J94" i="6"/>
  <c r="F128" i="7"/>
  <c r="P95" i="7"/>
  <c r="M26" i="6"/>
  <c r="M33" i="6" s="1"/>
  <c r="K37" i="6"/>
  <c r="J53" i="6"/>
  <c r="F59" i="6"/>
  <c r="E37" i="6"/>
  <c r="H129" i="7"/>
  <c r="H58" i="6" s="1"/>
  <c r="J57" i="6"/>
  <c r="O57" i="6"/>
  <c r="N45" i="6"/>
  <c r="E84" i="6"/>
  <c r="D26" i="6"/>
  <c r="D33" i="6" s="1"/>
  <c r="I128" i="7"/>
  <c r="H128" i="7"/>
  <c r="O53" i="6"/>
  <c r="K26" i="6"/>
  <c r="K33" i="6" s="1"/>
  <c r="L94" i="6"/>
  <c r="F37" i="6"/>
  <c r="I37" i="6"/>
  <c r="L37" i="6"/>
  <c r="G57" i="6"/>
  <c r="J79" i="6"/>
  <c r="G63" i="6"/>
  <c r="G94" i="6"/>
  <c r="M84" i="6"/>
  <c r="G84" i="6"/>
  <c r="G53" i="6"/>
  <c r="I26" i="6"/>
  <c r="I33" i="6" s="1"/>
  <c r="H53" i="4"/>
  <c r="H88" i="4" s="1"/>
  <c r="G46" i="4"/>
  <c r="G81" i="4" s="1"/>
  <c r="I51" i="4"/>
  <c r="G118" i="4" l="1"/>
  <c r="G47" i="8" s="1"/>
  <c r="E41" i="8"/>
  <c r="G139" i="4"/>
  <c r="F68" i="8"/>
  <c r="G116" i="4"/>
  <c r="G45" i="8" s="1"/>
  <c r="G138" i="4"/>
  <c r="F67" i="8"/>
  <c r="E69" i="8"/>
  <c r="G137" i="4"/>
  <c r="F66" i="8"/>
  <c r="G127" i="4"/>
  <c r="G56" i="8" s="1"/>
  <c r="F48" i="8"/>
  <c r="G128" i="4"/>
  <c r="G57" i="8" s="1"/>
  <c r="F57" i="8"/>
  <c r="F58" i="8" s="1"/>
  <c r="G117" i="4"/>
  <c r="G46" i="8" s="1"/>
  <c r="F99" i="4"/>
  <c r="F131" i="4"/>
  <c r="G98" i="4"/>
  <c r="G133" i="4" s="1"/>
  <c r="G113" i="4"/>
  <c r="G42" i="8" s="1"/>
  <c r="G115" i="4"/>
  <c r="G44" i="8" s="1"/>
  <c r="D106" i="4"/>
  <c r="G105" i="4"/>
  <c r="H54" i="4"/>
  <c r="H89" i="4" s="1"/>
  <c r="H104" i="4"/>
  <c r="H44" i="4"/>
  <c r="H93" i="4"/>
  <c r="G91" i="4"/>
  <c r="G126" i="4" s="1"/>
  <c r="G55" i="8" s="1"/>
  <c r="G76" i="4"/>
  <c r="H68" i="4"/>
  <c r="H103" i="4" s="1"/>
  <c r="H57" i="4"/>
  <c r="H92" i="4" s="1"/>
  <c r="H61" i="4"/>
  <c r="H96" i="4" s="1"/>
  <c r="H85" i="4"/>
  <c r="H60" i="4"/>
  <c r="H95" i="4" s="1"/>
  <c r="H130" i="4" s="1"/>
  <c r="H59" i="8" s="1"/>
  <c r="H100" i="4"/>
  <c r="I86" i="4"/>
  <c r="G89" i="4"/>
  <c r="G124" i="4" s="1"/>
  <c r="H67" i="4"/>
  <c r="H102" i="4" s="1"/>
  <c r="H45" i="4"/>
  <c r="H80" i="4" s="1"/>
  <c r="E84" i="4"/>
  <c r="E106" i="4" s="1"/>
  <c r="H60" i="6"/>
  <c r="I60" i="6"/>
  <c r="K60" i="6"/>
  <c r="M60" i="6"/>
  <c r="G60" i="6"/>
  <c r="E60" i="6"/>
  <c r="L60" i="6"/>
  <c r="O60" i="6"/>
  <c r="F60" i="6"/>
  <c r="J60" i="6"/>
  <c r="N60" i="6"/>
  <c r="N53" i="6"/>
  <c r="K53" i="6"/>
  <c r="M79" i="6"/>
  <c r="G45" i="6"/>
  <c r="F88" i="6"/>
  <c r="L57" i="6"/>
  <c r="L79" i="6"/>
  <c r="H45" i="6"/>
  <c r="I57" i="6"/>
  <c r="O76" i="6"/>
  <c r="E53" i="6"/>
  <c r="L88" i="6"/>
  <c r="K48" i="6"/>
  <c r="F57" i="6"/>
  <c r="I53" i="6"/>
  <c r="H48" i="6"/>
  <c r="N131" i="7"/>
  <c r="N134" i="7" s="1"/>
  <c r="J45" i="6"/>
  <c r="F45" i="6"/>
  <c r="H131" i="7"/>
  <c r="H134" i="7" s="1"/>
  <c r="D79" i="6"/>
  <c r="J131" i="7"/>
  <c r="J134" i="7" s="1"/>
  <c r="O131" i="7"/>
  <c r="O134" i="7" s="1"/>
  <c r="K131" i="7"/>
  <c r="K134" i="7" s="1"/>
  <c r="H84" i="6"/>
  <c r="N79" i="6"/>
  <c r="E131" i="7"/>
  <c r="E134" i="7" s="1"/>
  <c r="F131" i="7"/>
  <c r="F134" i="7" s="1"/>
  <c r="I131" i="7"/>
  <c r="I134" i="7" s="1"/>
  <c r="P98" i="7"/>
  <c r="P101" i="7" s="1"/>
  <c r="D48" i="6"/>
  <c r="M131" i="7"/>
  <c r="M134" i="7" s="1"/>
  <c r="G131" i="7"/>
  <c r="G134" i="7" s="1"/>
  <c r="L131" i="7"/>
  <c r="L134" i="7" s="1"/>
  <c r="G121" i="4"/>
  <c r="F76" i="6"/>
  <c r="P26" i="6"/>
  <c r="P33" i="6" s="1"/>
  <c r="I58" i="4"/>
  <c r="G99" i="4"/>
  <c r="H56" i="4"/>
  <c r="H91" i="4" s="1"/>
  <c r="E122" i="4"/>
  <c r="F120" i="4"/>
  <c r="F49" i="8" s="1"/>
  <c r="F51" i="8" s="1"/>
  <c r="I65" i="4"/>
  <c r="I50" i="4"/>
  <c r="F84" i="4"/>
  <c r="I63" i="4"/>
  <c r="I98" i="4" s="1"/>
  <c r="E136" i="4"/>
  <c r="F135" i="4"/>
  <c r="F64" i="8" s="1"/>
  <c r="F65" i="8" s="1"/>
  <c r="G90" i="4"/>
  <c r="E112" i="4"/>
  <c r="H41" i="4"/>
  <c r="D129" i="4"/>
  <c r="D141" i="4" s="1"/>
  <c r="H43" i="4"/>
  <c r="H78" i="4" s="1"/>
  <c r="H113" i="4" s="1"/>
  <c r="H42" i="8" s="1"/>
  <c r="E134" i="4"/>
  <c r="H48" i="4"/>
  <c r="H83" i="4" s="1"/>
  <c r="H118" i="4" s="1"/>
  <c r="H47" i="8" s="1"/>
  <c r="E125" i="4"/>
  <c r="F123" i="4"/>
  <c r="F52" i="8" s="1"/>
  <c r="F54" i="8" s="1"/>
  <c r="F111" i="4"/>
  <c r="F40" i="8" s="1"/>
  <c r="F41" i="8" s="1"/>
  <c r="I47" i="4"/>
  <c r="I82" i="4" s="1"/>
  <c r="E140" i="4"/>
  <c r="G101" i="4"/>
  <c r="I69" i="4"/>
  <c r="D61" i="6"/>
  <c r="M88" i="6"/>
  <c r="E61" i="6"/>
  <c r="O88" i="6"/>
  <c r="G88" i="6"/>
  <c r="J88" i="6"/>
  <c r="I88" i="6"/>
  <c r="P94" i="6"/>
  <c r="G38" i="6"/>
  <c r="K38" i="6"/>
  <c r="H79" i="6"/>
  <c r="D92" i="6"/>
  <c r="N88" i="6"/>
  <c r="F61" i="6"/>
  <c r="F38" i="6"/>
  <c r="M38" i="6"/>
  <c r="D68" i="6"/>
  <c r="D38" i="6"/>
  <c r="I38" i="6"/>
  <c r="E38" i="6"/>
  <c r="J38" i="6"/>
  <c r="L38" i="6"/>
  <c r="D88" i="6"/>
  <c r="K88" i="6"/>
  <c r="D84" i="6"/>
  <c r="H38" i="6"/>
  <c r="O38" i="6"/>
  <c r="N38" i="6"/>
  <c r="I53" i="4"/>
  <c r="I88" i="4" s="1"/>
  <c r="J51" i="4"/>
  <c r="H46" i="4"/>
  <c r="H81" i="4" s="1"/>
  <c r="H116" i="4" s="1"/>
  <c r="H45" i="8" s="1"/>
  <c r="G58" i="8" l="1"/>
  <c r="H117" i="4"/>
  <c r="H46" i="8" s="1"/>
  <c r="E70" i="8"/>
  <c r="H128" i="4"/>
  <c r="H57" i="8" s="1"/>
  <c r="H138" i="4"/>
  <c r="G67" i="8"/>
  <c r="G48" i="8"/>
  <c r="H133" i="4"/>
  <c r="H62" i="8" s="1"/>
  <c r="G62" i="8"/>
  <c r="F69" i="8"/>
  <c r="H139" i="4"/>
  <c r="G68" i="8"/>
  <c r="H127" i="4"/>
  <c r="H56" i="8" s="1"/>
  <c r="G131" i="4"/>
  <c r="G60" i="8" s="1"/>
  <c r="F60" i="8"/>
  <c r="F63" i="8" s="1"/>
  <c r="H137" i="4"/>
  <c r="G66" i="8"/>
  <c r="H121" i="4"/>
  <c r="H50" i="8" s="1"/>
  <c r="G50" i="8"/>
  <c r="H124" i="4"/>
  <c r="H53" i="8" s="1"/>
  <c r="G53" i="8"/>
  <c r="H126" i="4"/>
  <c r="H55" i="8" s="1"/>
  <c r="H58" i="8" s="1"/>
  <c r="I133" i="4"/>
  <c r="I62" i="8" s="1"/>
  <c r="H115" i="4"/>
  <c r="H44" i="8" s="1"/>
  <c r="I117" i="4"/>
  <c r="I46" i="8" s="1"/>
  <c r="H76" i="4"/>
  <c r="I44" i="4"/>
  <c r="I79" i="4" s="1"/>
  <c r="H87" i="4"/>
  <c r="H101" i="4"/>
  <c r="I93" i="4"/>
  <c r="I128" i="4" s="1"/>
  <c r="I57" i="8" s="1"/>
  <c r="H90" i="4"/>
  <c r="I67" i="4"/>
  <c r="I102" i="4"/>
  <c r="I61" i="4"/>
  <c r="I68" i="4"/>
  <c r="I103" i="4"/>
  <c r="I100" i="4"/>
  <c r="I54" i="4"/>
  <c r="I89" i="4" s="1"/>
  <c r="I124" i="4" s="1"/>
  <c r="I53" i="8" s="1"/>
  <c r="I45" i="4"/>
  <c r="I80" i="4" s="1"/>
  <c r="J86" i="4"/>
  <c r="I85" i="4"/>
  <c r="I104" i="4"/>
  <c r="I57" i="4"/>
  <c r="I92" i="4" s="1"/>
  <c r="I127" i="4" s="1"/>
  <c r="I56" i="8" s="1"/>
  <c r="H79" i="4"/>
  <c r="H114" i="4" s="1"/>
  <c r="H43" i="8" s="1"/>
  <c r="H48" i="8" s="1"/>
  <c r="I60" i="4"/>
  <c r="I95" i="4" s="1"/>
  <c r="I130" i="4" s="1"/>
  <c r="I59" i="8" s="1"/>
  <c r="F77" i="4"/>
  <c r="P76" i="6"/>
  <c r="P79" i="6"/>
  <c r="P84" i="6"/>
  <c r="G87" i="4"/>
  <c r="J58" i="4"/>
  <c r="G94" i="4"/>
  <c r="G123" i="4"/>
  <c r="G52" i="8" s="1"/>
  <c r="G54" i="8" s="1"/>
  <c r="F125" i="4"/>
  <c r="E129" i="4"/>
  <c r="J63" i="4"/>
  <c r="F136" i="4"/>
  <c r="G135" i="4"/>
  <c r="G64" i="8" s="1"/>
  <c r="G65" i="8" s="1"/>
  <c r="J65" i="4"/>
  <c r="J100" i="4" s="1"/>
  <c r="J47" i="4"/>
  <c r="F122" i="4"/>
  <c r="G120" i="4"/>
  <c r="G49" i="8" s="1"/>
  <c r="G51" i="8" s="1"/>
  <c r="F94" i="4"/>
  <c r="I41" i="4"/>
  <c r="I76" i="4" s="1"/>
  <c r="F119" i="4"/>
  <c r="F140" i="4"/>
  <c r="E119" i="4"/>
  <c r="I56" i="4"/>
  <c r="J69" i="4"/>
  <c r="I121" i="4"/>
  <c r="I50" i="8" s="1"/>
  <c r="I48" i="4"/>
  <c r="I43" i="4"/>
  <c r="H105" i="4"/>
  <c r="F134" i="4"/>
  <c r="F112" i="4"/>
  <c r="H99" i="4"/>
  <c r="J50" i="4"/>
  <c r="D64" i="6"/>
  <c r="E64" i="6"/>
  <c r="P88" i="6"/>
  <c r="F64" i="6"/>
  <c r="H69" i="6"/>
  <c r="E69" i="6"/>
  <c r="D69" i="6"/>
  <c r="D95" i="6" s="1"/>
  <c r="I69" i="6"/>
  <c r="E92" i="6"/>
  <c r="K69" i="6"/>
  <c r="L69" i="6"/>
  <c r="F69" i="6"/>
  <c r="N69" i="6"/>
  <c r="J69" i="6"/>
  <c r="O69" i="6"/>
  <c r="G69" i="6"/>
  <c r="F92" i="6"/>
  <c r="M69" i="6"/>
  <c r="K51" i="4"/>
  <c r="K86" i="4" s="1"/>
  <c r="I46" i="4"/>
  <c r="I81" i="4" s="1"/>
  <c r="I116" i="4" s="1"/>
  <c r="I45" i="8" s="1"/>
  <c r="J53" i="4"/>
  <c r="H131" i="4" l="1"/>
  <c r="H60" i="8" s="1"/>
  <c r="H63" i="8" s="1"/>
  <c r="G69" i="8"/>
  <c r="I137" i="4"/>
  <c r="H66" i="8"/>
  <c r="G63" i="8"/>
  <c r="I138" i="4"/>
  <c r="H67" i="8"/>
  <c r="I139" i="4"/>
  <c r="H68" i="8"/>
  <c r="F70" i="8"/>
  <c r="I115" i="4"/>
  <c r="I44" i="8" s="1"/>
  <c r="I114" i="4"/>
  <c r="I43" i="8" s="1"/>
  <c r="E141" i="4"/>
  <c r="J61" i="4"/>
  <c r="J96" i="4" s="1"/>
  <c r="I101" i="4"/>
  <c r="J98" i="4"/>
  <c r="J133" i="4" s="1"/>
  <c r="J62" i="8" s="1"/>
  <c r="J44" i="4"/>
  <c r="J79" i="4" s="1"/>
  <c r="J67" i="4"/>
  <c r="J102" i="4" s="1"/>
  <c r="I90" i="4"/>
  <c r="J57" i="4"/>
  <c r="J54" i="4"/>
  <c r="J89" i="4" s="1"/>
  <c r="J124" i="4" s="1"/>
  <c r="J53" i="8" s="1"/>
  <c r="J104" i="4"/>
  <c r="J93" i="4"/>
  <c r="J128" i="4" s="1"/>
  <c r="J57" i="8" s="1"/>
  <c r="I91" i="4"/>
  <c r="I126" i="4" s="1"/>
  <c r="I55" i="8" s="1"/>
  <c r="I58" i="8" s="1"/>
  <c r="I78" i="4"/>
  <c r="I113" i="4" s="1"/>
  <c r="I42" i="8" s="1"/>
  <c r="J88" i="4"/>
  <c r="I83" i="4"/>
  <c r="I118" i="4" s="1"/>
  <c r="I47" i="8" s="1"/>
  <c r="J45" i="4"/>
  <c r="J80" i="4" s="1"/>
  <c r="J115" i="4" s="1"/>
  <c r="J44" i="8" s="1"/>
  <c r="J68" i="4"/>
  <c r="J103" i="4" s="1"/>
  <c r="J85" i="4"/>
  <c r="J60" i="4"/>
  <c r="J95" i="4" s="1"/>
  <c r="J130" i="4" s="1"/>
  <c r="J59" i="8" s="1"/>
  <c r="J82" i="4"/>
  <c r="J117" i="4" s="1"/>
  <c r="J46" i="8" s="1"/>
  <c r="I96" i="4"/>
  <c r="I131" i="4" s="1"/>
  <c r="I60" i="8" s="1"/>
  <c r="I63" i="8" s="1"/>
  <c r="F106" i="4"/>
  <c r="G111" i="4"/>
  <c r="G77" i="4"/>
  <c r="I87" i="4"/>
  <c r="K58" i="4"/>
  <c r="H94" i="4"/>
  <c r="J121" i="4"/>
  <c r="J50" i="8" s="1"/>
  <c r="H77" i="4"/>
  <c r="F129" i="4"/>
  <c r="F141" i="4" s="1"/>
  <c r="J41" i="4"/>
  <c r="G125" i="4"/>
  <c r="H123" i="4"/>
  <c r="H52" i="8" s="1"/>
  <c r="H54" i="8" s="1"/>
  <c r="J43" i="4"/>
  <c r="J78" i="4" s="1"/>
  <c r="K63" i="4"/>
  <c r="K65" i="4"/>
  <c r="K100" i="4" s="1"/>
  <c r="G134" i="4"/>
  <c r="J48" i="4"/>
  <c r="K69" i="4"/>
  <c r="G140" i="4"/>
  <c r="G136" i="4"/>
  <c r="H135" i="4"/>
  <c r="H64" i="8" s="1"/>
  <c r="H65" i="8" s="1"/>
  <c r="G84" i="4"/>
  <c r="K50" i="4"/>
  <c r="K85" i="4" s="1"/>
  <c r="I105" i="4"/>
  <c r="J56" i="4"/>
  <c r="J91" i="4" s="1"/>
  <c r="G122" i="4"/>
  <c r="H120" i="4"/>
  <c r="H49" i="8" s="1"/>
  <c r="H51" i="8" s="1"/>
  <c r="K47" i="4"/>
  <c r="E95" i="6"/>
  <c r="P69" i="6"/>
  <c r="G61" i="6"/>
  <c r="G64" i="6" s="1"/>
  <c r="F95" i="6"/>
  <c r="K53" i="4"/>
  <c r="K88" i="4" s="1"/>
  <c r="J46" i="4"/>
  <c r="L51" i="4"/>
  <c r="J139" i="4" l="1"/>
  <c r="I68" i="8"/>
  <c r="J138" i="4"/>
  <c r="I67" i="8"/>
  <c r="G112" i="4"/>
  <c r="G40" i="8"/>
  <c r="H69" i="8"/>
  <c r="H70" i="8" s="1"/>
  <c r="I48" i="8"/>
  <c r="J137" i="4"/>
  <c r="I66" i="8"/>
  <c r="J131" i="4"/>
  <c r="J60" i="8" s="1"/>
  <c r="J63" i="8" s="1"/>
  <c r="H111" i="4"/>
  <c r="H40" i="8" s="1"/>
  <c r="H41" i="8" s="1"/>
  <c r="J113" i="4"/>
  <c r="J42" i="8" s="1"/>
  <c r="J126" i="4"/>
  <c r="J55" i="8" s="1"/>
  <c r="J58" i="8" s="1"/>
  <c r="K117" i="4"/>
  <c r="K46" i="8" s="1"/>
  <c r="J114" i="4"/>
  <c r="J43" i="8" s="1"/>
  <c r="K57" i="4"/>
  <c r="K92" i="4" s="1"/>
  <c r="I77" i="4"/>
  <c r="J76" i="4"/>
  <c r="K68" i="4"/>
  <c r="K103" i="4" s="1"/>
  <c r="K61" i="4"/>
  <c r="K96" i="4" s="1"/>
  <c r="K131" i="4" s="1"/>
  <c r="K60" i="8" s="1"/>
  <c r="K60" i="4"/>
  <c r="K95" i="4" s="1"/>
  <c r="K130" i="4" s="1"/>
  <c r="K59" i="8" s="1"/>
  <c r="K45" i="4"/>
  <c r="K80" i="4" s="1"/>
  <c r="K115" i="4" s="1"/>
  <c r="K44" i="8" s="1"/>
  <c r="K67" i="4"/>
  <c r="K102" i="4" s="1"/>
  <c r="K93" i="4"/>
  <c r="K128" i="4" s="1"/>
  <c r="K57" i="8" s="1"/>
  <c r="K82" i="4"/>
  <c r="J101" i="4"/>
  <c r="I99" i="4"/>
  <c r="L86" i="4"/>
  <c r="K54" i="4"/>
  <c r="K44" i="4"/>
  <c r="K79" i="4" s="1"/>
  <c r="K98" i="4"/>
  <c r="K133" i="4" s="1"/>
  <c r="K62" i="8" s="1"/>
  <c r="J81" i="4"/>
  <c r="J116" i="4" s="1"/>
  <c r="J45" i="8" s="1"/>
  <c r="J83" i="4"/>
  <c r="J118" i="4" s="1"/>
  <c r="J47" i="8" s="1"/>
  <c r="J92" i="4"/>
  <c r="J127" i="4" s="1"/>
  <c r="J56" i="8" s="1"/>
  <c r="K104" i="4"/>
  <c r="G106" i="4"/>
  <c r="L58" i="4"/>
  <c r="I111" i="4"/>
  <c r="I40" i="8" s="1"/>
  <c r="K56" i="4"/>
  <c r="L50" i="4"/>
  <c r="L47" i="4"/>
  <c r="L82" i="4" s="1"/>
  <c r="H140" i="4"/>
  <c r="L65" i="4"/>
  <c r="L100" i="4" s="1"/>
  <c r="G129" i="4"/>
  <c r="H134" i="4"/>
  <c r="K43" i="4"/>
  <c r="I120" i="4"/>
  <c r="I49" i="8" s="1"/>
  <c r="I51" i="8" s="1"/>
  <c r="H122" i="4"/>
  <c r="J90" i="4"/>
  <c r="G119" i="4"/>
  <c r="L63" i="4"/>
  <c r="I123" i="4"/>
  <c r="I52" i="8" s="1"/>
  <c r="I54" i="8" s="1"/>
  <c r="H125" i="4"/>
  <c r="H84" i="4"/>
  <c r="H106" i="4" s="1"/>
  <c r="L69" i="4"/>
  <c r="L104" i="4" s="1"/>
  <c r="H119" i="4"/>
  <c r="I94" i="4"/>
  <c r="I135" i="4"/>
  <c r="I64" i="8" s="1"/>
  <c r="I65" i="8" s="1"/>
  <c r="H136" i="4"/>
  <c r="J105" i="4"/>
  <c r="K121" i="4"/>
  <c r="K50" i="8" s="1"/>
  <c r="K48" i="4"/>
  <c r="K41" i="4"/>
  <c r="K76" i="4" s="1"/>
  <c r="J87" i="4"/>
  <c r="J99" i="4"/>
  <c r="H61" i="6"/>
  <c r="H64" i="6"/>
  <c r="G92" i="6"/>
  <c r="G95" i="6" s="1"/>
  <c r="K46" i="4"/>
  <c r="K81" i="4" s="1"/>
  <c r="L53" i="4"/>
  <c r="M51" i="4"/>
  <c r="M86" i="4" s="1"/>
  <c r="H112" i="4" l="1"/>
  <c r="J48" i="8"/>
  <c r="K63" i="8"/>
  <c r="G41" i="8"/>
  <c r="G70" i="8" s="1"/>
  <c r="I41" i="8"/>
  <c r="K138" i="4"/>
  <c r="J67" i="8"/>
  <c r="I69" i="8"/>
  <c r="K137" i="4"/>
  <c r="J66" i="8"/>
  <c r="K139" i="4"/>
  <c r="J68" i="8"/>
  <c r="K127" i="4"/>
  <c r="K56" i="8" s="1"/>
  <c r="G141" i="4"/>
  <c r="K116" i="4"/>
  <c r="K45" i="8" s="1"/>
  <c r="K114" i="4"/>
  <c r="K43" i="8" s="1"/>
  <c r="L117" i="4"/>
  <c r="L46" i="8" s="1"/>
  <c r="K87" i="4"/>
  <c r="L54" i="4"/>
  <c r="L89" i="4"/>
  <c r="L85" i="4"/>
  <c r="K91" i="4"/>
  <c r="K126" i="4" s="1"/>
  <c r="K55" i="8" s="1"/>
  <c r="L67" i="4"/>
  <c r="L61" i="4"/>
  <c r="L96" i="4" s="1"/>
  <c r="L131" i="4" s="1"/>
  <c r="L60" i="8" s="1"/>
  <c r="L98" i="4"/>
  <c r="L133" i="4" s="1"/>
  <c r="L62" i="8" s="1"/>
  <c r="L45" i="4"/>
  <c r="L80" i="4" s="1"/>
  <c r="L115" i="4" s="1"/>
  <c r="L44" i="8" s="1"/>
  <c r="L44" i="4"/>
  <c r="L79" i="4" s="1"/>
  <c r="K78" i="4"/>
  <c r="K113" i="4" s="1"/>
  <c r="K42" i="8" s="1"/>
  <c r="L68" i="4"/>
  <c r="L103" i="4" s="1"/>
  <c r="L57" i="4"/>
  <c r="L92" i="4" s="1"/>
  <c r="K105" i="4"/>
  <c r="K89" i="4"/>
  <c r="K124" i="4" s="1"/>
  <c r="K53" i="8" s="1"/>
  <c r="L88" i="4"/>
  <c r="L60" i="4"/>
  <c r="L95" i="4" s="1"/>
  <c r="L130" i="4" s="1"/>
  <c r="L59" i="8" s="1"/>
  <c r="L93" i="4"/>
  <c r="L128" i="4" s="1"/>
  <c r="L57" i="8" s="1"/>
  <c r="K83" i="4"/>
  <c r="K118" i="4" s="1"/>
  <c r="K47" i="8" s="1"/>
  <c r="J111" i="4"/>
  <c r="J40" i="8" s="1"/>
  <c r="J41" i="8" s="1"/>
  <c r="M58" i="4"/>
  <c r="I84" i="4"/>
  <c r="I106" i="4" s="1"/>
  <c r="L121" i="4"/>
  <c r="L50" i="8" s="1"/>
  <c r="I125" i="4"/>
  <c r="J123" i="4"/>
  <c r="J52" i="8" s="1"/>
  <c r="J54" i="8" s="1"/>
  <c r="L43" i="4"/>
  <c r="M65" i="4"/>
  <c r="J77" i="4"/>
  <c r="I119" i="4"/>
  <c r="H129" i="4"/>
  <c r="H141" i="4" s="1"/>
  <c r="L41" i="4"/>
  <c r="I140" i="4"/>
  <c r="I112" i="4"/>
  <c r="J94" i="4"/>
  <c r="I122" i="4"/>
  <c r="J120" i="4"/>
  <c r="J49" i="8" s="1"/>
  <c r="J51" i="8" s="1"/>
  <c r="I134" i="4"/>
  <c r="M47" i="4"/>
  <c r="L48" i="4"/>
  <c r="L83" i="4" s="1"/>
  <c r="K99" i="4"/>
  <c r="M50" i="4"/>
  <c r="M85" i="4" s="1"/>
  <c r="I136" i="4"/>
  <c r="J135" i="4"/>
  <c r="J64" i="8" s="1"/>
  <c r="J65" i="8" s="1"/>
  <c r="M69" i="4"/>
  <c r="M63" i="4"/>
  <c r="K101" i="4"/>
  <c r="K90" i="4"/>
  <c r="L56" i="4"/>
  <c r="I61" i="6"/>
  <c r="I64" i="6" s="1"/>
  <c r="H92" i="6"/>
  <c r="H95" i="6" s="1"/>
  <c r="N51" i="4"/>
  <c r="M53" i="4"/>
  <c r="L46" i="4"/>
  <c r="L81" i="4" s="1"/>
  <c r="K58" i="8" l="1"/>
  <c r="L127" i="4"/>
  <c r="L56" i="8" s="1"/>
  <c r="I70" i="8"/>
  <c r="L138" i="4"/>
  <c r="K67" i="8"/>
  <c r="K48" i="8"/>
  <c r="K66" i="8"/>
  <c r="L139" i="4"/>
  <c r="K68" i="8"/>
  <c r="L63" i="8"/>
  <c r="J69" i="8"/>
  <c r="J70" i="8" s="1"/>
  <c r="L118" i="4"/>
  <c r="L47" i="8" s="1"/>
  <c r="L124" i="4"/>
  <c r="L53" i="8" s="1"/>
  <c r="L114" i="4"/>
  <c r="L43" i="8" s="1"/>
  <c r="L116" i="4"/>
  <c r="L45" i="8" s="1"/>
  <c r="L105" i="4"/>
  <c r="M67" i="4"/>
  <c r="M102" i="4" s="1"/>
  <c r="M60" i="4"/>
  <c r="M95" i="4" s="1"/>
  <c r="M130" i="4" s="1"/>
  <c r="M59" i="8" s="1"/>
  <c r="M57" i="4"/>
  <c r="M92" i="4" s="1"/>
  <c r="M127" i="4" s="1"/>
  <c r="M56" i="8" s="1"/>
  <c r="M45" i="4"/>
  <c r="M80" i="4" s="1"/>
  <c r="M115" i="4" s="1"/>
  <c r="M44" i="8" s="1"/>
  <c r="M68" i="4"/>
  <c r="M103" i="4" s="1"/>
  <c r="L76" i="4"/>
  <c r="M54" i="4"/>
  <c r="M89" i="4" s="1"/>
  <c r="L101" i="4"/>
  <c r="M100" i="4"/>
  <c r="M88" i="4"/>
  <c r="L87" i="4"/>
  <c r="M104" i="4"/>
  <c r="M82" i="4"/>
  <c r="M117" i="4" s="1"/>
  <c r="M46" i="8" s="1"/>
  <c r="M44" i="4"/>
  <c r="M61" i="4"/>
  <c r="M96" i="4" s="1"/>
  <c r="M131" i="4" s="1"/>
  <c r="M60" i="8" s="1"/>
  <c r="M93" i="4"/>
  <c r="M128" i="4" s="1"/>
  <c r="M57" i="8" s="1"/>
  <c r="M98" i="4"/>
  <c r="M133" i="4" s="1"/>
  <c r="M62" i="8" s="1"/>
  <c r="N86" i="4"/>
  <c r="L78" i="4"/>
  <c r="L113" i="4" s="1"/>
  <c r="L42" i="8" s="1"/>
  <c r="L102" i="4"/>
  <c r="L137" i="4" s="1"/>
  <c r="L91" i="4"/>
  <c r="L126" i="4" s="1"/>
  <c r="N58" i="4"/>
  <c r="L99" i="4"/>
  <c r="K135" i="4"/>
  <c r="K64" i="8" s="1"/>
  <c r="K65" i="8" s="1"/>
  <c r="J136" i="4"/>
  <c r="M56" i="4"/>
  <c r="M91" i="4" s="1"/>
  <c r="J122" i="4"/>
  <c r="K120" i="4"/>
  <c r="K49" i="8" s="1"/>
  <c r="K51" i="8" s="1"/>
  <c r="L90" i="4"/>
  <c r="M41" i="4"/>
  <c r="M76" i="4" s="1"/>
  <c r="I129" i="4"/>
  <c r="I141" i="4" s="1"/>
  <c r="J125" i="4"/>
  <c r="K123" i="4"/>
  <c r="K52" i="8" s="1"/>
  <c r="K54" i="8" s="1"/>
  <c r="N63" i="4"/>
  <c r="N98" i="4" s="1"/>
  <c r="J84" i="4"/>
  <c r="J106" i="4" s="1"/>
  <c r="N47" i="4"/>
  <c r="J140" i="4"/>
  <c r="N50" i="4"/>
  <c r="M48" i="4"/>
  <c r="M83" i="4" s="1"/>
  <c r="M118" i="4" s="1"/>
  <c r="M47" i="8" s="1"/>
  <c r="J119" i="4"/>
  <c r="J112" i="4"/>
  <c r="N65" i="4"/>
  <c r="N100" i="4" s="1"/>
  <c r="N69" i="4"/>
  <c r="J134" i="4"/>
  <c r="M43" i="4"/>
  <c r="M121" i="4"/>
  <c r="M50" i="8" s="1"/>
  <c r="I92" i="6"/>
  <c r="I95" i="6" s="1"/>
  <c r="J61" i="6"/>
  <c r="J64" i="6" s="1"/>
  <c r="N53" i="4"/>
  <c r="M46" i="4"/>
  <c r="O51" i="4"/>
  <c r="O86" i="4" s="1"/>
  <c r="M63" i="8" l="1"/>
  <c r="M137" i="4"/>
  <c r="L66" i="8"/>
  <c r="M139" i="4"/>
  <c r="L68" i="8"/>
  <c r="K69" i="8"/>
  <c r="M126" i="4"/>
  <c r="M55" i="8" s="1"/>
  <c r="M58" i="8" s="1"/>
  <c r="L55" i="8"/>
  <c r="L58" i="8" s="1"/>
  <c r="L48" i="8"/>
  <c r="M138" i="4"/>
  <c r="L67" i="8"/>
  <c r="M124" i="4"/>
  <c r="M53" i="8" s="1"/>
  <c r="N133" i="4"/>
  <c r="N62" i="8" s="1"/>
  <c r="P86" i="4"/>
  <c r="N44" i="4"/>
  <c r="N79" i="4" s="1"/>
  <c r="N68" i="4"/>
  <c r="N103" i="4" s="1"/>
  <c r="N60" i="4"/>
  <c r="N95" i="4" s="1"/>
  <c r="N130" i="4" s="1"/>
  <c r="N59" i="8" s="1"/>
  <c r="M90" i="4"/>
  <c r="M81" i="4"/>
  <c r="M116" i="4" s="1"/>
  <c r="M45" i="8" s="1"/>
  <c r="N93" i="4"/>
  <c r="N128" i="4" s="1"/>
  <c r="N57" i="8" s="1"/>
  <c r="N88" i="4"/>
  <c r="N82" i="4"/>
  <c r="N117" i="4" s="1"/>
  <c r="N46" i="8" s="1"/>
  <c r="M78" i="4"/>
  <c r="M113" i="4" s="1"/>
  <c r="M42" i="8" s="1"/>
  <c r="N45" i="4"/>
  <c r="N80" i="4" s="1"/>
  <c r="N115" i="4" s="1"/>
  <c r="N44" i="8" s="1"/>
  <c r="N67" i="4"/>
  <c r="N102" i="4" s="1"/>
  <c r="N61" i="4"/>
  <c r="N96" i="4" s="1"/>
  <c r="N131" i="4" s="1"/>
  <c r="N60" i="8" s="1"/>
  <c r="N85" i="4"/>
  <c r="N54" i="4"/>
  <c r="N89" i="4" s="1"/>
  <c r="N124" i="4" s="1"/>
  <c r="N53" i="8" s="1"/>
  <c r="N104" i="4"/>
  <c r="M101" i="4"/>
  <c r="M79" i="4"/>
  <c r="M114" i="4" s="1"/>
  <c r="M43" i="8" s="1"/>
  <c r="N57" i="4"/>
  <c r="N92" i="4" s="1"/>
  <c r="N127" i="4" s="1"/>
  <c r="N56" i="8" s="1"/>
  <c r="K111" i="4"/>
  <c r="K77" i="4"/>
  <c r="O58" i="4"/>
  <c r="O93" i="4" s="1"/>
  <c r="M99" i="4"/>
  <c r="N41" i="4"/>
  <c r="N76" i="4" s="1"/>
  <c r="O69" i="4"/>
  <c r="O104" i="4" s="1"/>
  <c r="M105" i="4"/>
  <c r="O65" i="4"/>
  <c r="N101" i="4" s="1"/>
  <c r="N56" i="4"/>
  <c r="N91" i="4" s="1"/>
  <c r="K125" i="4"/>
  <c r="L123" i="4"/>
  <c r="L52" i="8" s="1"/>
  <c r="L54" i="8" s="1"/>
  <c r="L94" i="4"/>
  <c r="L135" i="4"/>
  <c r="L64" i="8" s="1"/>
  <c r="L65" i="8" s="1"/>
  <c r="K136" i="4"/>
  <c r="N43" i="4"/>
  <c r="N78" i="4" s="1"/>
  <c r="O50" i="4"/>
  <c r="O63" i="4"/>
  <c r="O98" i="4" s="1"/>
  <c r="P98" i="4" s="1"/>
  <c r="N121" i="4"/>
  <c r="M87" i="4"/>
  <c r="O47" i="4"/>
  <c r="O82" i="4" s="1"/>
  <c r="J129" i="4"/>
  <c r="J141" i="4" s="1"/>
  <c r="K94" i="4"/>
  <c r="K134" i="4"/>
  <c r="K84" i="4"/>
  <c r="K122" i="4"/>
  <c r="L120" i="4"/>
  <c r="L49" i="8" s="1"/>
  <c r="L51" i="8" s="1"/>
  <c r="K112" i="4"/>
  <c r="K119" i="4"/>
  <c r="N48" i="4"/>
  <c r="N83" i="4" s="1"/>
  <c r="N118" i="4" s="1"/>
  <c r="N47" i="8" s="1"/>
  <c r="K140" i="4"/>
  <c r="J92" i="6"/>
  <c r="J95" i="6" s="1"/>
  <c r="K61" i="6"/>
  <c r="K64" i="6" s="1"/>
  <c r="P51" i="4"/>
  <c r="O53" i="4"/>
  <c r="O88" i="4" s="1"/>
  <c r="N46" i="4"/>
  <c r="M48" i="8" l="1"/>
  <c r="N139" i="4"/>
  <c r="M68" i="8"/>
  <c r="O121" i="4"/>
  <c r="O50" i="8" s="1"/>
  <c r="N50" i="8"/>
  <c r="L69" i="8"/>
  <c r="N126" i="4"/>
  <c r="N55" i="8" s="1"/>
  <c r="N58" i="8" s="1"/>
  <c r="L111" i="4"/>
  <c r="L40" i="8" s="1"/>
  <c r="L41" i="8" s="1"/>
  <c r="K40" i="8"/>
  <c r="N63" i="8"/>
  <c r="N138" i="4"/>
  <c r="M67" i="8"/>
  <c r="N137" i="4"/>
  <c r="M66" i="8"/>
  <c r="M69" i="8" s="1"/>
  <c r="O128" i="4"/>
  <c r="O57" i="8" s="1"/>
  <c r="O133" i="4"/>
  <c r="O62" i="8" s="1"/>
  <c r="P82" i="4"/>
  <c r="N114" i="4"/>
  <c r="N43" i="8" s="1"/>
  <c r="N113" i="4"/>
  <c r="N42" i="8" s="1"/>
  <c r="P88" i="4"/>
  <c r="P90" i="4" s="1"/>
  <c r="O117" i="4"/>
  <c r="O46" i="8" s="1"/>
  <c r="P104" i="4"/>
  <c r="P105" i="4" s="1"/>
  <c r="P93" i="4"/>
  <c r="O57" i="4"/>
  <c r="P57" i="4" s="1"/>
  <c r="O60" i="4"/>
  <c r="P60" i="4" s="1"/>
  <c r="O61" i="4"/>
  <c r="P61" i="4" s="1"/>
  <c r="O100" i="4"/>
  <c r="P100" i="4" s="1"/>
  <c r="P101" i="4" s="1"/>
  <c r="O68" i="4"/>
  <c r="P68" i="4" s="1"/>
  <c r="O67" i="4"/>
  <c r="P67" i="4" s="1"/>
  <c r="O45" i="4"/>
  <c r="P45" i="4" s="1"/>
  <c r="O85" i="4"/>
  <c r="P85" i="4" s="1"/>
  <c r="P87" i="4" s="1"/>
  <c r="O44" i="4"/>
  <c r="P44" i="4" s="1"/>
  <c r="O54" i="4"/>
  <c r="P54" i="4" s="1"/>
  <c r="N81" i="4"/>
  <c r="N116" i="4" s="1"/>
  <c r="N45" i="8" s="1"/>
  <c r="K106" i="4"/>
  <c r="L77" i="4"/>
  <c r="P58" i="4"/>
  <c r="N99" i="4"/>
  <c r="N87" i="4"/>
  <c r="L134" i="4"/>
  <c r="O43" i="4"/>
  <c r="O78" i="4" s="1"/>
  <c r="P78" i="4" s="1"/>
  <c r="P63" i="4"/>
  <c r="L125" i="4"/>
  <c r="M123" i="4"/>
  <c r="M52" i="8" s="1"/>
  <c r="M54" i="8" s="1"/>
  <c r="P65" i="4"/>
  <c r="O41" i="4"/>
  <c r="O76" i="4" s="1"/>
  <c r="P76" i="4" s="1"/>
  <c r="O48" i="4"/>
  <c r="O83" i="4" s="1"/>
  <c r="P83" i="4" s="1"/>
  <c r="L84" i="4"/>
  <c r="O105" i="4"/>
  <c r="P69" i="4"/>
  <c r="O90" i="4"/>
  <c r="K129" i="4"/>
  <c r="K141" i="4" s="1"/>
  <c r="N105" i="4"/>
  <c r="N90" i="4"/>
  <c r="M94" i="4"/>
  <c r="P50" i="4"/>
  <c r="L140" i="4"/>
  <c r="L122" i="4"/>
  <c r="M120" i="4"/>
  <c r="M49" i="8" s="1"/>
  <c r="M51" i="8" s="1"/>
  <c r="P47" i="4"/>
  <c r="L136" i="4"/>
  <c r="M135" i="4"/>
  <c r="M64" i="8" s="1"/>
  <c r="M65" i="8" s="1"/>
  <c r="O56" i="4"/>
  <c r="O91" i="4" s="1"/>
  <c r="P91" i="4" s="1"/>
  <c r="K92" i="6"/>
  <c r="K95" i="6" s="1"/>
  <c r="L61" i="6"/>
  <c r="L64" i="6" s="1"/>
  <c r="P53" i="4"/>
  <c r="O46" i="4"/>
  <c r="O81" i="4" s="1"/>
  <c r="L70" i="8" l="1"/>
  <c r="N66" i="8"/>
  <c r="L112" i="4"/>
  <c r="N48" i="8"/>
  <c r="N67" i="8"/>
  <c r="M111" i="4"/>
  <c r="M40" i="8" s="1"/>
  <c r="M41" i="8" s="1"/>
  <c r="O139" i="4"/>
  <c r="O68" i="8" s="1"/>
  <c r="N68" i="8"/>
  <c r="K41" i="8"/>
  <c r="K70" i="8" s="1"/>
  <c r="O95" i="4"/>
  <c r="O87" i="4"/>
  <c r="O116" i="4"/>
  <c r="O45" i="8" s="1"/>
  <c r="P81" i="4"/>
  <c r="O126" i="4"/>
  <c r="O55" i="8" s="1"/>
  <c r="O118" i="4"/>
  <c r="O47" i="8" s="1"/>
  <c r="O113" i="4"/>
  <c r="O42" i="8" s="1"/>
  <c r="O103" i="4"/>
  <c r="P103" i="4" s="1"/>
  <c r="O92" i="4"/>
  <c r="O94" i="4" s="1"/>
  <c r="O96" i="4"/>
  <c r="O79" i="4"/>
  <c r="O102" i="4"/>
  <c r="P102" i="4" s="1"/>
  <c r="O101" i="4"/>
  <c r="O80" i="4"/>
  <c r="P77" i="4"/>
  <c r="O89" i="4"/>
  <c r="L106" i="4"/>
  <c r="M77" i="4"/>
  <c r="N94" i="4"/>
  <c r="M140" i="4"/>
  <c r="P48" i="4"/>
  <c r="N135" i="4"/>
  <c r="N64" i="8" s="1"/>
  <c r="N65" i="8" s="1"/>
  <c r="M136" i="4"/>
  <c r="L129" i="4"/>
  <c r="P41" i="4"/>
  <c r="M134" i="4"/>
  <c r="M84" i="4"/>
  <c r="M119" i="4"/>
  <c r="P43" i="4"/>
  <c r="N120" i="4"/>
  <c r="N49" i="8" s="1"/>
  <c r="N51" i="8" s="1"/>
  <c r="M122" i="4"/>
  <c r="P56" i="4"/>
  <c r="L119" i="4"/>
  <c r="M125" i="4"/>
  <c r="N123" i="4"/>
  <c r="N52" i="8" s="1"/>
  <c r="N54" i="8" s="1"/>
  <c r="L92" i="6"/>
  <c r="L95" i="6"/>
  <c r="M61" i="6"/>
  <c r="M64" i="6" s="1"/>
  <c r="P46" i="4"/>
  <c r="M112" i="4" l="1"/>
  <c r="O138" i="4"/>
  <c r="O67" i="8" s="1"/>
  <c r="N69" i="8"/>
  <c r="O137" i="4"/>
  <c r="O66" i="8" s="1"/>
  <c r="O69" i="8" s="1"/>
  <c r="M70" i="8"/>
  <c r="L141" i="4"/>
  <c r="P96" i="4"/>
  <c r="O131" i="4"/>
  <c r="O60" i="8" s="1"/>
  <c r="P95" i="4"/>
  <c r="O130" i="4"/>
  <c r="O59" i="8" s="1"/>
  <c r="P89" i="4"/>
  <c r="O124" i="4"/>
  <c r="O53" i="8" s="1"/>
  <c r="P92" i="4"/>
  <c r="P94" i="4" s="1"/>
  <c r="O127" i="4"/>
  <c r="O56" i="8" s="1"/>
  <c r="O58" i="8" s="1"/>
  <c r="P79" i="4"/>
  <c r="O114" i="4"/>
  <c r="O43" i="8" s="1"/>
  <c r="P80" i="4"/>
  <c r="O115" i="4"/>
  <c r="O44" i="8" s="1"/>
  <c r="O99" i="4"/>
  <c r="O84" i="4"/>
  <c r="M106" i="4"/>
  <c r="O77" i="4"/>
  <c r="N111" i="4"/>
  <c r="N77" i="4"/>
  <c r="N140" i="4"/>
  <c r="N84" i="4"/>
  <c r="N134" i="4"/>
  <c r="O123" i="4"/>
  <c r="O52" i="8" s="1"/>
  <c r="O54" i="8" s="1"/>
  <c r="N125" i="4"/>
  <c r="N122" i="4"/>
  <c r="O120" i="4"/>
  <c r="O49" i="8" s="1"/>
  <c r="O51" i="8" s="1"/>
  <c r="M129" i="4"/>
  <c r="M141" i="4" s="1"/>
  <c r="N119" i="4"/>
  <c r="N136" i="4"/>
  <c r="O135" i="4"/>
  <c r="O64" i="8" s="1"/>
  <c r="O65" i="8" s="1"/>
  <c r="M92" i="6"/>
  <c r="M95" i="6" s="1"/>
  <c r="N61" i="6"/>
  <c r="N64" i="6" s="1"/>
  <c r="O48" i="8" l="1"/>
  <c r="O63" i="8"/>
  <c r="O111" i="4"/>
  <c r="O40" i="8" s="1"/>
  <c r="N40" i="8"/>
  <c r="N41" i="8" s="1"/>
  <c r="N70" i="8" s="1"/>
  <c r="P99" i="4"/>
  <c r="N112" i="4"/>
  <c r="P84" i="4"/>
  <c r="P106" i="4" s="1"/>
  <c r="O106" i="4"/>
  <c r="N106" i="4"/>
  <c r="O134" i="4"/>
  <c r="O136" i="4"/>
  <c r="O112" i="4"/>
  <c r="N129" i="4"/>
  <c r="N141" i="4" s="1"/>
  <c r="O122" i="4"/>
  <c r="O119" i="4"/>
  <c r="O140" i="4"/>
  <c r="O125" i="4"/>
  <c r="N92" i="6"/>
  <c r="N95" i="6" s="1"/>
  <c r="O61" i="6"/>
  <c r="O64" i="6" s="1"/>
  <c r="O41" i="8" l="1"/>
  <c r="O70" i="8"/>
  <c r="O129" i="4"/>
  <c r="O141" i="4" s="1"/>
  <c r="O92" i="6"/>
  <c r="O95" i="6" s="1"/>
  <c r="P92" i="6" l="1"/>
  <c r="U40" i="8" l="1"/>
  <c r="W40" i="8" l="1"/>
</calcChain>
</file>

<file path=xl/sharedStrings.xml><?xml version="1.0" encoding="utf-8"?>
<sst xmlns="http://schemas.openxmlformats.org/spreadsheetml/2006/main" count="1218" uniqueCount="256">
  <si>
    <t>(+) is over collection/(-) is under collection</t>
  </si>
  <si>
    <t>In-Rates vs. In-Service 2023</t>
  </si>
  <si>
    <t>INTP</t>
  </si>
  <si>
    <t>Intangible</t>
  </si>
  <si>
    <t>GNLP</t>
  </si>
  <si>
    <t>General</t>
  </si>
  <si>
    <t>DSTP</t>
  </si>
  <si>
    <t>Distribution</t>
  </si>
  <si>
    <t>TRNP</t>
  </si>
  <si>
    <t>Transmission</t>
  </si>
  <si>
    <t>Production - Total</t>
  </si>
  <si>
    <t>OTHP</t>
  </si>
  <si>
    <t>Other</t>
  </si>
  <si>
    <t>HYDP</t>
  </si>
  <si>
    <t>Hydro</t>
  </si>
  <si>
    <t>STMP</t>
  </si>
  <si>
    <t>Steam</t>
  </si>
  <si>
    <t>Production</t>
  </si>
  <si>
    <t>Projected Additions</t>
  </si>
  <si>
    <t>Reserves</t>
  </si>
  <si>
    <t>Code</t>
  </si>
  <si>
    <t>Net Plant</t>
  </si>
  <si>
    <t>Accumulated</t>
  </si>
  <si>
    <t>Gross EPIS</t>
  </si>
  <si>
    <t>Check</t>
  </si>
  <si>
    <t>Function</t>
  </si>
  <si>
    <t>Grand Total</t>
  </si>
  <si>
    <t>CAGW</t>
  </si>
  <si>
    <t>CAGE</t>
  </si>
  <si>
    <t>TRNP Total</t>
  </si>
  <si>
    <t>TRNPSG</t>
  </si>
  <si>
    <t>SG</t>
  </si>
  <si>
    <t>TRNPJBG</t>
  </si>
  <si>
    <t>JBG</t>
  </si>
  <si>
    <t>TRNPCAGW</t>
  </si>
  <si>
    <t>TRNPCAGE</t>
  </si>
  <si>
    <t>STMPB Total</t>
  </si>
  <si>
    <t>STMPBSG</t>
  </si>
  <si>
    <t>STMPB</t>
  </si>
  <si>
    <t>STMP Total</t>
  </si>
  <si>
    <t>STMPSG</t>
  </si>
  <si>
    <t>STMPJBG</t>
  </si>
  <si>
    <t>STMPCAGW</t>
  </si>
  <si>
    <t>STMPCAGE</t>
  </si>
  <si>
    <t>OTHP Total</t>
  </si>
  <si>
    <t>OTHPSG-W</t>
  </si>
  <si>
    <t>SG-W</t>
  </si>
  <si>
    <t>OTHPSG</t>
  </si>
  <si>
    <t>OTHPCAGW</t>
  </si>
  <si>
    <t>OTHPCAGE</t>
  </si>
  <si>
    <t>CAEE</t>
  </si>
  <si>
    <t>INTP Total</t>
  </si>
  <si>
    <t>INTPWYP</t>
  </si>
  <si>
    <t>WYP</t>
  </si>
  <si>
    <t>INTPWA</t>
  </si>
  <si>
    <t>WA</t>
  </si>
  <si>
    <t>INTPUT</t>
  </si>
  <si>
    <t>UT</t>
  </si>
  <si>
    <t>INTPSO</t>
  </si>
  <si>
    <t>SO</t>
  </si>
  <si>
    <t>INTPSG-U</t>
  </si>
  <si>
    <t>SG-U</t>
  </si>
  <si>
    <t>INTPSG-P</t>
  </si>
  <si>
    <t>SG-P</t>
  </si>
  <si>
    <t>INTPSG</t>
  </si>
  <si>
    <t>INTPOR</t>
  </si>
  <si>
    <t>OR</t>
  </si>
  <si>
    <t>INTPJBG</t>
  </si>
  <si>
    <t>ID</t>
  </si>
  <si>
    <t>INTPCN</t>
  </si>
  <si>
    <t>CN</t>
  </si>
  <si>
    <t>INTPCAGW</t>
  </si>
  <si>
    <t>INTPCAGE</t>
  </si>
  <si>
    <t>INTPCAEE</t>
  </si>
  <si>
    <t>INTPCA</t>
  </si>
  <si>
    <t>CA</t>
  </si>
  <si>
    <t>HYDP Total</t>
  </si>
  <si>
    <t>HYDPSG-U</t>
  </si>
  <si>
    <t>HYDPSG-P</t>
  </si>
  <si>
    <t>GNLP Total</t>
  </si>
  <si>
    <t>GNLPWYU</t>
  </si>
  <si>
    <t>WYU</t>
  </si>
  <si>
    <t>GNLPWYP</t>
  </si>
  <si>
    <t>GNLPWA</t>
  </si>
  <si>
    <t>GNLPUT</t>
  </si>
  <si>
    <t>GNLPSO</t>
  </si>
  <si>
    <t>GNLPSG</t>
  </si>
  <si>
    <t>GNLPOR</t>
  </si>
  <si>
    <t>GNLPJBG</t>
  </si>
  <si>
    <t>GNLPCN</t>
  </si>
  <si>
    <t>GNLPCAGW</t>
  </si>
  <si>
    <t>GNLPCAGE</t>
  </si>
  <si>
    <t>GNLPCAEE</t>
  </si>
  <si>
    <t>GNLPCA</t>
  </si>
  <si>
    <t>DSTP Total</t>
  </si>
  <si>
    <t>DSTPWYP</t>
  </si>
  <si>
    <t>DSTPWA</t>
  </si>
  <si>
    <t>DSTPUT</t>
  </si>
  <si>
    <t>DSTPOR</t>
  </si>
  <si>
    <t>DSTPCA</t>
  </si>
  <si>
    <t>CY 2023 Total</t>
  </si>
  <si>
    <t>Adj Code</t>
  </si>
  <si>
    <t>Factor</t>
  </si>
  <si>
    <t>Rate</t>
  </si>
  <si>
    <t>Factor %</t>
  </si>
  <si>
    <t>Total</t>
  </si>
  <si>
    <t>Depr Rate</t>
  </si>
  <si>
    <t>Depreciation Expense</t>
  </si>
  <si>
    <t>Control Area Energy - East</t>
  </si>
  <si>
    <t>Control Area Generation - East</t>
  </si>
  <si>
    <t>Control Area Generation - West</t>
  </si>
  <si>
    <t>Jim Bridger Generation</t>
  </si>
  <si>
    <t>System Generation</t>
  </si>
  <si>
    <t xml:space="preserve"> Jan 2023</t>
  </si>
  <si>
    <t xml:space="preserve"> Feb 2023</t>
  </si>
  <si>
    <t xml:space="preserve"> Mar 2023</t>
  </si>
  <si>
    <t xml:space="preserve"> Apr 2023</t>
  </si>
  <si>
    <t xml:space="preserve"> May 2023</t>
  </si>
  <si>
    <t xml:space="preserve"> Jun 2023</t>
  </si>
  <si>
    <t xml:space="preserve"> Jul 2023</t>
  </si>
  <si>
    <t xml:space="preserve"> Aug 2023</t>
  </si>
  <si>
    <t xml:space="preserve"> Sep 2023</t>
  </si>
  <si>
    <t xml:space="preserve"> Oct 2023</t>
  </si>
  <si>
    <t xml:space="preserve"> Nov 2023</t>
  </si>
  <si>
    <t xml:space="preserve"> Dec 2023</t>
  </si>
  <si>
    <t>PacifiCorp</t>
  </si>
  <si>
    <t>Washington Inter-Jurisdictional Allocation Methodology</t>
  </si>
  <si>
    <t>DESCRIPTION</t>
  </si>
  <si>
    <t>FACTOR</t>
  </si>
  <si>
    <t>CALIFORNIA</t>
  </si>
  <si>
    <t>OREGON</t>
  </si>
  <si>
    <t>WASHINGTON</t>
  </si>
  <si>
    <t>UTAH</t>
  </si>
  <si>
    <t>IDAHO-UPL</t>
  </si>
  <si>
    <t>WY-UP&amp;L</t>
  </si>
  <si>
    <t>WYOMING-PPL</t>
  </si>
  <si>
    <t>WYOMING</t>
  </si>
  <si>
    <t>FERC</t>
  </si>
  <si>
    <t>OTHER</t>
  </si>
  <si>
    <t>NON-UTILITY</t>
  </si>
  <si>
    <t>Ref #</t>
  </si>
  <si>
    <t>Situs</t>
  </si>
  <si>
    <t>S</t>
  </si>
  <si>
    <t xml:space="preserve"> </t>
  </si>
  <si>
    <t>System Generation (Pacific Costs on SG)</t>
  </si>
  <si>
    <t>System Generation (Utah Costs on SG)</t>
  </si>
  <si>
    <t>System Capacity</t>
  </si>
  <si>
    <t>SC</t>
  </si>
  <si>
    <t>System Energy</t>
  </si>
  <si>
    <t>SE</t>
  </si>
  <si>
    <t>Control Area Energy - West</t>
  </si>
  <si>
    <t>CAEW</t>
  </si>
  <si>
    <t>System Overhead</t>
  </si>
  <si>
    <t>Gross Plant-System</t>
  </si>
  <si>
    <t>GPS</t>
  </si>
  <si>
    <t>System Net Plant</t>
  </si>
  <si>
    <t>SNP</t>
  </si>
  <si>
    <t>Division Net Plant Distribution</t>
  </si>
  <si>
    <t>SNPD</t>
  </si>
  <si>
    <t>11.10</t>
  </si>
  <si>
    <t>Jim Bridger Energy</t>
  </si>
  <si>
    <t>JBE</t>
  </si>
  <si>
    <t>Wheeling Revenue - Generation</t>
  </si>
  <si>
    <t>WRG</t>
  </si>
  <si>
    <t>Wheeling Revenue - Energy</t>
  </si>
  <si>
    <t>WRE</t>
  </si>
  <si>
    <t>Customer - System</t>
  </si>
  <si>
    <t>CIAC</t>
  </si>
  <si>
    <t>Bad Debt Expense</t>
  </si>
  <si>
    <t>BADDEBT</t>
  </si>
  <si>
    <t>Accumulated Investment Tax Credit 1984</t>
  </si>
  <si>
    <t>ITC84</t>
  </si>
  <si>
    <t>Fixed</t>
  </si>
  <si>
    <t>Accumulated Investment Tax Credit 1985</t>
  </si>
  <si>
    <t>ITC85</t>
  </si>
  <si>
    <t>Accumulated Investment Tax Credit 1986</t>
  </si>
  <si>
    <t>ITC86</t>
  </si>
  <si>
    <t>Accumulated Investment Tax Credit 1988</t>
  </si>
  <si>
    <t>ITC88</t>
  </si>
  <si>
    <t>Accumulated Investment Tax Credit 1989</t>
  </si>
  <si>
    <t>ITC89</t>
  </si>
  <si>
    <t>Accumulated Investment Tax Credit 1990</t>
  </si>
  <si>
    <t>ITC90</t>
  </si>
  <si>
    <t>Other Electric</t>
  </si>
  <si>
    <t>Non-Utility</t>
  </si>
  <si>
    <t>NUTIL</t>
  </si>
  <si>
    <t>System Net Transmission Plant</t>
  </si>
  <si>
    <t>SNPT</t>
  </si>
  <si>
    <t>Trojan Plant Allocator</t>
  </si>
  <si>
    <t>TROJP</t>
  </si>
  <si>
    <t>Trojan Decommissioning Allocator</t>
  </si>
  <si>
    <t>TROJD</t>
  </si>
  <si>
    <t>DIT Expense</t>
  </si>
  <si>
    <t>DITEXP</t>
  </si>
  <si>
    <t>DIT Balance</t>
  </si>
  <si>
    <t>DITBAL</t>
  </si>
  <si>
    <t>Tax Depreciation</t>
  </si>
  <si>
    <t>TAXDEPR</t>
  </si>
  <si>
    <t>SCHMAT Depreciation Expense</t>
  </si>
  <si>
    <t>SCHMDEXP</t>
  </si>
  <si>
    <t>December 2023 Actual Capital Additions - Total</t>
  </si>
  <si>
    <t>December 2023 Projected Capital Additions - Total</t>
  </si>
  <si>
    <t>December 2023 Actual Capital Additions - Washington-Allocated</t>
  </si>
  <si>
    <t>Check CY 2023</t>
  </si>
  <si>
    <t>Washington 2023 General Rate Case</t>
  </si>
  <si>
    <t>TOTAL COMPANY 2023 CUMULATIVE ADDITIONS - PROJECTED</t>
  </si>
  <si>
    <t>TOTAL WIJAM SYSTEM MONTHLY ACTUAL IN-SERVICE AMOUNTS</t>
  </si>
  <si>
    <t>TOTAL WIJAM SYSTEM 2023 CUMULATIVE ADDITIONS - ACTUAL</t>
  </si>
  <si>
    <t>TOTAL WIJAM DEPRECIATION EXPENSE - ACTUAL</t>
  </si>
  <si>
    <t>Depreciation Rates</t>
  </si>
  <si>
    <t>IDU</t>
  </si>
  <si>
    <t>DSTPIDU</t>
  </si>
  <si>
    <t>DSTPWYU</t>
  </si>
  <si>
    <t>GNLPIDU</t>
  </si>
  <si>
    <t>GNLPA</t>
  </si>
  <si>
    <t>GNLPACA</t>
  </si>
  <si>
    <t>GNLPAIDU</t>
  </si>
  <si>
    <t>GNLPAOR</t>
  </si>
  <si>
    <t>GNLPASO</t>
  </si>
  <si>
    <t>GNLPAUT</t>
  </si>
  <si>
    <t>GNLPAWA</t>
  </si>
  <si>
    <t>GNLPAWYP</t>
  </si>
  <si>
    <t>HYDPA</t>
  </si>
  <si>
    <t>HYDPASG-P</t>
  </si>
  <si>
    <t>HYDPK</t>
  </si>
  <si>
    <t>HYDPKSG-P</t>
  </si>
  <si>
    <t>HYDPKNew</t>
  </si>
  <si>
    <t>HYDPKNewSG-P</t>
  </si>
  <si>
    <t>INTPIDU</t>
  </si>
  <si>
    <t>INTPKR</t>
  </si>
  <si>
    <t>INTPKRSG-P</t>
  </si>
  <si>
    <t>MNGP</t>
  </si>
  <si>
    <t>MNGPCAEE</t>
  </si>
  <si>
    <t>OTHPOR</t>
  </si>
  <si>
    <t>OTHPUT</t>
  </si>
  <si>
    <t>TOTAL WIJAM ACCUMULATED RESERVES - ACTUAL</t>
  </si>
  <si>
    <t>WASHINGTON-ALLOCATED ACCUMULATED RESERVES - 2023 ACTUAL</t>
  </si>
  <si>
    <t>WASHINGTON-ALLOCATED MONTHLY PLANT ADDITIONS - 2023 ACTUAL</t>
  </si>
  <si>
    <t>TOTAL WIJAM SYSTEM MONTHLY PROJECTED IN-RATES AMOUNTS</t>
  </si>
  <si>
    <t>WASHINGTON-ALLOCATED NET PLANT IN-SERVICE - 2023 ACTUAL</t>
  </si>
  <si>
    <t>WASHINGTON-ALLOCATED MONTHLY PLANT ADDITIONS - 2023 PROJECTED</t>
  </si>
  <si>
    <t>TOTAL WIJAM DEPRECIATION EXPENSE - PROJECTED IN-RATES</t>
  </si>
  <si>
    <t>TOTAL WIJAM ACCUMULATED RESERVES - PROJECTED IN-RATES</t>
  </si>
  <si>
    <t>WASHINGTON-ALLOCATED ACCUMULATED RESERVES - 2023 PROJECTED</t>
  </si>
  <si>
    <t>WASHINGTON-ALLOCATED NET PLANT IN-SERVICE - 2023 PROJECTED</t>
  </si>
  <si>
    <t>CY 2023 EOP</t>
  </si>
  <si>
    <t>December 2023 Projected Capital Additions - Washington-Allocated</t>
  </si>
  <si>
    <t>Washington Allocated - 2023 In-Rates EOP</t>
  </si>
  <si>
    <t>Washington Allocated - 2023 In-Service EOP</t>
  </si>
  <si>
    <t>Washington-Allocated</t>
  </si>
  <si>
    <t>Project Description</t>
  </si>
  <si>
    <t>Provisional Costs 
in Rates</t>
  </si>
  <si>
    <t>Actual Costs 
in-Service</t>
  </si>
  <si>
    <t>Variance</t>
  </si>
  <si>
    <t>Foote Creek II-IV Acquire-Repower</t>
  </si>
  <si>
    <t>CCR Jim Bridger FGD Pond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</si>
</sst>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%"/>
    <numFmt numFmtId="167" formatCode="mmm\ yy"/>
    <numFmt numFmtId="168" formatCode="0.0000%"/>
    <numFmt numFmtId="169" formatCode="_(* #,##0.0000_);_(* \(#,##0.0000\);_(* &quot;-&quot;??_);_(@_)"/>
    <numFmt numFmtId="170" formatCode="0.0000%;\-0.0000%;&quot;-&quot;_%"/>
    <numFmt numFmtId="171" formatCode="0.00000000%"/>
    <numFmt numFmtId="172" formatCode="0.00000%"/>
  </numFmts>
  <fonts count="15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color rgb="FFFF0000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9" fontId="11" fillId="0" borderId="0" applyFont="0" applyFill="0" applyBorder="0" applyAlignment="0" applyProtection="0"/>
    <xf numFmtId="0" fontId="1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65">
    <xf numFmtId="0" fontId="0" fillId="0" borderId="0" xfId="0"/>
    <xf numFmtId="0" fontId="7" fillId="0" borderId="0" xfId="0" applyFont="1"/>
    <xf numFmtId="0" fontId="6" fillId="0" borderId="0" xfId="0" quotePrefix="1" applyFont="1"/>
    <xf numFmtId="164" fontId="7" fillId="0" borderId="1" xfId="0" applyNumberFormat="1" applyFont="1" applyBorder="1"/>
    <xf numFmtId="164" fontId="7" fillId="0" borderId="2" xfId="0" applyNumberFormat="1" applyFont="1" applyBorder="1"/>
    <xf numFmtId="0" fontId="7" fillId="0" borderId="2" xfId="0" applyFont="1" applyBorder="1"/>
    <xf numFmtId="0" fontId="7" fillId="0" borderId="3" xfId="0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5" xfId="1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 indent="2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164" fontId="4" fillId="3" borderId="7" xfId="1" applyNumberFormat="1" applyFont="1" applyFill="1" applyBorder="1"/>
    <xf numFmtId="0" fontId="4" fillId="3" borderId="7" xfId="0" applyFont="1" applyFill="1" applyBorder="1"/>
    <xf numFmtId="0" fontId="4" fillId="0" borderId="0" xfId="0" applyFont="1"/>
    <xf numFmtId="0" fontId="4" fillId="0" borderId="2" xfId="0" applyFont="1" applyBorder="1"/>
    <xf numFmtId="0" fontId="0" fillId="0" borderId="0" xfId="0" applyAlignment="1">
      <alignment horizontal="right"/>
    </xf>
    <xf numFmtId="164" fontId="7" fillId="4" borderId="0" xfId="0" applyNumberFormat="1" applyFont="1" applyFill="1" applyAlignment="1">
      <alignment horizontal="center"/>
    </xf>
    <xf numFmtId="165" fontId="4" fillId="3" borderId="8" xfId="0" applyNumberFormat="1" applyFont="1" applyFill="1" applyBorder="1"/>
    <xf numFmtId="0" fontId="4" fillId="3" borderId="8" xfId="0" applyFont="1" applyFill="1" applyBorder="1"/>
    <xf numFmtId="164" fontId="4" fillId="3" borderId="7" xfId="0" applyNumberFormat="1" applyFont="1" applyFill="1" applyBorder="1"/>
    <xf numFmtId="0" fontId="0" fillId="4" borderId="0" xfId="0" applyFill="1"/>
    <xf numFmtId="166" fontId="0" fillId="0" borderId="0" xfId="2" applyNumberFormat="1" applyFont="1"/>
    <xf numFmtId="164" fontId="7" fillId="4" borderId="0" xfId="1" applyNumberFormat="1" applyFont="1" applyFill="1"/>
    <xf numFmtId="0" fontId="4" fillId="5" borderId="7" xfId="0" applyFont="1" applyFill="1" applyBorder="1"/>
    <xf numFmtId="164" fontId="7" fillId="0" borderId="2" xfId="1" applyNumberFormat="1" applyFont="1" applyBorder="1"/>
    <xf numFmtId="0" fontId="9" fillId="0" borderId="0" xfId="0" applyFont="1"/>
    <xf numFmtId="166" fontId="0" fillId="0" borderId="2" xfId="2" applyNumberFormat="1" applyFont="1" applyBorder="1"/>
    <xf numFmtId="0" fontId="4" fillId="3" borderId="0" xfId="0" applyFont="1" applyFill="1"/>
    <xf numFmtId="0" fontId="7" fillId="2" borderId="0" xfId="0" applyFont="1" applyFill="1"/>
    <xf numFmtId="0" fontId="0" fillId="2" borderId="0" xfId="0" applyFill="1"/>
    <xf numFmtId="166" fontId="5" fillId="0" borderId="0" xfId="5" applyNumberFormat="1" applyFont="1" applyBorder="1"/>
    <xf numFmtId="164" fontId="5" fillId="0" borderId="0" xfId="4" applyNumberFormat="1" applyFont="1" applyBorder="1"/>
    <xf numFmtId="164" fontId="5" fillId="0" borderId="11" xfId="4" applyNumberFormat="1" applyFont="1" applyBorder="1"/>
    <xf numFmtId="166" fontId="5" fillId="0" borderId="2" xfId="5" applyNumberFormat="1" applyFont="1" applyBorder="1"/>
    <xf numFmtId="166" fontId="5" fillId="0" borderId="5" xfId="5" applyNumberFormat="1" applyFont="1" applyBorder="1"/>
    <xf numFmtId="164" fontId="5" fillId="0" borderId="13" xfId="4" applyNumberFormat="1" applyFont="1" applyBorder="1"/>
    <xf numFmtId="0" fontId="4" fillId="0" borderId="0" xfId="3" applyFont="1"/>
    <xf numFmtId="0" fontId="2" fillId="0" borderId="0" xfId="3" applyFont="1"/>
    <xf numFmtId="0" fontId="4" fillId="0" borderId="12" xfId="3" applyFont="1" applyBorder="1"/>
    <xf numFmtId="167" fontId="4" fillId="0" borderId="0" xfId="3" applyNumberFormat="1" applyFont="1" applyAlignment="1">
      <alignment horizontal="center"/>
    </xf>
    <xf numFmtId="167" fontId="4" fillId="0" borderId="11" xfId="3" applyNumberFormat="1" applyFont="1" applyBorder="1" applyAlignment="1">
      <alignment horizontal="center"/>
    </xf>
    <xf numFmtId="0" fontId="4" fillId="0" borderId="11" xfId="3" applyFont="1" applyBorder="1"/>
    <xf numFmtId="0" fontId="2" fillId="0" borderId="12" xfId="3" applyFont="1" applyBorder="1"/>
    <xf numFmtId="0" fontId="4" fillId="0" borderId="3" xfId="3" applyFont="1" applyBorder="1"/>
    <xf numFmtId="0" fontId="2" fillId="0" borderId="2" xfId="3" applyFont="1" applyBorder="1"/>
    <xf numFmtId="164" fontId="4" fillId="0" borderId="2" xfId="4" applyNumberFormat="1" applyFont="1" applyBorder="1"/>
    <xf numFmtId="164" fontId="4" fillId="0" borderId="1" xfId="4" applyNumberFormat="1" applyFont="1" applyBorder="1"/>
    <xf numFmtId="0" fontId="4" fillId="0" borderId="10" xfId="3" applyFont="1" applyBorder="1"/>
    <xf numFmtId="0" fontId="2" fillId="0" borderId="5" xfId="3" applyFont="1" applyBorder="1"/>
    <xf numFmtId="164" fontId="4" fillId="0" borderId="5" xfId="4" applyNumberFormat="1" applyFont="1" applyBorder="1"/>
    <xf numFmtId="164" fontId="4" fillId="0" borderId="9" xfId="4" applyNumberFormat="1" applyFont="1" applyBorder="1"/>
    <xf numFmtId="0" fontId="4" fillId="0" borderId="15" xfId="3" applyFont="1" applyBorder="1"/>
    <xf numFmtId="0" fontId="4" fillId="0" borderId="14" xfId="3" applyFont="1" applyBorder="1"/>
    <xf numFmtId="167" fontId="4" fillId="0" borderId="14" xfId="3" applyNumberFormat="1" applyFont="1" applyBorder="1" applyAlignment="1">
      <alignment horizontal="center"/>
    </xf>
    <xf numFmtId="167" fontId="4" fillId="0" borderId="13" xfId="3" applyNumberFormat="1" applyFont="1" applyBorder="1" applyAlignment="1">
      <alignment horizontal="center"/>
    </xf>
    <xf numFmtId="0" fontId="4" fillId="0" borderId="13" xfId="3" applyFont="1" applyBorder="1"/>
    <xf numFmtId="0" fontId="7" fillId="0" borderId="0" xfId="6" applyFont="1"/>
    <xf numFmtId="0" fontId="5" fillId="0" borderId="0" xfId="6"/>
    <xf numFmtId="168" fontId="5" fillId="0" borderId="0" xfId="7" applyNumberFormat="1" applyFont="1" applyFill="1"/>
    <xf numFmtId="0" fontId="5" fillId="0" borderId="0" xfId="6" applyAlignment="1">
      <alignment horizontal="center"/>
    </xf>
    <xf numFmtId="0" fontId="11" fillId="0" borderId="0" xfId="8"/>
    <xf numFmtId="168" fontId="7" fillId="0" borderId="0" xfId="7" applyNumberFormat="1" applyFont="1" applyFill="1" applyBorder="1"/>
    <xf numFmtId="0" fontId="7" fillId="0" borderId="0" xfId="6" applyFont="1" applyAlignment="1">
      <alignment horizontal="center"/>
    </xf>
    <xf numFmtId="166" fontId="7" fillId="0" borderId="0" xfId="9" applyNumberFormat="1" applyFont="1" applyFill="1" applyBorder="1"/>
    <xf numFmtId="169" fontId="7" fillId="0" borderId="0" xfId="10" applyNumberFormat="1" applyFont="1" applyFill="1" applyBorder="1"/>
    <xf numFmtId="0" fontId="12" fillId="0" borderId="5" xfId="6" applyFont="1" applyBorder="1"/>
    <xf numFmtId="0" fontId="13" fillId="0" borderId="5" xfId="6" applyFont="1" applyBorder="1" applyAlignment="1">
      <alignment vertical="center"/>
    </xf>
    <xf numFmtId="0" fontId="7" fillId="0" borderId="6" xfId="6" applyFont="1" applyBorder="1" applyAlignment="1">
      <alignment horizontal="center"/>
    </xf>
    <xf numFmtId="168" fontId="7" fillId="0" borderId="6" xfId="7" applyNumberFormat="1" applyFont="1" applyFill="1" applyBorder="1" applyAlignment="1">
      <alignment horizontal="center"/>
    </xf>
    <xf numFmtId="0" fontId="11" fillId="0" borderId="0" xfId="8" applyAlignment="1">
      <alignment horizontal="center"/>
    </xf>
    <xf numFmtId="0" fontId="2" fillId="0" borderId="6" xfId="8" applyFont="1" applyBorder="1"/>
    <xf numFmtId="168" fontId="2" fillId="0" borderId="6" xfId="7" applyNumberFormat="1" applyFont="1" applyFill="1" applyBorder="1"/>
    <xf numFmtId="0" fontId="2" fillId="0" borderId="6" xfId="8" applyFont="1" applyBorder="1" applyAlignment="1">
      <alignment horizontal="center"/>
    </xf>
    <xf numFmtId="0" fontId="2" fillId="0" borderId="0" xfId="8" applyFont="1"/>
    <xf numFmtId="168" fontId="2" fillId="0" borderId="0" xfId="8" applyNumberFormat="1" applyFont="1"/>
    <xf numFmtId="0" fontId="2" fillId="0" borderId="6" xfId="8" quotePrefix="1" applyFont="1" applyBorder="1" applyAlignment="1">
      <alignment horizontal="center"/>
    </xf>
    <xf numFmtId="168" fontId="0" fillId="0" borderId="0" xfId="7" applyNumberFormat="1" applyFont="1" applyFill="1"/>
    <xf numFmtId="0" fontId="14" fillId="0" borderId="0" xfId="8" applyFont="1"/>
    <xf numFmtId="170" fontId="0" fillId="0" borderId="0" xfId="7" applyNumberFormat="1" applyFont="1" applyFill="1"/>
    <xf numFmtId="171" fontId="0" fillId="0" borderId="0" xfId="7" applyNumberFormat="1" applyFont="1" applyFill="1"/>
    <xf numFmtId="168" fontId="2" fillId="0" borderId="0" xfId="7" applyNumberFormat="1" applyFont="1" applyFill="1" applyBorder="1"/>
    <xf numFmtId="0" fontId="2" fillId="0" borderId="0" xfId="8" applyFont="1" applyAlignment="1">
      <alignment horizontal="center"/>
    </xf>
    <xf numFmtId="164" fontId="5" fillId="0" borderId="0" xfId="4" applyNumberFormat="1" applyFont="1"/>
    <xf numFmtId="166" fontId="5" fillId="0" borderId="0" xfId="5" applyNumberFormat="1" applyFont="1"/>
    <xf numFmtId="164" fontId="5" fillId="0" borderId="5" xfId="4" applyNumberFormat="1" applyFont="1" applyBorder="1"/>
    <xf numFmtId="0" fontId="4" fillId="0" borderId="0" xfId="3" applyFont="1" applyAlignment="1">
      <alignment horizontal="left"/>
    </xf>
    <xf numFmtId="37" fontId="2" fillId="0" borderId="0" xfId="3" applyNumberFormat="1" applyFont="1"/>
    <xf numFmtId="37" fontId="2" fillId="0" borderId="5" xfId="3" applyNumberFormat="1" applyFont="1" applyBorder="1"/>
    <xf numFmtId="43" fontId="2" fillId="0" borderId="0" xfId="3" applyNumberFormat="1" applyFont="1"/>
    <xf numFmtId="164" fontId="4" fillId="0" borderId="0" xfId="4" applyNumberFormat="1" applyFont="1"/>
    <xf numFmtId="164" fontId="2" fillId="0" borderId="0" xfId="3" applyNumberFormat="1" applyFont="1"/>
    <xf numFmtId="164" fontId="2" fillId="0" borderId="5" xfId="3" applyNumberFormat="1" applyFont="1" applyBorder="1"/>
    <xf numFmtId="165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64" fontId="0" fillId="0" borderId="0" xfId="1" applyNumberFormat="1" applyFont="1" applyBorder="1"/>
    <xf numFmtId="0" fontId="5" fillId="0" borderId="0" xfId="11"/>
    <xf numFmtId="166" fontId="5" fillId="0" borderId="0" xfId="12" applyNumberFormat="1" applyFont="1" applyBorder="1"/>
    <xf numFmtId="0" fontId="7" fillId="0" borderId="0" xfId="8" applyFont="1"/>
    <xf numFmtId="0" fontId="7" fillId="0" borderId="5" xfId="8" applyFont="1" applyBorder="1"/>
    <xf numFmtId="0" fontId="5" fillId="0" borderId="0" xfId="8" applyFont="1"/>
    <xf numFmtId="166" fontId="5" fillId="0" borderId="0" xfId="12" applyNumberFormat="1" applyFont="1" applyFill="1" applyBorder="1"/>
    <xf numFmtId="166" fontId="0" fillId="0" borderId="0" xfId="12" applyNumberFormat="1" applyFont="1" applyFill="1" applyBorder="1"/>
    <xf numFmtId="0" fontId="5" fillId="0" borderId="0" xfId="12" applyNumberFormat="1" applyFont="1" applyFill="1"/>
    <xf numFmtId="172" fontId="11" fillId="0" borderId="0" xfId="8" applyNumberFormat="1"/>
    <xf numFmtId="166" fontId="5" fillId="0" borderId="0" xfId="12" applyNumberFormat="1" applyFont="1" applyFill="1"/>
    <xf numFmtId="166" fontId="0" fillId="0" borderId="0" xfId="12" applyNumberFormat="1" applyFont="1" applyBorder="1"/>
    <xf numFmtId="166" fontId="5" fillId="0" borderId="0" xfId="5" applyNumberFormat="1" applyFont="1" applyFill="1"/>
    <xf numFmtId="165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5" fillId="0" borderId="0" xfId="12" applyNumberFormat="1" applyFont="1" applyFill="1" applyBorder="1"/>
    <xf numFmtId="0" fontId="0" fillId="0" borderId="2" xfId="0" applyBorder="1"/>
    <xf numFmtId="43" fontId="0" fillId="0" borderId="0" xfId="0" applyNumberFormat="1"/>
    <xf numFmtId="165" fontId="0" fillId="0" borderId="0" xfId="0" applyNumberFormat="1"/>
    <xf numFmtId="0" fontId="1" fillId="0" borderId="0" xfId="0" applyFont="1"/>
    <xf numFmtId="166" fontId="0" fillId="0" borderId="0" xfId="2" applyNumberFormat="1" applyFont="1" applyBorder="1"/>
    <xf numFmtId="164" fontId="7" fillId="0" borderId="0" xfId="1" applyNumberFormat="1" applyFont="1" applyBorder="1"/>
    <xf numFmtId="166" fontId="0" fillId="0" borderId="2" xfId="2" applyNumberFormat="1" applyFont="1" applyFill="1" applyBorder="1"/>
    <xf numFmtId="166" fontId="0" fillId="0" borderId="0" xfId="2" applyNumberFormat="1" applyFont="1" applyFill="1"/>
    <xf numFmtId="166" fontId="3" fillId="0" borderId="0" xfId="2" applyNumberFormat="1" applyFont="1" applyFill="1"/>
    <xf numFmtId="166" fontId="3" fillId="0" borderId="0" xfId="2" applyNumberFormat="1" applyFont="1" applyFill="1" applyBorder="1"/>
    <xf numFmtId="166" fontId="0" fillId="0" borderId="0" xfId="2" applyNumberFormat="1" applyFont="1" applyFill="1" applyBorder="1"/>
    <xf numFmtId="166" fontId="0" fillId="0" borderId="0" xfId="0" applyNumberFormat="1"/>
    <xf numFmtId="0" fontId="0" fillId="0" borderId="3" xfId="0" applyBorder="1"/>
    <xf numFmtId="0" fontId="0" fillId="0" borderId="1" xfId="0" applyBorder="1"/>
    <xf numFmtId="164" fontId="7" fillId="0" borderId="12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0" fillId="0" borderId="18" xfId="0" applyNumberFormat="1" applyBorder="1"/>
    <xf numFmtId="164" fontId="7" fillId="0" borderId="6" xfId="0" applyNumberFormat="1" applyFont="1" applyBorder="1"/>
    <xf numFmtId="0" fontId="7" fillId="0" borderId="10" xfId="0" applyFont="1" applyBorder="1"/>
    <xf numFmtId="0" fontId="0" fillId="0" borderId="5" xfId="0" applyBorder="1"/>
    <xf numFmtId="164" fontId="4" fillId="0" borderId="16" xfId="0" applyNumberFormat="1" applyFont="1" applyBorder="1"/>
    <xf numFmtId="164" fontId="4" fillId="0" borderId="19" xfId="0" applyNumberFormat="1" applyFont="1" applyBorder="1"/>
    <xf numFmtId="164" fontId="3" fillId="6" borderId="0" xfId="0" applyNumberFormat="1" applyFont="1" applyFill="1"/>
    <xf numFmtId="164" fontId="7" fillId="0" borderId="0" xfId="1" applyNumberFormat="1" applyFont="1" applyFill="1" applyBorder="1"/>
    <xf numFmtId="166" fontId="5" fillId="0" borderId="0" xfId="2" applyNumberFormat="1" applyFont="1" applyFill="1"/>
    <xf numFmtId="0" fontId="4" fillId="0" borderId="12" xfId="0" applyFont="1" applyBorder="1"/>
    <xf numFmtId="164" fontId="5" fillId="0" borderId="0" xfId="1" applyNumberFormat="1" applyFont="1"/>
    <xf numFmtId="164" fontId="5" fillId="0" borderId="5" xfId="1" applyNumberFormat="1" applyFont="1" applyBorder="1"/>
    <xf numFmtId="164" fontId="5" fillId="0" borderId="0" xfId="1" applyNumberFormat="1" applyFont="1" applyFill="1"/>
    <xf numFmtId="164" fontId="5" fillId="0" borderId="5" xfId="1" applyNumberFormat="1" applyFont="1" applyFill="1" applyBorder="1"/>
    <xf numFmtId="164" fontId="0" fillId="0" borderId="0" xfId="1" applyNumberFormat="1" applyFont="1" applyFill="1"/>
    <xf numFmtId="0" fontId="0" fillId="0" borderId="12" xfId="0" applyBorder="1"/>
    <xf numFmtId="0" fontId="1" fillId="0" borderId="12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 wrapText="1"/>
    </xf>
    <xf numFmtId="0" fontId="0" fillId="0" borderId="6" xfId="0" applyBorder="1"/>
    <xf numFmtId="164" fontId="0" fillId="0" borderId="6" xfId="1" applyNumberFormat="1" applyFont="1" applyFill="1" applyBorder="1"/>
    <xf numFmtId="164" fontId="0" fillId="0" borderId="6" xfId="0" applyNumberFormat="1" applyBorder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4" fillId="4" borderId="0" xfId="3" applyFont="1" applyFill="1" applyAlignment="1">
      <alignment horizontal="center"/>
    </xf>
    <xf numFmtId="0" fontId="13" fillId="0" borderId="3" xfId="6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</cellXfs>
  <cellStyles count="13">
    <cellStyle name="Comma" xfId="1" builtinId="3"/>
    <cellStyle name="Comma 2" xfId="4" xr:uid="{69FD3C05-9FD0-4F2D-ABA5-B72EC69FE805}"/>
    <cellStyle name="Comma 3" xfId="10" xr:uid="{C1959930-4924-4687-B79A-FA3329C4EA74}"/>
    <cellStyle name="Normal" xfId="0" builtinId="0"/>
    <cellStyle name="Normal 10" xfId="11" xr:uid="{7E1FB680-6DDE-4099-89DF-66F7692E589E}"/>
    <cellStyle name="Normal 2" xfId="3" xr:uid="{77F8BCF6-ECFB-4D02-8169-37D904BA6C7E}"/>
    <cellStyle name="Normal 3" xfId="6" xr:uid="{DA6C2857-4C02-4218-8297-037FD93B968F}"/>
    <cellStyle name="Normal 4" xfId="8" xr:uid="{5F1D43F2-2E79-441D-A934-8244B9BD9792}"/>
    <cellStyle name="Percent" xfId="2" builtinId="5"/>
    <cellStyle name="Percent 10" xfId="12" xr:uid="{02A0DE41-6A43-4E81-96DE-71D0561160E6}"/>
    <cellStyle name="Percent 2" xfId="5" xr:uid="{6DABA042-CD27-4415-B35E-67A782D68445}"/>
    <cellStyle name="Percent 3" xfId="7" xr:uid="{EA0BB08D-56EA-4CE7-BFEA-0EFECCF6BDBC}"/>
    <cellStyle name="Percent 3 2" xfId="9" xr:uid="{DA2D54C3-E451-4093-94A8-C57DD0BA8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183E-C15B-4B4D-91B2-C6D8616E8656}">
  <sheetPr>
    <tabColor theme="4" tint="-0.499984740745262"/>
  </sheetPr>
  <dimension ref="A1:E37"/>
  <sheetViews>
    <sheetView tabSelected="1" workbookViewId="0">
      <selection activeCell="B1" sqref="B1:B1048576"/>
    </sheetView>
  </sheetViews>
  <sheetFormatPr defaultRowHeight="12.75" x14ac:dyDescent="0.2"/>
  <cols>
    <col min="1" max="1" width="25.7109375" bestFit="1" customWidth="1"/>
    <col min="2" max="2" width="6.140625" bestFit="1" customWidth="1"/>
    <col min="3" max="3" width="21.5703125" customWidth="1"/>
    <col min="4" max="4" width="20.5703125" customWidth="1"/>
    <col min="5" max="5" width="17.42578125" bestFit="1" customWidth="1"/>
  </cols>
  <sheetData>
    <row r="1" spans="1:5" x14ac:dyDescent="0.2">
      <c r="C1" s="155" t="s">
        <v>247</v>
      </c>
      <c r="D1" s="155"/>
    </row>
    <row r="2" spans="1:5" x14ac:dyDescent="0.2">
      <c r="C2" s="13" t="s">
        <v>23</v>
      </c>
      <c r="D2" s="13" t="s">
        <v>22</v>
      </c>
      <c r="E2" s="13" t="s">
        <v>21</v>
      </c>
    </row>
    <row r="3" spans="1:5" x14ac:dyDescent="0.2">
      <c r="B3" t="s">
        <v>20</v>
      </c>
      <c r="C3" s="13" t="s">
        <v>18</v>
      </c>
      <c r="D3" s="13" t="s">
        <v>19</v>
      </c>
      <c r="E3" s="13" t="s">
        <v>18</v>
      </c>
    </row>
    <row r="4" spans="1:5" x14ac:dyDescent="0.2">
      <c r="A4" t="s">
        <v>17</v>
      </c>
    </row>
    <row r="5" spans="1:5" x14ac:dyDescent="0.2">
      <c r="A5" s="12" t="s">
        <v>16</v>
      </c>
      <c r="B5" t="s">
        <v>15</v>
      </c>
      <c r="C5" s="144">
        <f>SUMIFS('2023 WA-Alloc Projected In-Rate'!$P$6:$P$36,'2023 WA-Alloc Projected In-Rate'!$A$6:$A$36,B5&amp;"*")/2</f>
        <v>2998257.5056771738</v>
      </c>
      <c r="D5" s="144">
        <f>SUMIFS('2023 WA-Alloc Projected In-Rate'!$O$40:$O$70,'2023 WA-Alloc Projected In-Rate'!$A$40:$A$70,B5&amp;"*")/2</f>
        <v>-8631.3848718994323</v>
      </c>
      <c r="E5" s="10">
        <f>SUM(C5:D5)</f>
        <v>2989626.1208052742</v>
      </c>
    </row>
    <row r="6" spans="1:5" x14ac:dyDescent="0.2">
      <c r="A6" s="12" t="s">
        <v>14</v>
      </c>
      <c r="B6" t="s">
        <v>13</v>
      </c>
      <c r="C6" s="144">
        <f>SUMIFS('2023 WA-Alloc Projected In-Rate'!$P$6:$P$36,'2023 WA-Alloc Projected In-Rate'!$A$6:$A$36,B6&amp;"*")/2</f>
        <v>5709206.3687233059</v>
      </c>
      <c r="D6" s="144">
        <f>SUMIFS('2023 WA-Alloc Projected In-Rate'!$O$40:$O$70,'2023 WA-Alloc Projected In-Rate'!$A$40:$A$70,B6&amp;"*")/2</f>
        <v>-16399.958572976662</v>
      </c>
      <c r="E6" s="10">
        <f t="shared" ref="E6:E7" si="0">SUM(C6:D6)</f>
        <v>5692806.4101503296</v>
      </c>
    </row>
    <row r="7" spans="1:5" x14ac:dyDescent="0.2">
      <c r="A7" s="12" t="s">
        <v>12</v>
      </c>
      <c r="B7" t="s">
        <v>11</v>
      </c>
      <c r="C7" s="143">
        <f>SUMIFS('2023 WA-Alloc Projected In-Rate'!$P$6:$P$36,'2023 WA-Alloc Projected In-Rate'!$A$6:$A$36,B7&amp;"*")/2</f>
        <v>8866261.5977090634</v>
      </c>
      <c r="D7" s="145">
        <f>SUMIFS('2023 WA-Alloc Projected In-Rate'!$O$40:$O$70,'2023 WA-Alloc Projected In-Rate'!$A$40:$A$70,B7&amp;"*")/2</f>
        <v>-63371.812896547017</v>
      </c>
      <c r="E7" s="8">
        <f t="shared" si="0"/>
        <v>8802889.7848125156</v>
      </c>
    </row>
    <row r="8" spans="1:5" x14ac:dyDescent="0.2">
      <c r="A8" t="s">
        <v>10</v>
      </c>
      <c r="C8" s="142">
        <v>17573725.472109541</v>
      </c>
      <c r="D8" s="142">
        <v>-88403.156341423106</v>
      </c>
      <c r="E8" s="11">
        <v>17485322.315768119</v>
      </c>
    </row>
    <row r="9" spans="1:5" ht="5.25" customHeight="1" x14ac:dyDescent="0.2">
      <c r="C9" s="142"/>
      <c r="D9" s="142"/>
      <c r="E9" s="11"/>
    </row>
    <row r="10" spans="1:5" x14ac:dyDescent="0.2">
      <c r="A10" t="s">
        <v>9</v>
      </c>
      <c r="B10" t="s">
        <v>8</v>
      </c>
      <c r="C10" s="142">
        <f>SUMIFS('2023 WA-Alloc Projected In-Rate'!$P$6:$P$36,'2023 WA-Alloc Projected In-Rate'!$A$6:$A$36,B10&amp;"*")/2</f>
        <v>23461721.61246787</v>
      </c>
      <c r="D10" s="142">
        <f>SUMIFS('2023 WA-Alloc Projected In-Rate'!$O$40:$O$70,'2023 WA-Alloc Projected In-Rate'!$A$40:$A$70,B10&amp;"*")/2</f>
        <v>-127410.94755399504</v>
      </c>
      <c r="E10" s="10">
        <f t="shared" ref="E10:E13" si="1">SUM(C10:D10)</f>
        <v>23334310.664913874</v>
      </c>
    </row>
    <row r="11" spans="1:5" x14ac:dyDescent="0.2">
      <c r="A11" t="s">
        <v>7</v>
      </c>
      <c r="B11" t="s">
        <v>6</v>
      </c>
      <c r="C11" s="142">
        <f>SUMIFS('2023 WA-Alloc Projected In-Rate'!$P$6:$P$36,'2023 WA-Alloc Projected In-Rate'!$A$6:$A$36,B11&amp;"*")/2</f>
        <v>28314435.058058079</v>
      </c>
      <c r="D11" s="142">
        <f>SUMIFS('2023 WA-Alloc Projected In-Rate'!$O$40:$O$70,'2023 WA-Alloc Projected In-Rate'!$A$40:$A$70,B11&amp;"*")/2</f>
        <v>-299546.26609834994</v>
      </c>
      <c r="E11" s="10">
        <f t="shared" si="1"/>
        <v>28014888.791959729</v>
      </c>
    </row>
    <row r="12" spans="1:5" x14ac:dyDescent="0.2">
      <c r="A12" t="s">
        <v>5</v>
      </c>
      <c r="B12" t="s">
        <v>4</v>
      </c>
      <c r="C12" s="142">
        <f>SUMIFS('2023 WA-Alloc Projected In-Rate'!$P$6:$P$36,'2023 WA-Alloc Projected In-Rate'!$A$6:$A$36,B12&amp;"*")/2</f>
        <v>5872418.1502651358</v>
      </c>
      <c r="D12" s="142">
        <f>SUMIFS('2023 WA-Alloc Projected In-Rate'!$O$40:$O$70,'2023 WA-Alloc Projected In-Rate'!$A$40:$A$70,B12&amp;"*")/2</f>
        <v>-92371.853906213291</v>
      </c>
      <c r="E12" s="10">
        <f t="shared" si="1"/>
        <v>5780046.2963589225</v>
      </c>
    </row>
    <row r="13" spans="1:5" x14ac:dyDescent="0.2">
      <c r="A13" t="s">
        <v>3</v>
      </c>
      <c r="B13" t="s">
        <v>2</v>
      </c>
      <c r="C13" s="143">
        <f>SUMIFS('2023 WA-Alloc Projected In-Rate'!$P$6:$P$36,'2023 WA-Alloc Projected In-Rate'!$A$6:$A$36,B13&amp;"*")/2</f>
        <v>4039345.2460075179</v>
      </c>
      <c r="D13" s="143">
        <f>SUMIFS('2023 WA-Alloc Projected In-Rate'!$O$40:$O$70,'2023 WA-Alloc Projected In-Rate'!$A$40:$A$70,B13&amp;"*")/2</f>
        <v>-112853.5601425982</v>
      </c>
      <c r="E13" s="8">
        <f t="shared" si="1"/>
        <v>3926491.6858649198</v>
      </c>
    </row>
    <row r="14" spans="1:5" ht="13.5" thickBot="1" x14ac:dyDescent="0.25">
      <c r="C14" s="7">
        <v>79261645.538908154</v>
      </c>
      <c r="D14" s="7">
        <v>-720585.78404257959</v>
      </c>
      <c r="E14" s="7">
        <v>78541059.754865572</v>
      </c>
    </row>
    <row r="15" spans="1:5" x14ac:dyDescent="0.2">
      <c r="E15" s="10">
        <f>E14-'2023 WA-Alloc Projected In-Rate'!P104</f>
        <v>0</v>
      </c>
    </row>
    <row r="19" spans="1:5" x14ac:dyDescent="0.2">
      <c r="C19" s="155" t="s">
        <v>248</v>
      </c>
      <c r="D19" s="155"/>
    </row>
    <row r="20" spans="1:5" x14ac:dyDescent="0.2">
      <c r="C20" s="13" t="s">
        <v>23</v>
      </c>
      <c r="D20" s="13" t="s">
        <v>22</v>
      </c>
      <c r="E20" s="13" t="s">
        <v>21</v>
      </c>
    </row>
    <row r="21" spans="1:5" x14ac:dyDescent="0.2">
      <c r="B21" t="s">
        <v>20</v>
      </c>
      <c r="C21" s="13" t="s">
        <v>18</v>
      </c>
      <c r="D21" s="13" t="s">
        <v>19</v>
      </c>
      <c r="E21" s="13" t="s">
        <v>18</v>
      </c>
    </row>
    <row r="22" spans="1:5" x14ac:dyDescent="0.2">
      <c r="A22" t="s">
        <v>17</v>
      </c>
    </row>
    <row r="23" spans="1:5" x14ac:dyDescent="0.2">
      <c r="A23" s="12" t="s">
        <v>16</v>
      </c>
      <c r="B23" t="s">
        <v>15</v>
      </c>
      <c r="C23" s="146">
        <f>SUMIFS('2023 WA-Alloc Actual In-Service'!$P$6:$P$33,'2023 WA-Alloc Actual In-Service'!$A$6:$A$33,B23&amp;"*")/2</f>
        <v>13037524.591729373</v>
      </c>
      <c r="D23" s="146">
        <f>SUMIFS('2023 WA-Alloc Actual In-Service'!$O$37:$O$64,'2023 WA-Alloc Actual In-Service'!$A$37:$A$64,B23&amp;"*")/2</f>
        <v>-982512.2753177312</v>
      </c>
      <c r="E23" s="10">
        <v>12055012.316411642</v>
      </c>
    </row>
    <row r="24" spans="1:5" x14ac:dyDescent="0.2">
      <c r="A24" s="12" t="s">
        <v>14</v>
      </c>
      <c r="B24" t="s">
        <v>13</v>
      </c>
      <c r="C24" s="146">
        <f>SUMIFS('2023 WA-Alloc Actual In-Service'!$P$6:$P$33,'2023 WA-Alloc Actual In-Service'!$A$6:$A$33,B24&amp;"*")/2</f>
        <v>1257947.5257040313</v>
      </c>
      <c r="D24" s="146">
        <f>SUMIFS('2023 WA-Alloc Actual In-Service'!$O$37:$O$64,'2023 WA-Alloc Actual In-Service'!$A$37:$A$64,B24&amp;"*")/2</f>
        <v>-14252.540255786029</v>
      </c>
      <c r="E24" s="10">
        <v>1243694.9854482454</v>
      </c>
    </row>
    <row r="25" spans="1:5" x14ac:dyDescent="0.2">
      <c r="A25" s="12" t="s">
        <v>12</v>
      </c>
      <c r="B25" t="s">
        <v>11</v>
      </c>
      <c r="C25" s="9">
        <f>SUMIFS('2023 WA-Alloc Actual In-Service'!$P$6:$P$33,'2023 WA-Alloc Actual In-Service'!$A$6:$A$33,B25&amp;"*")/2</f>
        <v>8914476.7352449168</v>
      </c>
      <c r="D25" s="9">
        <f>SUMIFS('2023 WA-Alloc Actual In-Service'!$O$37:$O$64,'2023 WA-Alloc Actual In-Service'!$A$37:$A$64,B25&amp;"*")/2</f>
        <v>-48692.098874116906</v>
      </c>
      <c r="E25" s="8">
        <v>8865784.6363708004</v>
      </c>
    </row>
    <row r="26" spans="1:5" x14ac:dyDescent="0.2">
      <c r="A26" t="s">
        <v>10</v>
      </c>
      <c r="C26" s="11">
        <v>23209948.852678321</v>
      </c>
      <c r="D26" s="11">
        <v>-1045456.9144476341</v>
      </c>
      <c r="E26" s="11">
        <v>22164491.938230686</v>
      </c>
    </row>
    <row r="27" spans="1:5" x14ac:dyDescent="0.2">
      <c r="C27" s="11"/>
      <c r="D27" s="11"/>
      <c r="E27" s="11"/>
    </row>
    <row r="28" spans="1:5" x14ac:dyDescent="0.2">
      <c r="A28" t="s">
        <v>9</v>
      </c>
      <c r="B28" t="s">
        <v>8</v>
      </c>
      <c r="C28" s="11">
        <f>SUMIFS('2023 WA-Alloc Actual In-Service'!$P$6:$P$33,'2023 WA-Alloc Actual In-Service'!$A$6:$A$33,B28&amp;"*")/2</f>
        <v>15368195.251420327</v>
      </c>
      <c r="D28" s="11">
        <f>SUMIFS('2023 WA-Alloc Actual In-Service'!$O$37:$O$64,'2023 WA-Alloc Actual In-Service'!$A$37:$A$64,B28&amp;"*")/2</f>
        <v>-95021.808039161828</v>
      </c>
      <c r="E28" s="10">
        <v>15273173.443381164</v>
      </c>
    </row>
    <row r="29" spans="1:5" x14ac:dyDescent="0.2">
      <c r="A29" t="s">
        <v>7</v>
      </c>
      <c r="B29" t="s">
        <v>6</v>
      </c>
      <c r="C29" s="11">
        <f>SUMIFS('2023 WA-Alloc Actual In-Service'!$P$6:$P$33,'2023 WA-Alloc Actual In-Service'!$A$6:$A$33,B29&amp;"*")/2</f>
        <v>35620739.270000011</v>
      </c>
      <c r="D29" s="11">
        <f>SUMIFS('2023 WA-Alloc Actual In-Service'!$O$37:$O$64,'2023 WA-Alloc Actual In-Service'!$A$37:$A$64,B29&amp;"*")/2</f>
        <v>-366751.49409100157</v>
      </c>
      <c r="E29" s="10">
        <v>35253987.775909007</v>
      </c>
    </row>
    <row r="30" spans="1:5" x14ac:dyDescent="0.2">
      <c r="A30" t="s">
        <v>5</v>
      </c>
      <c r="B30" t="s">
        <v>4</v>
      </c>
      <c r="C30" s="11">
        <f>SUMIFS('2023 WA-Alloc Actual In-Service'!$P$6:$P$33,'2023 WA-Alloc Actual In-Service'!$A$6:$A$33,B30&amp;"*")/2</f>
        <v>8875951.085553661</v>
      </c>
      <c r="D30" s="11">
        <f>SUMIFS('2023 WA-Alloc Actual In-Service'!$O$37:$O$64,'2023 WA-Alloc Actual In-Service'!$A$37:$A$64,B30&amp;"*")/2</f>
        <v>-182212.28112588721</v>
      </c>
      <c r="E30" s="10">
        <v>8693738.8044277746</v>
      </c>
    </row>
    <row r="31" spans="1:5" x14ac:dyDescent="0.2">
      <c r="A31" t="s">
        <v>3</v>
      </c>
      <c r="B31" t="s">
        <v>2</v>
      </c>
      <c r="C31" s="9">
        <f>SUMIFS('2023 WA-Alloc Actual In-Service'!$P$6:$P$33,'2023 WA-Alloc Actual In-Service'!$A$6:$A$33,B31&amp;"*")/2</f>
        <v>2469196.7867066776</v>
      </c>
      <c r="D31" s="9">
        <f>SUMIFS('2023 WA-Alloc Actual In-Service'!$O$37:$O$64,'2023 WA-Alloc Actual In-Service'!$A$37:$A$64,B31&amp;"*")/2</f>
        <v>-71265.380336388189</v>
      </c>
      <c r="E31" s="8">
        <v>2397931.4063702896</v>
      </c>
    </row>
    <row r="32" spans="1:5" ht="13.5" thickBot="1" x14ac:dyDescent="0.25">
      <c r="C32" s="7">
        <v>85544031.246358991</v>
      </c>
      <c r="D32" s="7">
        <v>-1760707.878040073</v>
      </c>
      <c r="E32" s="7">
        <v>83783323.368318915</v>
      </c>
    </row>
    <row r="33" spans="1:5" x14ac:dyDescent="0.2">
      <c r="E33" s="10">
        <f>E32-'2023 WA-Alloc Actual In-Service'!P95</f>
        <v>0</v>
      </c>
    </row>
    <row r="34" spans="1:5" x14ac:dyDescent="0.2">
      <c r="A34" s="6" t="s">
        <v>1</v>
      </c>
      <c r="B34" s="5"/>
      <c r="C34" s="4"/>
      <c r="D34" s="4"/>
      <c r="E34" s="3">
        <f>E14-E32</f>
        <v>-5242263.6134533435</v>
      </c>
    </row>
    <row r="35" spans="1:5" x14ac:dyDescent="0.2">
      <c r="A35" s="2" t="s">
        <v>0</v>
      </c>
    </row>
    <row r="36" spans="1:5" x14ac:dyDescent="0.2">
      <c r="A36" s="1"/>
      <c r="B36" s="1"/>
      <c r="C36" s="1"/>
      <c r="D36" s="1"/>
      <c r="E36" s="1"/>
    </row>
    <row r="37" spans="1:5" s="1" customFormat="1" x14ac:dyDescent="0.2">
      <c r="A37"/>
      <c r="B37"/>
      <c r="C37"/>
      <c r="D37"/>
      <c r="E37"/>
    </row>
  </sheetData>
  <mergeCells count="2">
    <mergeCell ref="C1:D1"/>
    <mergeCell ref="C19:D19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F053-45F1-4BB6-8B5C-D5ADFE04BD14}">
  <dimension ref="A2:E5"/>
  <sheetViews>
    <sheetView workbookViewId="0">
      <selection activeCell="A39" sqref="A39"/>
    </sheetView>
  </sheetViews>
  <sheetFormatPr defaultRowHeight="12.75" x14ac:dyDescent="0.2"/>
  <cols>
    <col min="1" max="1" width="38" customWidth="1"/>
    <col min="3" max="3" width="19.42578125" customWidth="1"/>
    <col min="4" max="4" width="16.85546875" customWidth="1"/>
    <col min="5" max="5" width="12.85546875" customWidth="1"/>
  </cols>
  <sheetData>
    <row r="2" spans="1:5" x14ac:dyDescent="0.2">
      <c r="C2" s="156" t="s">
        <v>249</v>
      </c>
      <c r="D2" s="156"/>
    </row>
    <row r="3" spans="1:5" ht="25.5" x14ac:dyDescent="0.2">
      <c r="A3" s="150" t="s">
        <v>250</v>
      </c>
      <c r="B3" s="150" t="s">
        <v>25</v>
      </c>
      <c r="C3" s="151" t="s">
        <v>251</v>
      </c>
      <c r="D3" s="151" t="s">
        <v>252</v>
      </c>
      <c r="E3" s="149" t="s">
        <v>253</v>
      </c>
    </row>
    <row r="4" spans="1:5" x14ac:dyDescent="0.2">
      <c r="A4" s="152" t="s">
        <v>254</v>
      </c>
      <c r="B4" s="152" t="s">
        <v>11</v>
      </c>
      <c r="C4" s="153">
        <v>6508973.7981272861</v>
      </c>
      <c r="D4" s="153">
        <v>6024808.9560561972</v>
      </c>
      <c r="E4" s="154">
        <f>D4-C4</f>
        <v>-484164.84207108896</v>
      </c>
    </row>
    <row r="5" spans="1:5" x14ac:dyDescent="0.2">
      <c r="A5" s="152" t="s">
        <v>255</v>
      </c>
      <c r="B5" s="152" t="s">
        <v>15</v>
      </c>
      <c r="C5" s="153">
        <v>8802107.7190435007</v>
      </c>
      <c r="D5" s="153">
        <v>8768256.1163449846</v>
      </c>
      <c r="E5" s="154">
        <f>D5-C5</f>
        <v>-33851.602698516101</v>
      </c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D6AC-55CD-44F1-9814-66ADC4A4CB11}">
  <dimension ref="A1:W104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7" sqref="G37"/>
    </sheetView>
  </sheetViews>
  <sheetFormatPr defaultRowHeight="12.75" x14ac:dyDescent="0.2"/>
  <cols>
    <col min="1" max="1" width="10.42578125" customWidth="1"/>
    <col min="2" max="2" width="7.5703125" style="11" customWidth="1"/>
    <col min="3" max="3" width="11" style="11" customWidth="1"/>
    <col min="4" max="4" width="16" style="11" bestFit="1" customWidth="1"/>
    <col min="5" max="6" width="17.42578125" style="11" bestFit="1" customWidth="1"/>
    <col min="7" max="7" width="17" style="11" bestFit="1" customWidth="1"/>
    <col min="8" max="8" width="17.7109375" style="11" bestFit="1" customWidth="1"/>
    <col min="9" max="9" width="17.28515625" style="11" bestFit="1" customWidth="1"/>
    <col min="10" max="10" width="16.5703125" style="11" bestFit="1" customWidth="1"/>
    <col min="11" max="12" width="17.5703125" style="11" bestFit="1" customWidth="1"/>
    <col min="13" max="13" width="16.85546875" style="11" bestFit="1" customWidth="1"/>
    <col min="14" max="15" width="17.42578125" bestFit="1" customWidth="1"/>
    <col min="16" max="16" width="16.7109375" customWidth="1"/>
    <col min="17" max="17" width="4.7109375" customWidth="1"/>
    <col min="18" max="18" width="23.7109375" bestFit="1" customWidth="1"/>
    <col min="19" max="19" width="15.140625" bestFit="1" customWidth="1"/>
    <col min="20" max="20" width="17.140625" customWidth="1"/>
    <col min="21" max="21" width="15.85546875" customWidth="1"/>
    <col min="22" max="22" width="13.85546875" customWidth="1"/>
  </cols>
  <sheetData>
    <row r="1" spans="1:21" x14ac:dyDescent="0.2">
      <c r="A1" s="41" t="s">
        <v>246</v>
      </c>
      <c r="B1"/>
      <c r="C1"/>
      <c r="D1"/>
      <c r="E1" s="1"/>
      <c r="F1"/>
      <c r="G1"/>
      <c r="H1"/>
      <c r="I1"/>
      <c r="J1"/>
      <c r="K1"/>
      <c r="L1"/>
      <c r="M1"/>
    </row>
    <row r="2" spans="1:21" x14ac:dyDescent="0.2">
      <c r="A2" s="41" t="s">
        <v>126</v>
      </c>
      <c r="B2"/>
      <c r="C2"/>
    </row>
    <row r="3" spans="1:21" x14ac:dyDescent="0.2">
      <c r="A3" s="41"/>
      <c r="B3"/>
      <c r="C3"/>
    </row>
    <row r="4" spans="1:21" x14ac:dyDescent="0.2">
      <c r="A4" s="127"/>
      <c r="B4" s="115"/>
      <c r="C4" s="115"/>
      <c r="D4" s="157" t="s">
        <v>240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28"/>
    </row>
    <row r="5" spans="1:21" x14ac:dyDescent="0.2">
      <c r="A5" s="129" t="s">
        <v>25</v>
      </c>
      <c r="B5" s="130" t="s">
        <v>102</v>
      </c>
      <c r="C5" s="130" t="s">
        <v>104</v>
      </c>
      <c r="D5" s="130" t="s">
        <v>113</v>
      </c>
      <c r="E5" s="130" t="s">
        <v>114</v>
      </c>
      <c r="F5" s="130" t="s">
        <v>115</v>
      </c>
      <c r="G5" s="130" t="s">
        <v>116</v>
      </c>
      <c r="H5" s="130" t="s">
        <v>117</v>
      </c>
      <c r="I5" s="130" t="s">
        <v>118</v>
      </c>
      <c r="J5" s="130" t="s">
        <v>119</v>
      </c>
      <c r="K5" s="130" t="s">
        <v>120</v>
      </c>
      <c r="L5" s="130" t="s">
        <v>121</v>
      </c>
      <c r="M5" s="130" t="s">
        <v>122</v>
      </c>
      <c r="N5" s="130" t="s">
        <v>123</v>
      </c>
      <c r="O5" s="130" t="s">
        <v>124</v>
      </c>
      <c r="P5" s="131" t="s">
        <v>100</v>
      </c>
    </row>
    <row r="6" spans="1:21" x14ac:dyDescent="0.2">
      <c r="A6" s="147" t="s">
        <v>6</v>
      </c>
      <c r="B6" t="s">
        <v>55</v>
      </c>
      <c r="C6" s="126">
        <f>VLOOKUP(B6,'UE-230172 Alloc. Factors'!$B$7:$E$49,4,FALSE)</f>
        <v>1</v>
      </c>
      <c r="D6" s="10">
        <f>'2023 TC Projected (UE-230172)'!D6*$C6</f>
        <v>712797.56914547796</v>
      </c>
      <c r="E6" s="10">
        <f>'2023 TC Projected (UE-230172)'!E6*$C6</f>
        <v>826028.71284221101</v>
      </c>
      <c r="F6" s="10">
        <f>'2023 TC Projected (UE-230172)'!F6*$C6</f>
        <v>2225980.4178717611</v>
      </c>
      <c r="G6" s="10">
        <f>'2023 TC Projected (UE-230172)'!G6*$C6</f>
        <v>1849597.720456732</v>
      </c>
      <c r="H6" s="10">
        <f>'2023 TC Projected (UE-230172)'!H6*$C6</f>
        <v>2950946.0395951727</v>
      </c>
      <c r="I6" s="10">
        <f>'2023 TC Projected (UE-230172)'!I6*$C6</f>
        <v>2965824.9478384163</v>
      </c>
      <c r="J6" s="10">
        <f>'2023 TC Projected (UE-230172)'!J6*$C6</f>
        <v>4628591.0504790191</v>
      </c>
      <c r="K6" s="10">
        <f>'2023 TC Projected (UE-230172)'!K6*$C6</f>
        <v>1480341.8744023568</v>
      </c>
      <c r="L6" s="10">
        <f>'2023 TC Projected (UE-230172)'!L6*$C6</f>
        <v>948801.50357334653</v>
      </c>
      <c r="M6" s="10">
        <f>'2023 TC Projected (UE-230172)'!M6*$C6</f>
        <v>1284088.6402497769</v>
      </c>
      <c r="N6" s="10">
        <f>'2023 TC Projected (UE-230172)'!N6*$C6</f>
        <v>1156342.486262667</v>
      </c>
      <c r="O6" s="10">
        <f>'2023 TC Projected (UE-230172)'!O6*$C6</f>
        <v>7285094.0953411423</v>
      </c>
      <c r="P6" s="132">
        <f>SUM(D6:O6)</f>
        <v>28314435.058058079</v>
      </c>
      <c r="R6" s="20"/>
      <c r="S6" s="11"/>
      <c r="T6" s="11"/>
      <c r="U6" s="10"/>
    </row>
    <row r="7" spans="1:21" x14ac:dyDescent="0.2">
      <c r="A7" s="6" t="s">
        <v>94</v>
      </c>
      <c r="B7" s="115"/>
      <c r="C7" s="5"/>
      <c r="D7" s="4">
        <f t="shared" ref="D7:P7" si="0">SUBTOTAL(9,D6:D6)</f>
        <v>712797.56914547796</v>
      </c>
      <c r="E7" s="4">
        <f t="shared" si="0"/>
        <v>826028.71284221101</v>
      </c>
      <c r="F7" s="4">
        <f t="shared" si="0"/>
        <v>2225980.4178717611</v>
      </c>
      <c r="G7" s="4">
        <f t="shared" si="0"/>
        <v>1849597.720456732</v>
      </c>
      <c r="H7" s="4">
        <f t="shared" si="0"/>
        <v>2950946.0395951727</v>
      </c>
      <c r="I7" s="4">
        <f t="shared" si="0"/>
        <v>2965824.9478384163</v>
      </c>
      <c r="J7" s="4">
        <f t="shared" si="0"/>
        <v>4628591.0504790191</v>
      </c>
      <c r="K7" s="4">
        <f t="shared" si="0"/>
        <v>1480341.8744023568</v>
      </c>
      <c r="L7" s="4">
        <f t="shared" si="0"/>
        <v>948801.50357334653</v>
      </c>
      <c r="M7" s="4">
        <f t="shared" si="0"/>
        <v>1284088.6402497769</v>
      </c>
      <c r="N7" s="4">
        <f t="shared" si="0"/>
        <v>1156342.486262667</v>
      </c>
      <c r="O7" s="4">
        <f t="shared" si="0"/>
        <v>7285094.0953411423</v>
      </c>
      <c r="P7" s="133">
        <f t="shared" si="0"/>
        <v>28314435.058058079</v>
      </c>
      <c r="R7" s="20"/>
      <c r="S7" s="11"/>
      <c r="T7" s="11"/>
      <c r="U7" s="10"/>
    </row>
    <row r="8" spans="1:21" x14ac:dyDescent="0.2">
      <c r="A8" s="147" t="s">
        <v>4</v>
      </c>
      <c r="B8" t="s">
        <v>27</v>
      </c>
      <c r="C8" s="119">
        <f>VLOOKUP(B8,'UE-230172 Alloc. Factors'!$B$7:$E$49,4,FALSE)</f>
        <v>0.22162982918040364</v>
      </c>
      <c r="D8" s="10">
        <f>'2023 TC Projected (UE-230172)'!D8*$C8</f>
        <v>0</v>
      </c>
      <c r="E8" s="10">
        <f>'2023 TC Projected (UE-230172)'!E8*$C8</f>
        <v>0</v>
      </c>
      <c r="F8" s="10">
        <f>'2023 TC Projected (UE-230172)'!F8*$C8</f>
        <v>0</v>
      </c>
      <c r="G8" s="10">
        <f>'2023 TC Projected (UE-230172)'!G8*$C8</f>
        <v>0</v>
      </c>
      <c r="H8" s="10">
        <f>'2023 TC Projected (UE-230172)'!H8*$C8</f>
        <v>0</v>
      </c>
      <c r="I8" s="10">
        <f>'2023 TC Projected (UE-230172)'!I8*$C8</f>
        <v>0</v>
      </c>
      <c r="J8" s="10">
        <f>'2023 TC Projected (UE-230172)'!J8*$C8</f>
        <v>0</v>
      </c>
      <c r="K8" s="10">
        <f>'2023 TC Projected (UE-230172)'!K8*$C8</f>
        <v>0</v>
      </c>
      <c r="L8" s="10">
        <f>'2023 TC Projected (UE-230172)'!L8*$C8</f>
        <v>24037.009732075301</v>
      </c>
      <c r="M8" s="10">
        <f>'2023 TC Projected (UE-230172)'!M8*$C8</f>
        <v>132389.5792711571</v>
      </c>
      <c r="N8" s="10">
        <f>'2023 TC Projected (UE-230172)'!N8*$C8</f>
        <v>99004.180265880059</v>
      </c>
      <c r="O8" s="10">
        <f>'2023 TC Projected (UE-230172)'!O8*$C8</f>
        <v>357867.21252794948</v>
      </c>
      <c r="P8" s="132">
        <f t="shared" ref="P8:P13" si="1">SUM(D8:O8)</f>
        <v>613297.98179706186</v>
      </c>
    </row>
    <row r="9" spans="1:21" x14ac:dyDescent="0.2">
      <c r="A9" s="147" t="s">
        <v>4</v>
      </c>
      <c r="B9" t="s">
        <v>70</v>
      </c>
      <c r="C9" s="119">
        <f>VLOOKUP(B9,'UE-230172 Alloc. Factors'!$B$7:$E$49,4,FALSE)</f>
        <v>6.742981175467383E-2</v>
      </c>
      <c r="D9" s="10">
        <f>'2023 TC Projected (UE-230172)'!D9*$C9</f>
        <v>0</v>
      </c>
      <c r="E9" s="10">
        <f>'2023 TC Projected (UE-230172)'!E9*$C9</f>
        <v>0</v>
      </c>
      <c r="F9" s="10">
        <f>'2023 TC Projected (UE-230172)'!F9*$C9</f>
        <v>0</v>
      </c>
      <c r="G9" s="10">
        <f>'2023 TC Projected (UE-230172)'!G9*$C9</f>
        <v>0</v>
      </c>
      <c r="H9" s="10">
        <f>'2023 TC Projected (UE-230172)'!H9*$C9</f>
        <v>0</v>
      </c>
      <c r="I9" s="10">
        <f>'2023 TC Projected (UE-230172)'!I9*$C9</f>
        <v>0</v>
      </c>
      <c r="J9" s="10">
        <f>'2023 TC Projected (UE-230172)'!J9*$C9</f>
        <v>0</v>
      </c>
      <c r="K9" s="10">
        <f>'2023 TC Projected (UE-230172)'!K9*$C9</f>
        <v>0</v>
      </c>
      <c r="L9" s="10">
        <f>'2023 TC Projected (UE-230172)'!L9*$C9</f>
        <v>0</v>
      </c>
      <c r="M9" s="10">
        <f>'2023 TC Projected (UE-230172)'!M9*$C9</f>
        <v>0</v>
      </c>
      <c r="N9" s="10">
        <f>'2023 TC Projected (UE-230172)'!N9*$C9</f>
        <v>0</v>
      </c>
      <c r="O9" s="10">
        <f>'2023 TC Projected (UE-230172)'!O9*$C9</f>
        <v>0</v>
      </c>
      <c r="P9" s="132">
        <f t="shared" si="1"/>
        <v>0</v>
      </c>
    </row>
    <row r="10" spans="1:21" x14ac:dyDescent="0.2">
      <c r="A10" s="147" t="s">
        <v>4</v>
      </c>
      <c r="B10" t="s">
        <v>33</v>
      </c>
      <c r="C10" s="119">
        <f>VLOOKUP(B10,'UE-230172 Alloc. Factors'!$B$7:$E$49,4,FALSE)</f>
        <v>0.22162982918040364</v>
      </c>
      <c r="D10" s="10">
        <f>'2023 TC Projected (UE-230172)'!D10*$C10</f>
        <v>172.01045650417814</v>
      </c>
      <c r="E10" s="10">
        <f>'2023 TC Projected (UE-230172)'!E10*$C10</f>
        <v>168.1666474202859</v>
      </c>
      <c r="F10" s="10">
        <f>'2023 TC Projected (UE-230172)'!F10*$C10</f>
        <v>164.27964947028249</v>
      </c>
      <c r="G10" s="10">
        <f>'2023 TC Projected (UE-230172)'!G10*$C10</f>
        <v>160.34873063948811</v>
      </c>
      <c r="H10" s="10">
        <f>'2023 TC Projected (UE-230172)'!H10*$C10</f>
        <v>156.37314227652564</v>
      </c>
      <c r="I10" s="10">
        <f>'2023 TC Projected (UE-230172)'!I10*$C10</f>
        <v>152.35211861798641</v>
      </c>
      <c r="J10" s="10">
        <f>'2023 TC Projected (UE-230172)'!J10*$C10</f>
        <v>148.28487629670539</v>
      </c>
      <c r="K10" s="10">
        <f>'2023 TC Projected (UE-230172)'!K10*$C10</f>
        <v>144.17061383298176</v>
      </c>
      <c r="L10" s="10">
        <f>'2023 TC Projected (UE-230172)'!L10*$C10</f>
        <v>140.00851110805206</v>
      </c>
      <c r="M10" s="10">
        <f>'2023 TC Projected (UE-230172)'!M10*$C10</f>
        <v>135.79772881908806</v>
      </c>
      <c r="N10" s="10">
        <f>'2023 TC Projected (UE-230172)'!N10*$C10</f>
        <v>131.53740791495983</v>
      </c>
      <c r="O10" s="10">
        <f>'2023 TC Projected (UE-230172)'!O10*$C10</f>
        <v>127.22798043107376</v>
      </c>
      <c r="P10" s="132">
        <f t="shared" si="1"/>
        <v>1800.5578633316077</v>
      </c>
    </row>
    <row r="11" spans="1:21" x14ac:dyDescent="0.2">
      <c r="A11" s="147" t="s">
        <v>4</v>
      </c>
      <c r="B11" t="s">
        <v>31</v>
      </c>
      <c r="C11" s="119">
        <f>VLOOKUP(B11,'UE-230172 Alloc. Factors'!$B$7:$E$49,4,FALSE)</f>
        <v>7.9787774498314715E-2</v>
      </c>
      <c r="D11" s="10">
        <f>'2023 TC Projected (UE-230172)'!D11*$C11</f>
        <v>71065.555233571125</v>
      </c>
      <c r="E11" s="10">
        <f>'2023 TC Projected (UE-230172)'!E11*$C11</f>
        <v>8263.8392211703249</v>
      </c>
      <c r="F11" s="10">
        <f>'2023 TC Projected (UE-230172)'!F11*$C11</f>
        <v>13509.247092238529</v>
      </c>
      <c r="G11" s="10">
        <f>'2023 TC Projected (UE-230172)'!G11*$C11</f>
        <v>8263.8392211703249</v>
      </c>
      <c r="H11" s="10">
        <f>'2023 TC Projected (UE-230172)'!H11*$C11</f>
        <v>8263.8392211703249</v>
      </c>
      <c r="I11" s="10">
        <f>'2023 TC Projected (UE-230172)'!I11*$C11</f>
        <v>8263.8392211703249</v>
      </c>
      <c r="J11" s="10">
        <f>'2023 TC Projected (UE-230172)'!J11*$C11</f>
        <v>8263.8392211703249</v>
      </c>
      <c r="K11" s="10">
        <f>'2023 TC Projected (UE-230172)'!K11*$C11</f>
        <v>8263.8392211703249</v>
      </c>
      <c r="L11" s="10">
        <f>'2023 TC Projected (UE-230172)'!L11*$C11</f>
        <v>8263.8392211703249</v>
      </c>
      <c r="M11" s="10">
        <f>'2023 TC Projected (UE-230172)'!M11*$C11</f>
        <v>8263.8392211703249</v>
      </c>
      <c r="N11" s="10">
        <f>'2023 TC Projected (UE-230172)'!N11*$C11</f>
        <v>8263.8392211703249</v>
      </c>
      <c r="O11" s="10">
        <f>'2023 TC Projected (UE-230172)'!O11*$C11</f>
        <v>8263.8392211703249</v>
      </c>
      <c r="P11" s="132">
        <f t="shared" si="1"/>
        <v>167213.19453751284</v>
      </c>
    </row>
    <row r="12" spans="1:21" x14ac:dyDescent="0.2">
      <c r="A12" s="147" t="s">
        <v>4</v>
      </c>
      <c r="B12" t="s">
        <v>59</v>
      </c>
      <c r="C12" s="119">
        <f>VLOOKUP(B12,'UE-230172 Alloc. Factors'!$B$7:$E$49,4,FALSE)</f>
        <v>7.0845810240555085E-2</v>
      </c>
      <c r="D12" s="10">
        <f>'2023 TC Projected (UE-230172)'!D12*$C12</f>
        <v>38443.97646622415</v>
      </c>
      <c r="E12" s="10">
        <f>'2023 TC Projected (UE-230172)'!E12*$C12</f>
        <v>172415.47630906964</v>
      </c>
      <c r="F12" s="10">
        <f>'2023 TC Projected (UE-230172)'!F12*$C12</f>
        <v>212651.93972378151</v>
      </c>
      <c r="G12" s="10">
        <f>'2023 TC Projected (UE-230172)'!G12*$C12</f>
        <v>130451.39339083391</v>
      </c>
      <c r="H12" s="10">
        <f>'2023 TC Projected (UE-230172)'!H12*$C12</f>
        <v>94771.838095210434</v>
      </c>
      <c r="I12" s="10">
        <f>'2023 TC Projected (UE-230172)'!I12*$C12</f>
        <v>941258.5590900497</v>
      </c>
      <c r="J12" s="10">
        <f>'2023 TC Projected (UE-230172)'!J12*$C12</f>
        <v>320867.93777862395</v>
      </c>
      <c r="K12" s="10">
        <f>'2023 TC Projected (UE-230172)'!K12*$C12</f>
        <v>148561.57507253229</v>
      </c>
      <c r="L12" s="10">
        <f>'2023 TC Projected (UE-230172)'!L12*$C12</f>
        <v>124327.44540336465</v>
      </c>
      <c r="M12" s="10">
        <f>'2023 TC Projected (UE-230172)'!M12*$C12</f>
        <v>149571.7204257501</v>
      </c>
      <c r="N12" s="10">
        <f>'2023 TC Projected (UE-230172)'!N12*$C12</f>
        <v>121679.89134515106</v>
      </c>
      <c r="O12" s="10">
        <f>'2023 TC Projected (UE-230172)'!O12*$C12</f>
        <v>307744.51898911799</v>
      </c>
      <c r="P12" s="132">
        <f t="shared" si="1"/>
        <v>2762746.2720897095</v>
      </c>
    </row>
    <row r="13" spans="1:21" x14ac:dyDescent="0.2">
      <c r="A13" s="147" t="s">
        <v>4</v>
      </c>
      <c r="B13" t="s">
        <v>55</v>
      </c>
      <c r="C13" s="119">
        <f>VLOOKUP(B13,'UE-230172 Alloc. Factors'!$B$7:$E$49,4,FALSE)</f>
        <v>1</v>
      </c>
      <c r="D13" s="10">
        <f>'2023 TC Projected (UE-230172)'!D13*$C13</f>
        <v>11240.540222737191</v>
      </c>
      <c r="E13" s="10">
        <f>'2023 TC Projected (UE-230172)'!E13*$C13</f>
        <v>9465.2797938069907</v>
      </c>
      <c r="F13" s="10">
        <f>'2023 TC Projected (UE-230172)'!F13*$C13</f>
        <v>14013.812748724131</v>
      </c>
      <c r="G13" s="10">
        <f>'2023 TC Projected (UE-230172)'!G13*$C13</f>
        <v>8138.7496547547807</v>
      </c>
      <c r="H13" s="10">
        <f>'2023 TC Projected (UE-230172)'!H13*$C13</f>
        <v>20379.534544913578</v>
      </c>
      <c r="I13" s="10">
        <f>'2023 TC Projected (UE-230172)'!I13*$C13</f>
        <v>28564.489045386701</v>
      </c>
      <c r="J13" s="10">
        <f>'2023 TC Projected (UE-230172)'!J13*$C13</f>
        <v>52831.182598862601</v>
      </c>
      <c r="K13" s="10">
        <f>'2023 TC Projected (UE-230172)'!K13*$C13</f>
        <v>23420.318221059562</v>
      </c>
      <c r="L13" s="10">
        <f>'2023 TC Projected (UE-230172)'!L13*$C13</f>
        <v>45625.9390905603</v>
      </c>
      <c r="M13" s="10">
        <f>'2023 TC Projected (UE-230172)'!M13*$C13</f>
        <v>61178.319695950995</v>
      </c>
      <c r="N13" s="10">
        <f>'2023 TC Projected (UE-230172)'!N13*$C13</f>
        <v>36836.814284228501</v>
      </c>
      <c r="O13" s="10">
        <f>'2023 TC Projected (UE-230172)'!O13*$C13</f>
        <v>2015665.1640765346</v>
      </c>
      <c r="P13" s="132">
        <f t="shared" si="1"/>
        <v>2327360.1439775201</v>
      </c>
    </row>
    <row r="14" spans="1:21" x14ac:dyDescent="0.2">
      <c r="A14" s="6" t="s">
        <v>79</v>
      </c>
      <c r="B14" s="115"/>
      <c r="C14" s="5"/>
      <c r="D14" s="4">
        <f t="shared" ref="D14:P14" si="2">SUBTOTAL(9,D8:D13)</f>
        <v>120922.08237903666</v>
      </c>
      <c r="E14" s="4">
        <f t="shared" si="2"/>
        <v>190312.76197146723</v>
      </c>
      <c r="F14" s="4">
        <f t="shared" si="2"/>
        <v>240339.27921421445</v>
      </c>
      <c r="G14" s="4">
        <f t="shared" si="2"/>
        <v>147014.3309973985</v>
      </c>
      <c r="H14" s="4">
        <f t="shared" si="2"/>
        <v>123571.58500357086</v>
      </c>
      <c r="I14" s="4">
        <f t="shared" si="2"/>
        <v>978239.23947522463</v>
      </c>
      <c r="J14" s="4">
        <f t="shared" si="2"/>
        <v>382111.24447495362</v>
      </c>
      <c r="K14" s="4">
        <f t="shared" si="2"/>
        <v>180389.90312859515</v>
      </c>
      <c r="L14" s="4">
        <f t="shared" si="2"/>
        <v>202394.24195827864</v>
      </c>
      <c r="M14" s="4">
        <f t="shared" si="2"/>
        <v>351539.2563428476</v>
      </c>
      <c r="N14" s="4">
        <f t="shared" si="2"/>
        <v>265916.2625243449</v>
      </c>
      <c r="O14" s="4">
        <f t="shared" si="2"/>
        <v>2689667.9627952036</v>
      </c>
      <c r="P14" s="133">
        <f t="shared" si="2"/>
        <v>5872418.1502651358</v>
      </c>
      <c r="R14" s="10"/>
    </row>
    <row r="15" spans="1:21" x14ac:dyDescent="0.2">
      <c r="A15" s="147" t="s">
        <v>13</v>
      </c>
      <c r="B15" t="s">
        <v>63</v>
      </c>
      <c r="C15" s="119">
        <f>VLOOKUP(B15,'UE-230172 Alloc. Factors'!$B$7:$E$49,4,FALSE)</f>
        <v>7.9787774498314715E-2</v>
      </c>
      <c r="D15" s="10">
        <f>'2023 TC Projected (UE-230172)'!D15*$C15</f>
        <v>3515.7212755074056</v>
      </c>
      <c r="E15" s="10">
        <f>'2023 TC Projected (UE-230172)'!E15*$C15</f>
        <v>0</v>
      </c>
      <c r="F15" s="10">
        <f>'2023 TC Projected (UE-230172)'!F15*$C15</f>
        <v>0</v>
      </c>
      <c r="G15" s="10">
        <f>'2023 TC Projected (UE-230172)'!G15*$C15</f>
        <v>66150.227316985969</v>
      </c>
      <c r="H15" s="10">
        <f>'2023 TC Projected (UE-230172)'!H15*$C15</f>
        <v>27859.813266943718</v>
      </c>
      <c r="I15" s="10">
        <f>'2023 TC Projected (UE-230172)'!I15*$C15</f>
        <v>49824.388783360417</v>
      </c>
      <c r="J15" s="10">
        <f>'2023 TC Projected (UE-230172)'!J15*$C15</f>
        <v>0</v>
      </c>
      <c r="K15" s="10">
        <f>'2023 TC Projected (UE-230172)'!K15*$C15</f>
        <v>0</v>
      </c>
      <c r="L15" s="10">
        <f>'2023 TC Projected (UE-230172)'!L15*$C15</f>
        <v>0</v>
      </c>
      <c r="M15" s="10">
        <f>'2023 TC Projected (UE-230172)'!M15*$C15</f>
        <v>18532.961566575883</v>
      </c>
      <c r="N15" s="10">
        <f>'2023 TC Projected (UE-230172)'!N15*$C15</f>
        <v>192558.73672024722</v>
      </c>
      <c r="O15" s="10">
        <f>'2023 TC Projected (UE-230172)'!O15*$C15</f>
        <v>3627061.4065667917</v>
      </c>
      <c r="P15" s="132">
        <f>SUM(D15:O15)</f>
        <v>3985503.2554964125</v>
      </c>
    </row>
    <row r="16" spans="1:21" x14ac:dyDescent="0.2">
      <c r="A16" s="147" t="s">
        <v>13</v>
      </c>
      <c r="B16" t="s">
        <v>61</v>
      </c>
      <c r="C16" s="119">
        <f>VLOOKUP(B16,'UE-230172 Alloc. Factors'!$B$7:$E$49,4,FALSE)</f>
        <v>7.9787774498314715E-2</v>
      </c>
      <c r="D16" s="10">
        <f>'2023 TC Projected (UE-230172)'!D16*$C16</f>
        <v>0</v>
      </c>
      <c r="E16" s="99">
        <f>'2023 TC Projected (UE-230172)'!E16*$C16</f>
        <v>9.28851944607621E-12</v>
      </c>
      <c r="F16" s="10">
        <f>'2023 TC Projected (UE-230172)'!F16*$C16</f>
        <v>0</v>
      </c>
      <c r="G16" s="10">
        <f>'2023 TC Projected (UE-230172)'!G16*$C16</f>
        <v>0</v>
      </c>
      <c r="H16" s="10">
        <f>'2023 TC Projected (UE-230172)'!H16*$C16</f>
        <v>0</v>
      </c>
      <c r="I16" s="10">
        <f>'2023 TC Projected (UE-230172)'!I16*$C16</f>
        <v>0</v>
      </c>
      <c r="J16" s="10">
        <f>'2023 TC Projected (UE-230172)'!J16*$C16</f>
        <v>0</v>
      </c>
      <c r="K16" s="10">
        <f>'2023 TC Projected (UE-230172)'!K16*$C16</f>
        <v>0</v>
      </c>
      <c r="L16" s="10">
        <f>'2023 TC Projected (UE-230172)'!L16*$C16</f>
        <v>0</v>
      </c>
      <c r="M16" s="10">
        <f>'2023 TC Projected (UE-230172)'!M16*$C16</f>
        <v>566616.65276843542</v>
      </c>
      <c r="N16" s="10">
        <f>'2023 TC Projected (UE-230172)'!N16*$C16</f>
        <v>552727.35851773515</v>
      </c>
      <c r="O16" s="10">
        <f>'2023 TC Projected (UE-230172)'!O16*$C16</f>
        <v>604359.10194072267</v>
      </c>
      <c r="P16" s="132">
        <f>SUM(D16:O16)</f>
        <v>1723703.1132268934</v>
      </c>
    </row>
    <row r="17" spans="1:18" x14ac:dyDescent="0.2">
      <c r="A17" s="6" t="s">
        <v>76</v>
      </c>
      <c r="B17" s="115"/>
      <c r="C17" s="5"/>
      <c r="D17" s="4">
        <f>SUBTOTAL(9,D15:D16)</f>
        <v>3515.7212755074056</v>
      </c>
      <c r="E17" s="4">
        <f t="shared" ref="E17:P17" si="3">SUBTOTAL(9,E15:E16)</f>
        <v>9.28851944607621E-12</v>
      </c>
      <c r="F17" s="4">
        <f t="shared" si="3"/>
        <v>0</v>
      </c>
      <c r="G17" s="4">
        <f t="shared" si="3"/>
        <v>66150.227316985969</v>
      </c>
      <c r="H17" s="4">
        <f t="shared" si="3"/>
        <v>27859.813266943718</v>
      </c>
      <c r="I17" s="4">
        <f t="shared" si="3"/>
        <v>49824.388783360417</v>
      </c>
      <c r="J17" s="4">
        <f t="shared" si="3"/>
        <v>0</v>
      </c>
      <c r="K17" s="4">
        <f t="shared" si="3"/>
        <v>0</v>
      </c>
      <c r="L17" s="4">
        <f t="shared" si="3"/>
        <v>0</v>
      </c>
      <c r="M17" s="4">
        <f t="shared" si="3"/>
        <v>585149.61433501134</v>
      </c>
      <c r="N17" s="4">
        <f t="shared" si="3"/>
        <v>745286.09523798234</v>
      </c>
      <c r="O17" s="4">
        <f t="shared" si="3"/>
        <v>4231420.5085075144</v>
      </c>
      <c r="P17" s="133">
        <f t="shared" si="3"/>
        <v>5709206.3687233059</v>
      </c>
    </row>
    <row r="18" spans="1:18" x14ac:dyDescent="0.2">
      <c r="A18" s="147" t="s">
        <v>2</v>
      </c>
      <c r="B18" t="s">
        <v>59</v>
      </c>
      <c r="C18" s="119">
        <f>VLOOKUP(B18,'UE-230172 Alloc. Factors'!$B$7:$E$49,4,FALSE)</f>
        <v>7.0845810240555085E-2</v>
      </c>
      <c r="D18" s="10">
        <f>'2023 TC Projected (UE-230172)'!D18*$C18</f>
        <v>43135.581082149016</v>
      </c>
      <c r="E18" s="10">
        <f>'2023 TC Projected (UE-230172)'!E18*$C18</f>
        <v>147457.65548964369</v>
      </c>
      <c r="F18" s="10">
        <f>'2023 TC Projected (UE-230172)'!F18*$C18</f>
        <v>501595.41584242479</v>
      </c>
      <c r="G18" s="10">
        <f>'2023 TC Projected (UE-230172)'!G18*$C18</f>
        <v>198489.95882813947</v>
      </c>
      <c r="H18" s="10">
        <f>'2023 TC Projected (UE-230172)'!H18*$C18</f>
        <v>163207.93370397689</v>
      </c>
      <c r="I18" s="10">
        <f>'2023 TC Projected (UE-230172)'!I18*$C18</f>
        <v>475004.76397046022</v>
      </c>
      <c r="J18" s="10">
        <f>'2023 TC Projected (UE-230172)'!J18*$C18</f>
        <v>622283.80006067164</v>
      </c>
      <c r="K18" s="10">
        <f>'2023 TC Projected (UE-230172)'!K18*$C18</f>
        <v>174860.93776653576</v>
      </c>
      <c r="L18" s="10">
        <f>'2023 TC Projected (UE-230172)'!L18*$C18</f>
        <v>235322.15125428853</v>
      </c>
      <c r="M18" s="10">
        <f>'2023 TC Projected (UE-230172)'!M18*$C18</f>
        <v>173727.89086139435</v>
      </c>
      <c r="N18" s="10">
        <f>'2023 TC Projected (UE-230172)'!N18*$C18</f>
        <v>186323.08502529835</v>
      </c>
      <c r="O18" s="10">
        <f>'2023 TC Projected (UE-230172)'!O18*$C18</f>
        <v>1117936.0721225354</v>
      </c>
      <c r="P18" s="132">
        <f t="shared" ref="P18:P19" si="4">SUM(D18:O18)</f>
        <v>4039345.2460075179</v>
      </c>
    </row>
    <row r="19" spans="1:18" x14ac:dyDescent="0.2">
      <c r="A19" s="147" t="s">
        <v>2</v>
      </c>
      <c r="B19" t="s">
        <v>55</v>
      </c>
      <c r="C19" s="119">
        <f>VLOOKUP(B19,'UE-230172 Alloc. Factors'!$B$7:$E$49,4,FALSE)</f>
        <v>1</v>
      </c>
      <c r="D19" s="10">
        <f>'2023 TC Projected (UE-230172)'!D19*$C19</f>
        <v>0</v>
      </c>
      <c r="E19" s="10">
        <f>'2023 TC Projected (UE-230172)'!E19*$C19</f>
        <v>0</v>
      </c>
      <c r="F19" s="10">
        <f>'2023 TC Projected (UE-230172)'!F19*$C19</f>
        <v>0</v>
      </c>
      <c r="G19" s="10">
        <f>'2023 TC Projected (UE-230172)'!G19*$C19</f>
        <v>0</v>
      </c>
      <c r="H19" s="10">
        <f>'2023 TC Projected (UE-230172)'!H19*$C19</f>
        <v>0</v>
      </c>
      <c r="I19" s="10">
        <f>'2023 TC Projected (UE-230172)'!I19*$C19</f>
        <v>0</v>
      </c>
      <c r="J19" s="10">
        <f>'2023 TC Projected (UE-230172)'!J19*$C19</f>
        <v>0</v>
      </c>
      <c r="K19" s="10">
        <f>'2023 TC Projected (UE-230172)'!K19*$C19</f>
        <v>0</v>
      </c>
      <c r="L19" s="10">
        <f>'2023 TC Projected (UE-230172)'!L19*$C19</f>
        <v>0</v>
      </c>
      <c r="M19" s="10">
        <f>'2023 TC Projected (UE-230172)'!M19*$C19</f>
        <v>0</v>
      </c>
      <c r="N19" s="10">
        <f>'2023 TC Projected (UE-230172)'!N19*$C19</f>
        <v>0</v>
      </c>
      <c r="O19" s="10">
        <f>'2023 TC Projected (UE-230172)'!O19*$C19</f>
        <v>0</v>
      </c>
      <c r="P19" s="132">
        <f t="shared" si="4"/>
        <v>0</v>
      </c>
    </row>
    <row r="20" spans="1:18" x14ac:dyDescent="0.2">
      <c r="A20" s="6" t="s">
        <v>51</v>
      </c>
      <c r="B20" s="115"/>
      <c r="C20" s="5"/>
      <c r="D20" s="4">
        <f t="shared" ref="D20:P20" si="5">SUBTOTAL(9,D18:D19)</f>
        <v>43135.581082149016</v>
      </c>
      <c r="E20" s="4">
        <f t="shared" si="5"/>
        <v>147457.65548964369</v>
      </c>
      <c r="F20" s="4">
        <f t="shared" si="5"/>
        <v>501595.41584242479</v>
      </c>
      <c r="G20" s="4">
        <f t="shared" si="5"/>
        <v>198489.95882813947</v>
      </c>
      <c r="H20" s="4">
        <f t="shared" si="5"/>
        <v>163207.93370397689</v>
      </c>
      <c r="I20" s="4">
        <f t="shared" si="5"/>
        <v>475004.76397046022</v>
      </c>
      <c r="J20" s="4">
        <f t="shared" si="5"/>
        <v>622283.80006067164</v>
      </c>
      <c r="K20" s="4">
        <f t="shared" si="5"/>
        <v>174860.93776653576</v>
      </c>
      <c r="L20" s="4">
        <f t="shared" si="5"/>
        <v>235322.15125428853</v>
      </c>
      <c r="M20" s="4">
        <f t="shared" si="5"/>
        <v>173727.89086139435</v>
      </c>
      <c r="N20" s="4">
        <f t="shared" si="5"/>
        <v>186323.08502529835</v>
      </c>
      <c r="O20" s="4">
        <f t="shared" si="5"/>
        <v>1117936.0721225354</v>
      </c>
      <c r="P20" s="133">
        <f t="shared" si="5"/>
        <v>4039345.2460075179</v>
      </c>
    </row>
    <row r="21" spans="1:18" x14ac:dyDescent="0.2">
      <c r="A21" s="147" t="s">
        <v>11</v>
      </c>
      <c r="B21" t="s">
        <v>27</v>
      </c>
      <c r="C21" s="119">
        <f>VLOOKUP(B21,'UE-230172 Alloc. Factors'!$B$7:$E$49,4,FALSE)</f>
        <v>0.22162982918040364</v>
      </c>
      <c r="D21" s="10">
        <f>'2023 TC Projected (UE-230172)'!D21*$C21</f>
        <v>2890.9727363035527</v>
      </c>
      <c r="E21" s="10">
        <f>'2023 TC Projected (UE-230172)'!E21*$C21</f>
        <v>2890.9727363035527</v>
      </c>
      <c r="F21" s="10">
        <f>'2023 TC Projected (UE-230172)'!F21*$C21</f>
        <v>4885.3220519731649</v>
      </c>
      <c r="G21" s="10">
        <f>'2023 TC Projected (UE-230172)'!G21*$C21</f>
        <v>7139.9512227339537</v>
      </c>
      <c r="H21" s="10">
        <f>'2023 TC Projected (UE-230172)'!H21*$C21</f>
        <v>53751.029196280957</v>
      </c>
      <c r="I21" s="10">
        <f>'2023 TC Projected (UE-230172)'!I21*$C21</f>
        <v>61882.184369251605</v>
      </c>
      <c r="J21" s="10">
        <f>'2023 TC Projected (UE-230172)'!J21*$C21</f>
        <v>16890.664156142117</v>
      </c>
      <c r="K21" s="10">
        <f>'2023 TC Projected (UE-230172)'!K21*$C21</f>
        <v>6423.3089537808355</v>
      </c>
      <c r="L21" s="10">
        <f>'2023 TC Projected (UE-230172)'!L21*$C21</f>
        <v>6423.3089537808355</v>
      </c>
      <c r="M21" s="10">
        <f>'2023 TC Projected (UE-230172)'!M21*$C21</f>
        <v>6423.3089537808337</v>
      </c>
      <c r="N21" s="10">
        <f>'2023 TC Projected (UE-230172)'!N21*$C21</f>
        <v>755464.53448564513</v>
      </c>
      <c r="O21" s="10">
        <f>'2023 TC Projected (UE-230172)'!O21*$C21</f>
        <v>150525.25971343904</v>
      </c>
      <c r="P21" s="132">
        <f>SUM(D21:O21)</f>
        <v>1075590.8175294157</v>
      </c>
    </row>
    <row r="22" spans="1:18" x14ac:dyDescent="0.2">
      <c r="A22" s="147" t="s">
        <v>11</v>
      </c>
      <c r="B22" t="s">
        <v>31</v>
      </c>
      <c r="C22" s="119">
        <f>VLOOKUP(B22,'UE-230172 Alloc. Factors'!$B$7:$E$49,4,FALSE)</f>
        <v>7.9787774498314715E-2</v>
      </c>
      <c r="D22" s="10">
        <f>'2023 TC Projected (UE-230172)'!D22*$C22</f>
        <v>0</v>
      </c>
      <c r="E22" s="10">
        <f>'2023 TC Projected (UE-230172)'!E22*$C22</f>
        <v>0</v>
      </c>
      <c r="F22" s="10">
        <f>'2023 TC Projected (UE-230172)'!F22*$C22</f>
        <v>0</v>
      </c>
      <c r="G22" s="10">
        <f>'2023 TC Projected (UE-230172)'!G22*$C22</f>
        <v>0</v>
      </c>
      <c r="H22" s="10">
        <f>'2023 TC Projected (UE-230172)'!H22*$C22</f>
        <v>0</v>
      </c>
      <c r="I22" s="10">
        <f>'2023 TC Projected (UE-230172)'!I22*$C22</f>
        <v>0</v>
      </c>
      <c r="J22" s="10">
        <f>'2023 TC Projected (UE-230172)'!J22*$C22</f>
        <v>0</v>
      </c>
      <c r="K22" s="10">
        <f>'2023 TC Projected (UE-230172)'!K22*$C22</f>
        <v>0</v>
      </c>
      <c r="L22" s="10">
        <f>'2023 TC Projected (UE-230172)'!L22*$C22</f>
        <v>0</v>
      </c>
      <c r="M22" s="10">
        <f>'2023 TC Projected (UE-230172)'!M22*$C22</f>
        <v>0</v>
      </c>
      <c r="N22" s="10">
        <f>'2023 TC Projected (UE-230172)'!N22*$C22</f>
        <v>0</v>
      </c>
      <c r="O22" s="10">
        <f>'2023 TC Projected (UE-230172)'!O22*$C22</f>
        <v>0</v>
      </c>
      <c r="P22" s="132">
        <f>SUM(D22:O22)</f>
        <v>0</v>
      </c>
    </row>
    <row r="23" spans="1:18" x14ac:dyDescent="0.2">
      <c r="A23" s="147" t="s">
        <v>11</v>
      </c>
      <c r="B23" t="s">
        <v>46</v>
      </c>
      <c r="C23" s="119">
        <f>VLOOKUP(B23,'UE-230172 Alloc. Factors'!$B$7:$E$49,4,FALSE)</f>
        <v>7.9787774498314715E-2</v>
      </c>
      <c r="D23" s="10">
        <f>'2023 TC Projected (UE-230172)'!D23*$C23</f>
        <v>6662.4601483514698</v>
      </c>
      <c r="E23" s="10">
        <f>'2023 TC Projected (UE-230172)'!E23*$C23</f>
        <v>6662.4601483514698</v>
      </c>
      <c r="F23" s="10">
        <f>'2023 TC Projected (UE-230172)'!F23*$C23</f>
        <v>293576.74403550726</v>
      </c>
      <c r="G23" s="10">
        <f>'2023 TC Projected (UE-230172)'!G23*$C23</f>
        <v>6662.4601483514698</v>
      </c>
      <c r="H23" s="10">
        <f>'2023 TC Projected (UE-230172)'!H23*$C23</f>
        <v>6662.4601483514698</v>
      </c>
      <c r="I23" s="10">
        <f>'2023 TC Projected (UE-230172)'!I23*$C23</f>
        <v>293576.74403550726</v>
      </c>
      <c r="J23" s="10">
        <f>'2023 TC Projected (UE-230172)'!J23*$C23</f>
        <v>6662.4601483514698</v>
      </c>
      <c r="K23" s="10">
        <f>'2023 TC Projected (UE-230172)'!K23*$C23</f>
        <v>6662.4601483514698</v>
      </c>
      <c r="L23" s="10">
        <f>'2023 TC Projected (UE-230172)'!L23*$C23</f>
        <v>293576.74403550726</v>
      </c>
      <c r="M23" s="10">
        <f>'2023 TC Projected (UE-230172)'!M23*$C23</f>
        <v>9416.5988298578886</v>
      </c>
      <c r="N23" s="10">
        <f>'2023 TC Projected (UE-230172)'!N23*$C23</f>
        <v>6518390.3969571451</v>
      </c>
      <c r="O23" s="10">
        <f>'2023 TC Projected (UE-230172)'!O23*$C23</f>
        <v>342158.79139601515</v>
      </c>
      <c r="P23" s="132">
        <f>SUM(D23:O23)</f>
        <v>7790670.7801796487</v>
      </c>
    </row>
    <row r="24" spans="1:18" x14ac:dyDescent="0.2">
      <c r="A24" s="6" t="s">
        <v>44</v>
      </c>
      <c r="B24" s="115"/>
      <c r="C24" s="5"/>
      <c r="D24" s="4">
        <f t="shared" ref="D24:P24" si="6">SUBTOTAL(9,D21:D23)</f>
        <v>9553.4328846550234</v>
      </c>
      <c r="E24" s="4">
        <f t="shared" si="6"/>
        <v>9553.4328846550234</v>
      </c>
      <c r="F24" s="4">
        <f t="shared" si="6"/>
        <v>298462.0660874804</v>
      </c>
      <c r="G24" s="4">
        <f t="shared" si="6"/>
        <v>13802.411371085424</v>
      </c>
      <c r="H24" s="4">
        <f t="shared" si="6"/>
        <v>60413.489344632428</v>
      </c>
      <c r="I24" s="4">
        <f t="shared" si="6"/>
        <v>355458.92840475886</v>
      </c>
      <c r="J24" s="4">
        <f t="shared" si="6"/>
        <v>23553.124304493587</v>
      </c>
      <c r="K24" s="4">
        <f t="shared" si="6"/>
        <v>13085.769102132304</v>
      </c>
      <c r="L24" s="4">
        <f t="shared" si="6"/>
        <v>300000.05298928812</v>
      </c>
      <c r="M24" s="4">
        <f t="shared" si="6"/>
        <v>15839.907783638722</v>
      </c>
      <c r="N24" s="4">
        <f t="shared" si="6"/>
        <v>7273854.9314427897</v>
      </c>
      <c r="O24" s="4">
        <f t="shared" si="6"/>
        <v>492684.05110945419</v>
      </c>
      <c r="P24" s="133">
        <f t="shared" si="6"/>
        <v>8866261.5977090634</v>
      </c>
    </row>
    <row r="25" spans="1:18" x14ac:dyDescent="0.2">
      <c r="A25" s="147" t="s">
        <v>15</v>
      </c>
      <c r="B25" t="s">
        <v>27</v>
      </c>
      <c r="C25" s="119">
        <f>VLOOKUP(B25,'UE-230172 Alloc. Factors'!$B$7:$E$49,4,FALSE)</f>
        <v>0.22162982918040364</v>
      </c>
      <c r="D25" s="10">
        <f>'2023 TC Projected (UE-230172)'!D25*$C25</f>
        <v>0</v>
      </c>
      <c r="E25" s="10">
        <f>'2023 TC Projected (UE-230172)'!E25*$C25</f>
        <v>0</v>
      </c>
      <c r="F25" s="10">
        <f>'2023 TC Projected (UE-230172)'!F25*$C25</f>
        <v>0</v>
      </c>
      <c r="G25" s="10">
        <f>'2023 TC Projected (UE-230172)'!G25*$C25</f>
        <v>0</v>
      </c>
      <c r="H25" s="10">
        <f>'2023 TC Projected (UE-230172)'!H25*$C25</f>
        <v>0</v>
      </c>
      <c r="I25" s="10">
        <f>'2023 TC Projected (UE-230172)'!I25*$C25</f>
        <v>0</v>
      </c>
      <c r="J25" s="10">
        <f>'2023 TC Projected (UE-230172)'!J25*$C25</f>
        <v>0</v>
      </c>
      <c r="K25" s="10">
        <f>'2023 TC Projected (UE-230172)'!K25*$C25</f>
        <v>0</v>
      </c>
      <c r="L25" s="10">
        <f>'2023 TC Projected (UE-230172)'!L25*$C25</f>
        <v>0</v>
      </c>
      <c r="M25" s="10">
        <f>'2023 TC Projected (UE-230172)'!M25*$C25</f>
        <v>0</v>
      </c>
      <c r="N25" s="10">
        <f>'2023 TC Projected (UE-230172)'!N25*$C25</f>
        <v>0</v>
      </c>
      <c r="O25" s="10">
        <f>'2023 TC Projected (UE-230172)'!O25*$C25</f>
        <v>35758.163715162773</v>
      </c>
      <c r="P25" s="132">
        <f>SUM(D25:O25)</f>
        <v>35758.163715162773</v>
      </c>
    </row>
    <row r="26" spans="1:18" x14ac:dyDescent="0.2">
      <c r="A26" s="147" t="s">
        <v>15</v>
      </c>
      <c r="B26" t="s">
        <v>33</v>
      </c>
      <c r="C26" s="119">
        <f>VLOOKUP(B26,'UE-230172 Alloc. Factors'!$B$7:$E$49,4,FALSE)</f>
        <v>0.22162982918040364</v>
      </c>
      <c r="D26" s="10">
        <f>'2023 TC Projected (UE-230172)'!D26*$C26</f>
        <v>11107.444312017207</v>
      </c>
      <c r="E26" s="10">
        <f>'2023 TC Projected (UE-230172)'!E26*$C26</f>
        <v>10859.233265938608</v>
      </c>
      <c r="F26" s="10">
        <f>'2023 TC Projected (UE-230172)'!F26*$C26</f>
        <v>10608.233331701826</v>
      </c>
      <c r="G26" s="10">
        <f>'2023 TC Projected (UE-230172)'!G26*$C26</f>
        <v>10354.397240016042</v>
      </c>
      <c r="H26" s="10">
        <f>'2023 TC Projected (UE-230172)'!H26*$C26</f>
        <v>10097.676647288372</v>
      </c>
      <c r="I26" s="10">
        <f>'2023 TC Projected (UE-230172)'!I26*$C26</f>
        <v>821566.9076518456</v>
      </c>
      <c r="J26" s="10">
        <f>'2023 TC Projected (UE-230172)'!J26*$C26</f>
        <v>9575.3830276010431</v>
      </c>
      <c r="K26" s="10">
        <f>'2023 TC Projected (UE-230172)'!K26*$C26</f>
        <v>9309.7076603612459</v>
      </c>
      <c r="L26" s="10">
        <f>'2023 TC Projected (UE-230172)'!L26*$C26</f>
        <v>1406295.8764096149</v>
      </c>
      <c r="M26" s="10">
        <f>'2023 TC Projected (UE-230172)'!M26*$C26</f>
        <v>18054.158236397889</v>
      </c>
      <c r="N26" s="10">
        <f>'2023 TC Projected (UE-230172)'!N26*$C26</f>
        <v>14437.083858694363</v>
      </c>
      <c r="O26" s="10">
        <f>'2023 TC Projected (UE-230172)'!O26*$C26</f>
        <v>170165.93602158359</v>
      </c>
      <c r="P26" s="132">
        <f>SUM(D26:O26)</f>
        <v>2502432.0376630607</v>
      </c>
    </row>
    <row r="27" spans="1:18" x14ac:dyDescent="0.2">
      <c r="A27" s="147" t="s">
        <v>15</v>
      </c>
      <c r="B27" t="s">
        <v>33</v>
      </c>
      <c r="C27" s="119">
        <f>VLOOKUP(B27,'UE-230172 Alloc. Factors'!$B$7:$E$49,4,FALSE)</f>
        <v>0.22162982918040364</v>
      </c>
      <c r="D27" s="10">
        <f>'2023 TC Projected (UE-230172)'!D27*$C27</f>
        <v>0</v>
      </c>
      <c r="E27" s="10">
        <f>'2023 TC Projected (UE-230172)'!E27*$C27</f>
        <v>0</v>
      </c>
      <c r="F27" s="10">
        <f>'2023 TC Projected (UE-230172)'!F27*$C27</f>
        <v>0</v>
      </c>
      <c r="G27" s="10">
        <f>'2023 TC Projected (UE-230172)'!G27*$C27</f>
        <v>0</v>
      </c>
      <c r="H27" s="10">
        <f>'2023 TC Projected (UE-230172)'!H27*$C27</f>
        <v>0</v>
      </c>
      <c r="I27" s="10">
        <f>'2023 TC Projected (UE-230172)'!I27*$C27</f>
        <v>68666.342145710791</v>
      </c>
      <c r="J27" s="10">
        <f>'2023 TC Projected (UE-230172)'!J27*$C27</f>
        <v>0</v>
      </c>
      <c r="K27" s="10">
        <f>'2023 TC Projected (UE-230172)'!K27*$C27</f>
        <v>0</v>
      </c>
      <c r="L27" s="10">
        <f>'2023 TC Projected (UE-230172)'!L27*$C27</f>
        <v>0</v>
      </c>
      <c r="M27" s="10">
        <f>'2023 TC Projected (UE-230172)'!M27*$C27</f>
        <v>0</v>
      </c>
      <c r="N27" s="10">
        <f>'2023 TC Projected (UE-230172)'!N27*$C27</f>
        <v>0</v>
      </c>
      <c r="O27" s="10">
        <f>'2023 TC Projected (UE-230172)'!O27*$C27</f>
        <v>363587.50247754826</v>
      </c>
      <c r="P27" s="132">
        <f>SUM(D27:O27)</f>
        <v>432253.84462325904</v>
      </c>
    </row>
    <row r="28" spans="1:18" x14ac:dyDescent="0.2">
      <c r="A28" s="147" t="s">
        <v>15</v>
      </c>
      <c r="B28" t="s">
        <v>31</v>
      </c>
      <c r="C28" s="119">
        <f>VLOOKUP(B28,'UE-230172 Alloc. Factors'!$B$7:$E$49,4,FALSE)</f>
        <v>7.9787774498314715E-2</v>
      </c>
      <c r="D28" s="10">
        <f>'2023 TC Projected (UE-230172)'!D28*$C28</f>
        <v>0</v>
      </c>
      <c r="E28" s="10">
        <f>'2023 TC Projected (UE-230172)'!E28*$C28</f>
        <v>0</v>
      </c>
      <c r="F28" s="10">
        <f>'2023 TC Projected (UE-230172)'!F28*$C28</f>
        <v>0</v>
      </c>
      <c r="G28" s="10">
        <f>'2023 TC Projected (UE-230172)'!G28*$C28</f>
        <v>-122392.29181050332</v>
      </c>
      <c r="H28" s="10">
        <f>'2023 TC Projected (UE-230172)'!H28*$C28</f>
        <v>0</v>
      </c>
      <c r="I28" s="10">
        <f>'2023 TC Projected (UE-230172)'!I28*$C28</f>
        <v>0</v>
      </c>
      <c r="J28" s="10">
        <f>'2023 TC Projected (UE-230172)'!J28*$C28</f>
        <v>0</v>
      </c>
      <c r="K28" s="10">
        <f>'2023 TC Projected (UE-230172)'!K28*$C28</f>
        <v>0</v>
      </c>
      <c r="L28" s="10">
        <f>'2023 TC Projected (UE-230172)'!L28*$C28</f>
        <v>0</v>
      </c>
      <c r="M28" s="10">
        <f>'2023 TC Projected (UE-230172)'!M28*$C28</f>
        <v>0</v>
      </c>
      <c r="N28" s="10">
        <f>'2023 TC Projected (UE-230172)'!N28*$C28</f>
        <v>0</v>
      </c>
      <c r="O28" s="10">
        <f>'2023 TC Projected (UE-230172)'!O28*$C28</f>
        <v>0</v>
      </c>
      <c r="P28" s="132">
        <f>SUM(D28:O28)</f>
        <v>-122392.29181050332</v>
      </c>
    </row>
    <row r="29" spans="1:18" x14ac:dyDescent="0.2">
      <c r="A29" s="6" t="s">
        <v>39</v>
      </c>
      <c r="B29" s="115"/>
      <c r="C29" s="5"/>
      <c r="D29" s="4">
        <f t="shared" ref="D29:P29" si="7">SUBTOTAL(9,D25:D28)</f>
        <v>11107.444312017207</v>
      </c>
      <c r="E29" s="4">
        <f t="shared" si="7"/>
        <v>10859.233265938608</v>
      </c>
      <c r="F29" s="4">
        <f t="shared" si="7"/>
        <v>10608.233331701826</v>
      </c>
      <c r="G29" s="4">
        <f t="shared" si="7"/>
        <v>-112037.89457048727</v>
      </c>
      <c r="H29" s="4">
        <f t="shared" si="7"/>
        <v>10097.676647288372</v>
      </c>
      <c r="I29" s="4">
        <f t="shared" si="7"/>
        <v>890233.24979755643</v>
      </c>
      <c r="J29" s="4">
        <f t="shared" si="7"/>
        <v>9575.3830276010431</v>
      </c>
      <c r="K29" s="4">
        <f t="shared" si="7"/>
        <v>9309.7076603612459</v>
      </c>
      <c r="L29" s="4">
        <f t="shared" si="7"/>
        <v>1406295.8764096149</v>
      </c>
      <c r="M29" s="4">
        <f t="shared" si="7"/>
        <v>18054.158236397889</v>
      </c>
      <c r="N29" s="4">
        <f t="shared" si="7"/>
        <v>14437.083858694363</v>
      </c>
      <c r="O29" s="4">
        <f t="shared" si="7"/>
        <v>569511.6022142946</v>
      </c>
      <c r="P29" s="133">
        <f t="shared" si="7"/>
        <v>2848051.7541909795</v>
      </c>
    </row>
    <row r="30" spans="1:18" x14ac:dyDescent="0.2">
      <c r="A30" s="147" t="s">
        <v>38</v>
      </c>
      <c r="B30" t="s">
        <v>31</v>
      </c>
      <c r="C30" s="119">
        <f>VLOOKUP(B30,'UE-230172 Alloc. Factors'!$B$7:$E$49,4,FALSE)</f>
        <v>7.9787774498314715E-2</v>
      </c>
      <c r="D30" s="10">
        <f>'2023 TC Projected (UE-230172)'!D30*$C30</f>
        <v>1027.9856866362868</v>
      </c>
      <c r="E30" s="10">
        <f>'2023 TC Projected (UE-230172)'!E30*$C30</f>
        <v>1027.9856866362868</v>
      </c>
      <c r="F30" s="10">
        <f>'2023 TC Projected (UE-230172)'!F30*$C30</f>
        <v>1027.9856866362868</v>
      </c>
      <c r="G30" s="10">
        <f>'2023 TC Projected (UE-230172)'!G30*$C30</f>
        <v>123420.2774971396</v>
      </c>
      <c r="H30" s="10">
        <f>'2023 TC Projected (UE-230172)'!H30*$C30</f>
        <v>1027.9856866362868</v>
      </c>
      <c r="I30" s="10">
        <f>'2023 TC Projected (UE-230172)'!I30*$C30</f>
        <v>12273.194836654264</v>
      </c>
      <c r="J30" s="10">
        <f>'2023 TC Projected (UE-230172)'!J30*$C30</f>
        <v>1027.9856866362868</v>
      </c>
      <c r="K30" s="10">
        <f>'2023 TC Projected (UE-230172)'!K30*$C30</f>
        <v>1027.9856866362868</v>
      </c>
      <c r="L30" s="10">
        <f>'2023 TC Projected (UE-230172)'!L30*$C30</f>
        <v>1027.9856866362868</v>
      </c>
      <c r="M30" s="10">
        <f>'2023 TC Projected (UE-230172)'!M30*$C30</f>
        <v>1027.9856866362868</v>
      </c>
      <c r="N30" s="10">
        <f>'2023 TC Projected (UE-230172)'!N30*$C30</f>
        <v>1027.9856866362868</v>
      </c>
      <c r="O30" s="10">
        <f>'2023 TC Projected (UE-230172)'!O30*$C30</f>
        <v>5260.4079726738892</v>
      </c>
      <c r="P30" s="132">
        <f>SUM(D30:O30)</f>
        <v>150205.75148619438</v>
      </c>
      <c r="R30" s="10"/>
    </row>
    <row r="31" spans="1:18" x14ac:dyDescent="0.2">
      <c r="A31" s="6" t="s">
        <v>36</v>
      </c>
      <c r="B31" s="115"/>
      <c r="C31" s="5"/>
      <c r="D31" s="4">
        <f>SUBTOTAL(9,D30)</f>
        <v>1027.9856866362868</v>
      </c>
      <c r="E31" s="4">
        <f t="shared" ref="E31:P31" si="8">SUBTOTAL(9,E30)</f>
        <v>1027.9856866362868</v>
      </c>
      <c r="F31" s="4">
        <f t="shared" si="8"/>
        <v>1027.9856866362868</v>
      </c>
      <c r="G31" s="4">
        <f t="shared" si="8"/>
        <v>123420.2774971396</v>
      </c>
      <c r="H31" s="4">
        <f t="shared" si="8"/>
        <v>1027.9856866362868</v>
      </c>
      <c r="I31" s="4">
        <f t="shared" si="8"/>
        <v>12273.194836654264</v>
      </c>
      <c r="J31" s="4">
        <f t="shared" si="8"/>
        <v>1027.9856866362868</v>
      </c>
      <c r="K31" s="4">
        <f t="shared" si="8"/>
        <v>1027.9856866362868</v>
      </c>
      <c r="L31" s="4">
        <f t="shared" si="8"/>
        <v>1027.9856866362868</v>
      </c>
      <c r="M31" s="4">
        <f t="shared" si="8"/>
        <v>1027.9856866362868</v>
      </c>
      <c r="N31" s="4">
        <f t="shared" si="8"/>
        <v>1027.9856866362868</v>
      </c>
      <c r="O31" s="4">
        <f t="shared" si="8"/>
        <v>5260.4079726738892</v>
      </c>
      <c r="P31" s="133">
        <f t="shared" si="8"/>
        <v>150205.75148619438</v>
      </c>
    </row>
    <row r="32" spans="1:18" x14ac:dyDescent="0.2">
      <c r="A32" s="147" t="s">
        <v>8</v>
      </c>
      <c r="B32" t="s">
        <v>27</v>
      </c>
      <c r="C32" s="119">
        <f>VLOOKUP(B32,'UE-230172 Alloc. Factors'!$B$7:$E$49,4,FALSE)</f>
        <v>0.22162982918040364</v>
      </c>
      <c r="D32" s="10">
        <f>'2023 TC Projected (UE-230172)'!D32*$C32</f>
        <v>0</v>
      </c>
      <c r="E32" s="10">
        <f>'2023 TC Projected (UE-230172)'!E32*$C32</f>
        <v>0</v>
      </c>
      <c r="F32" s="10">
        <f>'2023 TC Projected (UE-230172)'!F32*$C32</f>
        <v>0</v>
      </c>
      <c r="G32" s="10">
        <f>'2023 TC Projected (UE-230172)'!G32*$C32</f>
        <v>0</v>
      </c>
      <c r="H32" s="10">
        <f>'2023 TC Projected (UE-230172)'!H32*$C32</f>
        <v>0</v>
      </c>
      <c r="I32" s="10">
        <f>'2023 TC Projected (UE-230172)'!I32*$C32</f>
        <v>0</v>
      </c>
      <c r="J32" s="10">
        <f>'2023 TC Projected (UE-230172)'!J32*$C32</f>
        <v>0</v>
      </c>
      <c r="K32" s="10">
        <f>'2023 TC Projected (UE-230172)'!K32*$C32</f>
        <v>0</v>
      </c>
      <c r="L32" s="10">
        <f>'2023 TC Projected (UE-230172)'!L32*$C32</f>
        <v>0</v>
      </c>
      <c r="M32" s="10">
        <f>'2023 TC Projected (UE-230172)'!M32*$C32</f>
        <v>0</v>
      </c>
      <c r="N32" s="10">
        <f>'2023 TC Projected (UE-230172)'!N32*$C32</f>
        <v>0</v>
      </c>
      <c r="O32" s="10">
        <f>'2023 TC Projected (UE-230172)'!O32*$C32</f>
        <v>0</v>
      </c>
      <c r="P32" s="132">
        <f>SUM(D32:O32)</f>
        <v>0</v>
      </c>
    </row>
    <row r="33" spans="1:23" x14ac:dyDescent="0.2">
      <c r="A33" s="147" t="s">
        <v>8</v>
      </c>
      <c r="B33" t="s">
        <v>33</v>
      </c>
      <c r="C33" s="119">
        <f>VLOOKUP(B33,'UE-230172 Alloc. Factors'!$B$7:$E$49,4,FALSE)</f>
        <v>0.22162982918040364</v>
      </c>
      <c r="D33" s="10">
        <f>'2023 TC Projected (UE-230172)'!D33*$C33</f>
        <v>0</v>
      </c>
      <c r="E33" s="10">
        <f>'2023 TC Projected (UE-230172)'!E33*$C33</f>
        <v>0</v>
      </c>
      <c r="F33" s="10">
        <f>'2023 TC Projected (UE-230172)'!F33*$C33</f>
        <v>0</v>
      </c>
      <c r="G33" s="10">
        <f>'2023 TC Projected (UE-230172)'!G33*$C33</f>
        <v>0</v>
      </c>
      <c r="H33" s="10">
        <f>'2023 TC Projected (UE-230172)'!H33*$C33</f>
        <v>0</v>
      </c>
      <c r="I33" s="10">
        <f>'2023 TC Projected (UE-230172)'!I33*$C33</f>
        <v>0</v>
      </c>
      <c r="J33" s="10">
        <f>'2023 TC Projected (UE-230172)'!J33*$C33</f>
        <v>0</v>
      </c>
      <c r="K33" s="10">
        <f>'2023 TC Projected (UE-230172)'!K33*$C33</f>
        <v>0</v>
      </c>
      <c r="L33" s="10">
        <f>'2023 TC Projected (UE-230172)'!L33*$C33</f>
        <v>0</v>
      </c>
      <c r="M33" s="10">
        <f>'2023 TC Projected (UE-230172)'!M33*$C33</f>
        <v>0</v>
      </c>
      <c r="N33" s="10">
        <f>'2023 TC Projected (UE-230172)'!N33*$C33</f>
        <v>0</v>
      </c>
      <c r="O33" s="10">
        <f>'2023 TC Projected (UE-230172)'!O33*$C33</f>
        <v>0</v>
      </c>
      <c r="P33" s="132">
        <f>SUM(D33:O33)</f>
        <v>0</v>
      </c>
    </row>
    <row r="34" spans="1:23" x14ac:dyDescent="0.2">
      <c r="A34" s="147" t="s">
        <v>8</v>
      </c>
      <c r="B34" t="s">
        <v>31</v>
      </c>
      <c r="C34" s="119">
        <f>VLOOKUP(B34,'UE-230172 Alloc. Factors'!$B$7:$E$49,4,FALSE)</f>
        <v>7.9787774498314715E-2</v>
      </c>
      <c r="D34" s="10">
        <f>'2023 TC Projected (UE-230172)'!D34*$C34</f>
        <v>372443.46582089964</v>
      </c>
      <c r="E34" s="10">
        <f>'2023 TC Projected (UE-230172)'!E34*$C34</f>
        <v>329358.73083501239</v>
      </c>
      <c r="F34" s="10">
        <f>'2023 TC Projected (UE-230172)'!F34*$C34</f>
        <v>1526456.0196932573</v>
      </c>
      <c r="G34" s="10">
        <f>'2023 TC Projected (UE-230172)'!G34*$C34</f>
        <v>725730.17739392666</v>
      </c>
      <c r="H34" s="10">
        <f>'2023 TC Projected (UE-230172)'!H34*$C34</f>
        <v>2289611.346918372</v>
      </c>
      <c r="I34" s="10">
        <f>'2023 TC Projected (UE-230172)'!I34*$C34</f>
        <v>2057213.6904561711</v>
      </c>
      <c r="J34" s="10">
        <f>'2023 TC Projected (UE-230172)'!J34*$C34</f>
        <v>747381.05937621649</v>
      </c>
      <c r="K34" s="10">
        <f>'2023 TC Projected (UE-230172)'!K34*$C34</f>
        <v>1216115.9670011278</v>
      </c>
      <c r="L34" s="10">
        <f>'2023 TC Projected (UE-230172)'!L34*$C34</f>
        <v>444725.56982740009</v>
      </c>
      <c r="M34" s="10">
        <f>'2023 TC Projected (UE-230172)'!M34*$C34</f>
        <v>3136043.2428973415</v>
      </c>
      <c r="N34" s="10">
        <f>'2023 TC Projected (UE-230172)'!N34*$C34</f>
        <v>5964864.9673045818</v>
      </c>
      <c r="O34" s="10">
        <f>'2023 TC Projected (UE-230172)'!O34*$C34</f>
        <v>4651777.37494356</v>
      </c>
      <c r="P34" s="132">
        <f>SUM(D34:O34)</f>
        <v>23461721.61246787</v>
      </c>
    </row>
    <row r="35" spans="1:23" x14ac:dyDescent="0.2">
      <c r="A35" s="6" t="s">
        <v>29</v>
      </c>
      <c r="B35" s="5"/>
      <c r="C35" s="5"/>
      <c r="D35" s="4">
        <f t="shared" ref="D35:P35" si="9">SUBTOTAL(9,D32:D34)</f>
        <v>372443.46582089964</v>
      </c>
      <c r="E35" s="4">
        <f t="shared" si="9"/>
        <v>329358.73083501239</v>
      </c>
      <c r="F35" s="4">
        <f t="shared" si="9"/>
        <v>1526456.0196932573</v>
      </c>
      <c r="G35" s="4">
        <f t="shared" si="9"/>
        <v>725730.17739392666</v>
      </c>
      <c r="H35" s="4">
        <f t="shared" si="9"/>
        <v>2289611.346918372</v>
      </c>
      <c r="I35" s="4">
        <f t="shared" si="9"/>
        <v>2057213.6904561711</v>
      </c>
      <c r="J35" s="4">
        <f t="shared" si="9"/>
        <v>747381.05937621649</v>
      </c>
      <c r="K35" s="4">
        <f t="shared" si="9"/>
        <v>1216115.9670011278</v>
      </c>
      <c r="L35" s="4">
        <f t="shared" si="9"/>
        <v>444725.56982740009</v>
      </c>
      <c r="M35" s="4">
        <f t="shared" si="9"/>
        <v>3136043.2428973415</v>
      </c>
      <c r="N35" s="4">
        <f t="shared" si="9"/>
        <v>5964864.9673045818</v>
      </c>
      <c r="O35" s="4">
        <f t="shared" si="9"/>
        <v>4651777.37494356</v>
      </c>
      <c r="P35" s="133">
        <f t="shared" si="9"/>
        <v>23461721.61246787</v>
      </c>
    </row>
    <row r="36" spans="1:23" x14ac:dyDescent="0.2">
      <c r="A36" s="134" t="s">
        <v>26</v>
      </c>
      <c r="B36" s="135"/>
      <c r="C36" s="135"/>
      <c r="D36" s="136">
        <f t="shared" ref="D36:P36" si="10">SUBTOTAL(9,D6:D35)</f>
        <v>1274503.2825863792</v>
      </c>
      <c r="E36" s="136">
        <f t="shared" si="10"/>
        <v>1514598.5129755642</v>
      </c>
      <c r="F36" s="136">
        <f t="shared" si="10"/>
        <v>4804469.417727476</v>
      </c>
      <c r="G36" s="136">
        <f t="shared" si="10"/>
        <v>3012167.2092909208</v>
      </c>
      <c r="H36" s="136">
        <f t="shared" si="10"/>
        <v>5626735.8701665923</v>
      </c>
      <c r="I36" s="136">
        <f t="shared" si="10"/>
        <v>7784072.4035626035</v>
      </c>
      <c r="J36" s="136">
        <f t="shared" si="10"/>
        <v>6414523.6474095909</v>
      </c>
      <c r="K36" s="136">
        <f t="shared" si="10"/>
        <v>3075132.1447477452</v>
      </c>
      <c r="L36" s="136">
        <f t="shared" si="10"/>
        <v>3538567.3816988529</v>
      </c>
      <c r="M36" s="136">
        <f t="shared" si="10"/>
        <v>5565470.6963930447</v>
      </c>
      <c r="N36" s="136">
        <f t="shared" si="10"/>
        <v>15608052.897342995</v>
      </c>
      <c r="O36" s="136">
        <f t="shared" si="10"/>
        <v>21043352.075006381</v>
      </c>
      <c r="P36" s="137">
        <f t="shared" si="10"/>
        <v>79261645.538908154</v>
      </c>
    </row>
    <row r="37" spans="1:23" x14ac:dyDescent="0.2">
      <c r="B37"/>
      <c r="C37"/>
      <c r="D37"/>
      <c r="E37"/>
      <c r="F37"/>
      <c r="G37"/>
      <c r="H37"/>
      <c r="I37"/>
      <c r="J37"/>
      <c r="K37"/>
      <c r="L37"/>
      <c r="M37"/>
    </row>
    <row r="38" spans="1:23" x14ac:dyDescent="0.2">
      <c r="A38" s="158" t="s">
        <v>243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60"/>
      <c r="R38" s="14"/>
    </row>
    <row r="39" spans="1:23" x14ac:dyDescent="0.2">
      <c r="A39" s="141" t="s">
        <v>25</v>
      </c>
      <c r="B39" s="18" t="s">
        <v>102</v>
      </c>
      <c r="C39" s="18" t="s">
        <v>104</v>
      </c>
      <c r="D39" s="130" t="s">
        <v>113</v>
      </c>
      <c r="E39" s="130" t="s">
        <v>114</v>
      </c>
      <c r="F39" s="130" t="s">
        <v>115</v>
      </c>
      <c r="G39" s="130" t="s">
        <v>116</v>
      </c>
      <c r="H39" s="130" t="s">
        <v>117</v>
      </c>
      <c r="I39" s="130" t="s">
        <v>118</v>
      </c>
      <c r="J39" s="130" t="s">
        <v>119</v>
      </c>
      <c r="K39" s="130" t="s">
        <v>120</v>
      </c>
      <c r="L39" s="130" t="s">
        <v>121</v>
      </c>
      <c r="M39" s="130" t="s">
        <v>122</v>
      </c>
      <c r="N39" s="130" t="s">
        <v>123</v>
      </c>
      <c r="O39" s="130" t="s">
        <v>124</v>
      </c>
      <c r="P39" s="131"/>
      <c r="R39" s="14"/>
    </row>
    <row r="40" spans="1:23" x14ac:dyDescent="0.2">
      <c r="A40" s="148" t="s">
        <v>6</v>
      </c>
      <c r="B40" s="118" t="s">
        <v>55</v>
      </c>
      <c r="C40" s="119">
        <f>VLOOKUP(B40,'UE-230172 Alloc. Factors'!$B$7:$E$49,4,FALSE)</f>
        <v>1</v>
      </c>
      <c r="D40" s="10">
        <f>'2023 TC Projected (UE-230172)'!D111*$C40</f>
        <v>-767.07301126215634</v>
      </c>
      <c r="E40" s="10">
        <f>'2023 TC Projected (UE-230172)'!E111*$C40</f>
        <v>-3190.1450901820945</v>
      </c>
      <c r="F40" s="10">
        <f>'2023 TC Projected (UE-230172)'!F111*$C40</f>
        <v>-8897.6192709539755</v>
      </c>
      <c r="G40" s="10">
        <f>'2023 TC Projected (UE-230172)'!G111*$C40</f>
        <v>-18991.003463946727</v>
      </c>
      <c r="H40" s="10">
        <f>'2023 TC Projected (UE-230172)'!H111*$C40</f>
        <v>-34250.465260337165</v>
      </c>
      <c r="I40" s="10">
        <f>'2023 TC Projected (UE-230172)'!I111*$C40</f>
        <v>-55877.226181667444</v>
      </c>
      <c r="J40" s="10">
        <f>'2023 TC Projected (UE-230172)'!J111*$C40</f>
        <v>-85676.674273621204</v>
      </c>
      <c r="K40" s="10">
        <f>'2023 TC Projected (UE-230172)'!K111*$C40</f>
        <v>-122050.21545613502</v>
      </c>
      <c r="L40" s="10">
        <f>'2023 TC Projected (UE-230172)'!L111*$C40</f>
        <v>-161037.86533709062</v>
      </c>
      <c r="M40" s="10">
        <f>'2023 TC Projected (UE-230172)'!M111*$C40</f>
        <v>-202428.4271254105</v>
      </c>
      <c r="N40" s="10">
        <f>'2023 TC Projected (UE-230172)'!N111*$C40</f>
        <v>-246445.24485794746</v>
      </c>
      <c r="O40" s="10">
        <f>'2023 TC Projected (UE-230172)'!O111*$C40</f>
        <v>-299546.26609834994</v>
      </c>
      <c r="P40" s="132"/>
      <c r="R40" s="10"/>
      <c r="T40" s="20"/>
      <c r="U40" s="11">
        <f>SUMIFS($R$40:$R$70,$A$40:$A$70,T40&amp;"*")/2</f>
        <v>0</v>
      </c>
      <c r="V40" s="11">
        <v>8866261.5977090672</v>
      </c>
      <c r="W40" s="10">
        <f>U40-V40</f>
        <v>-8866261.5977090672</v>
      </c>
    </row>
    <row r="41" spans="1:23" x14ac:dyDescent="0.2">
      <c r="A41" s="6" t="s">
        <v>94</v>
      </c>
      <c r="B41" s="115"/>
      <c r="C41" s="5"/>
      <c r="D41" s="4">
        <f t="shared" ref="D41" si="11">SUBTOTAL(9,D40:D40)</f>
        <v>-767.07301126215634</v>
      </c>
      <c r="E41" s="4">
        <f t="shared" ref="E41" si="12">SUBTOTAL(9,E40:E40)</f>
        <v>-3190.1450901820945</v>
      </c>
      <c r="F41" s="4">
        <f t="shared" ref="F41" si="13">SUBTOTAL(9,F40:F40)</f>
        <v>-8897.6192709539755</v>
      </c>
      <c r="G41" s="4">
        <f t="shared" ref="G41" si="14">SUBTOTAL(9,G40:G40)</f>
        <v>-18991.003463946727</v>
      </c>
      <c r="H41" s="4">
        <f t="shared" ref="H41" si="15">SUBTOTAL(9,H40:H40)</f>
        <v>-34250.465260337165</v>
      </c>
      <c r="I41" s="4">
        <f t="shared" ref="I41" si="16">SUBTOTAL(9,I40:I40)</f>
        <v>-55877.226181667444</v>
      </c>
      <c r="J41" s="4">
        <f t="shared" ref="J41" si="17">SUBTOTAL(9,J40:J40)</f>
        <v>-85676.674273621204</v>
      </c>
      <c r="K41" s="4">
        <f t="shared" ref="K41" si="18">SUBTOTAL(9,K40:K40)</f>
        <v>-122050.21545613502</v>
      </c>
      <c r="L41" s="4">
        <f t="shared" ref="L41" si="19">SUBTOTAL(9,L40:L40)</f>
        <v>-161037.86533709062</v>
      </c>
      <c r="M41" s="4">
        <f t="shared" ref="M41" si="20">SUBTOTAL(9,M40:M40)</f>
        <v>-202428.4271254105</v>
      </c>
      <c r="N41" s="4">
        <f t="shared" ref="N41" si="21">SUBTOTAL(9,N40:N40)</f>
        <v>-246445.24485794746</v>
      </c>
      <c r="O41" s="4">
        <f t="shared" ref="O41" si="22">SUBTOTAL(9,O40:O40)</f>
        <v>-299546.26609834994</v>
      </c>
      <c r="P41" s="133"/>
      <c r="R41" s="20"/>
      <c r="S41" s="11"/>
      <c r="T41" s="11"/>
      <c r="U41" s="10"/>
    </row>
    <row r="42" spans="1:23" x14ac:dyDescent="0.2">
      <c r="A42" s="148" t="s">
        <v>4</v>
      </c>
      <c r="B42" s="118" t="s">
        <v>27</v>
      </c>
      <c r="C42" s="119">
        <f>VLOOKUP(B42,'UE-230172 Alloc. Factors'!$B$7:$E$49,4,FALSE)</f>
        <v>0.22162982918040364</v>
      </c>
      <c r="D42" s="10">
        <f>'2023 TC Projected (UE-230172)'!D113*$C42</f>
        <v>0</v>
      </c>
      <c r="E42" s="10">
        <f>'2023 TC Projected (UE-230172)'!E113*$C42</f>
        <v>0</v>
      </c>
      <c r="F42" s="10">
        <f>'2023 TC Projected (UE-230172)'!F113*$C42</f>
        <v>0</v>
      </c>
      <c r="G42" s="10">
        <f>'2023 TC Projected (UE-230172)'!G113*$C42</f>
        <v>0</v>
      </c>
      <c r="H42" s="10">
        <f>'2023 TC Projected (UE-230172)'!H113*$C42</f>
        <v>0</v>
      </c>
      <c r="I42" s="10">
        <f>'2023 TC Projected (UE-230172)'!I113*$C42</f>
        <v>0</v>
      </c>
      <c r="J42" s="10">
        <f>'2023 TC Projected (UE-230172)'!J113*$C42</f>
        <v>0</v>
      </c>
      <c r="K42" s="10">
        <f>'2023 TC Projected (UE-230172)'!K113*$C42</f>
        <v>0</v>
      </c>
      <c r="L42" s="10">
        <f>'2023 TC Projected (UE-230172)'!L113*$C42</f>
        <v>-47.692543624609499</v>
      </c>
      <c r="M42" s="10">
        <f>'2023 TC Projected (UE-230172)'!M113*$C42</f>
        <v>-405.7557200043529</v>
      </c>
      <c r="N42" s="10">
        <f>'2023 TC Projected (UE-230172)'!N113*$C42</f>
        <v>-1222.9341147157793</v>
      </c>
      <c r="O42" s="10">
        <f>'2023 TC Projected (UE-230172)'!O113*$C42</f>
        <v>-2946.6045845450112</v>
      </c>
      <c r="P42" s="132"/>
      <c r="R42" s="10"/>
    </row>
    <row r="43" spans="1:23" x14ac:dyDescent="0.2">
      <c r="A43" s="148" t="s">
        <v>4</v>
      </c>
      <c r="B43" s="118" t="s">
        <v>70</v>
      </c>
      <c r="C43" s="119">
        <f>VLOOKUP(B43,'UE-230172 Alloc. Factors'!$B$7:$E$49,4,FALSE)</f>
        <v>6.742981175467383E-2</v>
      </c>
      <c r="D43" s="10">
        <f>'2023 TC Projected (UE-230172)'!D114*$C43</f>
        <v>0</v>
      </c>
      <c r="E43" s="10">
        <f>'2023 TC Projected (UE-230172)'!E114*$C43</f>
        <v>0</v>
      </c>
      <c r="F43" s="10">
        <f>'2023 TC Projected (UE-230172)'!F114*$C43</f>
        <v>0</v>
      </c>
      <c r="G43" s="10">
        <f>'2023 TC Projected (UE-230172)'!G114*$C43</f>
        <v>0</v>
      </c>
      <c r="H43" s="10">
        <f>'2023 TC Projected (UE-230172)'!H114*$C43</f>
        <v>0</v>
      </c>
      <c r="I43" s="10">
        <f>'2023 TC Projected (UE-230172)'!I114*$C43</f>
        <v>0</v>
      </c>
      <c r="J43" s="10">
        <f>'2023 TC Projected (UE-230172)'!J114*$C43</f>
        <v>0</v>
      </c>
      <c r="K43" s="10">
        <f>'2023 TC Projected (UE-230172)'!K114*$C43</f>
        <v>0</v>
      </c>
      <c r="L43" s="10">
        <f>'2023 TC Projected (UE-230172)'!L114*$C43</f>
        <v>0</v>
      </c>
      <c r="M43" s="10">
        <f>'2023 TC Projected (UE-230172)'!M114*$C43</f>
        <v>0</v>
      </c>
      <c r="N43" s="10">
        <f>'2023 TC Projected (UE-230172)'!N114*$C43</f>
        <v>0</v>
      </c>
      <c r="O43" s="10">
        <f>'2023 TC Projected (UE-230172)'!O114*$C43</f>
        <v>0</v>
      </c>
      <c r="P43" s="132"/>
    </row>
    <row r="44" spans="1:23" x14ac:dyDescent="0.2">
      <c r="A44" s="148" t="s">
        <v>4</v>
      </c>
      <c r="B44" s="118" t="s">
        <v>33</v>
      </c>
      <c r="C44" s="119">
        <f>VLOOKUP(B44,'UE-230172 Alloc. Factors'!$B$7:$E$49,4,FALSE)</f>
        <v>0.22162982918040364</v>
      </c>
      <c r="D44" s="10">
        <f>'2023 TC Projected (UE-230172)'!D115*$C44</f>
        <v>-0.14051951136361307</v>
      </c>
      <c r="E44" s="10">
        <f>'2023 TC Projected (UE-230172)'!E115*$C44</f>
        <v>-0.55893794464185764</v>
      </c>
      <c r="F44" s="10">
        <f>'2023 TC Projected (UE-230172)'!F115*$C44</f>
        <v>-1.2489398161779417</v>
      </c>
      <c r="G44" s="10">
        <f>'2023 TC Projected (UE-230172)'!G115*$C44</f>
        <v>-2.2041384802513342</v>
      </c>
      <c r="H44" s="10">
        <f>'2023 TC Projected (UE-230172)'!H115*$C44</f>
        <v>-3.4180749194857709</v>
      </c>
      <c r="I44" s="10">
        <f>'2023 TC Projected (UE-230172)'!I115*$C44</f>
        <v>-4.8842165076871078</v>
      </c>
      <c r="J44" s="10">
        <f>'2023 TC Projected (UE-230172)'!J115*$C44</f>
        <v>-6.5959557443210066</v>
      </c>
      <c r="K44" s="10">
        <f>'2023 TC Projected (UE-230172)'!K115*$C44</f>
        <v>-8.5466089598131116</v>
      </c>
      <c r="L44" s="10">
        <f>'2023 TC Projected (UE-230172)'!L115*$C44</f>
        <v>-10.729414990825958</v>
      </c>
      <c r="M44" s="10">
        <f>'2023 TC Projected (UE-230172)'!M115*$C44</f>
        <v>-13.137533824637257</v>
      </c>
      <c r="N44" s="10">
        <f>'2023 TC Projected (UE-230172)'!N115*$C44</f>
        <v>-15.764045211713363</v>
      </c>
      <c r="O44" s="10">
        <f>'2023 TC Projected (UE-230172)'!O115*$C44</f>
        <v>-18.601948316869802</v>
      </c>
      <c r="P44" s="132"/>
    </row>
    <row r="45" spans="1:23" x14ac:dyDescent="0.2">
      <c r="A45" s="148" t="s">
        <v>4</v>
      </c>
      <c r="B45" s="118" t="s">
        <v>31</v>
      </c>
      <c r="C45" s="119">
        <f>VLOOKUP(B45,'UE-230172 Alloc. Factors'!$B$7:$E$49,4,FALSE)</f>
        <v>7.9787774498314715E-2</v>
      </c>
      <c r="D45" s="10">
        <f>'2023 TC Projected (UE-230172)'!D116*$C45</f>
        <v>-114.13077268154031</v>
      </c>
      <c r="E45" s="10">
        <f>'2023 TC Projected (UE-230172)'!E116*$C45</f>
        <v>-355.66398464214916</v>
      </c>
      <c r="F45" s="10">
        <f>'2023 TC Projected (UE-230172)'!F116*$C45</f>
        <v>-632.16461726729574</v>
      </c>
      <c r="G45" s="10">
        <f>'2023 TC Projected (UE-230172)'!G116*$C45</f>
        <v>-943.6326705569802</v>
      </c>
      <c r="H45" s="10">
        <f>'2023 TC Projected (UE-230172)'!H116*$C45</f>
        <v>-1281.644057041721</v>
      </c>
      <c r="I45" s="10">
        <f>'2023 TC Projected (UE-230172)'!I116*$C45</f>
        <v>-1646.1987767215185</v>
      </c>
      <c r="J45" s="10">
        <f>'2023 TC Projected (UE-230172)'!J116*$C45</f>
        <v>-2037.2968295963726</v>
      </c>
      <c r="K45" s="10">
        <f>'2023 TC Projected (UE-230172)'!K116*$C45</f>
        <v>-2454.9382156662832</v>
      </c>
      <c r="L45" s="10">
        <f>'2023 TC Projected (UE-230172)'!L116*$C45</f>
        <v>-2899.1229349312503</v>
      </c>
      <c r="M45" s="10">
        <f>'2023 TC Projected (UE-230172)'!M116*$C45</f>
        <v>-3369.850987391274</v>
      </c>
      <c r="N45" s="10">
        <f>'2023 TC Projected (UE-230172)'!N116*$C45</f>
        <v>-3867.1223730463544</v>
      </c>
      <c r="O45" s="10">
        <f>'2023 TC Projected (UE-230172)'!O116*$C45</f>
        <v>-4390.9370918964914</v>
      </c>
      <c r="P45" s="132"/>
      <c r="R45" s="10"/>
    </row>
    <row r="46" spans="1:23" x14ac:dyDescent="0.2">
      <c r="A46" s="148" t="s">
        <v>4</v>
      </c>
      <c r="B46" s="118" t="s">
        <v>59</v>
      </c>
      <c r="C46" s="119">
        <f>VLOOKUP(B46,'UE-230172 Alloc. Factors'!$B$7:$E$49,4,FALSE)</f>
        <v>7.0845810240555085E-2</v>
      </c>
      <c r="D46" s="10">
        <f>'2023 TC Projected (UE-230172)'!D117*$C46</f>
        <v>-97.402195780606561</v>
      </c>
      <c r="E46" s="10">
        <f>'2023 TC Projected (UE-230172)'!E117*$C46</f>
        <v>-729.0408465089738</v>
      </c>
      <c r="F46" s="10">
        <f>'2023 TC Projected (UE-230172)'!F117*$C46</f>
        <v>-2336.2916813233492</v>
      </c>
      <c r="G46" s="10">
        <f>'2023 TC Projected (UE-230172)'!G117*$C46</f>
        <v>-4812.8339135656033</v>
      </c>
      <c r="H46" s="10">
        <f>'2023 TC Projected (UE-230172)'!H117*$C46</f>
        <v>-7860.0048711380277</v>
      </c>
      <c r="I46" s="10">
        <f>'2023 TC Projected (UE-230172)'!I117*$C46</f>
        <v>-13532.076914839163</v>
      </c>
      <c r="J46" s="10">
        <f>'2023 TC Projected (UE-230172)'!J117*$C46</f>
        <v>-22401.890281056712</v>
      </c>
      <c r="K46" s="10">
        <f>'2023 TC Projected (UE-230172)'!K117*$C46</f>
        <v>-32461.056818273482</v>
      </c>
      <c r="L46" s="10">
        <f>'2023 TC Projected (UE-230172)'!L117*$C46</f>
        <v>-43211.618789626038</v>
      </c>
      <c r="M46" s="10">
        <f>'2023 TC Projected (UE-230172)'!M117*$C46</f>
        <v>-54656.13551349155</v>
      </c>
      <c r="N46" s="10">
        <f>'2023 TC Projected (UE-230172)'!N117*$C46</f>
        <v>-66787.899109925696</v>
      </c>
      <c r="O46" s="10">
        <f>'2023 TC Projected (UE-230172)'!O117*$C46</f>
        <v>-80007.658390809855</v>
      </c>
      <c r="P46" s="132"/>
      <c r="R46" s="10"/>
    </row>
    <row r="47" spans="1:23" x14ac:dyDescent="0.2">
      <c r="A47" s="148" t="s">
        <v>4</v>
      </c>
      <c r="B47" s="118" t="s">
        <v>55</v>
      </c>
      <c r="C47" s="119">
        <f>VLOOKUP(B47,'UE-230172 Alloc. Factors'!$B$7:$E$49,4,FALSE)</f>
        <v>1</v>
      </c>
      <c r="D47" s="10">
        <f>'2023 TC Projected (UE-230172)'!D118*$C47</f>
        <v>-11.076258923613468</v>
      </c>
      <c r="E47" s="10">
        <f>'2023 TC Projected (UE-230172)'!E118*$C47</f>
        <v>-42.555720823634623</v>
      </c>
      <c r="F47" s="10">
        <f>'2023 TC Projected (UE-230172)'!F118*$C47</f>
        <v>-97.171126649776909</v>
      </c>
      <c r="G47" s="10">
        <f>'2023 TC Projected (UE-230172)'!G118*$C47</f>
        <v>-173.61533359582552</v>
      </c>
      <c r="H47" s="10">
        <f>'2023 TC Projected (UE-230172)'!H118*$C47</f>
        <v>-278.16102797872992</v>
      </c>
      <c r="I47" s="10">
        <f>'2023 TC Projected (UE-230172)'!I118*$C47</f>
        <v>-430.93542554736075</v>
      </c>
      <c r="J47" s="10">
        <f>'2023 TC Projected (UE-230172)'!J118*$C47</f>
        <v>-663.9158911988643</v>
      </c>
      <c r="K47" s="10">
        <f>'2023 TC Projected (UE-230172)'!K118*$C47</f>
        <v>-972.03343653335105</v>
      </c>
      <c r="L47" s="10">
        <f>'2023 TC Projected (UE-230172)'!L118*$C47</f>
        <v>-1348.1881231916122</v>
      </c>
      <c r="M47" s="10">
        <f>'2023 TC Projected (UE-230172)'!M118*$C47</f>
        <v>-1829.5861167570524</v>
      </c>
      <c r="N47" s="10">
        <f>'2023 TC Projected (UE-230172)'!N118*$C47</f>
        <v>-2407.566746110861</v>
      </c>
      <c r="O47" s="10">
        <f>'2023 TC Projected (UE-230172)'!O118*$C47</f>
        <v>-5008.0518906450543</v>
      </c>
      <c r="P47" s="132"/>
      <c r="R47" s="10"/>
    </row>
    <row r="48" spans="1:23" x14ac:dyDescent="0.2">
      <c r="A48" s="6" t="s">
        <v>79</v>
      </c>
      <c r="B48" s="115"/>
      <c r="C48" s="5"/>
      <c r="D48" s="4">
        <f t="shared" ref="D48:O48" si="23">SUBTOTAL(9,D42:D47)</f>
        <v>-222.74974689712394</v>
      </c>
      <c r="E48" s="4">
        <f t="shared" si="23"/>
        <v>-1127.8194899193995</v>
      </c>
      <c r="F48" s="4">
        <f t="shared" si="23"/>
        <v>-3066.8763650565998</v>
      </c>
      <c r="G48" s="4">
        <f t="shared" si="23"/>
        <v>-5932.2860561986599</v>
      </c>
      <c r="H48" s="4">
        <f t="shared" si="23"/>
        <v>-9423.2280310779643</v>
      </c>
      <c r="I48" s="4">
        <f t="shared" si="23"/>
        <v>-15614.095333615729</v>
      </c>
      <c r="J48" s="4">
        <f t="shared" si="23"/>
        <v>-25109.698957596269</v>
      </c>
      <c r="K48" s="4">
        <f t="shared" si="23"/>
        <v>-35896.575079432936</v>
      </c>
      <c r="L48" s="4">
        <f t="shared" si="23"/>
        <v>-47517.351806364335</v>
      </c>
      <c r="M48" s="4">
        <f t="shared" si="23"/>
        <v>-60274.46587146887</v>
      </c>
      <c r="N48" s="4">
        <f t="shared" si="23"/>
        <v>-74301.286389010405</v>
      </c>
      <c r="O48" s="4">
        <f t="shared" si="23"/>
        <v>-92371.853906213291</v>
      </c>
      <c r="P48" s="133"/>
      <c r="R48" s="10"/>
    </row>
    <row r="49" spans="1:18" x14ac:dyDescent="0.2">
      <c r="A49" s="148" t="s">
        <v>13</v>
      </c>
      <c r="B49" s="118" t="s">
        <v>63</v>
      </c>
      <c r="C49" s="119">
        <f>VLOOKUP(B49,'UE-230172 Alloc. Factors'!$B$7:$E$49,4,FALSE)</f>
        <v>7.9787774498314715E-2</v>
      </c>
      <c r="D49" s="10">
        <f>'2023 TC Projected (UE-230172)'!D120*$C49</f>
        <v>-3.8367508628237412</v>
      </c>
      <c r="E49" s="10">
        <f>'2023 TC Projected (UE-230172)'!E120*$C49</f>
        <v>-11.510252588471223</v>
      </c>
      <c r="F49" s="10">
        <f>'2023 TC Projected (UE-230172)'!F120*$C49</f>
        <v>-19.183754314118705</v>
      </c>
      <c r="G49" s="10">
        <f>'2023 TC Projected (UE-230172)'!G120*$C49</f>
        <v>-99.047831414033496</v>
      </c>
      <c r="H49" s="10">
        <f>'2023 TC Projected (UE-230172)'!H120*$C49</f>
        <v>-281.50624863905682</v>
      </c>
      <c r="I49" s="10">
        <f>'2023 TC Projected (UE-230172)'!I120*$C49</f>
        <v>-548.74241298547599</v>
      </c>
      <c r="J49" s="10">
        <f>'2023 TC Projected (UE-230172)'!J120*$C49</f>
        <v>-870.35255970244975</v>
      </c>
      <c r="K49" s="10">
        <f>'2023 TC Projected (UE-230172)'!K120*$C49</f>
        <v>-1191.9627064194235</v>
      </c>
      <c r="L49" s="10">
        <f>'2023 TC Projected (UE-230172)'!L120*$C49</f>
        <v>-1513.5728531363973</v>
      </c>
      <c r="M49" s="10">
        <f>'2023 TC Projected (UE-230172)'!M120*$C49</f>
        <v>-1855.4082539930005</v>
      </c>
      <c r="N49" s="10">
        <f>'2023 TC Projected (UE-230172)'!N120*$C49</f>
        <v>-2427.6106811492091</v>
      </c>
      <c r="O49" s="10">
        <f>'2023 TC Projected (UE-230172)'!O120*$C49</f>
        <v>-7168.212629197591</v>
      </c>
      <c r="P49" s="132"/>
      <c r="R49" s="10"/>
    </row>
    <row r="50" spans="1:18" x14ac:dyDescent="0.2">
      <c r="A50" s="148" t="s">
        <v>13</v>
      </c>
      <c r="B50" s="118" t="s">
        <v>61</v>
      </c>
      <c r="C50" s="119">
        <f>VLOOKUP(B50,'UE-230172 Alloc. Factors'!$B$7:$E$49,4,FALSE)</f>
        <v>7.9787774498314715E-2</v>
      </c>
      <c r="D50" s="10">
        <f>'2023 TC Projected (UE-230172)'!D121*$C50</f>
        <v>0</v>
      </c>
      <c r="E50" s="10">
        <f>'2023 TC Projected (UE-230172)'!E121*$C50</f>
        <v>-1.6828016410397597E-14</v>
      </c>
      <c r="F50" s="10">
        <f>'2023 TC Projected (UE-230172)'!F121*$C50</f>
        <v>-5.0484049231192791E-14</v>
      </c>
      <c r="G50" s="10">
        <f>'2023 TC Projected (UE-230172)'!G121*$C50</f>
        <v>-8.4140082051987984E-14</v>
      </c>
      <c r="H50" s="10">
        <f>'2023 TC Projected (UE-230172)'!H121*$C50</f>
        <v>-1.1779611487278318E-13</v>
      </c>
      <c r="I50" s="10">
        <f>'2023 TC Projected (UE-230172)'!I121*$C50</f>
        <v>-1.5145214769357837E-13</v>
      </c>
      <c r="J50" s="10">
        <f>'2023 TC Projected (UE-230172)'!J121*$C50</f>
        <v>-1.8510818051437357E-13</v>
      </c>
      <c r="K50" s="10">
        <f>'2023 TC Projected (UE-230172)'!K121*$C50</f>
        <v>-2.1876421333516878E-13</v>
      </c>
      <c r="L50" s="10">
        <f>'2023 TC Projected (UE-230172)'!L121*$C50</f>
        <v>-2.5242024615596395E-13</v>
      </c>
      <c r="M50" s="10">
        <f>'2023 TC Projected (UE-230172)'!M121*$C50</f>
        <v>-1026.5397393574622</v>
      </c>
      <c r="N50" s="10">
        <f>'2023 TC Projected (UE-230172)'!N121*$C50</f>
        <v>-4080.9957144677669</v>
      </c>
      <c r="O50" s="10">
        <f>'2023 TC Projected (UE-230172)'!O121*$C50</f>
        <v>-9231.7459437790694</v>
      </c>
      <c r="P50" s="132"/>
      <c r="R50" s="10"/>
    </row>
    <row r="51" spans="1:18" x14ac:dyDescent="0.2">
      <c r="A51" s="6" t="s">
        <v>76</v>
      </c>
      <c r="B51" s="115"/>
      <c r="C51" s="5"/>
      <c r="D51" s="4">
        <f>SUBTOTAL(9,D49:D50)</f>
        <v>-3.8367508628237412</v>
      </c>
      <c r="E51" s="4">
        <f t="shared" ref="E51:O51" si="24">SUBTOTAL(9,E49:E50)</f>
        <v>-11.510252588471239</v>
      </c>
      <c r="F51" s="4">
        <f t="shared" si="24"/>
        <v>-19.183754314118755</v>
      </c>
      <c r="G51" s="4">
        <f t="shared" si="24"/>
        <v>-99.047831414033581</v>
      </c>
      <c r="H51" s="4">
        <f t="shared" si="24"/>
        <v>-281.50624863905693</v>
      </c>
      <c r="I51" s="4">
        <f t="shared" si="24"/>
        <v>-548.74241298547611</v>
      </c>
      <c r="J51" s="4">
        <f t="shared" si="24"/>
        <v>-870.35255970244998</v>
      </c>
      <c r="K51" s="4">
        <f t="shared" si="24"/>
        <v>-1191.9627064194237</v>
      </c>
      <c r="L51" s="4">
        <f t="shared" si="24"/>
        <v>-1513.5728531363975</v>
      </c>
      <c r="M51" s="4">
        <f t="shared" si="24"/>
        <v>-2881.9479933504626</v>
      </c>
      <c r="N51" s="4">
        <f t="shared" si="24"/>
        <v>-6508.6063956169764</v>
      </c>
      <c r="O51" s="4">
        <f t="shared" si="24"/>
        <v>-16399.958572976662</v>
      </c>
      <c r="P51" s="133"/>
    </row>
    <row r="52" spans="1:18" x14ac:dyDescent="0.2">
      <c r="A52" s="148" t="s">
        <v>2</v>
      </c>
      <c r="B52" s="118" t="s">
        <v>59</v>
      </c>
      <c r="C52" s="119">
        <f>VLOOKUP(B52,'UE-230172 Alloc. Factors'!$B$7:$E$49,4,FALSE)</f>
        <v>7.0845810240555085E-2</v>
      </c>
      <c r="D52" s="10">
        <f>'2023 TC Projected (UE-230172)'!D123*$C52</f>
        <v>-127.34057706011654</v>
      </c>
      <c r="E52" s="10">
        <f>'2023 TC Projected (UE-230172)'!E123*$C52</f>
        <v>-817.33157217270366</v>
      </c>
      <c r="F52" s="10">
        <f>'2023 TC Projected (UE-230172)'!F123*$C52</f>
        <v>-3423.3925626949576</v>
      </c>
      <c r="G52" s="10">
        <f>'2023 TC Projected (UE-230172)'!G123*$C52</f>
        <v>-8096.1760446128492</v>
      </c>
      <c r="H52" s="10">
        <f>'2023 TC Projected (UE-230172)'!H123*$C52</f>
        <v>-13836.728111095572</v>
      </c>
      <c r="I52" s="10">
        <f>'2023 TC Projected (UE-230172)'!I123*$C52</f>
        <v>-21461.348298839537</v>
      </c>
      <c r="J52" s="10">
        <f>'2023 TC Projected (UE-230172)'!J123*$C52</f>
        <v>-32325.274772479715</v>
      </c>
      <c r="K52" s="10">
        <f>'2023 TC Projected (UE-230172)'!K123*$C52</f>
        <v>-45542.452746824951</v>
      </c>
      <c r="L52" s="10">
        <f>'2023 TC Projected (UE-230172)'!L123*$C52</f>
        <v>-59970.532485927652</v>
      </c>
      <c r="M52" s="10">
        <f>'2023 TC Projected (UE-230172)'!M123*$C52</f>
        <v>-75606.169121279803</v>
      </c>
      <c r="N52" s="10">
        <f>'2023 TC Projected (UE-230172)'!N123*$C52</f>
        <v>-92304.712477493144</v>
      </c>
      <c r="O52" s="10">
        <f>'2023 TC Projected (UE-230172)'!O123*$C52</f>
        <v>-112853.5601425982</v>
      </c>
      <c r="P52" s="132"/>
      <c r="R52" s="10"/>
    </row>
    <row r="53" spans="1:18" x14ac:dyDescent="0.2">
      <c r="A53" s="148" t="s">
        <v>2</v>
      </c>
      <c r="B53" s="118" t="s">
        <v>55</v>
      </c>
      <c r="C53" s="119">
        <f>VLOOKUP(B53,'UE-230172 Alloc. Factors'!$B$7:$E$49,4,FALSE)</f>
        <v>1</v>
      </c>
      <c r="D53" s="10">
        <f>'2023 TC Projected (UE-230172)'!D124*$C53</f>
        <v>0</v>
      </c>
      <c r="E53" s="10">
        <f>'2023 TC Projected (UE-230172)'!E124*$C53</f>
        <v>0</v>
      </c>
      <c r="F53" s="10">
        <f>'2023 TC Projected (UE-230172)'!F124*$C53</f>
        <v>0</v>
      </c>
      <c r="G53" s="10">
        <f>'2023 TC Projected (UE-230172)'!G124*$C53</f>
        <v>0</v>
      </c>
      <c r="H53" s="10">
        <f>'2023 TC Projected (UE-230172)'!H124*$C53</f>
        <v>0</v>
      </c>
      <c r="I53" s="10">
        <f>'2023 TC Projected (UE-230172)'!I124*$C53</f>
        <v>0</v>
      </c>
      <c r="J53" s="10">
        <f>'2023 TC Projected (UE-230172)'!J124*$C53</f>
        <v>0</v>
      </c>
      <c r="K53" s="10">
        <f>'2023 TC Projected (UE-230172)'!K124*$C53</f>
        <v>0</v>
      </c>
      <c r="L53" s="10">
        <f>'2023 TC Projected (UE-230172)'!L124*$C53</f>
        <v>0</v>
      </c>
      <c r="M53" s="10">
        <f>'2023 TC Projected (UE-230172)'!M124*$C53</f>
        <v>0</v>
      </c>
      <c r="N53" s="10">
        <f>'2023 TC Projected (UE-230172)'!N124*$C53</f>
        <v>0</v>
      </c>
      <c r="O53" s="10">
        <f>'2023 TC Projected (UE-230172)'!O124*$C53</f>
        <v>0</v>
      </c>
      <c r="P53" s="132"/>
    </row>
    <row r="54" spans="1:18" x14ac:dyDescent="0.2">
      <c r="A54" s="6" t="s">
        <v>51</v>
      </c>
      <c r="B54" s="115"/>
      <c r="C54" s="5"/>
      <c r="D54" s="4">
        <f t="shared" ref="D54:O54" si="25">SUBTOTAL(9,D52:D53)</f>
        <v>-127.34057706011654</v>
      </c>
      <c r="E54" s="4">
        <f t="shared" si="25"/>
        <v>-817.33157217270366</v>
      </c>
      <c r="F54" s="4">
        <f t="shared" si="25"/>
        <v>-3423.3925626949576</v>
      </c>
      <c r="G54" s="4">
        <f t="shared" si="25"/>
        <v>-8096.1760446128492</v>
      </c>
      <c r="H54" s="4">
        <f t="shared" si="25"/>
        <v>-13836.728111095572</v>
      </c>
      <c r="I54" s="4">
        <f t="shared" si="25"/>
        <v>-21461.348298839537</v>
      </c>
      <c r="J54" s="4">
        <f t="shared" si="25"/>
        <v>-32325.274772479715</v>
      </c>
      <c r="K54" s="4">
        <f t="shared" si="25"/>
        <v>-45542.452746824951</v>
      </c>
      <c r="L54" s="4">
        <f t="shared" si="25"/>
        <v>-59970.532485927652</v>
      </c>
      <c r="M54" s="4">
        <f t="shared" si="25"/>
        <v>-75606.169121279803</v>
      </c>
      <c r="N54" s="4">
        <f t="shared" si="25"/>
        <v>-92304.712477493144</v>
      </c>
      <c r="O54" s="4">
        <f t="shared" si="25"/>
        <v>-112853.5601425982</v>
      </c>
      <c r="P54" s="133"/>
    </row>
    <row r="55" spans="1:18" x14ac:dyDescent="0.2">
      <c r="A55" s="148" t="s">
        <v>11</v>
      </c>
      <c r="B55" s="118" t="s">
        <v>27</v>
      </c>
      <c r="C55" s="119">
        <f>VLOOKUP(B55,'UE-230172 Alloc. Factors'!$B$7:$E$49,4,FALSE)</f>
        <v>0.22162982918040364</v>
      </c>
      <c r="D55" s="10">
        <f>'2023 TC Projected (UE-230172)'!D126*$C55</f>
        <v>-4.4370819599166227</v>
      </c>
      <c r="E55" s="10">
        <f>'2023 TC Projected (UE-230172)'!E126*$C55</f>
        <v>-17.748327839666491</v>
      </c>
      <c r="F55" s="10">
        <f>'2023 TC Projected (UE-230172)'!F126*$C55</f>
        <v>-42.994676699382111</v>
      </c>
      <c r="G55" s="10">
        <f>'2023 TC Projected (UE-230172)'!G126*$C55</f>
        <v>-86.697485711846795</v>
      </c>
      <c r="H55" s="10">
        <f>'2023 TC Projected (UE-230172)'!H126*$C55</f>
        <v>-223.8561296223956</v>
      </c>
      <c r="I55" s="10">
        <f>'2023 TC Projected (UE-230172)'!I126*$C55</f>
        <v>-538.48930984933861</v>
      </c>
      <c r="J55" s="10">
        <f>'2023 TC Projected (UE-230172)'!J126*$C55</f>
        <v>-974.02352132231601</v>
      </c>
      <c r="K55" s="10">
        <f>'2023 TC Projected (UE-230172)'!K126*$C55</f>
        <v>-1445.3401558534536</v>
      </c>
      <c r="L55" s="10">
        <f>'2023 TC Projected (UE-230172)'!L126*$C55</f>
        <v>-1936.3738551108629</v>
      </c>
      <c r="M55" s="10">
        <f>'2023 TC Projected (UE-230172)'!M126*$C55</f>
        <v>-2447.124619094544</v>
      </c>
      <c r="N55" s="10">
        <f>'2023 TC Projected (UE-230172)'!N126*$C55</f>
        <v>-4127.225326491146</v>
      </c>
      <c r="O55" s="10">
        <f>'2023 TC Projected (UE-230172)'!O126*$C55</f>
        <v>-7197.8444989111522</v>
      </c>
      <c r="P55" s="132"/>
      <c r="R55" s="10"/>
    </row>
    <row r="56" spans="1:18" x14ac:dyDescent="0.2">
      <c r="A56" s="148" t="s">
        <v>11</v>
      </c>
      <c r="B56" s="118" t="s">
        <v>31</v>
      </c>
      <c r="C56" s="119">
        <f>VLOOKUP(B56,'UE-230172 Alloc. Factors'!$B$7:$E$49,4,FALSE)</f>
        <v>7.9787774498314715E-2</v>
      </c>
      <c r="D56" s="10">
        <f>'2023 TC Projected (UE-230172)'!D127*$C56</f>
        <v>0</v>
      </c>
      <c r="E56" s="10">
        <f>'2023 TC Projected (UE-230172)'!E127*$C56</f>
        <v>0</v>
      </c>
      <c r="F56" s="10">
        <f>'2023 TC Projected (UE-230172)'!F127*$C56</f>
        <v>0</v>
      </c>
      <c r="G56" s="10">
        <f>'2023 TC Projected (UE-230172)'!G127*$C56</f>
        <v>0</v>
      </c>
      <c r="H56" s="10">
        <f>'2023 TC Projected (UE-230172)'!H127*$C56</f>
        <v>0</v>
      </c>
      <c r="I56" s="10">
        <f>'2023 TC Projected (UE-230172)'!I127*$C56</f>
        <v>0</v>
      </c>
      <c r="J56" s="10">
        <f>'2023 TC Projected (UE-230172)'!J127*$C56</f>
        <v>0</v>
      </c>
      <c r="K56" s="10">
        <f>'2023 TC Projected (UE-230172)'!K127*$C56</f>
        <v>0</v>
      </c>
      <c r="L56" s="10">
        <f>'2023 TC Projected (UE-230172)'!L127*$C56</f>
        <v>0</v>
      </c>
      <c r="M56" s="10">
        <f>'2023 TC Projected (UE-230172)'!M127*$C56</f>
        <v>0</v>
      </c>
      <c r="N56" s="10">
        <f>'2023 TC Projected (UE-230172)'!N127*$C56</f>
        <v>0</v>
      </c>
      <c r="O56" s="10">
        <f>'2023 TC Projected (UE-230172)'!O127*$C56</f>
        <v>0</v>
      </c>
      <c r="P56" s="132"/>
    </row>
    <row r="57" spans="1:18" x14ac:dyDescent="0.2">
      <c r="A57" s="148" t="s">
        <v>11</v>
      </c>
      <c r="B57" s="118" t="s">
        <v>46</v>
      </c>
      <c r="C57" s="119">
        <f>VLOOKUP(B57,'UE-230172 Alloc. Factors'!$B$7:$E$49,4,FALSE)</f>
        <v>7.9787774498314715E-2</v>
      </c>
      <c r="D57" s="10">
        <f>'2023 TC Projected (UE-230172)'!D128*$C57</f>
        <v>-11.683294066964796</v>
      </c>
      <c r="E57" s="10">
        <f>'2023 TC Projected (UE-230172)'!E128*$C57</f>
        <v>-46.733176267859186</v>
      </c>
      <c r="F57" s="10">
        <f>'2023 TC Projected (UE-230172)'!F128*$C57</f>
        <v>-608.28270496637037</v>
      </c>
      <c r="G57" s="10">
        <f>'2023 TC Projected (UE-230172)'!G128*$C57</f>
        <v>-1696.3318801624987</v>
      </c>
      <c r="H57" s="10">
        <f>'2023 TC Projected (UE-230172)'!H128*$C57</f>
        <v>-2807.7476434925566</v>
      </c>
      <c r="I57" s="10">
        <f>'2023 TC Projected (UE-230172)'!I128*$C57</f>
        <v>-4445.6630533202315</v>
      </c>
      <c r="J57" s="10">
        <f>'2023 TC Projected (UE-230172)'!J128*$C57</f>
        <v>-6610.0781096455239</v>
      </c>
      <c r="K57" s="10">
        <f>'2023 TC Projected (UE-230172)'!K128*$C57</f>
        <v>-8797.8597541047457</v>
      </c>
      <c r="L57" s="10">
        <f>'2023 TC Projected (UE-230172)'!L128*$C57</f>
        <v>-11512.141045061584</v>
      </c>
      <c r="M57" s="10">
        <f>'2023 TC Projected (UE-230172)'!M128*$C57</f>
        <v>-14757.751641741123</v>
      </c>
      <c r="N57" s="10">
        <f>'2023 TC Projected (UE-230172)'!N128*$C57</f>
        <v>-29450.528457199554</v>
      </c>
      <c r="O57" s="10">
        <f>'2023 TC Projected (UE-230172)'!O128*$C57</f>
        <v>-56173.968397635865</v>
      </c>
      <c r="P57" s="132"/>
      <c r="R57" s="10"/>
    </row>
    <row r="58" spans="1:18" x14ac:dyDescent="0.2">
      <c r="A58" s="6" t="s">
        <v>44</v>
      </c>
      <c r="B58" s="115"/>
      <c r="C58" s="5"/>
      <c r="D58" s="4">
        <f t="shared" ref="D58:O58" si="26">SUBTOTAL(9,D55:D57)</f>
        <v>-16.12037602688142</v>
      </c>
      <c r="E58" s="4">
        <f t="shared" si="26"/>
        <v>-64.48150410752568</v>
      </c>
      <c r="F58" s="4">
        <f t="shared" si="26"/>
        <v>-651.2773816657525</v>
      </c>
      <c r="G58" s="4">
        <f t="shared" si="26"/>
        <v>-1783.0293658743456</v>
      </c>
      <c r="H58" s="4">
        <f t="shared" si="26"/>
        <v>-3031.6037731149522</v>
      </c>
      <c r="I58" s="4">
        <f t="shared" si="26"/>
        <v>-4984.15236316957</v>
      </c>
      <c r="J58" s="4">
        <f t="shared" si="26"/>
        <v>-7584.1016309678398</v>
      </c>
      <c r="K58" s="4">
        <f t="shared" si="26"/>
        <v>-10243.199909958199</v>
      </c>
      <c r="L58" s="4">
        <f t="shared" si="26"/>
        <v>-13448.514900172448</v>
      </c>
      <c r="M58" s="4">
        <f t="shared" si="26"/>
        <v>-17204.876260835666</v>
      </c>
      <c r="N58" s="4">
        <f t="shared" si="26"/>
        <v>-33577.753783690699</v>
      </c>
      <c r="O58" s="4">
        <f t="shared" si="26"/>
        <v>-63371.812896547017</v>
      </c>
      <c r="P58" s="133"/>
    </row>
    <row r="59" spans="1:18" x14ac:dyDescent="0.2">
      <c r="A59" s="148" t="s">
        <v>15</v>
      </c>
      <c r="B59" s="118" t="s">
        <v>27</v>
      </c>
      <c r="C59" s="119">
        <f>VLOOKUP(B59,'UE-230172 Alloc. Factors'!$B$7:$E$49,4,FALSE)</f>
        <v>0.22162982918040364</v>
      </c>
      <c r="D59" s="10">
        <f>'2023 TC Projected (UE-230172)'!D130*$C59</f>
        <v>0</v>
      </c>
      <c r="E59" s="10">
        <f>'2023 TC Projected (UE-230172)'!E130*$C59</f>
        <v>0</v>
      </c>
      <c r="F59" s="10">
        <f>'2023 TC Projected (UE-230172)'!F130*$C59</f>
        <v>0</v>
      </c>
      <c r="G59" s="10">
        <f>'2023 TC Projected (UE-230172)'!G130*$C59</f>
        <v>0</v>
      </c>
      <c r="H59" s="10">
        <f>'2023 TC Projected (UE-230172)'!H130*$C59</f>
        <v>0</v>
      </c>
      <c r="I59" s="10">
        <f>'2023 TC Projected (UE-230172)'!I130*$C59</f>
        <v>0</v>
      </c>
      <c r="J59" s="10">
        <f>'2023 TC Projected (UE-230172)'!J130*$C59</f>
        <v>0</v>
      </c>
      <c r="K59" s="10">
        <f>'2023 TC Projected (UE-230172)'!K130*$C59</f>
        <v>0</v>
      </c>
      <c r="L59" s="10">
        <f>'2023 TC Projected (UE-230172)'!L130*$C59</f>
        <v>0</v>
      </c>
      <c r="M59" s="10">
        <f>'2023 TC Projected (UE-230172)'!M130*$C59</f>
        <v>0</v>
      </c>
      <c r="N59" s="10">
        <f>'2023 TC Projected (UE-230172)'!N130*$C59</f>
        <v>0</v>
      </c>
      <c r="O59" s="10">
        <f>'2023 TC Projected (UE-230172)'!O130*$C59</f>
        <v>-33.821263180591458</v>
      </c>
      <c r="P59" s="132"/>
    </row>
    <row r="60" spans="1:18" x14ac:dyDescent="0.2">
      <c r="A60" s="148" t="s">
        <v>15</v>
      </c>
      <c r="B60" s="118" t="s">
        <v>33</v>
      </c>
      <c r="C60" s="119">
        <f>VLOOKUP(B60,'UE-230172 Alloc. Factors'!$B$7:$E$49,4,FALSE)</f>
        <v>0.22162982918040364</v>
      </c>
      <c r="D60" s="10">
        <f>'2023 TC Projected (UE-230172)'!D131*$C60</f>
        <v>-3.9160042578423302</v>
      </c>
      <c r="E60" s="10">
        <f>'2023 TC Projected (UE-230172)'!E131*$C60</f>
        <v>-15.576508556333735</v>
      </c>
      <c r="F60" s="10">
        <f>'2023 TC Projected (UE-230172)'!F131*$C60</f>
        <v>-34.805512704110519</v>
      </c>
      <c r="G60" s="10">
        <f>'2023 TC Projected (UE-230172)'!G131*$C60</f>
        <v>-61.425033362117262</v>
      </c>
      <c r="H60" s="10">
        <f>'2023 TC Projected (UE-230172)'!H131*$C60</f>
        <v>-95.255070334641076</v>
      </c>
      <c r="I60" s="10">
        <f>'2023 TC Projected (UE-230172)'!I131*$C60</f>
        <v>-422.29405454343669</v>
      </c>
      <c r="J60" s="10">
        <f>'2023 TC Projected (UE-230172)'!J131*$C60</f>
        <v>-1042.3578478572576</v>
      </c>
      <c r="K60" s="10">
        <f>'2023 TC Projected (UE-230172)'!K131*$C60</f>
        <v>-1669.0797070111014</v>
      </c>
      <c r="L60" s="10">
        <f>'2023 TC Projected (UE-230172)'!L131*$C60</f>
        <v>-2794.8828434526326</v>
      </c>
      <c r="M60" s="10">
        <f>'2023 TC Projected (UE-230172)'!M131*$C60</f>
        <v>-4422.8501720924578</v>
      </c>
      <c r="N60" s="10">
        <f>'2023 TC Projected (UE-230172)'!N131*$C60</f>
        <v>-6062.2725068356494</v>
      </c>
      <c r="O60" s="10">
        <f>'2023 TC Projected (UE-230172)'!O131*$C60</f>
        <v>-7766.7778788243777</v>
      </c>
      <c r="P60" s="132"/>
    </row>
    <row r="61" spans="1:18" x14ac:dyDescent="0.2">
      <c r="A61" s="148" t="s">
        <v>15</v>
      </c>
      <c r="B61" s="118" t="s">
        <v>33</v>
      </c>
      <c r="C61" s="119">
        <f>VLOOKUP(B61,'UE-230172 Alloc. Factors'!$B$7:$E$49,4,FALSE)</f>
        <v>0.22162982918040364</v>
      </c>
      <c r="D61" s="10">
        <f>'2023 TC Projected (UE-230172)'!D132*$C61</f>
        <v>0</v>
      </c>
      <c r="E61" s="10">
        <f>'2023 TC Projected (UE-230172)'!E132*$C61</f>
        <v>0</v>
      </c>
      <c r="F61" s="10">
        <f>'2023 TC Projected (UE-230172)'!F132*$C61</f>
        <v>0</v>
      </c>
      <c r="G61" s="10">
        <f>'2023 TC Projected (UE-230172)'!G132*$C61</f>
        <v>0</v>
      </c>
      <c r="H61" s="10">
        <f>'2023 TC Projected (UE-230172)'!H132*$C61</f>
        <v>0</v>
      </c>
      <c r="I61" s="10">
        <f>'2023 TC Projected (UE-230172)'!I132*$C61</f>
        <v>-25.714694861811786</v>
      </c>
      <c r="J61" s="10">
        <f>'2023 TC Projected (UE-230172)'!J132*$C61</f>
        <v>-77.144084585435351</v>
      </c>
      <c r="K61" s="10">
        <f>'2023 TC Projected (UE-230172)'!K132*$C61</f>
        <v>-128.57347430905895</v>
      </c>
      <c r="L61" s="10">
        <f>'2023 TC Projected (UE-230172)'!L132*$C61</f>
        <v>-180.00286403268251</v>
      </c>
      <c r="M61" s="10">
        <f>'2023 TC Projected (UE-230172)'!M132*$C61</f>
        <v>-231.4322537563061</v>
      </c>
      <c r="N61" s="10">
        <f>'2023 TC Projected (UE-230172)'!N132*$C61</f>
        <v>-282.86164347992963</v>
      </c>
      <c r="O61" s="10">
        <f>'2023 TC Projected (UE-230172)'!O132*$C61</f>
        <v>-470.45005070209049</v>
      </c>
      <c r="P61" s="132"/>
    </row>
    <row r="62" spans="1:18" x14ac:dyDescent="0.2">
      <c r="A62" s="148" t="s">
        <v>15</v>
      </c>
      <c r="B62" s="118" t="s">
        <v>31</v>
      </c>
      <c r="C62" s="119">
        <f>VLOOKUP(B62,'UE-230172 Alloc. Factors'!$B$7:$E$49,4,FALSE)</f>
        <v>7.9787774498314715E-2</v>
      </c>
      <c r="D62" s="10">
        <f>'2023 TC Projected (UE-230172)'!D133*$C62</f>
        <v>0</v>
      </c>
      <c r="E62" s="10">
        <f>'2023 TC Projected (UE-230172)'!E133*$C62</f>
        <v>0</v>
      </c>
      <c r="F62" s="10">
        <f>'2023 TC Projected (UE-230172)'!F133*$C62</f>
        <v>0</v>
      </c>
      <c r="G62" s="10">
        <f>'2023 TC Projected (UE-230172)'!G133*$C62</f>
        <v>147.77114343850585</v>
      </c>
      <c r="H62" s="10">
        <f>'2023 TC Projected (UE-230172)'!H133*$C62</f>
        <v>443.31343031551756</v>
      </c>
      <c r="I62" s="10">
        <f>'2023 TC Projected (UE-230172)'!I133*$C62</f>
        <v>738.85571719252914</v>
      </c>
      <c r="J62" s="10">
        <f>'2023 TC Projected (UE-230172)'!J133*$C62</f>
        <v>1034.3980040695408</v>
      </c>
      <c r="K62" s="10">
        <f>'2023 TC Projected (UE-230172)'!K133*$C62</f>
        <v>1329.9402909465523</v>
      </c>
      <c r="L62" s="10">
        <f>'2023 TC Projected (UE-230172)'!L133*$C62</f>
        <v>1625.482577823564</v>
      </c>
      <c r="M62" s="10">
        <f>'2023 TC Projected (UE-230172)'!M133*$C62</f>
        <v>1921.0248647005756</v>
      </c>
      <c r="N62" s="10">
        <f>'2023 TC Projected (UE-230172)'!N133*$C62</f>
        <v>2216.5671515775871</v>
      </c>
      <c r="O62" s="10">
        <f>'2023 TC Projected (UE-230172)'!O133*$C62</f>
        <v>2512.1094384545986</v>
      </c>
      <c r="P62" s="132"/>
      <c r="R62" s="10"/>
    </row>
    <row r="63" spans="1:18" x14ac:dyDescent="0.2">
      <c r="A63" s="6" t="s">
        <v>39</v>
      </c>
      <c r="B63" s="115"/>
      <c r="C63" s="5"/>
      <c r="D63" s="4">
        <f t="shared" ref="D63:O63" si="27">SUBTOTAL(9,D59:D62)</f>
        <v>-3.9160042578423302</v>
      </c>
      <c r="E63" s="4">
        <f t="shared" si="27"/>
        <v>-15.576508556333735</v>
      </c>
      <c r="F63" s="4">
        <f t="shared" si="27"/>
        <v>-34.805512704110519</v>
      </c>
      <c r="G63" s="4">
        <f t="shared" si="27"/>
        <v>86.346110076388584</v>
      </c>
      <c r="H63" s="4">
        <f t="shared" si="27"/>
        <v>348.0583599808765</v>
      </c>
      <c r="I63" s="4">
        <f t="shared" si="27"/>
        <v>290.84696778728068</v>
      </c>
      <c r="J63" s="4">
        <f t="shared" si="27"/>
        <v>-85.103928373152257</v>
      </c>
      <c r="K63" s="4">
        <f t="shared" si="27"/>
        <v>-467.71289037360816</v>
      </c>
      <c r="L63" s="4">
        <f t="shared" si="27"/>
        <v>-1349.4031296617509</v>
      </c>
      <c r="M63" s="4">
        <f t="shared" si="27"/>
        <v>-2733.257561148188</v>
      </c>
      <c r="N63" s="4">
        <f t="shared" si="27"/>
        <v>-4128.5669987379915</v>
      </c>
      <c r="O63" s="4">
        <f t="shared" si="27"/>
        <v>-5758.9397542524612</v>
      </c>
      <c r="P63" s="133"/>
    </row>
    <row r="64" spans="1:18" x14ac:dyDescent="0.2">
      <c r="A64" s="148" t="s">
        <v>38</v>
      </c>
      <c r="B64" s="118" t="s">
        <v>31</v>
      </c>
      <c r="C64" s="119">
        <f>VLOOKUP(B64,'UE-230172 Alloc. Factors'!$B$7:$E$49,4,FALSE)</f>
        <v>7.9787774498314715E-2</v>
      </c>
      <c r="D64" s="10">
        <f>'2023 TC Projected (UE-230172)'!D135*$C64</f>
        <v>-1.2411453213724812</v>
      </c>
      <c r="E64" s="10">
        <f>'2023 TC Projected (UE-230172)'!E135*$C64</f>
        <v>-4.9645812854899249</v>
      </c>
      <c r="F64" s="10">
        <f>'2023 TC Projected (UE-230172)'!F135*$C64</f>
        <v>-11.170307892352332</v>
      </c>
      <c r="G64" s="10">
        <f>'2023 TC Projected (UE-230172)'!G135*$C64</f>
        <v>-167.62946858046556</v>
      </c>
      <c r="H64" s="10">
        <f>'2023 TC Projected (UE-230172)'!H135*$C64</f>
        <v>-474.34206334982952</v>
      </c>
      <c r="I64" s="10">
        <f>'2023 TC Projected (UE-230172)'!I135*$C64</f>
        <v>-797.11392644347495</v>
      </c>
      <c r="J64" s="10">
        <f>'2023 TC Projected (UE-230172)'!J135*$C64</f>
        <v>-1135.9450578614019</v>
      </c>
      <c r="K64" s="10">
        <f>'2023 TC Projected (UE-230172)'!K135*$C64</f>
        <v>-1477.2584799220738</v>
      </c>
      <c r="L64" s="10">
        <f>'2023 TC Projected (UE-230172)'!L135*$C64</f>
        <v>-1821.0541926254907</v>
      </c>
      <c r="M64" s="10">
        <f>'2023 TC Projected (UE-230172)'!M135*$C64</f>
        <v>-2167.3321959716527</v>
      </c>
      <c r="N64" s="10">
        <f>'2023 TC Projected (UE-230172)'!N135*$C64</f>
        <v>-2516.0924899605593</v>
      </c>
      <c r="O64" s="10">
        <f>'2023 TC Projected (UE-230172)'!O135*$C64</f>
        <v>-2872.4451176469706</v>
      </c>
      <c r="P64" s="132"/>
      <c r="R64" s="10"/>
    </row>
    <row r="65" spans="1:19" x14ac:dyDescent="0.2">
      <c r="A65" s="6" t="s">
        <v>36</v>
      </c>
      <c r="B65" s="115"/>
      <c r="C65" s="5"/>
      <c r="D65" s="4">
        <f>SUBTOTAL(9,D64)</f>
        <v>-1.2411453213724812</v>
      </c>
      <c r="E65" s="4">
        <f t="shared" ref="E65:O65" si="28">SUBTOTAL(9,E64)</f>
        <v>-4.9645812854899249</v>
      </c>
      <c r="F65" s="4">
        <f t="shared" si="28"/>
        <v>-11.170307892352332</v>
      </c>
      <c r="G65" s="4">
        <f t="shared" si="28"/>
        <v>-167.62946858046556</v>
      </c>
      <c r="H65" s="4">
        <f t="shared" si="28"/>
        <v>-474.34206334982952</v>
      </c>
      <c r="I65" s="4">
        <f t="shared" si="28"/>
        <v>-797.11392644347495</v>
      </c>
      <c r="J65" s="4">
        <f t="shared" si="28"/>
        <v>-1135.9450578614019</v>
      </c>
      <c r="K65" s="4">
        <f t="shared" si="28"/>
        <v>-1477.2584799220738</v>
      </c>
      <c r="L65" s="4">
        <f t="shared" si="28"/>
        <v>-1821.0541926254907</v>
      </c>
      <c r="M65" s="4">
        <f t="shared" si="28"/>
        <v>-2167.3321959716527</v>
      </c>
      <c r="N65" s="4">
        <f t="shared" si="28"/>
        <v>-2516.0924899605593</v>
      </c>
      <c r="O65" s="4">
        <f t="shared" si="28"/>
        <v>-2872.4451176469706</v>
      </c>
      <c r="P65" s="133"/>
    </row>
    <row r="66" spans="1:19" x14ac:dyDescent="0.2">
      <c r="A66" s="148" t="s">
        <v>8</v>
      </c>
      <c r="B66" s="118" t="s">
        <v>27</v>
      </c>
      <c r="C66" s="119">
        <f>VLOOKUP(B66,'UE-230172 Alloc. Factors'!$B$7:$E$49,4,FALSE)</f>
        <v>0.22162982918040364</v>
      </c>
      <c r="D66" s="10">
        <f>'2023 TC Projected (UE-230172)'!D137*$C66</f>
        <v>0</v>
      </c>
      <c r="E66" s="10">
        <f>'2023 TC Projected (UE-230172)'!E137*$C66</f>
        <v>0</v>
      </c>
      <c r="F66" s="10">
        <f>'2023 TC Projected (UE-230172)'!F137*$C66</f>
        <v>0</v>
      </c>
      <c r="G66" s="10">
        <f>'2023 TC Projected (UE-230172)'!G137*$C66</f>
        <v>0</v>
      </c>
      <c r="H66" s="10">
        <f>'2023 TC Projected (UE-230172)'!H137*$C66</f>
        <v>0</v>
      </c>
      <c r="I66" s="10">
        <f>'2023 TC Projected (UE-230172)'!I137*$C66</f>
        <v>0</v>
      </c>
      <c r="J66" s="10">
        <f>'2023 TC Projected (UE-230172)'!J137*$C66</f>
        <v>0</v>
      </c>
      <c r="K66" s="10">
        <f>'2023 TC Projected (UE-230172)'!K137*$C66</f>
        <v>0</v>
      </c>
      <c r="L66" s="10">
        <f>'2023 TC Projected (UE-230172)'!L137*$C66</f>
        <v>0</v>
      </c>
      <c r="M66" s="10">
        <f>'2023 TC Projected (UE-230172)'!M137*$C66</f>
        <v>0</v>
      </c>
      <c r="N66" s="10">
        <f>'2023 TC Projected (UE-230172)'!N137*$C66</f>
        <v>0</v>
      </c>
      <c r="O66" s="10">
        <f>'2023 TC Projected (UE-230172)'!O137*$C66</f>
        <v>0</v>
      </c>
      <c r="P66" s="132"/>
    </row>
    <row r="67" spans="1:19" x14ac:dyDescent="0.2">
      <c r="A67" s="148" t="s">
        <v>8</v>
      </c>
      <c r="B67" s="118" t="s">
        <v>33</v>
      </c>
      <c r="C67" s="119">
        <f>VLOOKUP(B67,'UE-230172 Alloc. Factors'!$B$7:$E$49,4,FALSE)</f>
        <v>0.22162982918040364</v>
      </c>
      <c r="D67" s="10">
        <f>'2023 TC Projected (UE-230172)'!D138*$C67</f>
        <v>0</v>
      </c>
      <c r="E67" s="10">
        <f>'2023 TC Projected (UE-230172)'!E138*$C67</f>
        <v>0</v>
      </c>
      <c r="F67" s="10">
        <f>'2023 TC Projected (UE-230172)'!F138*$C67</f>
        <v>0</v>
      </c>
      <c r="G67" s="10">
        <f>'2023 TC Projected (UE-230172)'!G138*$C67</f>
        <v>0</v>
      </c>
      <c r="H67" s="10">
        <f>'2023 TC Projected (UE-230172)'!H138*$C67</f>
        <v>0</v>
      </c>
      <c r="I67" s="10">
        <f>'2023 TC Projected (UE-230172)'!I138*$C67</f>
        <v>0</v>
      </c>
      <c r="J67" s="10">
        <f>'2023 TC Projected (UE-230172)'!J138*$C67</f>
        <v>0</v>
      </c>
      <c r="K67" s="10">
        <f>'2023 TC Projected (UE-230172)'!K138*$C67</f>
        <v>0</v>
      </c>
      <c r="L67" s="10">
        <f>'2023 TC Projected (UE-230172)'!L138*$C67</f>
        <v>0</v>
      </c>
      <c r="M67" s="10">
        <f>'2023 TC Projected (UE-230172)'!M138*$C67</f>
        <v>0</v>
      </c>
      <c r="N67" s="10">
        <f>'2023 TC Projected (UE-230172)'!N138*$C67</f>
        <v>0</v>
      </c>
      <c r="O67" s="10">
        <f>'2023 TC Projected (UE-230172)'!O138*$C67</f>
        <v>0</v>
      </c>
      <c r="P67" s="132"/>
    </row>
    <row r="68" spans="1:19" x14ac:dyDescent="0.2">
      <c r="A68" s="148" t="s">
        <v>8</v>
      </c>
      <c r="B68" s="118" t="s">
        <v>31</v>
      </c>
      <c r="C68" s="119">
        <f>VLOOKUP(B68,'UE-230172 Alloc. Factors'!$B$7:$E$49,4,FALSE)</f>
        <v>7.9787774498314715E-2</v>
      </c>
      <c r="D68" s="10">
        <f>'2023 TC Projected (UE-230172)'!D139*$C68</f>
        <v>-265.9694139565475</v>
      </c>
      <c r="E68" s="10">
        <f>'2023 TC Projected (UE-230172)'!E139*$C68</f>
        <v>-1033.1099749127595</v>
      </c>
      <c r="F68" s="10">
        <f>'2023 TC Projected (UE-230172)'!F139*$C68</f>
        <v>-3125.5253947579649</v>
      </c>
      <c r="G68" s="10">
        <f>'2023 TC Projected (UE-230172)'!G139*$C68</f>
        <v>-6826.2725425877779</v>
      </c>
      <c r="H68" s="10">
        <f>'2023 TC Projected (UE-230172)'!H139*$C68</f>
        <v>-12680.33607719465</v>
      </c>
      <c r="I68" s="10">
        <f>'2023 TC Projected (UE-230172)'!I139*$C68</f>
        <v>-21638.555312892837</v>
      </c>
      <c r="J68" s="10">
        <f>'2023 TC Projected (UE-230172)'!J139*$C68</f>
        <v>-32599.592400031695</v>
      </c>
      <c r="K68" s="10">
        <f>'2023 TC Projected (UE-230172)'!K139*$C68</f>
        <v>-44962.802437795319</v>
      </c>
      <c r="L68" s="10">
        <f>'2023 TC Projected (UE-230172)'!L139*$C68</f>
        <v>-58512.053017984239</v>
      </c>
      <c r="M68" s="10">
        <f>'2023 TC Projected (UE-230172)'!M139*$C68</f>
        <v>-74618.403050932131</v>
      </c>
      <c r="N68" s="10">
        <f>'2023 TC Projected (UE-230172)'!N139*$C68</f>
        <v>-97223.895759949257</v>
      </c>
      <c r="O68" s="10">
        <f>'2023 TC Projected (UE-230172)'!O139*$C68</f>
        <v>-127410.94755399504</v>
      </c>
      <c r="P68" s="132"/>
      <c r="R68" s="10"/>
    </row>
    <row r="69" spans="1:19" x14ac:dyDescent="0.2">
      <c r="A69" s="6" t="s">
        <v>29</v>
      </c>
      <c r="B69" s="5"/>
      <c r="C69" s="5"/>
      <c r="D69" s="4">
        <f t="shared" ref="D69:O69" si="29">SUBTOTAL(9,D66:D68)</f>
        <v>-265.9694139565475</v>
      </c>
      <c r="E69" s="4">
        <f t="shared" si="29"/>
        <v>-1033.1099749127595</v>
      </c>
      <c r="F69" s="4">
        <f t="shared" si="29"/>
        <v>-3125.5253947579649</v>
      </c>
      <c r="G69" s="4">
        <f t="shared" si="29"/>
        <v>-6826.2725425877779</v>
      </c>
      <c r="H69" s="4">
        <f t="shared" si="29"/>
        <v>-12680.33607719465</v>
      </c>
      <c r="I69" s="4">
        <f t="shared" si="29"/>
        <v>-21638.555312892837</v>
      </c>
      <c r="J69" s="4">
        <f t="shared" si="29"/>
        <v>-32599.592400031695</v>
      </c>
      <c r="K69" s="4">
        <f t="shared" si="29"/>
        <v>-44962.802437795319</v>
      </c>
      <c r="L69" s="4">
        <f t="shared" si="29"/>
        <v>-58512.053017984239</v>
      </c>
      <c r="M69" s="4">
        <f t="shared" si="29"/>
        <v>-74618.403050932131</v>
      </c>
      <c r="N69" s="4">
        <f t="shared" si="29"/>
        <v>-97223.895759949257</v>
      </c>
      <c r="O69" s="4">
        <f t="shared" si="29"/>
        <v>-127410.94755399504</v>
      </c>
      <c r="P69" s="133"/>
    </row>
    <row r="70" spans="1:19" x14ac:dyDescent="0.2">
      <c r="A70" s="134" t="s">
        <v>26</v>
      </c>
      <c r="B70" s="135"/>
      <c r="C70" s="135"/>
      <c r="D70" s="136">
        <f t="shared" ref="D70:O70" si="30">SUBTOTAL(9,D40:D69)</f>
        <v>-1408.2470256448644</v>
      </c>
      <c r="E70" s="136">
        <f t="shared" si="30"/>
        <v>-6264.9389737247784</v>
      </c>
      <c r="F70" s="136">
        <f t="shared" si="30"/>
        <v>-19229.850550039831</v>
      </c>
      <c r="G70" s="136">
        <f t="shared" si="30"/>
        <v>-41809.098663138473</v>
      </c>
      <c r="H70" s="136">
        <f t="shared" si="30"/>
        <v>-73630.151204828318</v>
      </c>
      <c r="I70" s="136">
        <f t="shared" si="30"/>
        <v>-120630.38686182679</v>
      </c>
      <c r="J70" s="136">
        <f t="shared" si="30"/>
        <v>-185386.74358063369</v>
      </c>
      <c r="K70" s="136">
        <f t="shared" si="30"/>
        <v>-261832.17970686156</v>
      </c>
      <c r="L70" s="136">
        <f t="shared" si="30"/>
        <v>-345170.34772296296</v>
      </c>
      <c r="M70" s="136">
        <f t="shared" si="30"/>
        <v>-437914.87918039726</v>
      </c>
      <c r="N70" s="136">
        <f t="shared" si="30"/>
        <v>-557006.15915240662</v>
      </c>
      <c r="O70" s="136">
        <f t="shared" si="30"/>
        <v>-720585.78404257947</v>
      </c>
      <c r="P70" s="137"/>
    </row>
    <row r="71" spans="1:19" x14ac:dyDescent="0.2">
      <c r="C71" s="26"/>
      <c r="S71" s="1"/>
    </row>
    <row r="72" spans="1:19" x14ac:dyDescent="0.2">
      <c r="A72" s="158" t="s">
        <v>244</v>
      </c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60"/>
    </row>
    <row r="73" spans="1:19" x14ac:dyDescent="0.2">
      <c r="A73" s="141" t="s">
        <v>25</v>
      </c>
      <c r="B73" s="18" t="s">
        <v>102</v>
      </c>
      <c r="C73" s="18" t="s">
        <v>104</v>
      </c>
      <c r="D73" s="130" t="s">
        <v>113</v>
      </c>
      <c r="E73" s="130" t="s">
        <v>114</v>
      </c>
      <c r="F73" s="130" t="s">
        <v>115</v>
      </c>
      <c r="G73" s="130" t="s">
        <v>116</v>
      </c>
      <c r="H73" s="130" t="s">
        <v>117</v>
      </c>
      <c r="I73" s="130" t="s">
        <v>118</v>
      </c>
      <c r="J73" s="130" t="s">
        <v>119</v>
      </c>
      <c r="K73" s="130" t="s">
        <v>120</v>
      </c>
      <c r="L73" s="130" t="s">
        <v>121</v>
      </c>
      <c r="M73" s="130" t="s">
        <v>122</v>
      </c>
      <c r="N73" s="130" t="s">
        <v>123</v>
      </c>
      <c r="O73" s="130" t="s">
        <v>124</v>
      </c>
      <c r="P73" s="131" t="s">
        <v>245</v>
      </c>
    </row>
    <row r="74" spans="1:19" x14ac:dyDescent="0.2">
      <c r="A74" s="148" t="s">
        <v>6</v>
      </c>
      <c r="B74" s="118" t="s">
        <v>55</v>
      </c>
      <c r="C74" s="119">
        <f>VLOOKUP(B74,'UE-230172 Alloc. Factors'!$B$7:$E$49,4,FALSE)</f>
        <v>1</v>
      </c>
      <c r="D74" s="10">
        <f>D6+D40</f>
        <v>712030.49613421585</v>
      </c>
      <c r="E74" s="10">
        <f>SUM($D6:E6)+E40</f>
        <v>1535636.1368975069</v>
      </c>
      <c r="F74" s="10">
        <f>SUM($D6:F6)+F40</f>
        <v>3755909.0805884963</v>
      </c>
      <c r="G74" s="10">
        <f>SUM($D6:G6)+G40</f>
        <v>5595413.4168522358</v>
      </c>
      <c r="H74" s="10">
        <f>SUM($D6:H6)+H40</f>
        <v>8531099.9946510158</v>
      </c>
      <c r="I74" s="10">
        <f>SUM($D6:I6)+I40</f>
        <v>11475298.181568103</v>
      </c>
      <c r="J74" s="10">
        <f>SUM($D6:J6)+J40</f>
        <v>16074089.783955168</v>
      </c>
      <c r="K74" s="10">
        <f>SUM($D6:K6)+K40</f>
        <v>17518058.117175009</v>
      </c>
      <c r="L74" s="10">
        <f>SUM($D6:L6)+L40</f>
        <v>18427871.970867399</v>
      </c>
      <c r="M74" s="10">
        <f>SUM($D6:M6)+M40</f>
        <v>19670570.04932886</v>
      </c>
      <c r="N74" s="10">
        <f>SUM($D6:N6)+N40</f>
        <v>20782895.717858989</v>
      </c>
      <c r="O74" s="10">
        <f>SUM($D6:O6)+O40</f>
        <v>28014888.791959729</v>
      </c>
      <c r="P74" s="132">
        <f>P6+O40</f>
        <v>28014888.791959729</v>
      </c>
    </row>
    <row r="75" spans="1:19" x14ac:dyDescent="0.2">
      <c r="A75" s="6" t="s">
        <v>94</v>
      </c>
      <c r="B75" s="5"/>
      <c r="C75" s="5"/>
      <c r="D75" s="4">
        <f t="shared" ref="D75" si="31">SUBTOTAL(9,D74:D74)</f>
        <v>712030.49613421585</v>
      </c>
      <c r="E75" s="4">
        <f t="shared" ref="E75" si="32">SUBTOTAL(9,E74:E74)</f>
        <v>1535636.1368975069</v>
      </c>
      <c r="F75" s="4">
        <f t="shared" ref="F75" si="33">SUBTOTAL(9,F74:F74)</f>
        <v>3755909.0805884963</v>
      </c>
      <c r="G75" s="4">
        <f t="shared" ref="G75" si="34">SUBTOTAL(9,G74:G74)</f>
        <v>5595413.4168522358</v>
      </c>
      <c r="H75" s="4">
        <f t="shared" ref="H75" si="35">SUBTOTAL(9,H74:H74)</f>
        <v>8531099.9946510158</v>
      </c>
      <c r="I75" s="4">
        <f t="shared" ref="I75" si="36">SUBTOTAL(9,I74:I74)</f>
        <v>11475298.181568103</v>
      </c>
      <c r="J75" s="4">
        <f t="shared" ref="J75" si="37">SUBTOTAL(9,J74:J74)</f>
        <v>16074089.783955168</v>
      </c>
      <c r="K75" s="4">
        <f t="shared" ref="K75" si="38">SUBTOTAL(9,K74:K74)</f>
        <v>17518058.117175009</v>
      </c>
      <c r="L75" s="4">
        <f t="shared" ref="L75" si="39">SUBTOTAL(9,L74:L74)</f>
        <v>18427871.970867399</v>
      </c>
      <c r="M75" s="4">
        <f t="shared" ref="M75" si="40">SUBTOTAL(9,M74:M74)</f>
        <v>19670570.04932886</v>
      </c>
      <c r="N75" s="4">
        <f t="shared" ref="N75" si="41">SUBTOTAL(9,N74:N74)</f>
        <v>20782895.717858989</v>
      </c>
      <c r="O75" s="4">
        <f t="shared" ref="O75:P75" si="42">SUBTOTAL(9,O74:O74)</f>
        <v>28014888.791959729</v>
      </c>
      <c r="P75" s="133">
        <f t="shared" si="42"/>
        <v>28014888.791959729</v>
      </c>
    </row>
    <row r="76" spans="1:19" x14ac:dyDescent="0.2">
      <c r="A76" s="148" t="s">
        <v>4</v>
      </c>
      <c r="B76" s="118" t="s">
        <v>27</v>
      </c>
      <c r="C76" s="119">
        <f>VLOOKUP(B76,'UE-230172 Alloc. Factors'!$B$7:$E$49,4,FALSE)</f>
        <v>0.22162982918040364</v>
      </c>
      <c r="D76" s="10">
        <f t="shared" ref="D76:D81" si="43">D8+D42</f>
        <v>0</v>
      </c>
      <c r="E76" s="10">
        <f>SUM($D8:E8)+E42</f>
        <v>0</v>
      </c>
      <c r="F76" s="10">
        <f>SUM($D8:F8)+F42</f>
        <v>0</v>
      </c>
      <c r="G76" s="10">
        <f>SUM($D8:G8)+G42</f>
        <v>0</v>
      </c>
      <c r="H76" s="10">
        <f>SUM($D8:H8)+H42</f>
        <v>0</v>
      </c>
      <c r="I76" s="10">
        <f>SUM($D8:I8)+I42</f>
        <v>0</v>
      </c>
      <c r="J76" s="10">
        <f>SUM($D8:J8)+J42</f>
        <v>0</v>
      </c>
      <c r="K76" s="10">
        <f>SUM($D8:K8)+K42</f>
        <v>0</v>
      </c>
      <c r="L76" s="10">
        <f>SUM($D8:L8)+L42</f>
        <v>23989.317188450692</v>
      </c>
      <c r="M76" s="10">
        <f>SUM($D8:M8)+M42</f>
        <v>156020.83328322804</v>
      </c>
      <c r="N76" s="10">
        <f>SUM($D8:N8)+N42</f>
        <v>254207.83515439666</v>
      </c>
      <c r="O76" s="10">
        <f>SUM($D8:O8)+O42</f>
        <v>610351.37721251685</v>
      </c>
      <c r="P76" s="132">
        <f t="shared" ref="P76:P81" si="44">P8+O42</f>
        <v>610351.37721251685</v>
      </c>
    </row>
    <row r="77" spans="1:19" x14ac:dyDescent="0.2">
      <c r="A77" s="148" t="s">
        <v>4</v>
      </c>
      <c r="B77" s="118" t="s">
        <v>70</v>
      </c>
      <c r="C77" s="119">
        <f>VLOOKUP(B77,'UE-230172 Alloc. Factors'!$B$7:$E$49,4,FALSE)</f>
        <v>6.742981175467383E-2</v>
      </c>
      <c r="D77" s="10">
        <f t="shared" si="43"/>
        <v>0</v>
      </c>
      <c r="E77" s="10">
        <f>SUM($D9:E9)+E43</f>
        <v>0</v>
      </c>
      <c r="F77" s="10">
        <f>SUM($D9:F9)+F43</f>
        <v>0</v>
      </c>
      <c r="G77" s="10">
        <f>SUM($D9:G9)+G43</f>
        <v>0</v>
      </c>
      <c r="H77" s="10">
        <f>SUM($D9:H9)+H43</f>
        <v>0</v>
      </c>
      <c r="I77" s="10">
        <f>SUM($D9:I9)+I43</f>
        <v>0</v>
      </c>
      <c r="J77" s="10">
        <f>SUM($D9:J9)+J43</f>
        <v>0</v>
      </c>
      <c r="K77" s="10">
        <f>SUM($D9:K9)+K43</f>
        <v>0</v>
      </c>
      <c r="L77" s="10">
        <f>SUM($D9:L9)+L43</f>
        <v>0</v>
      </c>
      <c r="M77" s="10">
        <f>SUM($D9:M9)+M43</f>
        <v>0</v>
      </c>
      <c r="N77" s="10">
        <f>SUM($D9:N9)+N43</f>
        <v>0</v>
      </c>
      <c r="O77" s="10">
        <f>SUM($D9:O9)+O43</f>
        <v>0</v>
      </c>
      <c r="P77" s="132">
        <f t="shared" si="44"/>
        <v>0</v>
      </c>
    </row>
    <row r="78" spans="1:19" x14ac:dyDescent="0.2">
      <c r="A78" s="148" t="s">
        <v>4</v>
      </c>
      <c r="B78" s="118" t="s">
        <v>33</v>
      </c>
      <c r="C78" s="119">
        <f>VLOOKUP(B78,'UE-230172 Alloc. Factors'!$B$7:$E$49,4,FALSE)</f>
        <v>0.22162982918040364</v>
      </c>
      <c r="D78" s="10">
        <f t="shared" si="43"/>
        <v>171.86993699281453</v>
      </c>
      <c r="E78" s="10">
        <f>SUM($D10:E10)+E44</f>
        <v>339.61816597982221</v>
      </c>
      <c r="F78" s="10">
        <f>SUM($D10:F10)+F44</f>
        <v>503.20781357856862</v>
      </c>
      <c r="G78" s="10">
        <f>SUM($D10:G10)+G44</f>
        <v>662.60134555398338</v>
      </c>
      <c r="H78" s="10">
        <f>SUM($D10:H10)+H44</f>
        <v>817.76055139127459</v>
      </c>
      <c r="I78" s="10">
        <f>SUM($D10:I10)+I44</f>
        <v>968.64652842105966</v>
      </c>
      <c r="J78" s="10">
        <f>SUM($D10:J10)+J44</f>
        <v>1115.2196654811312</v>
      </c>
      <c r="K78" s="10">
        <f>SUM($D10:K10)+K44</f>
        <v>1257.4396260986209</v>
      </c>
      <c r="L78" s="10">
        <f>SUM($D10:L10)+L44</f>
        <v>1395.2653311756601</v>
      </c>
      <c r="M78" s="10">
        <f>SUM($D10:M10)+M44</f>
        <v>1528.6549411609367</v>
      </c>
      <c r="N78" s="10">
        <f>SUM($D10:N10)+N44</f>
        <v>1657.5658376888205</v>
      </c>
      <c r="O78" s="10">
        <f>SUM($D10:O10)+O44</f>
        <v>1781.9559150147379</v>
      </c>
      <c r="P78" s="132">
        <f t="shared" si="44"/>
        <v>1781.9559150147379</v>
      </c>
    </row>
    <row r="79" spans="1:19" x14ac:dyDescent="0.2">
      <c r="A79" s="148" t="s">
        <v>4</v>
      </c>
      <c r="B79" s="118" t="s">
        <v>31</v>
      </c>
      <c r="C79" s="119">
        <f>VLOOKUP(B79,'UE-230172 Alloc. Factors'!$B$7:$E$49,4,FALSE)</f>
        <v>7.9787774498314715E-2</v>
      </c>
      <c r="D79" s="10">
        <f t="shared" si="43"/>
        <v>70951.424460889582</v>
      </c>
      <c r="E79" s="10">
        <f>SUM($D11:E11)+E45</f>
        <v>78973.730470099297</v>
      </c>
      <c r="F79" s="10">
        <f>SUM($D11:F11)+F45</f>
        <v>92206.476929712677</v>
      </c>
      <c r="G79" s="10">
        <f>SUM($D11:G11)+G45</f>
        <v>100158.84809759332</v>
      </c>
      <c r="H79" s="10">
        <f>SUM($D11:H11)+H45</f>
        <v>108084.6759322789</v>
      </c>
      <c r="I79" s="10">
        <f>SUM($D11:I11)+I45</f>
        <v>115983.96043376942</v>
      </c>
      <c r="J79" s="10">
        <f>SUM($D11:J11)+J45</f>
        <v>123856.70160206489</v>
      </c>
      <c r="K79" s="10">
        <f>SUM($D11:K11)+K45</f>
        <v>131702.8994371653</v>
      </c>
      <c r="L79" s="10">
        <f>SUM($D11:L11)+L45</f>
        <v>139522.55393907064</v>
      </c>
      <c r="M79" s="10">
        <f>SUM($D11:M11)+M45</f>
        <v>147315.66510778092</v>
      </c>
      <c r="N79" s="10">
        <f>SUM($D11:N11)+N45</f>
        <v>155082.23294329617</v>
      </c>
      <c r="O79" s="10">
        <f>SUM($D11:O11)+O45</f>
        <v>162822.25744561636</v>
      </c>
      <c r="P79" s="132">
        <f t="shared" si="44"/>
        <v>162822.25744561636</v>
      </c>
    </row>
    <row r="80" spans="1:19" x14ac:dyDescent="0.2">
      <c r="A80" s="148" t="s">
        <v>4</v>
      </c>
      <c r="B80" s="118" t="s">
        <v>59</v>
      </c>
      <c r="C80" s="119">
        <f>VLOOKUP(B80,'UE-230172 Alloc. Factors'!$B$7:$E$49,4,FALSE)</f>
        <v>7.0845810240555085E-2</v>
      </c>
      <c r="D80" s="10">
        <f t="shared" si="43"/>
        <v>38346.574270443547</v>
      </c>
      <c r="E80" s="10">
        <f>SUM($D12:E12)+E46</f>
        <v>210130.4119287848</v>
      </c>
      <c r="F80" s="10">
        <f>SUM($D12:F12)+F46</f>
        <v>421175.1008177519</v>
      </c>
      <c r="G80" s="10">
        <f>SUM($D12:G12)+G46</f>
        <v>549149.95197634352</v>
      </c>
      <c r="H80" s="10">
        <f>SUM($D12:H12)+H46</f>
        <v>640874.61911398161</v>
      </c>
      <c r="I80" s="10">
        <f>SUM($D12:I12)+I46</f>
        <v>1576461.1061603301</v>
      </c>
      <c r="J80" s="10">
        <f>SUM($D12:J12)+J46</f>
        <v>1888459.2305727366</v>
      </c>
      <c r="K80" s="10">
        <f>SUM($D12:K12)+K46</f>
        <v>2026961.6391080522</v>
      </c>
      <c r="L80" s="10">
        <f>SUM($D12:L12)+L46</f>
        <v>2140538.5225400645</v>
      </c>
      <c r="M80" s="10">
        <f>SUM($D12:M12)+M46</f>
        <v>2278665.726241949</v>
      </c>
      <c r="N80" s="10">
        <f>SUM($D12:N12)+N46</f>
        <v>2388213.8539906661</v>
      </c>
      <c r="O80" s="10">
        <f>SUM($D12:O12)+O46</f>
        <v>2682738.6136988997</v>
      </c>
      <c r="P80" s="132">
        <f t="shared" si="44"/>
        <v>2682738.6136988997</v>
      </c>
    </row>
    <row r="81" spans="1:16" x14ac:dyDescent="0.2">
      <c r="A81" s="148" t="s">
        <v>4</v>
      </c>
      <c r="B81" s="118" t="s">
        <v>55</v>
      </c>
      <c r="C81" s="119">
        <f>VLOOKUP(B81,'UE-230172 Alloc. Factors'!$B$7:$E$49,4,FALSE)</f>
        <v>1</v>
      </c>
      <c r="D81" s="10">
        <f t="shared" si="43"/>
        <v>11229.463963813578</v>
      </c>
      <c r="E81" s="10">
        <f>SUM($D13:E13)+E47</f>
        <v>20663.264295720546</v>
      </c>
      <c r="F81" s="10">
        <f>SUM($D13:F13)+F47</f>
        <v>34622.46163861853</v>
      </c>
      <c r="G81" s="10">
        <f>SUM($D13:G13)+G47</f>
        <v>42684.767086427266</v>
      </c>
      <c r="H81" s="10">
        <f>SUM($D13:H13)+H47</f>
        <v>62959.755936957939</v>
      </c>
      <c r="I81" s="10">
        <f>SUM($D13:I13)+I47</f>
        <v>91371.470584776005</v>
      </c>
      <c r="J81" s="10">
        <f>SUM($D13:J13)+J47</f>
        <v>143969.67271798709</v>
      </c>
      <c r="K81" s="10">
        <f>SUM($D13:K13)+K47</f>
        <v>167081.87339371219</v>
      </c>
      <c r="L81" s="10">
        <f>SUM($D13:L13)+L47</f>
        <v>212331.65779761423</v>
      </c>
      <c r="M81" s="10">
        <f>SUM($D13:M13)+M47</f>
        <v>273028.57949999976</v>
      </c>
      <c r="N81" s="10">
        <f>SUM($D13:N13)+N47</f>
        <v>309287.41315487446</v>
      </c>
      <c r="O81" s="10">
        <f>SUM($D13:O13)+O47</f>
        <v>2322352.0920868749</v>
      </c>
      <c r="P81" s="132">
        <f t="shared" si="44"/>
        <v>2322352.0920868749</v>
      </c>
    </row>
    <row r="82" spans="1:16" x14ac:dyDescent="0.2">
      <c r="A82" s="6" t="s">
        <v>79</v>
      </c>
      <c r="B82" s="5"/>
      <c r="C82" s="5"/>
      <c r="D82" s="4">
        <f t="shared" ref="D82:P82" si="45">SUBTOTAL(9,D76:D81)</f>
        <v>120699.33263213953</v>
      </c>
      <c r="E82" s="4">
        <f t="shared" si="45"/>
        <v>310107.02486058447</v>
      </c>
      <c r="F82" s="4">
        <f t="shared" si="45"/>
        <v>548507.24719966168</v>
      </c>
      <c r="G82" s="4">
        <f t="shared" si="45"/>
        <v>692656.16850591812</v>
      </c>
      <c r="H82" s="4">
        <f t="shared" si="45"/>
        <v>812736.81153460965</v>
      </c>
      <c r="I82" s="4">
        <f t="shared" si="45"/>
        <v>1784785.1837072966</v>
      </c>
      <c r="J82" s="4">
        <f t="shared" si="45"/>
        <v>2157400.8245582697</v>
      </c>
      <c r="K82" s="4">
        <f t="shared" si="45"/>
        <v>2327003.8515650281</v>
      </c>
      <c r="L82" s="4">
        <f t="shared" si="45"/>
        <v>2517777.3167963754</v>
      </c>
      <c r="M82" s="4">
        <f t="shared" si="45"/>
        <v>2856559.4590741191</v>
      </c>
      <c r="N82" s="4">
        <f t="shared" si="45"/>
        <v>3108448.9010809222</v>
      </c>
      <c r="O82" s="4">
        <f t="shared" si="45"/>
        <v>5780046.2963589225</v>
      </c>
      <c r="P82" s="133">
        <f t="shared" si="45"/>
        <v>5780046.2963589225</v>
      </c>
    </row>
    <row r="83" spans="1:16" x14ac:dyDescent="0.2">
      <c r="A83" s="148" t="s">
        <v>13</v>
      </c>
      <c r="B83" s="118" t="s">
        <v>63</v>
      </c>
      <c r="C83" s="119">
        <f>VLOOKUP(B83,'UE-230172 Alloc. Factors'!$B$7:$E$49,4,FALSE)</f>
        <v>7.9787774498314715E-2</v>
      </c>
      <c r="D83" s="10">
        <f t="shared" ref="D83:D84" si="46">D15+D49</f>
        <v>3511.8845246445817</v>
      </c>
      <c r="E83" s="10">
        <f>SUM($D15:E15)+E49</f>
        <v>3504.2110229189343</v>
      </c>
      <c r="F83" s="10">
        <f>SUM($D15:F15)+F49</f>
        <v>3496.5375211932869</v>
      </c>
      <c r="G83" s="10">
        <f>SUM($D15:G15)+G49</f>
        <v>69566.900761079334</v>
      </c>
      <c r="H83" s="10">
        <f>SUM($D15:H15)+H49</f>
        <v>97244.255610798034</v>
      </c>
      <c r="I83" s="10">
        <f>SUM($D15:I15)+I49</f>
        <v>146801.40822981202</v>
      </c>
      <c r="J83" s="10">
        <f>SUM($D15:J15)+J49</f>
        <v>146479.79808309505</v>
      </c>
      <c r="K83" s="10">
        <f>SUM($D15:K15)+K49</f>
        <v>146158.18793637806</v>
      </c>
      <c r="L83" s="10">
        <f>SUM($D15:L15)+L49</f>
        <v>145836.5777896611</v>
      </c>
      <c r="M83" s="10">
        <f>SUM($D15:M15)+M49</f>
        <v>164027.70395538039</v>
      </c>
      <c r="N83" s="10">
        <f>SUM($D15:N15)+N49</f>
        <v>356014.23824847135</v>
      </c>
      <c r="O83" s="10">
        <f>SUM($D15:O15)+O49</f>
        <v>3978335.0428672149</v>
      </c>
      <c r="P83" s="132">
        <f t="shared" ref="P83:P84" si="47">P15+O49</f>
        <v>3978335.0428672149</v>
      </c>
    </row>
    <row r="84" spans="1:16" x14ac:dyDescent="0.2">
      <c r="A84" s="148" t="s">
        <v>13</v>
      </c>
      <c r="B84" s="118" t="s">
        <v>61</v>
      </c>
      <c r="C84" s="119">
        <f>VLOOKUP(B84,'UE-230172 Alloc. Factors'!$B$7:$E$49,4,FALSE)</f>
        <v>7.9787774498314715E-2</v>
      </c>
      <c r="D84" s="10">
        <f t="shared" si="46"/>
        <v>0</v>
      </c>
      <c r="E84" s="10">
        <f>SUM($D16:E16)+E50</f>
        <v>9.2716914296658129E-12</v>
      </c>
      <c r="F84" s="10">
        <f>SUM($D16:F16)+F50</f>
        <v>9.2380353968450171E-12</v>
      </c>
      <c r="G84" s="10">
        <f>SUM($D16:G16)+G50</f>
        <v>9.2043793640242213E-12</v>
      </c>
      <c r="H84" s="10">
        <f>SUM($D16:H16)+H50</f>
        <v>9.1707233312034271E-12</v>
      </c>
      <c r="I84" s="10">
        <f>SUM($D16:I16)+I50</f>
        <v>9.1370672983826313E-12</v>
      </c>
      <c r="J84" s="10">
        <f>SUM($D16:J16)+J50</f>
        <v>9.1034112655618371E-12</v>
      </c>
      <c r="K84" s="10">
        <f>SUM($D16:K16)+K50</f>
        <v>9.0697552327410413E-12</v>
      </c>
      <c r="L84" s="10">
        <f>SUM($D16:L16)+L50</f>
        <v>9.0360991999202455E-12</v>
      </c>
      <c r="M84" s="10">
        <f>SUM($D16:M16)+M50</f>
        <v>565590.113029078</v>
      </c>
      <c r="N84" s="10">
        <f>SUM($D16:N16)+N50</f>
        <v>1115263.015571703</v>
      </c>
      <c r="O84" s="10">
        <f>SUM($D16:O16)+O50</f>
        <v>1714471.3672831142</v>
      </c>
      <c r="P84" s="132">
        <f t="shared" si="47"/>
        <v>1714471.3672831142</v>
      </c>
    </row>
    <row r="85" spans="1:16" x14ac:dyDescent="0.2">
      <c r="A85" s="6" t="s">
        <v>76</v>
      </c>
      <c r="B85" s="5"/>
      <c r="C85" s="5"/>
      <c r="D85" s="4">
        <f>SUBTOTAL(9,D83:D84)</f>
        <v>3511.8845246445817</v>
      </c>
      <c r="E85" s="4">
        <f t="shared" ref="E85:P85" si="48">SUBTOTAL(9,E83:E84)</f>
        <v>3504.2110229189434</v>
      </c>
      <c r="F85" s="4">
        <f t="shared" si="48"/>
        <v>3496.537521193296</v>
      </c>
      <c r="G85" s="4">
        <f t="shared" si="48"/>
        <v>69566.900761079349</v>
      </c>
      <c r="H85" s="4">
        <f t="shared" si="48"/>
        <v>97244.255610798049</v>
      </c>
      <c r="I85" s="4">
        <f t="shared" si="48"/>
        <v>146801.40822981202</v>
      </c>
      <c r="J85" s="4">
        <f t="shared" si="48"/>
        <v>146479.79808309505</v>
      </c>
      <c r="K85" s="4">
        <f t="shared" si="48"/>
        <v>146158.18793637806</v>
      </c>
      <c r="L85" s="4">
        <f t="shared" si="48"/>
        <v>145836.5777896611</v>
      </c>
      <c r="M85" s="4">
        <f t="shared" si="48"/>
        <v>729617.81698445836</v>
      </c>
      <c r="N85" s="4">
        <f t="shared" si="48"/>
        <v>1471277.2538201744</v>
      </c>
      <c r="O85" s="4">
        <f t="shared" si="48"/>
        <v>5692806.4101503287</v>
      </c>
      <c r="P85" s="133">
        <f t="shared" si="48"/>
        <v>5692806.4101503287</v>
      </c>
    </row>
    <row r="86" spans="1:16" x14ac:dyDescent="0.2">
      <c r="A86" s="148" t="s">
        <v>2</v>
      </c>
      <c r="B86" s="118" t="s">
        <v>59</v>
      </c>
      <c r="C86" s="119">
        <f>VLOOKUP(B86,'UE-230172 Alloc. Factors'!$B$7:$E$49,4,FALSE)</f>
        <v>7.0845810240555085E-2</v>
      </c>
      <c r="D86" s="10">
        <f t="shared" ref="D86:D87" si="49">D18+D52</f>
        <v>43008.240505088899</v>
      </c>
      <c r="E86" s="10">
        <f>SUM($D18:E18)+E52</f>
        <v>189775.90499961999</v>
      </c>
      <c r="F86" s="10">
        <f>SUM($D18:F18)+F52</f>
        <v>688765.25985152251</v>
      </c>
      <c r="G86" s="10">
        <f>SUM($D18:G18)+G52</f>
        <v>882582.43519774405</v>
      </c>
      <c r="H86" s="10">
        <f>SUM($D18:H18)+H52</f>
        <v>1040049.8168352382</v>
      </c>
      <c r="I86" s="10">
        <f>SUM($D18:I18)+I52</f>
        <v>1507429.9606179546</v>
      </c>
      <c r="J86" s="10">
        <f>SUM($D18:J18)+J52</f>
        <v>2118849.8342049862</v>
      </c>
      <c r="K86" s="10">
        <f>SUM($D18:K18)+K52</f>
        <v>2280493.5939971767</v>
      </c>
      <c r="L86" s="10">
        <f>SUM($D18:L18)+L52</f>
        <v>2501387.6655123625</v>
      </c>
      <c r="M86" s="10">
        <f>SUM($D18:M18)+M52</f>
        <v>2659479.9197384045</v>
      </c>
      <c r="N86" s="10">
        <f>SUM($D18:N18)+N52</f>
        <v>2829104.4614074896</v>
      </c>
      <c r="O86" s="10">
        <f>SUM($D18:O18)+O52</f>
        <v>3926491.6858649198</v>
      </c>
      <c r="P86" s="132">
        <f t="shared" ref="P86:P87" si="50">P18+O52</f>
        <v>3926491.6858649198</v>
      </c>
    </row>
    <row r="87" spans="1:16" x14ac:dyDescent="0.2">
      <c r="A87" s="148" t="s">
        <v>2</v>
      </c>
      <c r="B87" s="118" t="s">
        <v>55</v>
      </c>
      <c r="C87" s="119">
        <f>VLOOKUP(B87,'UE-230172 Alloc. Factors'!$B$7:$E$49,4,FALSE)</f>
        <v>1</v>
      </c>
      <c r="D87" s="10">
        <f t="shared" si="49"/>
        <v>0</v>
      </c>
      <c r="E87" s="10">
        <f>SUM($D19:E19)+E53</f>
        <v>0</v>
      </c>
      <c r="F87" s="10">
        <f>SUM($D19:F19)+F53</f>
        <v>0</v>
      </c>
      <c r="G87" s="10">
        <f>SUM($D19:G19)+G53</f>
        <v>0</v>
      </c>
      <c r="H87" s="10">
        <f>SUM($D19:H19)+H53</f>
        <v>0</v>
      </c>
      <c r="I87" s="10">
        <f>SUM($D19:I19)+I53</f>
        <v>0</v>
      </c>
      <c r="J87" s="10">
        <f>SUM($D19:J19)+J53</f>
        <v>0</v>
      </c>
      <c r="K87" s="10">
        <f>SUM($D19:K19)+K53</f>
        <v>0</v>
      </c>
      <c r="L87" s="10">
        <f>SUM($D19:L19)+L53</f>
        <v>0</v>
      </c>
      <c r="M87" s="10">
        <f>SUM($D19:M19)+M53</f>
        <v>0</v>
      </c>
      <c r="N87" s="10">
        <f>SUM($D19:N19)+N53</f>
        <v>0</v>
      </c>
      <c r="O87" s="10">
        <f>SUM($D19:O19)+O53</f>
        <v>0</v>
      </c>
      <c r="P87" s="132">
        <f t="shared" si="50"/>
        <v>0</v>
      </c>
    </row>
    <row r="88" spans="1:16" x14ac:dyDescent="0.2">
      <c r="A88" s="6" t="s">
        <v>51</v>
      </c>
      <c r="B88" s="5"/>
      <c r="C88" s="5"/>
      <c r="D88" s="4">
        <f t="shared" ref="D88:P88" si="51">SUBTOTAL(9,D86:D87)</f>
        <v>43008.240505088899</v>
      </c>
      <c r="E88" s="4">
        <f t="shared" si="51"/>
        <v>189775.90499961999</v>
      </c>
      <c r="F88" s="4">
        <f t="shared" si="51"/>
        <v>688765.25985152251</v>
      </c>
      <c r="G88" s="4">
        <f t="shared" si="51"/>
        <v>882582.43519774405</v>
      </c>
      <c r="H88" s="4">
        <f t="shared" si="51"/>
        <v>1040049.8168352382</v>
      </c>
      <c r="I88" s="4">
        <f t="shared" si="51"/>
        <v>1507429.9606179546</v>
      </c>
      <c r="J88" s="4">
        <f t="shared" si="51"/>
        <v>2118849.8342049862</v>
      </c>
      <c r="K88" s="4">
        <f t="shared" si="51"/>
        <v>2280493.5939971767</v>
      </c>
      <c r="L88" s="4">
        <f t="shared" si="51"/>
        <v>2501387.6655123625</v>
      </c>
      <c r="M88" s="4">
        <f t="shared" si="51"/>
        <v>2659479.9197384045</v>
      </c>
      <c r="N88" s="4">
        <f t="shared" si="51"/>
        <v>2829104.4614074896</v>
      </c>
      <c r="O88" s="4">
        <f t="shared" si="51"/>
        <v>3926491.6858649198</v>
      </c>
      <c r="P88" s="133">
        <f t="shared" si="51"/>
        <v>3926491.6858649198</v>
      </c>
    </row>
    <row r="89" spans="1:16" x14ac:dyDescent="0.2">
      <c r="A89" s="148" t="s">
        <v>11</v>
      </c>
      <c r="B89" s="118" t="s">
        <v>27</v>
      </c>
      <c r="C89" s="119">
        <f>VLOOKUP(B89,'UE-230172 Alloc. Factors'!$B$7:$E$49,4,FALSE)</f>
        <v>0.22162982918040364</v>
      </c>
      <c r="D89" s="10">
        <f t="shared" ref="D89:D91" si="52">D21+D55</f>
        <v>2886.535654343636</v>
      </c>
      <c r="E89" s="10">
        <f>SUM($D21:E21)+E55</f>
        <v>5764.1971447674387</v>
      </c>
      <c r="F89" s="10">
        <f>SUM($D21:F21)+F55</f>
        <v>10624.272847880889</v>
      </c>
      <c r="G89" s="10">
        <f>SUM($D21:G21)+G55</f>
        <v>17720.521261602378</v>
      </c>
      <c r="H89" s="10">
        <f>SUM($D21:H21)+H55</f>
        <v>71334.39181397279</v>
      </c>
      <c r="I89" s="10">
        <f>SUM($D21:I21)+I55</f>
        <v>132901.94300299746</v>
      </c>
      <c r="J89" s="10">
        <f>SUM($D21:J21)+J55</f>
        <v>149357.0729476666</v>
      </c>
      <c r="K89" s="10">
        <f>SUM($D21:K21)+K55</f>
        <v>155309.0652669163</v>
      </c>
      <c r="L89" s="10">
        <f>SUM($D21:L21)+L55</f>
        <v>161241.34052143971</v>
      </c>
      <c r="M89" s="10">
        <f>SUM($D21:M21)+M55</f>
        <v>167153.89871123686</v>
      </c>
      <c r="N89" s="10">
        <f>SUM($D21:N21)+N55</f>
        <v>920938.33248948539</v>
      </c>
      <c r="O89" s="10">
        <f>SUM($D21:O21)+O55</f>
        <v>1068392.9730305045</v>
      </c>
      <c r="P89" s="132">
        <f t="shared" ref="P89:P91" si="53">P21+O55</f>
        <v>1068392.9730305045</v>
      </c>
    </row>
    <row r="90" spans="1:16" x14ac:dyDescent="0.2">
      <c r="A90" s="148" t="s">
        <v>11</v>
      </c>
      <c r="B90" s="118" t="s">
        <v>31</v>
      </c>
      <c r="C90" s="119">
        <f>VLOOKUP(B90,'UE-230172 Alloc. Factors'!$B$7:$E$49,4,FALSE)</f>
        <v>7.9787774498314715E-2</v>
      </c>
      <c r="D90" s="10">
        <f t="shared" si="52"/>
        <v>0</v>
      </c>
      <c r="E90" s="10">
        <f>SUM($D22:E22)+E56</f>
        <v>0</v>
      </c>
      <c r="F90" s="10">
        <f>SUM($D22:F22)+F56</f>
        <v>0</v>
      </c>
      <c r="G90" s="10">
        <f>SUM($D22:G22)+G56</f>
        <v>0</v>
      </c>
      <c r="H90" s="10">
        <f>SUM($D22:H22)+H56</f>
        <v>0</v>
      </c>
      <c r="I90" s="10">
        <f>SUM($D22:I22)+I56</f>
        <v>0</v>
      </c>
      <c r="J90" s="10">
        <f>SUM($D22:J22)+J56</f>
        <v>0</v>
      </c>
      <c r="K90" s="10">
        <f>SUM($D22:K22)+K56</f>
        <v>0</v>
      </c>
      <c r="L90" s="10">
        <f>SUM($D22:L22)+L56</f>
        <v>0</v>
      </c>
      <c r="M90" s="10">
        <f>SUM($D22:M22)+M56</f>
        <v>0</v>
      </c>
      <c r="N90" s="10">
        <f>SUM($D22:N22)+N56</f>
        <v>0</v>
      </c>
      <c r="O90" s="10">
        <f>SUM($D22:O22)+O56</f>
        <v>0</v>
      </c>
      <c r="P90" s="132">
        <f t="shared" si="53"/>
        <v>0</v>
      </c>
    </row>
    <row r="91" spans="1:16" x14ac:dyDescent="0.2">
      <c r="A91" s="148" t="s">
        <v>11</v>
      </c>
      <c r="B91" s="118" t="s">
        <v>46</v>
      </c>
      <c r="C91" s="119">
        <f>VLOOKUP(B91,'UE-230172 Alloc. Factors'!$B$7:$E$49,4,FALSE)</f>
        <v>7.9787774498314715E-2</v>
      </c>
      <c r="D91" s="10">
        <f t="shared" si="52"/>
        <v>6650.7768542845051</v>
      </c>
      <c r="E91" s="10">
        <f>SUM($D23:E23)+E57</f>
        <v>13278.187120435081</v>
      </c>
      <c r="F91" s="10">
        <f>SUM($D23:F23)+F57</f>
        <v>306293.38162724383</v>
      </c>
      <c r="G91" s="10">
        <f>SUM($D23:G23)+G57</f>
        <v>311867.79260039917</v>
      </c>
      <c r="H91" s="10">
        <f>SUM($D23:H23)+H57</f>
        <v>317418.83698542055</v>
      </c>
      <c r="I91" s="10">
        <f>SUM($D23:I23)+I57</f>
        <v>609357.66561110015</v>
      </c>
      <c r="J91" s="10">
        <f>SUM($D23:J23)+J57</f>
        <v>613855.71070312639</v>
      </c>
      <c r="K91" s="10">
        <f>SUM($D23:K23)+K57</f>
        <v>618330.38920701866</v>
      </c>
      <c r="L91" s="10">
        <f>SUM($D23:L23)+L57</f>
        <v>909192.85195156909</v>
      </c>
      <c r="M91" s="10">
        <f>SUM($D23:M23)+M57</f>
        <v>915363.84018474747</v>
      </c>
      <c r="N91" s="10">
        <f>SUM($D23:N23)+N57</f>
        <v>7419061.4603264341</v>
      </c>
      <c r="O91" s="10">
        <f>SUM($D23:O23)+O57</f>
        <v>7734496.8117820127</v>
      </c>
      <c r="P91" s="132">
        <f t="shared" si="53"/>
        <v>7734496.8117820127</v>
      </c>
    </row>
    <row r="92" spans="1:16" x14ac:dyDescent="0.2">
      <c r="A92" s="6" t="s">
        <v>44</v>
      </c>
      <c r="B92" s="5"/>
      <c r="C92" s="5"/>
      <c r="D92" s="4">
        <f t="shared" ref="D92:P92" si="54">SUBTOTAL(9,D89:D91)</f>
        <v>9537.3125086281416</v>
      </c>
      <c r="E92" s="4">
        <f t="shared" si="54"/>
        <v>19042.38426520252</v>
      </c>
      <c r="F92" s="4">
        <f t="shared" si="54"/>
        <v>316917.65447512473</v>
      </c>
      <c r="G92" s="4">
        <f t="shared" si="54"/>
        <v>329588.31386200152</v>
      </c>
      <c r="H92" s="4">
        <f t="shared" si="54"/>
        <v>388753.22879939334</v>
      </c>
      <c r="I92" s="4">
        <f t="shared" si="54"/>
        <v>742259.60861409758</v>
      </c>
      <c r="J92" s="4">
        <f t="shared" si="54"/>
        <v>763212.78365079302</v>
      </c>
      <c r="K92" s="4">
        <f t="shared" si="54"/>
        <v>773639.45447393495</v>
      </c>
      <c r="L92" s="4">
        <f t="shared" si="54"/>
        <v>1070434.1924730088</v>
      </c>
      <c r="M92" s="4">
        <f t="shared" si="54"/>
        <v>1082517.7388959844</v>
      </c>
      <c r="N92" s="4">
        <f t="shared" si="54"/>
        <v>8339999.79281592</v>
      </c>
      <c r="O92" s="4">
        <f t="shared" si="54"/>
        <v>8802889.7848125175</v>
      </c>
      <c r="P92" s="133">
        <f t="shared" si="54"/>
        <v>8802889.7848125175</v>
      </c>
    </row>
    <row r="93" spans="1:16" x14ac:dyDescent="0.2">
      <c r="A93" s="148" t="s">
        <v>15</v>
      </c>
      <c r="B93" s="118" t="s">
        <v>27</v>
      </c>
      <c r="C93" s="119">
        <f>VLOOKUP(B93,'UE-230172 Alloc. Factors'!$B$7:$E$49,4,FALSE)</f>
        <v>0.22162982918040364</v>
      </c>
      <c r="D93" s="10">
        <f t="shared" ref="D93:D96" si="55">D25+D59</f>
        <v>0</v>
      </c>
      <c r="E93" s="10">
        <f>SUM($D25:E25)+E59</f>
        <v>0</v>
      </c>
      <c r="F93" s="10">
        <f>SUM($D25:F25)+F59</f>
        <v>0</v>
      </c>
      <c r="G93" s="10">
        <f>SUM($D25:G25)+G59</f>
        <v>0</v>
      </c>
      <c r="H93" s="10">
        <f>SUM($D25:H25)+H59</f>
        <v>0</v>
      </c>
      <c r="I93" s="10">
        <f>SUM($D25:I25)+I59</f>
        <v>0</v>
      </c>
      <c r="J93" s="10">
        <f>SUM($D25:J25)+J59</f>
        <v>0</v>
      </c>
      <c r="K93" s="10">
        <f>SUM($D25:K25)+K59</f>
        <v>0</v>
      </c>
      <c r="L93" s="10">
        <f>SUM($D25:L25)+L59</f>
        <v>0</v>
      </c>
      <c r="M93" s="10">
        <f>SUM($D25:M25)+M59</f>
        <v>0</v>
      </c>
      <c r="N93" s="10">
        <f>SUM($D25:N25)+N59</f>
        <v>0</v>
      </c>
      <c r="O93" s="10">
        <f>SUM($D25:O25)+O59</f>
        <v>35724.342451982178</v>
      </c>
      <c r="P93" s="132">
        <f t="shared" ref="P93:P96" si="56">P25+O59</f>
        <v>35724.342451982178</v>
      </c>
    </row>
    <row r="94" spans="1:16" x14ac:dyDescent="0.2">
      <c r="A94" s="148" t="s">
        <v>15</v>
      </c>
      <c r="B94" s="118" t="s">
        <v>33</v>
      </c>
      <c r="C94" s="119">
        <f>VLOOKUP(B94,'UE-230172 Alloc. Factors'!$B$7:$E$49,4,FALSE)</f>
        <v>0.22162982918040364</v>
      </c>
      <c r="D94" s="10">
        <f t="shared" si="55"/>
        <v>11103.528307759365</v>
      </c>
      <c r="E94" s="10">
        <f>SUM($D26:E26)+E60</f>
        <v>21951.101069399483</v>
      </c>
      <c r="F94" s="10">
        <f>SUM($D26:F26)+F60</f>
        <v>32540.105396953531</v>
      </c>
      <c r="G94" s="10">
        <f>SUM($D26:G26)+G60</f>
        <v>42867.883116311568</v>
      </c>
      <c r="H94" s="10">
        <f>SUM($D26:H26)+H60</f>
        <v>52931.729726627418</v>
      </c>
      <c r="I94" s="10">
        <f>SUM($D26:I26)+I60</f>
        <v>874171.59839426412</v>
      </c>
      <c r="J94" s="10">
        <f>SUM($D26:J26)+J60</f>
        <v>883126.91762855137</v>
      </c>
      <c r="K94" s="10">
        <f>SUM($D26:K26)+K60</f>
        <v>891809.90342975874</v>
      </c>
      <c r="L94" s="10">
        <f>SUM($D26:L26)+L60</f>
        <v>2296979.9767029323</v>
      </c>
      <c r="M94" s="10">
        <f>SUM($D26:M26)+M60</f>
        <v>2313406.16761069</v>
      </c>
      <c r="N94" s="10">
        <f>SUM($D26:N26)+N60</f>
        <v>2326203.8291346412</v>
      </c>
      <c r="O94" s="10">
        <f>SUM($D26:O26)+O60</f>
        <v>2494665.2597842366</v>
      </c>
      <c r="P94" s="132">
        <f t="shared" si="56"/>
        <v>2494665.2597842366</v>
      </c>
    </row>
    <row r="95" spans="1:16" x14ac:dyDescent="0.2">
      <c r="A95" s="148" t="s">
        <v>15</v>
      </c>
      <c r="B95" s="118" t="s">
        <v>33</v>
      </c>
      <c r="C95" s="119">
        <f>VLOOKUP(B95,'UE-230172 Alloc. Factors'!$B$7:$E$49,4,FALSE)</f>
        <v>0.22162982918040364</v>
      </c>
      <c r="D95" s="10">
        <f t="shared" si="55"/>
        <v>0</v>
      </c>
      <c r="E95" s="10">
        <f>SUM($D27:E27)+E61</f>
        <v>0</v>
      </c>
      <c r="F95" s="10">
        <f>SUM($D27:F27)+F61</f>
        <v>0</v>
      </c>
      <c r="G95" s="10">
        <f>SUM($D27:G27)+G61</f>
        <v>0</v>
      </c>
      <c r="H95" s="10">
        <f>SUM($D27:H27)+H61</f>
        <v>0</v>
      </c>
      <c r="I95" s="10">
        <f>SUM($D27:I27)+I61</f>
        <v>68640.627450848973</v>
      </c>
      <c r="J95" s="10">
        <f>SUM($D27:J27)+J61</f>
        <v>68589.198061125353</v>
      </c>
      <c r="K95" s="10">
        <f>SUM($D27:K27)+K61</f>
        <v>68537.768671401733</v>
      </c>
      <c r="L95" s="10">
        <f>SUM($D27:L27)+L61</f>
        <v>68486.339281678112</v>
      </c>
      <c r="M95" s="10">
        <f>SUM($D27:M27)+M61</f>
        <v>68434.909891954478</v>
      </c>
      <c r="N95" s="10">
        <f>SUM($D27:N27)+N61</f>
        <v>68383.480502230857</v>
      </c>
      <c r="O95" s="10">
        <f>SUM($D27:O27)+O61</f>
        <v>431783.39457255695</v>
      </c>
      <c r="P95" s="132">
        <f t="shared" si="56"/>
        <v>431783.39457255695</v>
      </c>
    </row>
    <row r="96" spans="1:16" x14ac:dyDescent="0.2">
      <c r="A96" s="148" t="s">
        <v>15</v>
      </c>
      <c r="B96" s="118" t="s">
        <v>31</v>
      </c>
      <c r="C96" s="119">
        <f>VLOOKUP(B96,'UE-230172 Alloc. Factors'!$B$7:$E$49,4,FALSE)</f>
        <v>7.9787774498314715E-2</v>
      </c>
      <c r="D96" s="10">
        <f t="shared" si="55"/>
        <v>0</v>
      </c>
      <c r="E96" s="10">
        <f>SUM($D28:E28)+E62</f>
        <v>0</v>
      </c>
      <c r="F96" s="10">
        <f>SUM($D28:F28)+F62</f>
        <v>0</v>
      </c>
      <c r="G96" s="10">
        <f>SUM($D28:G28)+G62</f>
        <v>-122244.5206670648</v>
      </c>
      <c r="H96" s="10">
        <f>SUM($D28:H28)+H62</f>
        <v>-121948.97838018779</v>
      </c>
      <c r="I96" s="10">
        <f>SUM($D28:I28)+I62</f>
        <v>-121653.43609331078</v>
      </c>
      <c r="J96" s="10">
        <f>SUM($D28:J28)+J62</f>
        <v>-121357.89380643377</v>
      </c>
      <c r="K96" s="10">
        <f>SUM($D28:K28)+K62</f>
        <v>-121062.35151955676</v>
      </c>
      <c r="L96" s="10">
        <f>SUM($D28:L28)+L62</f>
        <v>-120766.80923267975</v>
      </c>
      <c r="M96" s="10">
        <f>SUM($D28:M28)+M62</f>
        <v>-120471.26694580274</v>
      </c>
      <c r="N96" s="10">
        <f>SUM($D28:N28)+N62</f>
        <v>-120175.72465892573</v>
      </c>
      <c r="O96" s="10">
        <f>SUM($D28:O28)+O62</f>
        <v>-119880.18237204872</v>
      </c>
      <c r="P96" s="132">
        <f t="shared" si="56"/>
        <v>-119880.18237204872</v>
      </c>
    </row>
    <row r="97" spans="1:16" x14ac:dyDescent="0.2">
      <c r="A97" s="6" t="s">
        <v>39</v>
      </c>
      <c r="B97" s="5"/>
      <c r="C97" s="5"/>
      <c r="D97" s="4">
        <f t="shared" ref="D97:P97" si="57">SUBTOTAL(9,D93:D96)</f>
        <v>11103.528307759365</v>
      </c>
      <c r="E97" s="4">
        <f t="shared" si="57"/>
        <v>21951.101069399483</v>
      </c>
      <c r="F97" s="4">
        <f t="shared" si="57"/>
        <v>32540.105396953531</v>
      </c>
      <c r="G97" s="4">
        <f t="shared" si="57"/>
        <v>-79376.637550753236</v>
      </c>
      <c r="H97" s="4">
        <f t="shared" si="57"/>
        <v>-69017.248653560382</v>
      </c>
      <c r="I97" s="4">
        <f t="shared" si="57"/>
        <v>821158.78975180222</v>
      </c>
      <c r="J97" s="4">
        <f t="shared" si="57"/>
        <v>830358.22188324295</v>
      </c>
      <c r="K97" s="4">
        <f t="shared" si="57"/>
        <v>839285.3205816038</v>
      </c>
      <c r="L97" s="4">
        <f t="shared" si="57"/>
        <v>2244699.5067519308</v>
      </c>
      <c r="M97" s="4">
        <f t="shared" si="57"/>
        <v>2261369.810556842</v>
      </c>
      <c r="N97" s="4">
        <f t="shared" si="57"/>
        <v>2274411.5849779467</v>
      </c>
      <c r="O97" s="4">
        <f t="shared" si="57"/>
        <v>2842292.8144367272</v>
      </c>
      <c r="P97" s="133">
        <f t="shared" si="57"/>
        <v>2842292.8144367272</v>
      </c>
    </row>
    <row r="98" spans="1:16" x14ac:dyDescent="0.2">
      <c r="A98" s="148" t="s">
        <v>38</v>
      </c>
      <c r="B98" s="118" t="s">
        <v>31</v>
      </c>
      <c r="C98" s="119">
        <f>VLOOKUP(B98,'UE-230172 Alloc. Factors'!$B$7:$E$49,4,FALSE)</f>
        <v>7.9787774498314715E-2</v>
      </c>
      <c r="D98" s="10">
        <f>D30+D64</f>
        <v>1026.7445413149144</v>
      </c>
      <c r="E98" s="10">
        <f>SUM($D30:E30)+E64</f>
        <v>2051.0067919870835</v>
      </c>
      <c r="F98" s="10">
        <f>SUM($D30:F30)+F64</f>
        <v>3072.7867520165078</v>
      </c>
      <c r="G98" s="10">
        <f>SUM($D30:G30)+G64</f>
        <v>126336.605088468</v>
      </c>
      <c r="H98" s="10">
        <f>SUM($D30:H30)+H64</f>
        <v>127057.87818033491</v>
      </c>
      <c r="I98" s="10">
        <f>SUM($D30:I30)+I64</f>
        <v>139008.30115389553</v>
      </c>
      <c r="J98" s="10">
        <f>SUM($D30:J30)+J64</f>
        <v>139697.45570911391</v>
      </c>
      <c r="K98" s="10">
        <f>SUM($D30:K30)+K64</f>
        <v>140384.12797368952</v>
      </c>
      <c r="L98" s="10">
        <f>SUM($D30:L30)+L64</f>
        <v>141068.31794762242</v>
      </c>
      <c r="M98" s="10">
        <f>SUM($D30:M30)+M64</f>
        <v>141750.02563091254</v>
      </c>
      <c r="N98" s="10">
        <f>SUM($D30:N30)+N64</f>
        <v>142429.25102355995</v>
      </c>
      <c r="O98" s="10">
        <f>SUM($D30:O30)+O64</f>
        <v>147333.3063685474</v>
      </c>
      <c r="P98" s="132">
        <f>P30+O64</f>
        <v>147333.3063685474</v>
      </c>
    </row>
    <row r="99" spans="1:16" x14ac:dyDescent="0.2">
      <c r="A99" s="6" t="s">
        <v>36</v>
      </c>
      <c r="B99" s="5"/>
      <c r="C99" s="5"/>
      <c r="D99" s="4">
        <f>SUBTOTAL(9,D98)</f>
        <v>1026.7445413149144</v>
      </c>
      <c r="E99" s="4">
        <f t="shared" ref="E99:P99" si="58">SUBTOTAL(9,E98)</f>
        <v>2051.0067919870835</v>
      </c>
      <c r="F99" s="4">
        <f t="shared" si="58"/>
        <v>3072.7867520165078</v>
      </c>
      <c r="G99" s="4">
        <f t="shared" si="58"/>
        <v>126336.605088468</v>
      </c>
      <c r="H99" s="4">
        <f t="shared" si="58"/>
        <v>127057.87818033491</v>
      </c>
      <c r="I99" s="4">
        <f t="shared" si="58"/>
        <v>139008.30115389553</v>
      </c>
      <c r="J99" s="4">
        <f t="shared" si="58"/>
        <v>139697.45570911391</v>
      </c>
      <c r="K99" s="4">
        <f t="shared" si="58"/>
        <v>140384.12797368952</v>
      </c>
      <c r="L99" s="4">
        <f t="shared" si="58"/>
        <v>141068.31794762242</v>
      </c>
      <c r="M99" s="4">
        <f t="shared" si="58"/>
        <v>141750.02563091254</v>
      </c>
      <c r="N99" s="4">
        <f t="shared" si="58"/>
        <v>142429.25102355995</v>
      </c>
      <c r="O99" s="4">
        <f t="shared" si="58"/>
        <v>147333.3063685474</v>
      </c>
      <c r="P99" s="133">
        <f t="shared" si="58"/>
        <v>147333.3063685474</v>
      </c>
    </row>
    <row r="100" spans="1:16" x14ac:dyDescent="0.2">
      <c r="A100" s="148" t="s">
        <v>8</v>
      </c>
      <c r="B100" s="118" t="s">
        <v>27</v>
      </c>
      <c r="C100" s="119">
        <f>VLOOKUP(B100,'UE-230172 Alloc. Factors'!$B$7:$E$49,4,FALSE)</f>
        <v>0.22162982918040364</v>
      </c>
      <c r="D100" s="10">
        <f t="shared" ref="D100:D102" si="59">D32+D66</f>
        <v>0</v>
      </c>
      <c r="E100" s="10">
        <f>SUM($D32:E32)+E66</f>
        <v>0</v>
      </c>
      <c r="F100" s="10">
        <f>SUM($D32:F32)+F66</f>
        <v>0</v>
      </c>
      <c r="G100" s="10">
        <f>SUM($D32:G32)+G66</f>
        <v>0</v>
      </c>
      <c r="H100" s="10">
        <f>SUM($D32:H32)+H66</f>
        <v>0</v>
      </c>
      <c r="I100" s="10">
        <f>SUM($D32:I32)+I66</f>
        <v>0</v>
      </c>
      <c r="J100" s="10">
        <f>SUM($D32:J32)+J66</f>
        <v>0</v>
      </c>
      <c r="K100" s="10">
        <f>SUM($D32:K32)+K66</f>
        <v>0</v>
      </c>
      <c r="L100" s="10">
        <f>SUM($D32:L32)+L66</f>
        <v>0</v>
      </c>
      <c r="M100" s="10">
        <f>SUM($D32:M32)+M66</f>
        <v>0</v>
      </c>
      <c r="N100" s="10">
        <f>SUM($D32:N32)+N66</f>
        <v>0</v>
      </c>
      <c r="O100" s="10">
        <f>SUM($D32:O32)+O66</f>
        <v>0</v>
      </c>
      <c r="P100" s="132">
        <f t="shared" ref="P100:P102" si="60">P32+O66</f>
        <v>0</v>
      </c>
    </row>
    <row r="101" spans="1:16" x14ac:dyDescent="0.2">
      <c r="A101" s="148" t="s">
        <v>8</v>
      </c>
      <c r="B101" s="118" t="s">
        <v>33</v>
      </c>
      <c r="C101" s="119">
        <f>VLOOKUP(B101,'UE-230172 Alloc. Factors'!$B$7:$E$49,4,FALSE)</f>
        <v>0.22162982918040364</v>
      </c>
      <c r="D101" s="10">
        <f t="shared" si="59"/>
        <v>0</v>
      </c>
      <c r="E101" s="10">
        <f>SUM($D33:E33)+E67</f>
        <v>0</v>
      </c>
      <c r="F101" s="10">
        <f>SUM($D33:F33)+F67</f>
        <v>0</v>
      </c>
      <c r="G101" s="10">
        <f>SUM($D33:G33)+G67</f>
        <v>0</v>
      </c>
      <c r="H101" s="10">
        <f>SUM($D33:H33)+H67</f>
        <v>0</v>
      </c>
      <c r="I101" s="10">
        <f>SUM($D33:I33)+I67</f>
        <v>0</v>
      </c>
      <c r="J101" s="10">
        <f>SUM($D33:J33)+J67</f>
        <v>0</v>
      </c>
      <c r="K101" s="10">
        <f>SUM($D33:K33)+K67</f>
        <v>0</v>
      </c>
      <c r="L101" s="10">
        <f>SUM($D33:L33)+L67</f>
        <v>0</v>
      </c>
      <c r="M101" s="10">
        <f>SUM($D33:M33)+M67</f>
        <v>0</v>
      </c>
      <c r="N101" s="10">
        <f>SUM($D33:N33)+N67</f>
        <v>0</v>
      </c>
      <c r="O101" s="10">
        <f>SUM($D33:O33)+O67</f>
        <v>0</v>
      </c>
      <c r="P101" s="132">
        <f t="shared" si="60"/>
        <v>0</v>
      </c>
    </row>
    <row r="102" spans="1:16" x14ac:dyDescent="0.2">
      <c r="A102" s="148" t="s">
        <v>8</v>
      </c>
      <c r="B102" s="118" t="s">
        <v>31</v>
      </c>
      <c r="C102" s="119">
        <f>VLOOKUP(B102,'UE-230172 Alloc. Factors'!$B$7:$E$49,4,FALSE)</f>
        <v>7.9787774498314715E-2</v>
      </c>
      <c r="D102" s="10">
        <f t="shared" si="59"/>
        <v>372177.49640694307</v>
      </c>
      <c r="E102" s="10">
        <f>SUM($D34:E34)+E68</f>
        <v>700769.08668099937</v>
      </c>
      <c r="F102" s="10">
        <f>SUM($D34:F34)+F68</f>
        <v>2225132.6909544119</v>
      </c>
      <c r="G102" s="10">
        <f>SUM($D34:G34)+G68</f>
        <v>2947162.1212005084</v>
      </c>
      <c r="H102" s="10">
        <f>SUM($D34:H34)+H68</f>
        <v>5230919.4045842737</v>
      </c>
      <c r="I102" s="10">
        <f>SUM($D34:I34)+I68</f>
        <v>7279174.8758047465</v>
      </c>
      <c r="J102" s="10">
        <f>SUM($D34:J34)+J68</f>
        <v>8015594.8980938233</v>
      </c>
      <c r="K102" s="10">
        <f>SUM($D34:K34)+K68</f>
        <v>9219347.6550571881</v>
      </c>
      <c r="L102" s="10">
        <f>SUM($D34:L34)+L68</f>
        <v>9650523.9743043985</v>
      </c>
      <c r="M102" s="10">
        <f>SUM($D34:M34)+M68</f>
        <v>12770460.867168792</v>
      </c>
      <c r="N102" s="10">
        <f>SUM($D34:N34)+N68</f>
        <v>18712720.341764361</v>
      </c>
      <c r="O102" s="10">
        <f>SUM($D34:O34)+O68</f>
        <v>23334310.664913874</v>
      </c>
      <c r="P102" s="132">
        <f t="shared" si="60"/>
        <v>23334310.664913874</v>
      </c>
    </row>
    <row r="103" spans="1:16" x14ac:dyDescent="0.2">
      <c r="A103" s="6" t="s">
        <v>29</v>
      </c>
      <c r="B103" s="5"/>
      <c r="C103" s="5"/>
      <c r="D103" s="4">
        <f t="shared" ref="D103:P103" si="61">SUBTOTAL(9,D100:D102)</f>
        <v>372177.49640694307</v>
      </c>
      <c r="E103" s="4">
        <f t="shared" si="61"/>
        <v>700769.08668099937</v>
      </c>
      <c r="F103" s="4">
        <f t="shared" si="61"/>
        <v>2225132.6909544119</v>
      </c>
      <c r="G103" s="4">
        <f t="shared" si="61"/>
        <v>2947162.1212005084</v>
      </c>
      <c r="H103" s="4">
        <f t="shared" si="61"/>
        <v>5230919.4045842737</v>
      </c>
      <c r="I103" s="4">
        <f t="shared" si="61"/>
        <v>7279174.8758047465</v>
      </c>
      <c r="J103" s="4">
        <f t="shared" si="61"/>
        <v>8015594.8980938233</v>
      </c>
      <c r="K103" s="4">
        <f t="shared" si="61"/>
        <v>9219347.6550571881</v>
      </c>
      <c r="L103" s="4">
        <f t="shared" si="61"/>
        <v>9650523.9743043985</v>
      </c>
      <c r="M103" s="4">
        <f t="shared" si="61"/>
        <v>12770460.867168792</v>
      </c>
      <c r="N103" s="4">
        <f t="shared" si="61"/>
        <v>18712720.341764361</v>
      </c>
      <c r="O103" s="4">
        <f t="shared" si="61"/>
        <v>23334310.664913874</v>
      </c>
      <c r="P103" s="133">
        <f t="shared" si="61"/>
        <v>23334310.664913874</v>
      </c>
    </row>
    <row r="104" spans="1:16" x14ac:dyDescent="0.2">
      <c r="A104" s="134" t="s">
        <v>26</v>
      </c>
      <c r="B104" s="135"/>
      <c r="C104" s="135"/>
      <c r="D104" s="136">
        <f t="shared" ref="D104:P104" si="62">SUBTOTAL(9,D74:D103)</f>
        <v>1273095.0355607341</v>
      </c>
      <c r="E104" s="136">
        <f t="shared" si="62"/>
        <v>2782836.8565882188</v>
      </c>
      <c r="F104" s="136">
        <f t="shared" si="62"/>
        <v>7574341.3627393804</v>
      </c>
      <c r="G104" s="136">
        <f t="shared" si="62"/>
        <v>10563929.323917203</v>
      </c>
      <c r="H104" s="136">
        <f t="shared" si="62"/>
        <v>16158844.141542101</v>
      </c>
      <c r="I104" s="136">
        <f t="shared" si="62"/>
        <v>23895916.309447706</v>
      </c>
      <c r="J104" s="136">
        <f t="shared" si="62"/>
        <v>30245683.600138497</v>
      </c>
      <c r="K104" s="136">
        <f t="shared" si="62"/>
        <v>33244370.308760002</v>
      </c>
      <c r="L104" s="136">
        <f t="shared" si="62"/>
        <v>36699599.522442758</v>
      </c>
      <c r="M104" s="136">
        <f t="shared" si="62"/>
        <v>42172325.687378377</v>
      </c>
      <c r="N104" s="136">
        <f t="shared" si="62"/>
        <v>57661287.304749362</v>
      </c>
      <c r="O104" s="136">
        <f t="shared" si="62"/>
        <v>78541059.754865557</v>
      </c>
      <c r="P104" s="137">
        <f t="shared" si="62"/>
        <v>78541059.754865557</v>
      </c>
    </row>
  </sheetData>
  <mergeCells count="3">
    <mergeCell ref="D4:O4"/>
    <mergeCell ref="A38:P38"/>
    <mergeCell ref="A72:P7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49C1-0D72-40FF-97E3-5A383869A123}">
  <dimension ref="A1:W143"/>
  <sheetViews>
    <sheetView topLeftCell="A25" zoomScale="80" zoomScaleNormal="80" workbookViewId="0">
      <selection activeCell="E81" sqref="E81"/>
    </sheetView>
  </sheetViews>
  <sheetFormatPr defaultRowHeight="12.75" x14ac:dyDescent="0.2"/>
  <cols>
    <col min="1" max="1" width="15.5703125" customWidth="1"/>
    <col min="2" max="2" width="10.42578125" style="11" customWidth="1"/>
    <col min="3" max="3" width="12.5703125" style="11" customWidth="1"/>
    <col min="4" max="4" width="16" style="11" bestFit="1" customWidth="1"/>
    <col min="5" max="6" width="17.42578125" style="11" bestFit="1" customWidth="1"/>
    <col min="7" max="7" width="17" style="11" bestFit="1" customWidth="1"/>
    <col min="8" max="8" width="17.7109375" style="11" bestFit="1" customWidth="1"/>
    <col min="9" max="9" width="17.28515625" style="11" bestFit="1" customWidth="1"/>
    <col min="10" max="10" width="16.5703125" style="11" bestFit="1" customWidth="1"/>
    <col min="11" max="12" width="17.5703125" style="11" bestFit="1" customWidth="1"/>
    <col min="13" max="13" width="16.85546875" style="11" bestFit="1" customWidth="1"/>
    <col min="14" max="15" width="17.42578125" bestFit="1" customWidth="1"/>
    <col min="16" max="16" width="20.42578125" customWidth="1"/>
    <col min="17" max="17" width="4.7109375" customWidth="1"/>
    <col min="18" max="18" width="23.7109375" bestFit="1" customWidth="1"/>
    <col min="19" max="19" width="15.140625" bestFit="1" customWidth="1"/>
    <col min="20" max="20" width="17.140625" customWidth="1"/>
    <col min="21" max="21" width="15.85546875" customWidth="1"/>
    <col min="22" max="22" width="13.85546875" customWidth="1"/>
  </cols>
  <sheetData>
    <row r="1" spans="1:21" x14ac:dyDescent="0.2">
      <c r="A1" s="1" t="s">
        <v>201</v>
      </c>
      <c r="B1"/>
      <c r="C1"/>
    </row>
    <row r="2" spans="1:21" x14ac:dyDescent="0.2">
      <c r="A2" s="1" t="s">
        <v>126</v>
      </c>
      <c r="B2"/>
      <c r="C2"/>
    </row>
    <row r="3" spans="1:21" x14ac:dyDescent="0.2">
      <c r="A3" s="1"/>
      <c r="B3"/>
      <c r="C3"/>
      <c r="D3"/>
      <c r="E3"/>
      <c r="F3"/>
      <c r="G3"/>
      <c r="H3"/>
      <c r="I3"/>
      <c r="J3"/>
      <c r="K3"/>
      <c r="L3"/>
      <c r="M3"/>
    </row>
    <row r="4" spans="1:21" x14ac:dyDescent="0.2">
      <c r="B4"/>
      <c r="C4"/>
      <c r="D4" s="161" t="s">
        <v>238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25"/>
    </row>
    <row r="5" spans="1:21" x14ac:dyDescent="0.2">
      <c r="A5" s="21" t="s">
        <v>25</v>
      </c>
      <c r="B5" s="21" t="s">
        <v>102</v>
      </c>
      <c r="C5" s="21" t="s">
        <v>101</v>
      </c>
      <c r="D5" s="97">
        <v>44941</v>
      </c>
      <c r="E5" s="97">
        <v>44972</v>
      </c>
      <c r="F5" s="97">
        <v>45000</v>
      </c>
      <c r="G5" s="97">
        <v>45031</v>
      </c>
      <c r="H5" s="97">
        <v>45061</v>
      </c>
      <c r="I5" s="97">
        <v>45092</v>
      </c>
      <c r="J5" s="97">
        <v>45122</v>
      </c>
      <c r="K5" s="97">
        <v>45153</v>
      </c>
      <c r="L5" s="97">
        <v>45184</v>
      </c>
      <c r="M5" s="97">
        <v>45214</v>
      </c>
      <c r="N5" s="97">
        <v>45245</v>
      </c>
      <c r="O5" s="97">
        <v>45275</v>
      </c>
      <c r="P5" s="21" t="s">
        <v>100</v>
      </c>
    </row>
    <row r="6" spans="1:21" x14ac:dyDescent="0.2">
      <c r="A6" s="1" t="s">
        <v>6</v>
      </c>
      <c r="B6" t="s">
        <v>55</v>
      </c>
      <c r="C6" t="s">
        <v>96</v>
      </c>
      <c r="D6" s="10">
        <v>712797.56914547796</v>
      </c>
      <c r="E6" s="10">
        <v>826028.71284221101</v>
      </c>
      <c r="F6" s="10">
        <v>2225980.4178717611</v>
      </c>
      <c r="G6" s="10">
        <v>1849597.720456732</v>
      </c>
      <c r="H6" s="10">
        <v>2950946.0395951727</v>
      </c>
      <c r="I6" s="10">
        <v>2965824.9478384163</v>
      </c>
      <c r="J6" s="10">
        <v>4628591.0504790191</v>
      </c>
      <c r="K6" s="10">
        <v>1480341.8744023568</v>
      </c>
      <c r="L6" s="10">
        <v>948801.50357334653</v>
      </c>
      <c r="M6" s="10">
        <v>1284088.6402497769</v>
      </c>
      <c r="N6" s="10">
        <v>1156342.486262667</v>
      </c>
      <c r="O6" s="10">
        <v>7285094.0953411423</v>
      </c>
      <c r="P6" s="10">
        <f>SUM(D6:O6)</f>
        <v>28314435.058058079</v>
      </c>
      <c r="R6" s="20"/>
      <c r="S6" s="11"/>
      <c r="T6" s="11"/>
      <c r="U6" s="10"/>
    </row>
    <row r="7" spans="1:21" x14ac:dyDescent="0.2">
      <c r="A7" s="5" t="s">
        <v>94</v>
      </c>
      <c r="B7" s="115"/>
      <c r="C7" s="5"/>
      <c r="D7" s="4">
        <f t="shared" ref="D7:P7" si="0">SUBTOTAL(9,D6:D6)</f>
        <v>712797.56914547796</v>
      </c>
      <c r="E7" s="4">
        <f t="shared" si="0"/>
        <v>826028.71284221101</v>
      </c>
      <c r="F7" s="4">
        <f t="shared" si="0"/>
        <v>2225980.4178717611</v>
      </c>
      <c r="G7" s="4">
        <f t="shared" si="0"/>
        <v>1849597.720456732</v>
      </c>
      <c r="H7" s="4">
        <f t="shared" si="0"/>
        <v>2950946.0395951727</v>
      </c>
      <c r="I7" s="4">
        <f t="shared" si="0"/>
        <v>2965824.9478384163</v>
      </c>
      <c r="J7" s="4">
        <f t="shared" si="0"/>
        <v>4628591.0504790191</v>
      </c>
      <c r="K7" s="4">
        <f t="shared" si="0"/>
        <v>1480341.8744023568</v>
      </c>
      <c r="L7" s="4">
        <f t="shared" si="0"/>
        <v>948801.50357334653</v>
      </c>
      <c r="M7" s="4">
        <f t="shared" si="0"/>
        <v>1284088.6402497769</v>
      </c>
      <c r="N7" s="4">
        <f t="shared" si="0"/>
        <v>1156342.486262667</v>
      </c>
      <c r="O7" s="4">
        <f t="shared" si="0"/>
        <v>7285094.0953411423</v>
      </c>
      <c r="P7" s="4">
        <f t="shared" si="0"/>
        <v>28314435.058058079</v>
      </c>
      <c r="R7" s="20"/>
      <c r="S7" s="11"/>
      <c r="T7" s="11"/>
      <c r="U7" s="10"/>
    </row>
    <row r="8" spans="1:21" x14ac:dyDescent="0.2">
      <c r="A8" s="1" t="s">
        <v>4</v>
      </c>
      <c r="B8" t="s">
        <v>27</v>
      </c>
      <c r="C8" t="s">
        <v>90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108455.66150082399</v>
      </c>
      <c r="M8" s="10">
        <v>597345.49162781599</v>
      </c>
      <c r="N8" s="10">
        <v>446709.63575616898</v>
      </c>
      <c r="O8" s="10">
        <v>1614706.8914475879</v>
      </c>
      <c r="P8" s="10">
        <f t="shared" ref="P8:P13" si="1">SUM(D8:O8)</f>
        <v>2767217.6803323971</v>
      </c>
    </row>
    <row r="9" spans="1:21" x14ac:dyDescent="0.2">
      <c r="A9" s="1" t="s">
        <v>4</v>
      </c>
      <c r="B9" t="s">
        <v>70</v>
      </c>
      <c r="C9" t="s">
        <v>89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si="1"/>
        <v>0</v>
      </c>
    </row>
    <row r="10" spans="1:21" x14ac:dyDescent="0.2">
      <c r="A10" s="1" t="s">
        <v>4</v>
      </c>
      <c r="B10" t="s">
        <v>33</v>
      </c>
      <c r="C10" t="s">
        <v>88</v>
      </c>
      <c r="D10" s="10">
        <v>776.11599999999999</v>
      </c>
      <c r="E10" s="10">
        <v>758.77262569832396</v>
      </c>
      <c r="F10" s="10">
        <v>741.23438202247189</v>
      </c>
      <c r="G10" s="10">
        <v>723.49796610169494</v>
      </c>
      <c r="H10" s="10">
        <v>705.56000000000029</v>
      </c>
      <c r="I10" s="10">
        <v>687.41702857142877</v>
      </c>
      <c r="J10" s="10">
        <v>669.06551724137967</v>
      </c>
      <c r="K10" s="10">
        <v>650.50184971098292</v>
      </c>
      <c r="L10" s="10">
        <v>631.72232558139569</v>
      </c>
      <c r="M10" s="10">
        <v>612.72315789473703</v>
      </c>
      <c r="N10" s="10">
        <v>593.50047058823566</v>
      </c>
      <c r="O10" s="10">
        <v>574.05621301775193</v>
      </c>
      <c r="P10" s="10">
        <f t="shared" si="1"/>
        <v>8124.1675364284038</v>
      </c>
    </row>
    <row r="11" spans="1:21" x14ac:dyDescent="0.2">
      <c r="A11" s="1" t="s">
        <v>4</v>
      </c>
      <c r="B11" t="s">
        <v>31</v>
      </c>
      <c r="C11" t="s">
        <v>86</v>
      </c>
      <c r="D11" s="10">
        <v>890682.25903546391</v>
      </c>
      <c r="E11" s="10">
        <v>103572.75</v>
      </c>
      <c r="F11" s="10">
        <v>169314.74999999997</v>
      </c>
      <c r="G11" s="10">
        <v>103572.75</v>
      </c>
      <c r="H11" s="10">
        <v>103572.75</v>
      </c>
      <c r="I11" s="10">
        <v>103572.75</v>
      </c>
      <c r="J11" s="10">
        <v>103572.75</v>
      </c>
      <c r="K11" s="10">
        <v>103572.75</v>
      </c>
      <c r="L11" s="10">
        <v>103572.75</v>
      </c>
      <c r="M11" s="10">
        <v>103572.75</v>
      </c>
      <c r="N11" s="10">
        <v>103572.75</v>
      </c>
      <c r="O11" s="10">
        <v>103572.75</v>
      </c>
      <c r="P11" s="10">
        <f t="shared" si="1"/>
        <v>2095724.5090354639</v>
      </c>
    </row>
    <row r="12" spans="1:21" x14ac:dyDescent="0.2">
      <c r="A12" s="1" t="s">
        <v>4</v>
      </c>
      <c r="B12" t="s">
        <v>59</v>
      </c>
      <c r="C12" t="s">
        <v>85</v>
      </c>
      <c r="D12" s="10">
        <v>542642.90768485307</v>
      </c>
      <c r="E12" s="10">
        <v>2433672.1638673823</v>
      </c>
      <c r="F12" s="10">
        <v>3001616.3129721778</v>
      </c>
      <c r="G12" s="10">
        <v>1841342.3877557421</v>
      </c>
      <c r="H12" s="10">
        <v>1337719.7292742529</v>
      </c>
      <c r="I12" s="10">
        <v>13286015.868744122</v>
      </c>
      <c r="J12" s="10">
        <v>4529102.52122356</v>
      </c>
      <c r="K12" s="10">
        <v>2096970.5134022094</v>
      </c>
      <c r="L12" s="10">
        <v>1754901.8774887898</v>
      </c>
      <c r="M12" s="10">
        <v>2111228.8774436098</v>
      </c>
      <c r="N12" s="10">
        <v>1717531.2263631425</v>
      </c>
      <c r="O12" s="10">
        <v>4343863.3554218598</v>
      </c>
      <c r="P12" s="10">
        <f t="shared" si="1"/>
        <v>38996607.7416417</v>
      </c>
    </row>
    <row r="13" spans="1:21" x14ac:dyDescent="0.2">
      <c r="A13" s="1" t="s">
        <v>4</v>
      </c>
      <c r="B13" t="s">
        <v>55</v>
      </c>
      <c r="C13" t="s">
        <v>83</v>
      </c>
      <c r="D13" s="10">
        <v>11240.540222737191</v>
      </c>
      <c r="E13" s="10">
        <v>9465.2797938069907</v>
      </c>
      <c r="F13" s="10">
        <v>14013.812748724131</v>
      </c>
      <c r="G13" s="10">
        <v>8138.7496547547807</v>
      </c>
      <c r="H13" s="10">
        <v>20379.534544913578</v>
      </c>
      <c r="I13" s="10">
        <v>28564.489045386701</v>
      </c>
      <c r="J13" s="10">
        <v>52831.182598862601</v>
      </c>
      <c r="K13" s="10">
        <v>23420.318221059562</v>
      </c>
      <c r="L13" s="10">
        <v>45625.9390905603</v>
      </c>
      <c r="M13" s="10">
        <v>61178.319695950995</v>
      </c>
      <c r="N13" s="10">
        <v>36836.814284228501</v>
      </c>
      <c r="O13" s="10">
        <v>2015665.1640765346</v>
      </c>
      <c r="P13" s="10">
        <f t="shared" si="1"/>
        <v>2327360.1439775201</v>
      </c>
    </row>
    <row r="14" spans="1:21" x14ac:dyDescent="0.2">
      <c r="A14" s="5" t="s">
        <v>79</v>
      </c>
      <c r="B14" s="115"/>
      <c r="C14" s="5"/>
      <c r="D14" s="4">
        <f t="shared" ref="D14:P14" si="2">SUBTOTAL(9,D8:D13)</f>
        <v>1445341.8229430544</v>
      </c>
      <c r="E14" s="4">
        <f t="shared" si="2"/>
        <v>2547468.9662868874</v>
      </c>
      <c r="F14" s="4">
        <f t="shared" si="2"/>
        <v>3185686.1101029245</v>
      </c>
      <c r="G14" s="4">
        <f t="shared" si="2"/>
        <v>1953777.3853765985</v>
      </c>
      <c r="H14" s="4">
        <f t="shared" si="2"/>
        <v>1462377.5738191665</v>
      </c>
      <c r="I14" s="4">
        <f t="shared" si="2"/>
        <v>13418840.52481808</v>
      </c>
      <c r="J14" s="4">
        <f t="shared" si="2"/>
        <v>4686175.5193396639</v>
      </c>
      <c r="K14" s="4">
        <f t="shared" si="2"/>
        <v>2224614.0834729802</v>
      </c>
      <c r="L14" s="4">
        <f t="shared" si="2"/>
        <v>2013187.9504057555</v>
      </c>
      <c r="M14" s="4">
        <f t="shared" si="2"/>
        <v>2873938.1619252716</v>
      </c>
      <c r="N14" s="4">
        <f t="shared" si="2"/>
        <v>2305243.9268741282</v>
      </c>
      <c r="O14" s="4">
        <f t="shared" si="2"/>
        <v>8078382.2171589993</v>
      </c>
      <c r="P14" s="4">
        <f t="shared" si="2"/>
        <v>46195034.242523514</v>
      </c>
    </row>
    <row r="15" spans="1:21" x14ac:dyDescent="0.2">
      <c r="A15" s="1" t="s">
        <v>13</v>
      </c>
      <c r="B15" t="s">
        <v>63</v>
      </c>
      <c r="C15" t="s">
        <v>78</v>
      </c>
      <c r="D15" s="10">
        <v>44063.4081801801</v>
      </c>
      <c r="E15" s="10">
        <v>0</v>
      </c>
      <c r="F15" s="10">
        <v>0</v>
      </c>
      <c r="G15" s="10">
        <v>829077.23310897965</v>
      </c>
      <c r="H15" s="10">
        <v>349173.96107510402</v>
      </c>
      <c r="I15" s="10">
        <v>624461.44282934989</v>
      </c>
      <c r="J15" s="10">
        <v>0</v>
      </c>
      <c r="K15" s="10">
        <v>0</v>
      </c>
      <c r="L15" s="10">
        <v>0</v>
      </c>
      <c r="M15" s="10">
        <v>232278.21158199292</v>
      </c>
      <c r="N15" s="10">
        <v>2413386.4859749218</v>
      </c>
      <c r="O15" s="10">
        <v>45458861.703723833</v>
      </c>
      <c r="P15" s="10">
        <f>SUM(D15:O15)</f>
        <v>49951302.446474358</v>
      </c>
    </row>
    <row r="16" spans="1:21" x14ac:dyDescent="0.2">
      <c r="A16" s="1" t="s">
        <v>13</v>
      </c>
      <c r="B16" t="s">
        <v>61</v>
      </c>
      <c r="C16" t="s">
        <v>77</v>
      </c>
      <c r="D16" s="10">
        <v>0</v>
      </c>
      <c r="E16" s="11">
        <v>1.1641532182693481E-10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7101547.2775268797</v>
      </c>
      <c r="N16" s="10">
        <v>6927469.3020722102</v>
      </c>
      <c r="O16" s="10">
        <v>7574582.7696132567</v>
      </c>
      <c r="P16" s="10">
        <f>SUM(D16:O16)</f>
        <v>21603599.349212348</v>
      </c>
    </row>
    <row r="17" spans="1:18" x14ac:dyDescent="0.2">
      <c r="A17" s="5" t="s">
        <v>76</v>
      </c>
      <c r="B17" s="115"/>
      <c r="C17" s="5"/>
      <c r="D17" s="4">
        <f>SUBTOTAL(9,D15:D16)</f>
        <v>44063.4081801801</v>
      </c>
      <c r="E17" s="4">
        <f t="shared" ref="E17:P17" si="3">SUBTOTAL(9,E15:E16)</f>
        <v>1.1641532182693481E-10</v>
      </c>
      <c r="F17" s="4">
        <f t="shared" si="3"/>
        <v>0</v>
      </c>
      <c r="G17" s="4">
        <f t="shared" si="3"/>
        <v>829077.23310897965</v>
      </c>
      <c r="H17" s="4">
        <f t="shared" si="3"/>
        <v>349173.96107510402</v>
      </c>
      <c r="I17" s="4">
        <f t="shared" si="3"/>
        <v>624461.44282934989</v>
      </c>
      <c r="J17" s="4">
        <f t="shared" si="3"/>
        <v>0</v>
      </c>
      <c r="K17" s="4">
        <f t="shared" si="3"/>
        <v>0</v>
      </c>
      <c r="L17" s="4">
        <f t="shared" si="3"/>
        <v>0</v>
      </c>
      <c r="M17" s="4">
        <f t="shared" si="3"/>
        <v>7333825.4891088726</v>
      </c>
      <c r="N17" s="4">
        <f t="shared" si="3"/>
        <v>9340855.7880471312</v>
      </c>
      <c r="O17" s="4">
        <f t="shared" si="3"/>
        <v>53033444.473337092</v>
      </c>
      <c r="P17" s="4">
        <f t="shared" si="3"/>
        <v>71554901.795686707</v>
      </c>
    </row>
    <row r="18" spans="1:18" x14ac:dyDescent="0.2">
      <c r="A18" s="1" t="s">
        <v>2</v>
      </c>
      <c r="B18" t="s">
        <v>59</v>
      </c>
      <c r="C18" t="s">
        <v>58</v>
      </c>
      <c r="D18" s="10">
        <v>608865.66101345001</v>
      </c>
      <c r="E18" s="10">
        <v>2081388.5110348104</v>
      </c>
      <c r="F18" s="10">
        <v>7080099.9260121491</v>
      </c>
      <c r="G18" s="10">
        <v>2801717.6760936468</v>
      </c>
      <c r="H18" s="10">
        <v>2303706.2198852501</v>
      </c>
      <c r="I18" s="10">
        <v>6704768.6003956199</v>
      </c>
      <c r="J18" s="10">
        <v>8783635.8698944002</v>
      </c>
      <c r="K18" s="10">
        <v>2468190.2454471202</v>
      </c>
      <c r="L18" s="10">
        <v>3321609.9929587701</v>
      </c>
      <c r="M18" s="10">
        <v>2452197.1062439103</v>
      </c>
      <c r="N18" s="10">
        <v>2629980.2965432</v>
      </c>
      <c r="O18" s="10">
        <v>15779847.36608436</v>
      </c>
      <c r="P18" s="10">
        <f>SUM(D18:O18)</f>
        <v>57016007.471606694</v>
      </c>
    </row>
    <row r="19" spans="1:18" x14ac:dyDescent="0.2">
      <c r="A19" s="1" t="s">
        <v>2</v>
      </c>
      <c r="B19" t="s">
        <v>55</v>
      </c>
      <c r="C19" t="s">
        <v>54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f>SUM(D19:O19)</f>
        <v>0</v>
      </c>
    </row>
    <row r="20" spans="1:18" x14ac:dyDescent="0.2">
      <c r="A20" s="5" t="s">
        <v>51</v>
      </c>
      <c r="B20" s="115"/>
      <c r="C20" s="5"/>
      <c r="D20" s="4">
        <f t="shared" ref="D20:P20" si="4">SUBTOTAL(9,D18:D19)</f>
        <v>608865.66101345001</v>
      </c>
      <c r="E20" s="4">
        <f t="shared" si="4"/>
        <v>2081388.5110348104</v>
      </c>
      <c r="F20" s="4">
        <f t="shared" si="4"/>
        <v>7080099.9260121491</v>
      </c>
      <c r="G20" s="4">
        <f t="shared" si="4"/>
        <v>2801717.6760936468</v>
      </c>
      <c r="H20" s="4">
        <f t="shared" si="4"/>
        <v>2303706.2198852501</v>
      </c>
      <c r="I20" s="4">
        <f t="shared" si="4"/>
        <v>6704768.6003956199</v>
      </c>
      <c r="J20" s="4">
        <f t="shared" si="4"/>
        <v>8783635.8698944002</v>
      </c>
      <c r="K20" s="4">
        <f t="shared" si="4"/>
        <v>2468190.2454471202</v>
      </c>
      <c r="L20" s="4">
        <f t="shared" si="4"/>
        <v>3321609.9929587701</v>
      </c>
      <c r="M20" s="4">
        <f t="shared" si="4"/>
        <v>2452197.1062439103</v>
      </c>
      <c r="N20" s="4">
        <f t="shared" si="4"/>
        <v>2629980.2965432</v>
      </c>
      <c r="O20" s="4">
        <f t="shared" si="4"/>
        <v>15779847.36608436</v>
      </c>
      <c r="P20" s="4">
        <f t="shared" si="4"/>
        <v>57016007.471606694</v>
      </c>
    </row>
    <row r="21" spans="1:18" x14ac:dyDescent="0.2">
      <c r="A21" s="1" t="s">
        <v>11</v>
      </c>
      <c r="B21" t="s">
        <v>27</v>
      </c>
      <c r="C21" t="s">
        <v>48</v>
      </c>
      <c r="D21" s="10">
        <v>13044.149999999958</v>
      </c>
      <c r="E21" s="10">
        <v>13044.149999999958</v>
      </c>
      <c r="F21" s="10">
        <v>22042.709999999955</v>
      </c>
      <c r="G21" s="10">
        <v>32215.65999999996</v>
      </c>
      <c r="H21" s="10">
        <v>242526.15000000002</v>
      </c>
      <c r="I21" s="10">
        <v>279214.15000000002</v>
      </c>
      <c r="J21" s="10">
        <v>76211.149999999994</v>
      </c>
      <c r="K21" s="10">
        <v>28982.15</v>
      </c>
      <c r="L21" s="10">
        <v>28982.15</v>
      </c>
      <c r="M21" s="10">
        <v>28982.149999999994</v>
      </c>
      <c r="N21" s="10">
        <v>3408677.15</v>
      </c>
      <c r="O21" s="10">
        <v>679174.19000000018</v>
      </c>
      <c r="P21" s="10">
        <f>SUM(D21:O21)</f>
        <v>4853095.91</v>
      </c>
    </row>
    <row r="22" spans="1:18" x14ac:dyDescent="0.2">
      <c r="A22" s="1" t="s">
        <v>11</v>
      </c>
      <c r="B22" t="s">
        <v>31</v>
      </c>
      <c r="C22" t="s">
        <v>47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f>SUM(D22:O22)</f>
        <v>0</v>
      </c>
    </row>
    <row r="23" spans="1:18" x14ac:dyDescent="0.2">
      <c r="A23" s="1" t="s">
        <v>11</v>
      </c>
      <c r="B23" t="s">
        <v>46</v>
      </c>
      <c r="C23" t="s">
        <v>45</v>
      </c>
      <c r="D23" s="10">
        <v>83502.268239004392</v>
      </c>
      <c r="E23" s="10">
        <v>83502.268239004392</v>
      </c>
      <c r="F23" s="10">
        <v>3679470.2682390045</v>
      </c>
      <c r="G23" s="10">
        <v>83502.268239004392</v>
      </c>
      <c r="H23" s="10">
        <v>83502.268239004392</v>
      </c>
      <c r="I23" s="10">
        <v>3679470.2682390045</v>
      </c>
      <c r="J23" s="10">
        <v>83502.268239004392</v>
      </c>
      <c r="K23" s="10">
        <v>83502.268239004392</v>
      </c>
      <c r="L23" s="10">
        <v>3679470.2682390045</v>
      </c>
      <c r="M23" s="10">
        <v>118020.57256349199</v>
      </c>
      <c r="N23" s="10">
        <v>81696606.252563506</v>
      </c>
      <c r="O23" s="10">
        <v>4288361.1373725217</v>
      </c>
      <c r="P23" s="10">
        <f>SUM(D23:O23)</f>
        <v>97642412.376650557</v>
      </c>
    </row>
    <row r="24" spans="1:18" x14ac:dyDescent="0.2">
      <c r="A24" s="5" t="s">
        <v>44</v>
      </c>
      <c r="B24" s="115"/>
      <c r="C24" s="5"/>
      <c r="D24" s="4">
        <f t="shared" ref="D24:P24" si="5">SUBTOTAL(9,D21:D23)</f>
        <v>96546.418239004357</v>
      </c>
      <c r="E24" s="4">
        <f t="shared" si="5"/>
        <v>96546.418239004357</v>
      </c>
      <c r="F24" s="4">
        <f t="shared" si="5"/>
        <v>3701512.9782390045</v>
      </c>
      <c r="G24" s="4">
        <f t="shared" si="5"/>
        <v>115717.92823900435</v>
      </c>
      <c r="H24" s="4">
        <f t="shared" si="5"/>
        <v>326028.41823900444</v>
      </c>
      <c r="I24" s="4">
        <f t="shared" si="5"/>
        <v>3958684.4182390044</v>
      </c>
      <c r="J24" s="4">
        <f t="shared" si="5"/>
        <v>159713.41823900439</v>
      </c>
      <c r="K24" s="4">
        <f t="shared" si="5"/>
        <v>112484.41823900439</v>
      </c>
      <c r="L24" s="4">
        <f t="shared" si="5"/>
        <v>3708452.4182390044</v>
      </c>
      <c r="M24" s="4">
        <f t="shared" si="5"/>
        <v>147002.72256349199</v>
      </c>
      <c r="N24" s="4">
        <f t="shared" si="5"/>
        <v>85105283.402563512</v>
      </c>
      <c r="O24" s="4">
        <f t="shared" si="5"/>
        <v>4967535.3273725221</v>
      </c>
      <c r="P24" s="4">
        <f t="shared" si="5"/>
        <v>102495508.28665055</v>
      </c>
    </row>
    <row r="25" spans="1:18" x14ac:dyDescent="0.2">
      <c r="A25" s="1" t="s">
        <v>15</v>
      </c>
      <c r="B25" t="s">
        <v>27</v>
      </c>
      <c r="C25" t="s">
        <v>42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161341.83673469388</v>
      </c>
      <c r="P25" s="10">
        <f>SUM(D25:O25)</f>
        <v>161341.83673469388</v>
      </c>
    </row>
    <row r="26" spans="1:18" x14ac:dyDescent="0.2">
      <c r="A26" s="1" t="s">
        <v>15</v>
      </c>
      <c r="B26" t="s">
        <v>33</v>
      </c>
      <c r="C26" t="s">
        <v>41</v>
      </c>
      <c r="D26" s="10">
        <v>50117.1</v>
      </c>
      <c r="E26" s="10">
        <v>48997.164804469263</v>
      </c>
      <c r="F26" s="10">
        <v>47864.646067415721</v>
      </c>
      <c r="G26" s="10">
        <v>46719.330508474581</v>
      </c>
      <c r="H26" s="10">
        <v>45561.000000000007</v>
      </c>
      <c r="I26" s="10">
        <v>3706932.9101142855</v>
      </c>
      <c r="J26" s="10">
        <v>43204.396551724145</v>
      </c>
      <c r="K26" s="10">
        <v>42005.661849710996</v>
      </c>
      <c r="L26" s="10">
        <v>6345246.403023256</v>
      </c>
      <c r="M26" s="10">
        <v>81460.867894736555</v>
      </c>
      <c r="N26" s="10">
        <v>65140.526941176206</v>
      </c>
      <c r="O26" s="10">
        <v>767793.47189349157</v>
      </c>
      <c r="P26" s="10">
        <f>SUM(D26:O26)</f>
        <v>11291043.479648741</v>
      </c>
    </row>
    <row r="27" spans="1:18" x14ac:dyDescent="0.2">
      <c r="A27" s="1" t="s">
        <v>15</v>
      </c>
      <c r="B27" t="s">
        <v>33</v>
      </c>
      <c r="C27" t="s">
        <v>41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309824.45999999996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1640517</v>
      </c>
      <c r="P27" s="10">
        <f>SUM(D27:O27)</f>
        <v>1950341.46</v>
      </c>
    </row>
    <row r="28" spans="1:18" x14ac:dyDescent="0.2">
      <c r="A28" s="1" t="s">
        <v>15</v>
      </c>
      <c r="B28" t="s">
        <v>31</v>
      </c>
      <c r="C28" t="s">
        <v>40</v>
      </c>
      <c r="D28" s="10">
        <v>0</v>
      </c>
      <c r="E28" s="10">
        <v>0</v>
      </c>
      <c r="F28" s="10">
        <v>0</v>
      </c>
      <c r="G28" s="10">
        <v>-1533973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f>SUM(D28:O28)</f>
        <v>-1533973</v>
      </c>
    </row>
    <row r="29" spans="1:18" x14ac:dyDescent="0.2">
      <c r="A29" s="5" t="s">
        <v>39</v>
      </c>
      <c r="B29" s="115"/>
      <c r="C29" s="5"/>
      <c r="D29" s="4">
        <f t="shared" ref="D29:P29" si="6">SUBTOTAL(9,D25:D28)</f>
        <v>50117.1</v>
      </c>
      <c r="E29" s="4">
        <f t="shared" si="6"/>
        <v>48997.164804469263</v>
      </c>
      <c r="F29" s="4">
        <f t="shared" si="6"/>
        <v>47864.646067415721</v>
      </c>
      <c r="G29" s="4">
        <f t="shared" si="6"/>
        <v>-1487253.6694915255</v>
      </c>
      <c r="H29" s="4">
        <f t="shared" si="6"/>
        <v>45561.000000000007</v>
      </c>
      <c r="I29" s="4">
        <f t="shared" si="6"/>
        <v>4016757.3701142855</v>
      </c>
      <c r="J29" s="4">
        <f t="shared" si="6"/>
        <v>43204.396551724145</v>
      </c>
      <c r="K29" s="4">
        <f t="shared" si="6"/>
        <v>42005.661849710996</v>
      </c>
      <c r="L29" s="4">
        <f t="shared" si="6"/>
        <v>6345246.403023256</v>
      </c>
      <c r="M29" s="4">
        <f t="shared" si="6"/>
        <v>81460.867894736555</v>
      </c>
      <c r="N29" s="4">
        <f t="shared" si="6"/>
        <v>65140.526941176206</v>
      </c>
      <c r="O29" s="4">
        <f t="shared" si="6"/>
        <v>2569652.3086281857</v>
      </c>
      <c r="P29" s="4">
        <f t="shared" si="6"/>
        <v>11868753.776383433</v>
      </c>
    </row>
    <row r="30" spans="1:18" x14ac:dyDescent="0.2">
      <c r="A30" s="1" t="s">
        <v>38</v>
      </c>
      <c r="B30" t="s">
        <v>31</v>
      </c>
      <c r="C30" t="s">
        <v>37</v>
      </c>
      <c r="D30" s="10">
        <v>12884</v>
      </c>
      <c r="E30" s="10">
        <v>12884</v>
      </c>
      <c r="F30" s="10">
        <v>12884</v>
      </c>
      <c r="G30" s="10">
        <v>1546857</v>
      </c>
      <c r="H30" s="10">
        <v>12884</v>
      </c>
      <c r="I30" s="10">
        <v>153823</v>
      </c>
      <c r="J30" s="10">
        <v>12884</v>
      </c>
      <c r="K30" s="10">
        <v>12884</v>
      </c>
      <c r="L30" s="10">
        <v>12884</v>
      </c>
      <c r="M30" s="10">
        <v>12884</v>
      </c>
      <c r="N30" s="10">
        <v>12884</v>
      </c>
      <c r="O30" s="10">
        <v>65930</v>
      </c>
      <c r="P30" s="10">
        <f>SUM(D30:O30)</f>
        <v>1882566</v>
      </c>
      <c r="R30" s="10"/>
    </row>
    <row r="31" spans="1:18" x14ac:dyDescent="0.2">
      <c r="A31" s="5" t="s">
        <v>36</v>
      </c>
      <c r="B31" s="115"/>
      <c r="C31" s="5"/>
      <c r="D31" s="4">
        <f>SUBTOTAL(9,D30)</f>
        <v>12884</v>
      </c>
      <c r="E31" s="4">
        <f t="shared" ref="E31:P31" si="7">SUBTOTAL(9,E30)</f>
        <v>12884</v>
      </c>
      <c r="F31" s="4">
        <f t="shared" si="7"/>
        <v>12884</v>
      </c>
      <c r="G31" s="4">
        <f t="shared" si="7"/>
        <v>1546857</v>
      </c>
      <c r="H31" s="4">
        <f t="shared" si="7"/>
        <v>12884</v>
      </c>
      <c r="I31" s="4">
        <f t="shared" si="7"/>
        <v>153823</v>
      </c>
      <c r="J31" s="4">
        <f t="shared" si="7"/>
        <v>12884</v>
      </c>
      <c r="K31" s="4">
        <f t="shared" si="7"/>
        <v>12884</v>
      </c>
      <c r="L31" s="4">
        <f t="shared" si="7"/>
        <v>12884</v>
      </c>
      <c r="M31" s="4">
        <f t="shared" si="7"/>
        <v>12884</v>
      </c>
      <c r="N31" s="4">
        <f t="shared" si="7"/>
        <v>12884</v>
      </c>
      <c r="O31" s="4">
        <f t="shared" si="7"/>
        <v>65930</v>
      </c>
      <c r="P31" s="4">
        <f t="shared" si="7"/>
        <v>1882566</v>
      </c>
    </row>
    <row r="32" spans="1:18" x14ac:dyDescent="0.2">
      <c r="A32" s="1" t="s">
        <v>8</v>
      </c>
      <c r="B32" t="s">
        <v>27</v>
      </c>
      <c r="C32" t="s">
        <v>34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f>SUM(D32:O32)</f>
        <v>0</v>
      </c>
    </row>
    <row r="33" spans="1:23" x14ac:dyDescent="0.2">
      <c r="A33" s="1" t="s">
        <v>8</v>
      </c>
      <c r="B33" t="s">
        <v>33</v>
      </c>
      <c r="C33" t="s">
        <v>32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f>SUM(D33:O33)</f>
        <v>0</v>
      </c>
    </row>
    <row r="34" spans="1:23" x14ac:dyDescent="0.2">
      <c r="A34" s="1" t="s">
        <v>8</v>
      </c>
      <c r="B34" t="s">
        <v>31</v>
      </c>
      <c r="C34" t="s">
        <v>30</v>
      </c>
      <c r="D34" s="10">
        <v>4667926.4857646385</v>
      </c>
      <c r="E34" s="10">
        <v>4127934.7983564716</v>
      </c>
      <c r="F34" s="10">
        <v>19131452.522535257</v>
      </c>
      <c r="G34" s="10">
        <v>9095756.6112995874</v>
      </c>
      <c r="H34" s="10">
        <v>28696267.834450416</v>
      </c>
      <c r="I34" s="10">
        <v>25783570.269899227</v>
      </c>
      <c r="J34" s="10">
        <v>9367112.4940576293</v>
      </c>
      <c r="K34" s="10">
        <v>15241883.542281464</v>
      </c>
      <c r="L34" s="10">
        <v>5573856.0528066065</v>
      </c>
      <c r="M34" s="10">
        <v>39304809.071514852</v>
      </c>
      <c r="N34" s="10">
        <v>74759134.526688322</v>
      </c>
      <c r="O34" s="10">
        <v>58301881.512459219</v>
      </c>
      <c r="P34" s="10">
        <f>SUM(D34:O34)</f>
        <v>294051585.72211367</v>
      </c>
      <c r="R34" s="11"/>
      <c r="S34" s="116"/>
    </row>
    <row r="35" spans="1:23" x14ac:dyDescent="0.2">
      <c r="A35" s="5" t="s">
        <v>29</v>
      </c>
      <c r="B35" s="115"/>
      <c r="C35" s="5"/>
      <c r="D35" s="4">
        <f t="shared" ref="D35:P35" si="8">SUBTOTAL(9,D32:D34)</f>
        <v>4667926.4857646385</v>
      </c>
      <c r="E35" s="4">
        <f t="shared" si="8"/>
        <v>4127934.7983564716</v>
      </c>
      <c r="F35" s="4">
        <f t="shared" si="8"/>
        <v>19131452.522535257</v>
      </c>
      <c r="G35" s="4">
        <f t="shared" si="8"/>
        <v>9095756.6112995874</v>
      </c>
      <c r="H35" s="4">
        <f t="shared" si="8"/>
        <v>28696267.834450416</v>
      </c>
      <c r="I35" s="4">
        <f t="shared" si="8"/>
        <v>25783570.269899227</v>
      </c>
      <c r="J35" s="4">
        <f t="shared" si="8"/>
        <v>9367112.4940576293</v>
      </c>
      <c r="K35" s="4">
        <f t="shared" si="8"/>
        <v>15241883.542281464</v>
      </c>
      <c r="L35" s="4">
        <f t="shared" si="8"/>
        <v>5573856.0528066065</v>
      </c>
      <c r="M35" s="4">
        <f t="shared" si="8"/>
        <v>39304809.071514852</v>
      </c>
      <c r="N35" s="4">
        <f t="shared" si="8"/>
        <v>74759134.526688322</v>
      </c>
      <c r="O35" s="4">
        <f t="shared" si="8"/>
        <v>58301881.512459219</v>
      </c>
      <c r="P35" s="4">
        <f t="shared" si="8"/>
        <v>294051585.72211367</v>
      </c>
    </row>
    <row r="36" spans="1:23" x14ac:dyDescent="0.2">
      <c r="A36" s="33" t="s">
        <v>26</v>
      </c>
      <c r="B36" s="34"/>
      <c r="C36" s="34"/>
      <c r="D36" s="24">
        <f t="shared" ref="D36:P36" si="9">SUBTOTAL(9,D6:D35)</f>
        <v>7638542.4652858051</v>
      </c>
      <c r="E36" s="24">
        <f t="shared" si="9"/>
        <v>9741248.5715638548</v>
      </c>
      <c r="F36" s="24">
        <f t="shared" si="9"/>
        <v>35385480.600828514</v>
      </c>
      <c r="G36" s="24">
        <f t="shared" si="9"/>
        <v>16705247.885083023</v>
      </c>
      <c r="H36" s="24">
        <f t="shared" si="9"/>
        <v>36146945.047064111</v>
      </c>
      <c r="I36" s="24">
        <f t="shared" si="9"/>
        <v>57626730.574133977</v>
      </c>
      <c r="J36" s="24">
        <f t="shared" si="9"/>
        <v>27681316.748561438</v>
      </c>
      <c r="K36" s="24">
        <f t="shared" si="9"/>
        <v>21582403.825692639</v>
      </c>
      <c r="L36" s="24">
        <f t="shared" si="9"/>
        <v>21924038.321006738</v>
      </c>
      <c r="M36" s="24">
        <f t="shared" si="9"/>
        <v>53490206.05950091</v>
      </c>
      <c r="N36" s="24">
        <f t="shared" si="9"/>
        <v>175374864.95392013</v>
      </c>
      <c r="O36" s="24">
        <f t="shared" si="9"/>
        <v>150081767.30038154</v>
      </c>
      <c r="P36" s="24">
        <f t="shared" si="9"/>
        <v>613378792.35302269</v>
      </c>
    </row>
    <row r="37" spans="1:23" x14ac:dyDescent="0.2">
      <c r="B37"/>
      <c r="C37"/>
      <c r="D37"/>
      <c r="E37"/>
      <c r="F37"/>
      <c r="G37"/>
      <c r="H37"/>
      <c r="I37"/>
      <c r="J37"/>
      <c r="K37"/>
      <c r="L37"/>
      <c r="M37"/>
    </row>
    <row r="38" spans="1:23" x14ac:dyDescent="0.2">
      <c r="B38"/>
      <c r="C38"/>
      <c r="D38"/>
      <c r="E38"/>
      <c r="F38"/>
      <c r="G38"/>
      <c r="H38"/>
      <c r="I38"/>
      <c r="J38"/>
      <c r="K38"/>
      <c r="L38"/>
      <c r="M38"/>
    </row>
    <row r="39" spans="1:23" x14ac:dyDescent="0.2">
      <c r="B39"/>
      <c r="C39"/>
      <c r="D39" s="161" t="s">
        <v>205</v>
      </c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4" t="s">
        <v>24</v>
      </c>
    </row>
    <row r="40" spans="1:23" x14ac:dyDescent="0.2">
      <c r="A40" s="23" t="s">
        <v>25</v>
      </c>
      <c r="B40" s="23" t="s">
        <v>102</v>
      </c>
      <c r="C40" s="23" t="s">
        <v>101</v>
      </c>
      <c r="D40" s="21" t="s">
        <v>113</v>
      </c>
      <c r="E40" s="21" t="s">
        <v>114</v>
      </c>
      <c r="F40" s="21" t="s">
        <v>115</v>
      </c>
      <c r="G40" s="21" t="s">
        <v>116</v>
      </c>
      <c r="H40" s="21" t="s">
        <v>117</v>
      </c>
      <c r="I40" s="21" t="s">
        <v>118</v>
      </c>
      <c r="J40" s="21" t="s">
        <v>119</v>
      </c>
      <c r="K40" s="21" t="s">
        <v>120</v>
      </c>
      <c r="L40" s="21" t="s">
        <v>121</v>
      </c>
      <c r="M40" s="21" t="s">
        <v>122</v>
      </c>
      <c r="N40" s="21" t="s">
        <v>123</v>
      </c>
      <c r="O40" s="21" t="s">
        <v>124</v>
      </c>
      <c r="P40" s="21" t="s">
        <v>100</v>
      </c>
      <c r="R40" s="14"/>
    </row>
    <row r="41" spans="1:23" x14ac:dyDescent="0.2">
      <c r="A41" s="18" t="s">
        <v>6</v>
      </c>
      <c r="B41" s="18" t="s">
        <v>55</v>
      </c>
      <c r="C41" t="s">
        <v>96</v>
      </c>
      <c r="D41" s="10">
        <f t="shared" ref="D41:D62" si="10">D6</f>
        <v>712797.56914547796</v>
      </c>
      <c r="E41" s="10">
        <f t="shared" ref="E41:O41" si="11">D41+E6</f>
        <v>1538826.281987689</v>
      </c>
      <c r="F41" s="10">
        <f t="shared" si="11"/>
        <v>3764806.6998594501</v>
      </c>
      <c r="G41" s="10">
        <f t="shared" si="11"/>
        <v>5614404.4203161821</v>
      </c>
      <c r="H41" s="10">
        <f t="shared" si="11"/>
        <v>8565350.4599113539</v>
      </c>
      <c r="I41" s="10">
        <f t="shared" si="11"/>
        <v>11531175.40774977</v>
      </c>
      <c r="J41" s="10">
        <f t="shared" si="11"/>
        <v>16159766.458228789</v>
      </c>
      <c r="K41" s="10">
        <f t="shared" si="11"/>
        <v>17640108.332631145</v>
      </c>
      <c r="L41" s="10">
        <f t="shared" si="11"/>
        <v>18588909.836204492</v>
      </c>
      <c r="M41" s="10">
        <f t="shared" si="11"/>
        <v>19872998.476454269</v>
      </c>
      <c r="N41" s="10">
        <f t="shared" si="11"/>
        <v>21029340.962716937</v>
      </c>
      <c r="O41" s="10">
        <f t="shared" si="11"/>
        <v>28314435.058058079</v>
      </c>
      <c r="P41" s="10">
        <f t="shared" ref="P41:P71" si="12">O41-P6</f>
        <v>0</v>
      </c>
      <c r="R41" s="10"/>
      <c r="T41" s="20"/>
      <c r="U41" s="11"/>
      <c r="V41" s="11"/>
      <c r="W41" s="10"/>
    </row>
    <row r="42" spans="1:23" s="1" customFormat="1" x14ac:dyDescent="0.2">
      <c r="A42" s="19" t="s">
        <v>94</v>
      </c>
      <c r="B42" s="19"/>
      <c r="C42" s="19"/>
      <c r="D42" s="4">
        <f t="shared" si="10"/>
        <v>712797.56914547796</v>
      </c>
      <c r="E42" s="4">
        <f t="shared" ref="E42:O42" si="13">D42+E7</f>
        <v>1538826.281987689</v>
      </c>
      <c r="F42" s="4">
        <f t="shared" si="13"/>
        <v>3764806.6998594501</v>
      </c>
      <c r="G42" s="4">
        <f t="shared" si="13"/>
        <v>5614404.4203161821</v>
      </c>
      <c r="H42" s="4">
        <f t="shared" si="13"/>
        <v>8565350.4599113539</v>
      </c>
      <c r="I42" s="4">
        <f t="shared" si="13"/>
        <v>11531175.40774977</v>
      </c>
      <c r="J42" s="4">
        <f t="shared" si="13"/>
        <v>16159766.458228789</v>
      </c>
      <c r="K42" s="4">
        <f t="shared" si="13"/>
        <v>17640108.332631145</v>
      </c>
      <c r="L42" s="4">
        <f t="shared" si="13"/>
        <v>18588909.836204492</v>
      </c>
      <c r="M42" s="4">
        <f t="shared" si="13"/>
        <v>19872998.476454269</v>
      </c>
      <c r="N42" s="4">
        <f t="shared" si="13"/>
        <v>21029340.962716937</v>
      </c>
      <c r="O42" s="4">
        <f t="shared" si="13"/>
        <v>28314435.058058079</v>
      </c>
      <c r="P42" s="4">
        <f t="shared" si="12"/>
        <v>0</v>
      </c>
      <c r="R42" s="15"/>
      <c r="S42"/>
      <c r="T42" s="20"/>
      <c r="U42" s="11"/>
      <c r="V42" s="11"/>
      <c r="W42" s="10"/>
    </row>
    <row r="43" spans="1:23" x14ac:dyDescent="0.2">
      <c r="A43" s="18" t="s">
        <v>4</v>
      </c>
      <c r="B43" s="18" t="s">
        <v>27</v>
      </c>
      <c r="C43" t="s">
        <v>90</v>
      </c>
      <c r="D43" s="10">
        <f t="shared" si="10"/>
        <v>0</v>
      </c>
      <c r="E43" s="10">
        <f t="shared" ref="E43:O43" si="14">D43+E8</f>
        <v>0</v>
      </c>
      <c r="F43" s="10">
        <f t="shared" si="14"/>
        <v>0</v>
      </c>
      <c r="G43" s="10">
        <f t="shared" si="14"/>
        <v>0</v>
      </c>
      <c r="H43" s="10">
        <f t="shared" si="14"/>
        <v>0</v>
      </c>
      <c r="I43" s="10">
        <f t="shared" si="14"/>
        <v>0</v>
      </c>
      <c r="J43" s="10">
        <f t="shared" si="14"/>
        <v>0</v>
      </c>
      <c r="K43" s="10">
        <f t="shared" si="14"/>
        <v>0</v>
      </c>
      <c r="L43" s="10">
        <f t="shared" si="14"/>
        <v>108455.66150082399</v>
      </c>
      <c r="M43" s="10">
        <f t="shared" si="14"/>
        <v>705801.15312864003</v>
      </c>
      <c r="N43" s="10">
        <f t="shared" si="14"/>
        <v>1152510.788884809</v>
      </c>
      <c r="O43" s="10">
        <f t="shared" si="14"/>
        <v>2767217.6803323971</v>
      </c>
      <c r="P43" s="10">
        <f t="shared" si="12"/>
        <v>0</v>
      </c>
      <c r="R43" s="10"/>
    </row>
    <row r="44" spans="1:23" x14ac:dyDescent="0.2">
      <c r="A44" s="18" t="s">
        <v>4</v>
      </c>
      <c r="B44" s="18" t="s">
        <v>70</v>
      </c>
      <c r="C44" t="s">
        <v>89</v>
      </c>
      <c r="D44" s="10">
        <f t="shared" si="10"/>
        <v>0</v>
      </c>
      <c r="E44" s="10">
        <f t="shared" ref="E44:O44" si="15">D44+E9</f>
        <v>0</v>
      </c>
      <c r="F44" s="10">
        <f t="shared" si="15"/>
        <v>0</v>
      </c>
      <c r="G44" s="10">
        <f t="shared" si="15"/>
        <v>0</v>
      </c>
      <c r="H44" s="10">
        <f t="shared" si="15"/>
        <v>0</v>
      </c>
      <c r="I44" s="10">
        <f t="shared" si="15"/>
        <v>0</v>
      </c>
      <c r="J44" s="10">
        <f t="shared" si="15"/>
        <v>0</v>
      </c>
      <c r="K44" s="10">
        <f t="shared" si="15"/>
        <v>0</v>
      </c>
      <c r="L44" s="10">
        <f t="shared" si="15"/>
        <v>0</v>
      </c>
      <c r="M44" s="10">
        <f t="shared" si="15"/>
        <v>0</v>
      </c>
      <c r="N44" s="10">
        <f t="shared" si="15"/>
        <v>0</v>
      </c>
      <c r="O44" s="10">
        <f t="shared" si="15"/>
        <v>0</v>
      </c>
      <c r="P44" s="10">
        <f t="shared" si="12"/>
        <v>0</v>
      </c>
    </row>
    <row r="45" spans="1:23" x14ac:dyDescent="0.2">
      <c r="A45" s="18" t="s">
        <v>4</v>
      </c>
      <c r="B45" s="18" t="s">
        <v>33</v>
      </c>
      <c r="C45" t="s">
        <v>88</v>
      </c>
      <c r="D45" s="10">
        <f t="shared" si="10"/>
        <v>776.11599999999999</v>
      </c>
      <c r="E45" s="10">
        <f t="shared" ref="E45:O45" si="16">D45+E10</f>
        <v>1534.8886256983239</v>
      </c>
      <c r="F45" s="10">
        <f t="shared" si="16"/>
        <v>2276.1230077207956</v>
      </c>
      <c r="G45" s="10">
        <f t="shared" si="16"/>
        <v>2999.6209738224907</v>
      </c>
      <c r="H45" s="10">
        <f t="shared" si="16"/>
        <v>3705.1809738224911</v>
      </c>
      <c r="I45" s="10">
        <f t="shared" si="16"/>
        <v>4392.5980023939201</v>
      </c>
      <c r="J45" s="10">
        <f t="shared" si="16"/>
        <v>5061.6635196353</v>
      </c>
      <c r="K45" s="10">
        <f t="shared" si="16"/>
        <v>5712.1653693462831</v>
      </c>
      <c r="L45" s="10">
        <f t="shared" si="16"/>
        <v>6343.8876949276791</v>
      </c>
      <c r="M45" s="10">
        <f t="shared" si="16"/>
        <v>6956.6108528224158</v>
      </c>
      <c r="N45" s="10">
        <f t="shared" si="16"/>
        <v>7550.1113234106515</v>
      </c>
      <c r="O45" s="10">
        <f t="shared" si="16"/>
        <v>8124.1675364284038</v>
      </c>
      <c r="P45" s="10">
        <f t="shared" si="12"/>
        <v>0</v>
      </c>
    </row>
    <row r="46" spans="1:23" x14ac:dyDescent="0.2">
      <c r="A46" s="18" t="s">
        <v>4</v>
      </c>
      <c r="B46" s="18" t="s">
        <v>31</v>
      </c>
      <c r="C46" t="s">
        <v>86</v>
      </c>
      <c r="D46" s="10">
        <f t="shared" si="10"/>
        <v>890682.25903546391</v>
      </c>
      <c r="E46" s="10">
        <f t="shared" ref="E46:O46" si="17">D46+E11</f>
        <v>994255.00903546391</v>
      </c>
      <c r="F46" s="10">
        <f t="shared" si="17"/>
        <v>1163569.7590354639</v>
      </c>
      <c r="G46" s="10">
        <f t="shared" si="17"/>
        <v>1267142.5090354639</v>
      </c>
      <c r="H46" s="10">
        <f t="shared" si="17"/>
        <v>1370715.2590354639</v>
      </c>
      <c r="I46" s="10">
        <f t="shared" si="17"/>
        <v>1474288.0090354639</v>
      </c>
      <c r="J46" s="10">
        <f t="shared" si="17"/>
        <v>1577860.7590354639</v>
      </c>
      <c r="K46" s="10">
        <f t="shared" si="17"/>
        <v>1681433.5090354639</v>
      </c>
      <c r="L46" s="10">
        <f t="shared" si="17"/>
        <v>1785006.2590354639</v>
      </c>
      <c r="M46" s="10">
        <f t="shared" si="17"/>
        <v>1888579.0090354639</v>
      </c>
      <c r="N46" s="10">
        <f t="shared" si="17"/>
        <v>1992151.7590354639</v>
      </c>
      <c r="O46" s="10">
        <f t="shared" si="17"/>
        <v>2095724.5090354639</v>
      </c>
      <c r="P46" s="10">
        <f t="shared" si="12"/>
        <v>0</v>
      </c>
      <c r="R46" s="10"/>
    </row>
    <row r="47" spans="1:23" x14ac:dyDescent="0.2">
      <c r="A47" s="18" t="s">
        <v>4</v>
      </c>
      <c r="B47" s="18" t="s">
        <v>59</v>
      </c>
      <c r="C47" t="s">
        <v>85</v>
      </c>
      <c r="D47" s="10">
        <f t="shared" si="10"/>
        <v>542642.90768485307</v>
      </c>
      <c r="E47" s="10">
        <f t="shared" ref="E47:O47" si="18">D47+E12</f>
        <v>2976315.0715522356</v>
      </c>
      <c r="F47" s="10">
        <f t="shared" si="18"/>
        <v>5977931.3845244134</v>
      </c>
      <c r="G47" s="10">
        <f t="shared" si="18"/>
        <v>7819273.7722801557</v>
      </c>
      <c r="H47" s="10">
        <f t="shared" si="18"/>
        <v>9156993.501554409</v>
      </c>
      <c r="I47" s="10">
        <f t="shared" si="18"/>
        <v>22443009.370298531</v>
      </c>
      <c r="J47" s="10">
        <f t="shared" si="18"/>
        <v>26972111.891522091</v>
      </c>
      <c r="K47" s="10">
        <f t="shared" si="18"/>
        <v>29069082.4049243</v>
      </c>
      <c r="L47" s="10">
        <f t="shared" si="18"/>
        <v>30823984.282413088</v>
      </c>
      <c r="M47" s="10">
        <f t="shared" si="18"/>
        <v>32935213.159856699</v>
      </c>
      <c r="N47" s="10">
        <f t="shared" si="18"/>
        <v>34652744.386219844</v>
      </c>
      <c r="O47" s="10">
        <f t="shared" si="18"/>
        <v>38996607.7416417</v>
      </c>
      <c r="P47" s="10">
        <f t="shared" si="12"/>
        <v>0</v>
      </c>
      <c r="R47" s="10"/>
    </row>
    <row r="48" spans="1:23" x14ac:dyDescent="0.2">
      <c r="A48" s="18" t="s">
        <v>4</v>
      </c>
      <c r="B48" s="18" t="s">
        <v>55</v>
      </c>
      <c r="C48" t="s">
        <v>83</v>
      </c>
      <c r="D48" s="10">
        <f t="shared" si="10"/>
        <v>11240.540222737191</v>
      </c>
      <c r="E48" s="10">
        <f t="shared" ref="E48:O48" si="19">D48+E13</f>
        <v>20705.820016544181</v>
      </c>
      <c r="F48" s="10">
        <f t="shared" si="19"/>
        <v>34719.63276526831</v>
      </c>
      <c r="G48" s="10">
        <f t="shared" si="19"/>
        <v>42858.382420023088</v>
      </c>
      <c r="H48" s="10">
        <f t="shared" si="19"/>
        <v>63237.916964936667</v>
      </c>
      <c r="I48" s="10">
        <f t="shared" si="19"/>
        <v>91802.406010323364</v>
      </c>
      <c r="J48" s="10">
        <f t="shared" si="19"/>
        <v>144633.58860918597</v>
      </c>
      <c r="K48" s="10">
        <f t="shared" si="19"/>
        <v>168053.90683024554</v>
      </c>
      <c r="L48" s="10">
        <f t="shared" si="19"/>
        <v>213679.84592080585</v>
      </c>
      <c r="M48" s="10">
        <f t="shared" si="19"/>
        <v>274858.16561675683</v>
      </c>
      <c r="N48" s="10">
        <f t="shared" si="19"/>
        <v>311694.97990098532</v>
      </c>
      <c r="O48" s="10">
        <f t="shared" si="19"/>
        <v>2327360.1439775201</v>
      </c>
      <c r="P48" s="10">
        <f t="shared" si="12"/>
        <v>0</v>
      </c>
      <c r="R48" s="10"/>
    </row>
    <row r="49" spans="1:19" s="1" customFormat="1" x14ac:dyDescent="0.2">
      <c r="A49" s="19" t="s">
        <v>79</v>
      </c>
      <c r="B49" s="19"/>
      <c r="C49" s="19"/>
      <c r="D49" s="4">
        <f t="shared" si="10"/>
        <v>1445341.8229430544</v>
      </c>
      <c r="E49" s="4">
        <f t="shared" ref="E49:O49" si="20">D49+E14</f>
        <v>3992810.7892299416</v>
      </c>
      <c r="F49" s="4">
        <f t="shared" si="20"/>
        <v>7178496.8993328661</v>
      </c>
      <c r="G49" s="4">
        <f t="shared" si="20"/>
        <v>9132274.2847094648</v>
      </c>
      <c r="H49" s="4">
        <f t="shared" si="20"/>
        <v>10594651.858528631</v>
      </c>
      <c r="I49" s="4">
        <f t="shared" si="20"/>
        <v>24013492.38334671</v>
      </c>
      <c r="J49" s="4">
        <f t="shared" si="20"/>
        <v>28699667.902686372</v>
      </c>
      <c r="K49" s="4">
        <f t="shared" si="20"/>
        <v>30924281.986159354</v>
      </c>
      <c r="L49" s="4">
        <f t="shared" si="20"/>
        <v>32937469.936565109</v>
      </c>
      <c r="M49" s="4">
        <f t="shared" si="20"/>
        <v>35811408.09849038</v>
      </c>
      <c r="N49" s="4">
        <f t="shared" si="20"/>
        <v>38116652.025364511</v>
      </c>
      <c r="O49" s="4">
        <f t="shared" si="20"/>
        <v>46195034.242523506</v>
      </c>
      <c r="P49" s="4">
        <f t="shared" si="12"/>
        <v>0</v>
      </c>
      <c r="R49" s="15"/>
      <c r="S49"/>
    </row>
    <row r="50" spans="1:19" x14ac:dyDescent="0.2">
      <c r="A50" s="18" t="s">
        <v>13</v>
      </c>
      <c r="B50" s="18" t="s">
        <v>63</v>
      </c>
      <c r="C50" t="s">
        <v>78</v>
      </c>
      <c r="D50" s="10">
        <f t="shared" si="10"/>
        <v>44063.4081801801</v>
      </c>
      <c r="E50" s="10">
        <f t="shared" ref="E50:O50" si="21">D50+E15</f>
        <v>44063.4081801801</v>
      </c>
      <c r="F50" s="10">
        <f t="shared" si="21"/>
        <v>44063.4081801801</v>
      </c>
      <c r="G50" s="10">
        <f t="shared" si="21"/>
        <v>873140.64128915977</v>
      </c>
      <c r="H50" s="10">
        <f t="shared" si="21"/>
        <v>1222314.6023642637</v>
      </c>
      <c r="I50" s="10">
        <f t="shared" si="21"/>
        <v>1846776.0451936135</v>
      </c>
      <c r="J50" s="10">
        <f t="shared" si="21"/>
        <v>1846776.0451936135</v>
      </c>
      <c r="K50" s="10">
        <f t="shared" si="21"/>
        <v>1846776.0451936135</v>
      </c>
      <c r="L50" s="10">
        <f t="shared" si="21"/>
        <v>1846776.0451936135</v>
      </c>
      <c r="M50" s="10">
        <f t="shared" si="21"/>
        <v>2079054.2567756064</v>
      </c>
      <c r="N50" s="10">
        <f t="shared" si="21"/>
        <v>4492440.7427505283</v>
      </c>
      <c r="O50" s="10">
        <f t="shared" si="21"/>
        <v>49951302.446474358</v>
      </c>
      <c r="P50" s="10">
        <f t="shared" si="12"/>
        <v>0</v>
      </c>
      <c r="R50" s="10"/>
    </row>
    <row r="51" spans="1:19" x14ac:dyDescent="0.2">
      <c r="A51" s="18" t="s">
        <v>13</v>
      </c>
      <c r="B51" s="18" t="s">
        <v>61</v>
      </c>
      <c r="C51" t="s">
        <v>77</v>
      </c>
      <c r="D51" s="10">
        <f t="shared" si="10"/>
        <v>0</v>
      </c>
      <c r="E51" s="10">
        <f t="shared" ref="E51:O51" si="22">D51+E16</f>
        <v>1.1641532182693481E-10</v>
      </c>
      <c r="F51" s="10">
        <f t="shared" si="22"/>
        <v>1.1641532182693481E-10</v>
      </c>
      <c r="G51" s="10">
        <f t="shared" si="22"/>
        <v>1.1641532182693481E-10</v>
      </c>
      <c r="H51" s="10">
        <f t="shared" si="22"/>
        <v>1.1641532182693481E-10</v>
      </c>
      <c r="I51" s="10">
        <f t="shared" si="22"/>
        <v>1.1641532182693481E-10</v>
      </c>
      <c r="J51" s="10">
        <f t="shared" si="22"/>
        <v>1.1641532182693481E-10</v>
      </c>
      <c r="K51" s="10">
        <f t="shared" si="22"/>
        <v>1.1641532182693481E-10</v>
      </c>
      <c r="L51" s="10">
        <f t="shared" si="22"/>
        <v>1.1641532182693481E-10</v>
      </c>
      <c r="M51" s="10">
        <f t="shared" si="22"/>
        <v>7101547.2775268797</v>
      </c>
      <c r="N51" s="10">
        <f t="shared" si="22"/>
        <v>14029016.57959909</v>
      </c>
      <c r="O51" s="10">
        <f t="shared" si="22"/>
        <v>21603599.349212348</v>
      </c>
      <c r="P51" s="10">
        <f t="shared" si="12"/>
        <v>0</v>
      </c>
      <c r="R51" s="10"/>
    </row>
    <row r="52" spans="1:19" s="1" customFormat="1" x14ac:dyDescent="0.2">
      <c r="A52" s="19" t="s">
        <v>76</v>
      </c>
      <c r="B52" s="19"/>
      <c r="C52" s="19"/>
      <c r="D52" s="4">
        <f t="shared" si="10"/>
        <v>44063.4081801801</v>
      </c>
      <c r="E52" s="4">
        <f t="shared" ref="E52:O52" si="23">D52+E17</f>
        <v>44063.408180180217</v>
      </c>
      <c r="F52" s="4">
        <f t="shared" si="23"/>
        <v>44063.408180180217</v>
      </c>
      <c r="G52" s="4">
        <f t="shared" si="23"/>
        <v>873140.64128915989</v>
      </c>
      <c r="H52" s="4">
        <f t="shared" si="23"/>
        <v>1222314.602364264</v>
      </c>
      <c r="I52" s="4">
        <f t="shared" si="23"/>
        <v>1846776.045193614</v>
      </c>
      <c r="J52" s="4">
        <f t="shared" si="23"/>
        <v>1846776.045193614</v>
      </c>
      <c r="K52" s="4">
        <f t="shared" si="23"/>
        <v>1846776.045193614</v>
      </c>
      <c r="L52" s="4">
        <f t="shared" si="23"/>
        <v>1846776.045193614</v>
      </c>
      <c r="M52" s="4">
        <f t="shared" si="23"/>
        <v>9180601.5343024861</v>
      </c>
      <c r="N52" s="4">
        <f t="shared" si="23"/>
        <v>18521457.322349615</v>
      </c>
      <c r="O52" s="4">
        <f t="shared" si="23"/>
        <v>71554901.795686707</v>
      </c>
      <c r="P52" s="4">
        <f t="shared" si="12"/>
        <v>0</v>
      </c>
      <c r="R52" s="15"/>
      <c r="S52"/>
    </row>
    <row r="53" spans="1:19" x14ac:dyDescent="0.2">
      <c r="A53" s="18" t="s">
        <v>2</v>
      </c>
      <c r="B53" s="18" t="s">
        <v>59</v>
      </c>
      <c r="C53" t="s">
        <v>58</v>
      </c>
      <c r="D53" s="10">
        <f t="shared" si="10"/>
        <v>608865.66101345001</v>
      </c>
      <c r="E53" s="10">
        <f t="shared" ref="E53:O53" si="24">D53+E18</f>
        <v>2690254.1720482605</v>
      </c>
      <c r="F53" s="10">
        <f t="shared" si="24"/>
        <v>9770354.0980604105</v>
      </c>
      <c r="G53" s="10">
        <f t="shared" si="24"/>
        <v>12572071.774154058</v>
      </c>
      <c r="H53" s="10">
        <f t="shared" si="24"/>
        <v>14875777.994039308</v>
      </c>
      <c r="I53" s="10">
        <f t="shared" si="24"/>
        <v>21580546.594434928</v>
      </c>
      <c r="J53" s="10">
        <f t="shared" si="24"/>
        <v>30364182.464329328</v>
      </c>
      <c r="K53" s="10">
        <f t="shared" si="24"/>
        <v>32832372.70977645</v>
      </c>
      <c r="L53" s="10">
        <f t="shared" si="24"/>
        <v>36153982.702735223</v>
      </c>
      <c r="M53" s="10">
        <f t="shared" si="24"/>
        <v>38606179.808979131</v>
      </c>
      <c r="N53" s="10">
        <f t="shared" si="24"/>
        <v>41236160.105522335</v>
      </c>
      <c r="O53" s="10">
        <f t="shared" si="24"/>
        <v>57016007.471606694</v>
      </c>
      <c r="P53" s="10">
        <f t="shared" si="12"/>
        <v>0</v>
      </c>
      <c r="R53" s="10"/>
    </row>
    <row r="54" spans="1:19" x14ac:dyDescent="0.2">
      <c r="A54" s="18" t="s">
        <v>2</v>
      </c>
      <c r="B54" s="18" t="s">
        <v>55</v>
      </c>
      <c r="C54" t="s">
        <v>54</v>
      </c>
      <c r="D54" s="10">
        <f t="shared" si="10"/>
        <v>0</v>
      </c>
      <c r="E54" s="10">
        <f t="shared" ref="E54:O54" si="25">D54+E19</f>
        <v>0</v>
      </c>
      <c r="F54" s="10">
        <f t="shared" si="25"/>
        <v>0</v>
      </c>
      <c r="G54" s="10">
        <f t="shared" si="25"/>
        <v>0</v>
      </c>
      <c r="H54" s="10">
        <f t="shared" si="25"/>
        <v>0</v>
      </c>
      <c r="I54" s="10">
        <f t="shared" si="25"/>
        <v>0</v>
      </c>
      <c r="J54" s="10">
        <f t="shared" si="25"/>
        <v>0</v>
      </c>
      <c r="K54" s="10">
        <f t="shared" si="25"/>
        <v>0</v>
      </c>
      <c r="L54" s="10">
        <f t="shared" si="25"/>
        <v>0</v>
      </c>
      <c r="M54" s="10">
        <f t="shared" si="25"/>
        <v>0</v>
      </c>
      <c r="N54" s="10">
        <f t="shared" si="25"/>
        <v>0</v>
      </c>
      <c r="O54" s="10">
        <f t="shared" si="25"/>
        <v>0</v>
      </c>
      <c r="P54" s="10">
        <f t="shared" si="12"/>
        <v>0</v>
      </c>
    </row>
    <row r="55" spans="1:19" s="1" customFormat="1" x14ac:dyDescent="0.2">
      <c r="A55" s="19" t="s">
        <v>51</v>
      </c>
      <c r="B55" s="19"/>
      <c r="C55" s="19"/>
      <c r="D55" s="4">
        <f t="shared" si="10"/>
        <v>608865.66101345001</v>
      </c>
      <c r="E55" s="4">
        <f t="shared" ref="E55:O55" si="26">D55+E20</f>
        <v>2690254.1720482605</v>
      </c>
      <c r="F55" s="4">
        <f t="shared" si="26"/>
        <v>9770354.0980604105</v>
      </c>
      <c r="G55" s="4">
        <f t="shared" si="26"/>
        <v>12572071.774154058</v>
      </c>
      <c r="H55" s="4">
        <f t="shared" si="26"/>
        <v>14875777.994039308</v>
      </c>
      <c r="I55" s="4">
        <f t="shared" si="26"/>
        <v>21580546.594434928</v>
      </c>
      <c r="J55" s="4">
        <f t="shared" si="26"/>
        <v>30364182.464329328</v>
      </c>
      <c r="K55" s="4">
        <f t="shared" si="26"/>
        <v>32832372.70977645</v>
      </c>
      <c r="L55" s="4">
        <f t="shared" si="26"/>
        <v>36153982.702735223</v>
      </c>
      <c r="M55" s="4">
        <f t="shared" si="26"/>
        <v>38606179.808979131</v>
      </c>
      <c r="N55" s="4">
        <f t="shared" si="26"/>
        <v>41236160.105522335</v>
      </c>
      <c r="O55" s="4">
        <f t="shared" si="26"/>
        <v>57016007.471606694</v>
      </c>
      <c r="P55" s="4">
        <f t="shared" si="12"/>
        <v>0</v>
      </c>
      <c r="R55" s="15"/>
      <c r="S55"/>
    </row>
    <row r="56" spans="1:19" x14ac:dyDescent="0.2">
      <c r="A56" s="18" t="s">
        <v>11</v>
      </c>
      <c r="B56" s="18" t="s">
        <v>27</v>
      </c>
      <c r="C56" t="s">
        <v>48</v>
      </c>
      <c r="D56" s="10">
        <f t="shared" si="10"/>
        <v>13044.149999999958</v>
      </c>
      <c r="E56" s="10">
        <f t="shared" ref="E56:O56" si="27">D56+E21</f>
        <v>26088.299999999916</v>
      </c>
      <c r="F56" s="10">
        <f t="shared" si="27"/>
        <v>48131.009999999871</v>
      </c>
      <c r="G56" s="10">
        <f t="shared" si="27"/>
        <v>80346.669999999838</v>
      </c>
      <c r="H56" s="10">
        <f t="shared" si="27"/>
        <v>322872.81999999983</v>
      </c>
      <c r="I56" s="10">
        <f t="shared" si="27"/>
        <v>602086.96999999986</v>
      </c>
      <c r="J56" s="10">
        <f t="shared" si="27"/>
        <v>678298.11999999988</v>
      </c>
      <c r="K56" s="10">
        <f t="shared" si="27"/>
        <v>707280.2699999999</v>
      </c>
      <c r="L56" s="10">
        <f t="shared" si="27"/>
        <v>736262.41999999993</v>
      </c>
      <c r="M56" s="10">
        <f t="shared" si="27"/>
        <v>765244.57</v>
      </c>
      <c r="N56" s="10">
        <f t="shared" si="27"/>
        <v>4173921.7199999997</v>
      </c>
      <c r="O56" s="10">
        <f t="shared" si="27"/>
        <v>4853095.91</v>
      </c>
      <c r="P56" s="10">
        <f t="shared" si="12"/>
        <v>0</v>
      </c>
      <c r="R56" s="10"/>
    </row>
    <row r="57" spans="1:19" x14ac:dyDescent="0.2">
      <c r="A57" s="18" t="s">
        <v>11</v>
      </c>
      <c r="B57" s="18" t="s">
        <v>31</v>
      </c>
      <c r="C57" t="s">
        <v>47</v>
      </c>
      <c r="D57" s="10">
        <f t="shared" si="10"/>
        <v>0</v>
      </c>
      <c r="E57" s="10">
        <f t="shared" ref="E57:O57" si="28">D57+E22</f>
        <v>0</v>
      </c>
      <c r="F57" s="10">
        <f t="shared" si="28"/>
        <v>0</v>
      </c>
      <c r="G57" s="10">
        <f t="shared" si="28"/>
        <v>0</v>
      </c>
      <c r="H57" s="10">
        <f t="shared" si="28"/>
        <v>0</v>
      </c>
      <c r="I57" s="10">
        <f t="shared" si="28"/>
        <v>0</v>
      </c>
      <c r="J57" s="10">
        <f t="shared" si="28"/>
        <v>0</v>
      </c>
      <c r="K57" s="10">
        <f t="shared" si="28"/>
        <v>0</v>
      </c>
      <c r="L57" s="10">
        <f t="shared" si="28"/>
        <v>0</v>
      </c>
      <c r="M57" s="10">
        <f t="shared" si="28"/>
        <v>0</v>
      </c>
      <c r="N57" s="10">
        <f t="shared" si="28"/>
        <v>0</v>
      </c>
      <c r="O57" s="10">
        <f t="shared" si="28"/>
        <v>0</v>
      </c>
      <c r="P57" s="10">
        <f t="shared" si="12"/>
        <v>0</v>
      </c>
    </row>
    <row r="58" spans="1:19" x14ac:dyDescent="0.2">
      <c r="A58" s="18" t="s">
        <v>11</v>
      </c>
      <c r="B58" s="18" t="s">
        <v>46</v>
      </c>
      <c r="C58" t="s">
        <v>45</v>
      </c>
      <c r="D58" s="10">
        <f t="shared" si="10"/>
        <v>83502.268239004392</v>
      </c>
      <c r="E58" s="10">
        <f t="shared" ref="E58:O58" si="29">D58+E23</f>
        <v>167004.53647800878</v>
      </c>
      <c r="F58" s="10">
        <f t="shared" si="29"/>
        <v>3846474.8047170131</v>
      </c>
      <c r="G58" s="10">
        <f t="shared" si="29"/>
        <v>3929977.0729560177</v>
      </c>
      <c r="H58" s="10">
        <f t="shared" si="29"/>
        <v>4013479.3411950222</v>
      </c>
      <c r="I58" s="10">
        <f t="shared" si="29"/>
        <v>7692949.6094340272</v>
      </c>
      <c r="J58" s="10">
        <f t="shared" si="29"/>
        <v>7776451.8776730318</v>
      </c>
      <c r="K58" s="10">
        <f t="shared" si="29"/>
        <v>7859954.1459120363</v>
      </c>
      <c r="L58" s="10">
        <f t="shared" si="29"/>
        <v>11539424.414151041</v>
      </c>
      <c r="M58" s="10">
        <f t="shared" si="29"/>
        <v>11657444.986714533</v>
      </c>
      <c r="N58" s="10">
        <f t="shared" si="29"/>
        <v>93354051.239278033</v>
      </c>
      <c r="O58" s="10">
        <f t="shared" si="29"/>
        <v>97642412.376650557</v>
      </c>
      <c r="P58" s="10">
        <f t="shared" si="12"/>
        <v>0</v>
      </c>
      <c r="R58" s="10"/>
    </row>
    <row r="59" spans="1:19" s="1" customFormat="1" x14ac:dyDescent="0.2">
      <c r="A59" s="19" t="s">
        <v>44</v>
      </c>
      <c r="B59" s="19"/>
      <c r="C59" s="19"/>
      <c r="D59" s="4">
        <f t="shared" si="10"/>
        <v>96546.418239004357</v>
      </c>
      <c r="E59" s="4">
        <f t="shared" ref="E59:O59" si="30">D59+E24</f>
        <v>193092.83647800871</v>
      </c>
      <c r="F59" s="4">
        <f t="shared" si="30"/>
        <v>3894605.8147170134</v>
      </c>
      <c r="G59" s="4">
        <f t="shared" si="30"/>
        <v>4010323.7429560176</v>
      </c>
      <c r="H59" s="4">
        <f t="shared" si="30"/>
        <v>4336352.1611950221</v>
      </c>
      <c r="I59" s="4">
        <f t="shared" si="30"/>
        <v>8295036.579434026</v>
      </c>
      <c r="J59" s="4">
        <f t="shared" si="30"/>
        <v>8454749.9976730309</v>
      </c>
      <c r="K59" s="4">
        <f t="shared" si="30"/>
        <v>8567234.4159120359</v>
      </c>
      <c r="L59" s="4">
        <f t="shared" si="30"/>
        <v>12275686.834151041</v>
      </c>
      <c r="M59" s="4">
        <f t="shared" si="30"/>
        <v>12422689.556714533</v>
      </c>
      <c r="N59" s="4">
        <f t="shared" si="30"/>
        <v>97527972.959278047</v>
      </c>
      <c r="O59" s="4">
        <f t="shared" si="30"/>
        <v>102495508.28665057</v>
      </c>
      <c r="P59" s="4">
        <f t="shared" si="12"/>
        <v>0</v>
      </c>
      <c r="R59" s="15"/>
      <c r="S59"/>
    </row>
    <row r="60" spans="1:19" x14ac:dyDescent="0.2">
      <c r="A60" s="18" t="s">
        <v>15</v>
      </c>
      <c r="B60" s="18" t="s">
        <v>27</v>
      </c>
      <c r="C60" t="s">
        <v>42</v>
      </c>
      <c r="D60" s="10">
        <f t="shared" si="10"/>
        <v>0</v>
      </c>
      <c r="E60" s="10">
        <f t="shared" ref="E60:O60" si="31">D60+E25</f>
        <v>0</v>
      </c>
      <c r="F60" s="10">
        <f t="shared" si="31"/>
        <v>0</v>
      </c>
      <c r="G60" s="10">
        <f t="shared" si="31"/>
        <v>0</v>
      </c>
      <c r="H60" s="10">
        <f t="shared" si="31"/>
        <v>0</v>
      </c>
      <c r="I60" s="10">
        <f t="shared" si="31"/>
        <v>0</v>
      </c>
      <c r="J60" s="10">
        <f t="shared" si="31"/>
        <v>0</v>
      </c>
      <c r="K60" s="10">
        <f t="shared" si="31"/>
        <v>0</v>
      </c>
      <c r="L60" s="10">
        <f t="shared" si="31"/>
        <v>0</v>
      </c>
      <c r="M60" s="10">
        <f t="shared" si="31"/>
        <v>0</v>
      </c>
      <c r="N60" s="10">
        <f t="shared" si="31"/>
        <v>0</v>
      </c>
      <c r="O60" s="10">
        <f t="shared" si="31"/>
        <v>161341.83673469388</v>
      </c>
      <c r="P60" s="10">
        <f t="shared" si="12"/>
        <v>0</v>
      </c>
    </row>
    <row r="61" spans="1:19" x14ac:dyDescent="0.2">
      <c r="A61" s="18" t="s">
        <v>15</v>
      </c>
      <c r="B61" s="18" t="s">
        <v>33</v>
      </c>
      <c r="C61" t="s">
        <v>41</v>
      </c>
      <c r="D61" s="10">
        <f t="shared" si="10"/>
        <v>50117.1</v>
      </c>
      <c r="E61" s="10">
        <f t="shared" ref="E61:O61" si="32">D61+E26</f>
        <v>99114.264804469261</v>
      </c>
      <c r="F61" s="10">
        <f t="shared" si="32"/>
        <v>146978.91087188499</v>
      </c>
      <c r="G61" s="10">
        <f t="shared" si="32"/>
        <v>193698.24138035957</v>
      </c>
      <c r="H61" s="10">
        <f t="shared" si="32"/>
        <v>239259.24138035957</v>
      </c>
      <c r="I61" s="10">
        <f t="shared" si="32"/>
        <v>3946192.151494645</v>
      </c>
      <c r="J61" s="10">
        <f t="shared" si="32"/>
        <v>3989396.5480463691</v>
      </c>
      <c r="K61" s="10">
        <f t="shared" si="32"/>
        <v>4031402.2098960802</v>
      </c>
      <c r="L61" s="10">
        <f t="shared" si="32"/>
        <v>10376648.612919336</v>
      </c>
      <c r="M61" s="10">
        <f t="shared" si="32"/>
        <v>10458109.480814073</v>
      </c>
      <c r="N61" s="10">
        <f t="shared" si="32"/>
        <v>10523250.00775525</v>
      </c>
      <c r="O61" s="10">
        <f t="shared" si="32"/>
        <v>11291043.479648741</v>
      </c>
      <c r="P61" s="10">
        <f t="shared" si="12"/>
        <v>0</v>
      </c>
    </row>
    <row r="62" spans="1:19" x14ac:dyDescent="0.2">
      <c r="A62" s="18" t="s">
        <v>15</v>
      </c>
      <c r="B62" s="18" t="s">
        <v>33</v>
      </c>
      <c r="C62" t="s">
        <v>41</v>
      </c>
      <c r="D62" s="10">
        <f t="shared" si="10"/>
        <v>0</v>
      </c>
      <c r="E62" s="10">
        <f t="shared" ref="E62:O62" si="33">D62+E27</f>
        <v>0</v>
      </c>
      <c r="F62" s="10">
        <f t="shared" si="33"/>
        <v>0</v>
      </c>
      <c r="G62" s="10">
        <f t="shared" si="33"/>
        <v>0</v>
      </c>
      <c r="H62" s="10">
        <f t="shared" si="33"/>
        <v>0</v>
      </c>
      <c r="I62" s="10">
        <f t="shared" si="33"/>
        <v>309824.45999999996</v>
      </c>
      <c r="J62" s="10">
        <f t="shared" si="33"/>
        <v>309824.45999999996</v>
      </c>
      <c r="K62" s="10">
        <f t="shared" si="33"/>
        <v>309824.45999999996</v>
      </c>
      <c r="L62" s="10">
        <f t="shared" si="33"/>
        <v>309824.45999999996</v>
      </c>
      <c r="M62" s="10">
        <f t="shared" si="33"/>
        <v>309824.45999999996</v>
      </c>
      <c r="N62" s="10">
        <f t="shared" si="33"/>
        <v>309824.45999999996</v>
      </c>
      <c r="O62" s="10">
        <f t="shared" si="33"/>
        <v>1950341.46</v>
      </c>
      <c r="P62" s="10">
        <f t="shared" si="12"/>
        <v>0</v>
      </c>
    </row>
    <row r="63" spans="1:19" x14ac:dyDescent="0.2">
      <c r="A63" s="18" t="s">
        <v>15</v>
      </c>
      <c r="B63" s="18" t="s">
        <v>31</v>
      </c>
      <c r="C63" t="s">
        <v>40</v>
      </c>
      <c r="D63" s="10">
        <f t="shared" ref="D63:D66" si="34">D28</f>
        <v>0</v>
      </c>
      <c r="E63" s="10">
        <f t="shared" ref="E63:O63" si="35">D63+E28</f>
        <v>0</v>
      </c>
      <c r="F63" s="10">
        <f t="shared" si="35"/>
        <v>0</v>
      </c>
      <c r="G63" s="10">
        <f t="shared" si="35"/>
        <v>-1533973</v>
      </c>
      <c r="H63" s="10">
        <f t="shared" si="35"/>
        <v>-1533973</v>
      </c>
      <c r="I63" s="10">
        <f t="shared" si="35"/>
        <v>-1533973</v>
      </c>
      <c r="J63" s="10">
        <f t="shared" si="35"/>
        <v>-1533973</v>
      </c>
      <c r="K63" s="10">
        <f t="shared" si="35"/>
        <v>-1533973</v>
      </c>
      <c r="L63" s="10">
        <f t="shared" si="35"/>
        <v>-1533973</v>
      </c>
      <c r="M63" s="10">
        <f t="shared" si="35"/>
        <v>-1533973</v>
      </c>
      <c r="N63" s="10">
        <f t="shared" si="35"/>
        <v>-1533973</v>
      </c>
      <c r="O63" s="10">
        <f t="shared" si="35"/>
        <v>-1533973</v>
      </c>
      <c r="P63" s="10">
        <f t="shared" si="12"/>
        <v>0</v>
      </c>
      <c r="R63" s="10"/>
    </row>
    <row r="64" spans="1:19" x14ac:dyDescent="0.2">
      <c r="A64" s="19" t="s">
        <v>39</v>
      </c>
      <c r="B64" s="19"/>
      <c r="C64" s="19"/>
      <c r="D64" s="4">
        <f t="shared" si="34"/>
        <v>50117.1</v>
      </c>
      <c r="E64" s="4">
        <f t="shared" ref="E64:O64" si="36">D64+E29</f>
        <v>99114.264804469261</v>
      </c>
      <c r="F64" s="4">
        <f t="shared" si="36"/>
        <v>146978.91087188499</v>
      </c>
      <c r="G64" s="4">
        <f t="shared" si="36"/>
        <v>-1340274.7586196405</v>
      </c>
      <c r="H64" s="4">
        <f t="shared" si="36"/>
        <v>-1294713.7586196405</v>
      </c>
      <c r="I64" s="4">
        <f t="shared" si="36"/>
        <v>2722043.611494645</v>
      </c>
      <c r="J64" s="4">
        <f t="shared" si="36"/>
        <v>2765248.0080463691</v>
      </c>
      <c r="K64" s="4">
        <f t="shared" si="36"/>
        <v>2807253.6698960802</v>
      </c>
      <c r="L64" s="4">
        <f t="shared" si="36"/>
        <v>9152500.0729193352</v>
      </c>
      <c r="M64" s="4">
        <f t="shared" si="36"/>
        <v>9233960.9408140723</v>
      </c>
      <c r="N64" s="4">
        <f t="shared" si="36"/>
        <v>9299101.4677552488</v>
      </c>
      <c r="O64" s="4">
        <f t="shared" si="36"/>
        <v>11868753.776383433</v>
      </c>
      <c r="P64" s="4">
        <f t="shared" si="12"/>
        <v>0</v>
      </c>
      <c r="R64" s="15"/>
    </row>
    <row r="65" spans="1:19" x14ac:dyDescent="0.2">
      <c r="A65" s="18" t="s">
        <v>38</v>
      </c>
      <c r="B65" s="18" t="s">
        <v>31</v>
      </c>
      <c r="C65" t="s">
        <v>37</v>
      </c>
      <c r="D65" s="10">
        <f t="shared" si="34"/>
        <v>12884</v>
      </c>
      <c r="E65" s="10">
        <f t="shared" ref="E65:O65" si="37">D65+E30</f>
        <v>25768</v>
      </c>
      <c r="F65" s="10">
        <f t="shared" si="37"/>
        <v>38652</v>
      </c>
      <c r="G65" s="10">
        <f t="shared" si="37"/>
        <v>1585509</v>
      </c>
      <c r="H65" s="10">
        <f t="shared" si="37"/>
        <v>1598393</v>
      </c>
      <c r="I65" s="10">
        <f t="shared" si="37"/>
        <v>1752216</v>
      </c>
      <c r="J65" s="10">
        <f t="shared" si="37"/>
        <v>1765100</v>
      </c>
      <c r="K65" s="10">
        <f t="shared" si="37"/>
        <v>1777984</v>
      </c>
      <c r="L65" s="10">
        <f t="shared" si="37"/>
        <v>1790868</v>
      </c>
      <c r="M65" s="10">
        <f t="shared" si="37"/>
        <v>1803752</v>
      </c>
      <c r="N65" s="10">
        <f t="shared" si="37"/>
        <v>1816636</v>
      </c>
      <c r="O65" s="10">
        <f t="shared" si="37"/>
        <v>1882566</v>
      </c>
      <c r="P65" s="10">
        <f t="shared" si="12"/>
        <v>0</v>
      </c>
      <c r="R65" s="10"/>
    </row>
    <row r="66" spans="1:19" s="1" customFormat="1" x14ac:dyDescent="0.2">
      <c r="A66" s="19" t="s">
        <v>36</v>
      </c>
      <c r="B66" s="19"/>
      <c r="C66" s="19"/>
      <c r="D66" s="4">
        <f t="shared" si="34"/>
        <v>12884</v>
      </c>
      <c r="E66" s="4">
        <f t="shared" ref="E66:O66" si="38">D66+E31</f>
        <v>25768</v>
      </c>
      <c r="F66" s="4">
        <f t="shared" si="38"/>
        <v>38652</v>
      </c>
      <c r="G66" s="4">
        <f t="shared" si="38"/>
        <v>1585509</v>
      </c>
      <c r="H66" s="4">
        <f t="shared" si="38"/>
        <v>1598393</v>
      </c>
      <c r="I66" s="4">
        <f t="shared" si="38"/>
        <v>1752216</v>
      </c>
      <c r="J66" s="4">
        <f t="shared" si="38"/>
        <v>1765100</v>
      </c>
      <c r="K66" s="4">
        <f t="shared" si="38"/>
        <v>1777984</v>
      </c>
      <c r="L66" s="4">
        <f t="shared" si="38"/>
        <v>1790868</v>
      </c>
      <c r="M66" s="4">
        <f t="shared" si="38"/>
        <v>1803752</v>
      </c>
      <c r="N66" s="4">
        <f t="shared" si="38"/>
        <v>1816636</v>
      </c>
      <c r="O66" s="4">
        <f t="shared" si="38"/>
        <v>1882566</v>
      </c>
      <c r="P66" s="4">
        <f t="shared" si="12"/>
        <v>0</v>
      </c>
      <c r="R66" s="15"/>
      <c r="S66"/>
    </row>
    <row r="67" spans="1:19" x14ac:dyDescent="0.2">
      <c r="A67" s="18" t="s">
        <v>8</v>
      </c>
      <c r="B67" s="18" t="s">
        <v>27</v>
      </c>
      <c r="C67" t="s">
        <v>34</v>
      </c>
      <c r="D67" s="10">
        <f>D32</f>
        <v>0</v>
      </c>
      <c r="E67" s="10">
        <f t="shared" ref="E67:O67" si="39">D67+E32</f>
        <v>0</v>
      </c>
      <c r="F67" s="10">
        <f t="shared" si="39"/>
        <v>0</v>
      </c>
      <c r="G67" s="10">
        <f t="shared" si="39"/>
        <v>0</v>
      </c>
      <c r="H67" s="10">
        <f t="shared" si="39"/>
        <v>0</v>
      </c>
      <c r="I67" s="10">
        <f t="shared" si="39"/>
        <v>0</v>
      </c>
      <c r="J67" s="10">
        <f t="shared" si="39"/>
        <v>0</v>
      </c>
      <c r="K67" s="10">
        <f t="shared" si="39"/>
        <v>0</v>
      </c>
      <c r="L67" s="10">
        <f t="shared" si="39"/>
        <v>0</v>
      </c>
      <c r="M67" s="10">
        <f t="shared" si="39"/>
        <v>0</v>
      </c>
      <c r="N67" s="10">
        <f t="shared" si="39"/>
        <v>0</v>
      </c>
      <c r="O67" s="10">
        <f t="shared" si="39"/>
        <v>0</v>
      </c>
      <c r="P67" s="10">
        <f t="shared" si="12"/>
        <v>0</v>
      </c>
    </row>
    <row r="68" spans="1:19" x14ac:dyDescent="0.2">
      <c r="A68" s="18" t="s">
        <v>8</v>
      </c>
      <c r="B68" s="18" t="s">
        <v>33</v>
      </c>
      <c r="C68" t="s">
        <v>32</v>
      </c>
      <c r="D68" s="10">
        <f>D33</f>
        <v>0</v>
      </c>
      <c r="E68" s="10">
        <f t="shared" ref="E68:O68" si="40">D68+E33</f>
        <v>0</v>
      </c>
      <c r="F68" s="10">
        <f t="shared" si="40"/>
        <v>0</v>
      </c>
      <c r="G68" s="10">
        <f t="shared" si="40"/>
        <v>0</v>
      </c>
      <c r="H68" s="10">
        <f t="shared" si="40"/>
        <v>0</v>
      </c>
      <c r="I68" s="10">
        <f t="shared" si="40"/>
        <v>0</v>
      </c>
      <c r="J68" s="10">
        <f t="shared" si="40"/>
        <v>0</v>
      </c>
      <c r="K68" s="10">
        <f t="shared" si="40"/>
        <v>0</v>
      </c>
      <c r="L68" s="10">
        <f t="shared" si="40"/>
        <v>0</v>
      </c>
      <c r="M68" s="10">
        <f t="shared" si="40"/>
        <v>0</v>
      </c>
      <c r="N68" s="10">
        <f t="shared" si="40"/>
        <v>0</v>
      </c>
      <c r="O68" s="10">
        <f t="shared" si="40"/>
        <v>0</v>
      </c>
      <c r="P68" s="10">
        <f t="shared" si="12"/>
        <v>0</v>
      </c>
    </row>
    <row r="69" spans="1:19" x14ac:dyDescent="0.2">
      <c r="A69" s="18" t="s">
        <v>8</v>
      </c>
      <c r="B69" s="18" t="s">
        <v>31</v>
      </c>
      <c r="C69" t="s">
        <v>30</v>
      </c>
      <c r="D69" s="10">
        <f>D34</f>
        <v>4667926.4857646385</v>
      </c>
      <c r="E69" s="10">
        <f t="shared" ref="E69:O69" si="41">D69+E34</f>
        <v>8795861.284121111</v>
      </c>
      <c r="F69" s="10">
        <f t="shared" si="41"/>
        <v>27927313.806656368</v>
      </c>
      <c r="G69" s="10">
        <f t="shared" si="41"/>
        <v>37023070.417955957</v>
      </c>
      <c r="H69" s="10">
        <f t="shared" si="41"/>
        <v>65719338.252406374</v>
      </c>
      <c r="I69" s="10">
        <f t="shared" si="41"/>
        <v>91502908.522305608</v>
      </c>
      <c r="J69" s="10">
        <f t="shared" si="41"/>
        <v>100870021.01636323</v>
      </c>
      <c r="K69" s="10">
        <f t="shared" si="41"/>
        <v>116111904.5586447</v>
      </c>
      <c r="L69" s="10">
        <f t="shared" si="41"/>
        <v>121685760.6114513</v>
      </c>
      <c r="M69" s="10">
        <f t="shared" si="41"/>
        <v>160990569.68296614</v>
      </c>
      <c r="N69" s="10">
        <f t="shared" si="41"/>
        <v>235749704.20965445</v>
      </c>
      <c r="O69" s="10">
        <f t="shared" si="41"/>
        <v>294051585.72211367</v>
      </c>
      <c r="P69" s="10">
        <f t="shared" si="12"/>
        <v>0</v>
      </c>
      <c r="R69" s="10"/>
    </row>
    <row r="70" spans="1:19" s="1" customFormat="1" x14ac:dyDescent="0.2">
      <c r="A70" s="19" t="s">
        <v>29</v>
      </c>
      <c r="B70" s="19"/>
      <c r="C70" s="19"/>
      <c r="D70" s="4">
        <f>D35</f>
        <v>4667926.4857646385</v>
      </c>
      <c r="E70" s="4">
        <f t="shared" ref="E70:O70" si="42">D70+E35</f>
        <v>8795861.284121111</v>
      </c>
      <c r="F70" s="4">
        <f t="shared" si="42"/>
        <v>27927313.806656368</v>
      </c>
      <c r="G70" s="4">
        <f t="shared" si="42"/>
        <v>37023070.417955957</v>
      </c>
      <c r="H70" s="4">
        <f t="shared" si="42"/>
        <v>65719338.252406374</v>
      </c>
      <c r="I70" s="4">
        <f t="shared" si="42"/>
        <v>91502908.522305608</v>
      </c>
      <c r="J70" s="4">
        <f t="shared" si="42"/>
        <v>100870021.01636323</v>
      </c>
      <c r="K70" s="4">
        <f t="shared" si="42"/>
        <v>116111904.5586447</v>
      </c>
      <c r="L70" s="4">
        <f t="shared" si="42"/>
        <v>121685760.6114513</v>
      </c>
      <c r="M70" s="4">
        <f t="shared" si="42"/>
        <v>160990569.68296614</v>
      </c>
      <c r="N70" s="4">
        <f t="shared" si="42"/>
        <v>235749704.20965445</v>
      </c>
      <c r="O70" s="4">
        <f t="shared" si="42"/>
        <v>294051585.72211367</v>
      </c>
      <c r="P70" s="4">
        <f t="shared" si="12"/>
        <v>0</v>
      </c>
      <c r="R70" s="15"/>
      <c r="S70"/>
    </row>
    <row r="71" spans="1:19" s="1" customFormat="1" x14ac:dyDescent="0.2">
      <c r="A71" s="17" t="s">
        <v>26</v>
      </c>
      <c r="B71" s="17"/>
      <c r="C71" s="17"/>
      <c r="D71" s="16">
        <f>D36</f>
        <v>7638542.4652858051</v>
      </c>
      <c r="E71" s="16">
        <f t="shared" ref="E71:O71" si="43">D71+E36</f>
        <v>17379791.036849659</v>
      </c>
      <c r="F71" s="16">
        <f t="shared" si="43"/>
        <v>52765271.637678176</v>
      </c>
      <c r="G71" s="16">
        <f t="shared" si="43"/>
        <v>69470519.522761196</v>
      </c>
      <c r="H71" s="16">
        <f t="shared" si="43"/>
        <v>105617464.56982531</v>
      </c>
      <c r="I71" s="16">
        <f t="shared" si="43"/>
        <v>163244195.14395928</v>
      </c>
      <c r="J71" s="16">
        <f t="shared" si="43"/>
        <v>190925511.89252073</v>
      </c>
      <c r="K71" s="16">
        <f t="shared" si="43"/>
        <v>212507915.71821338</v>
      </c>
      <c r="L71" s="16">
        <f t="shared" si="43"/>
        <v>234431954.03922012</v>
      </c>
      <c r="M71" s="16">
        <f t="shared" si="43"/>
        <v>287922160.09872103</v>
      </c>
      <c r="N71" s="16">
        <f t="shared" si="43"/>
        <v>463297025.05264115</v>
      </c>
      <c r="O71" s="16">
        <f t="shared" si="43"/>
        <v>613378792.35302269</v>
      </c>
      <c r="P71" s="15">
        <f t="shared" si="12"/>
        <v>0</v>
      </c>
      <c r="R71" s="15"/>
      <c r="S71"/>
    </row>
    <row r="72" spans="1:19" x14ac:dyDescent="0.2">
      <c r="S72" s="1"/>
    </row>
    <row r="74" spans="1:19" x14ac:dyDescent="0.2">
      <c r="A74" s="30"/>
      <c r="D74" s="162" t="s">
        <v>241</v>
      </c>
      <c r="E74" s="162" t="s">
        <v>107</v>
      </c>
      <c r="F74" s="162"/>
      <c r="G74" s="162"/>
      <c r="H74" s="162"/>
      <c r="I74" s="162"/>
      <c r="J74" s="162"/>
      <c r="K74" s="162"/>
      <c r="L74" s="162"/>
      <c r="M74" s="162"/>
      <c r="N74" s="162"/>
      <c r="O74" s="162"/>
    </row>
    <row r="75" spans="1:19" x14ac:dyDescent="0.2">
      <c r="A75" s="23" t="s">
        <v>20</v>
      </c>
      <c r="B75" s="32" t="s">
        <v>103</v>
      </c>
      <c r="C75" s="32"/>
      <c r="D75" s="22">
        <v>44927</v>
      </c>
      <c r="E75" s="22">
        <v>44958</v>
      </c>
      <c r="F75" s="22">
        <v>44986</v>
      </c>
      <c r="G75" s="22">
        <v>45017</v>
      </c>
      <c r="H75" s="22">
        <v>45047</v>
      </c>
      <c r="I75" s="22">
        <v>45078</v>
      </c>
      <c r="J75" s="22">
        <v>45108</v>
      </c>
      <c r="K75" s="22">
        <v>45139</v>
      </c>
      <c r="L75" s="22">
        <v>45170</v>
      </c>
      <c r="M75" s="22">
        <v>45200</v>
      </c>
      <c r="N75" s="22">
        <v>45231</v>
      </c>
      <c r="O75" s="22">
        <v>45261</v>
      </c>
      <c r="P75" s="97" t="s">
        <v>105</v>
      </c>
      <c r="Q75" s="117"/>
    </row>
    <row r="76" spans="1:19" x14ac:dyDescent="0.2">
      <c r="A76" s="118" t="str">
        <f>A6&amp;B6</f>
        <v>DSTPWA</v>
      </c>
      <c r="B76" s="26">
        <v>2.582746219570009E-2</v>
      </c>
      <c r="C76" s="26"/>
      <c r="D76" s="95">
        <f>(D41/2)*($B76/12)</f>
        <v>767.07301126215634</v>
      </c>
      <c r="E76" s="95">
        <f>((D41+E41)/2)*($B76/12)</f>
        <v>2423.0720789199381</v>
      </c>
      <c r="F76" s="95">
        <f t="shared" ref="F76:O76" si="44">((E41+F41)/2)*($B76/12)</f>
        <v>5707.4741807718801</v>
      </c>
      <c r="G76" s="95">
        <f t="shared" si="44"/>
        <v>10093.384192992751</v>
      </c>
      <c r="H76" s="95">
        <f t="shared" si="44"/>
        <v>15259.461796390438</v>
      </c>
      <c r="I76" s="95">
        <f t="shared" si="44"/>
        <v>21626.760921330279</v>
      </c>
      <c r="J76" s="95">
        <f t="shared" si="44"/>
        <v>29799.448091953756</v>
      </c>
      <c r="K76" s="95">
        <f t="shared" si="44"/>
        <v>36373.541182513814</v>
      </c>
      <c r="L76" s="95">
        <f t="shared" si="44"/>
        <v>38987.649880955592</v>
      </c>
      <c r="M76" s="95">
        <f t="shared" si="44"/>
        <v>41390.561788319879</v>
      </c>
      <c r="N76" s="95">
        <f t="shared" si="44"/>
        <v>44016.817732536969</v>
      </c>
      <c r="O76" s="95">
        <f t="shared" si="44"/>
        <v>53101.021240402471</v>
      </c>
      <c r="P76" s="10">
        <f>SUM(D76:O76)</f>
        <v>299546.26609834994</v>
      </c>
    </row>
    <row r="77" spans="1:19" x14ac:dyDescent="0.2">
      <c r="A77" s="19" t="s">
        <v>94</v>
      </c>
      <c r="B77" s="31"/>
      <c r="C77" s="31"/>
      <c r="D77" s="29">
        <f t="shared" ref="D77:P77" si="45">SUBTOTAL(9,D76:D76)</f>
        <v>767.07301126215634</v>
      </c>
      <c r="E77" s="29">
        <f t="shared" si="45"/>
        <v>2423.0720789199381</v>
      </c>
      <c r="F77" s="29">
        <f t="shared" si="45"/>
        <v>5707.4741807718801</v>
      </c>
      <c r="G77" s="29">
        <f t="shared" si="45"/>
        <v>10093.384192992751</v>
      </c>
      <c r="H77" s="29">
        <f t="shared" si="45"/>
        <v>15259.461796390438</v>
      </c>
      <c r="I77" s="29">
        <f t="shared" si="45"/>
        <v>21626.760921330279</v>
      </c>
      <c r="J77" s="29">
        <f t="shared" si="45"/>
        <v>29799.448091953756</v>
      </c>
      <c r="K77" s="29">
        <f t="shared" si="45"/>
        <v>36373.541182513814</v>
      </c>
      <c r="L77" s="29">
        <f t="shared" si="45"/>
        <v>38987.649880955592</v>
      </c>
      <c r="M77" s="29">
        <f t="shared" si="45"/>
        <v>41390.561788319879</v>
      </c>
      <c r="N77" s="29">
        <f t="shared" si="45"/>
        <v>44016.817732536969</v>
      </c>
      <c r="O77" s="29">
        <f t="shared" si="45"/>
        <v>53101.021240402471</v>
      </c>
      <c r="P77" s="29">
        <f t="shared" si="45"/>
        <v>299546.26609834994</v>
      </c>
    </row>
    <row r="78" spans="1:19" x14ac:dyDescent="0.2">
      <c r="A78" s="118" t="str">
        <f t="shared" ref="A78:A83" si="46">A8&amp;B8</f>
        <v>GNLPCAGW</v>
      </c>
      <c r="B78" s="26">
        <v>4.7619111517986805E-2</v>
      </c>
      <c r="C78" s="26"/>
      <c r="D78" s="11">
        <f t="shared" ref="D78:D83" si="47">(D43/2)*($B78/12)</f>
        <v>0</v>
      </c>
      <c r="E78" s="11">
        <f t="shared" ref="E78:O78" si="48">((D43+E43)/2)*($B78/12)</f>
        <v>0</v>
      </c>
      <c r="F78" s="11">
        <f t="shared" si="48"/>
        <v>0</v>
      </c>
      <c r="G78" s="11">
        <f t="shared" si="48"/>
        <v>0</v>
      </c>
      <c r="H78" s="11">
        <f t="shared" si="48"/>
        <v>0</v>
      </c>
      <c r="I78" s="11">
        <f t="shared" si="48"/>
        <v>0</v>
      </c>
      <c r="J78" s="11">
        <f t="shared" si="48"/>
        <v>0</v>
      </c>
      <c r="K78" s="11">
        <f t="shared" si="48"/>
        <v>0</v>
      </c>
      <c r="L78" s="11">
        <f t="shared" si="48"/>
        <v>215.19009332353193</v>
      </c>
      <c r="M78" s="11">
        <f t="shared" si="48"/>
        <v>1615.5910858383818</v>
      </c>
      <c r="N78" s="11">
        <f t="shared" si="48"/>
        <v>3687.1318167477111</v>
      </c>
      <c r="O78" s="11">
        <f t="shared" si="48"/>
        <v>7777.249462328411</v>
      </c>
      <c r="P78" s="10">
        <f t="shared" ref="P78:P83" si="49">SUM(D78:O78)</f>
        <v>13295.162458238035</v>
      </c>
    </row>
    <row r="79" spans="1:19" x14ac:dyDescent="0.2">
      <c r="A79" s="118" t="str">
        <f t="shared" si="46"/>
        <v>GNLPCN</v>
      </c>
      <c r="B79" s="26">
        <v>5.7966499484002912E-2</v>
      </c>
      <c r="C79" s="26"/>
      <c r="D79" s="11">
        <f t="shared" si="47"/>
        <v>0</v>
      </c>
      <c r="E79" s="11">
        <f t="shared" ref="E79:O79" si="50">((D44+E44)/2)*($B79/12)</f>
        <v>0</v>
      </c>
      <c r="F79" s="11">
        <f t="shared" si="50"/>
        <v>0</v>
      </c>
      <c r="G79" s="11">
        <f t="shared" si="50"/>
        <v>0</v>
      </c>
      <c r="H79" s="11">
        <f t="shared" si="50"/>
        <v>0</v>
      </c>
      <c r="I79" s="11">
        <f t="shared" si="50"/>
        <v>0</v>
      </c>
      <c r="J79" s="11">
        <f t="shared" si="50"/>
        <v>0</v>
      </c>
      <c r="K79" s="11">
        <f t="shared" si="50"/>
        <v>0</v>
      </c>
      <c r="L79" s="11">
        <f t="shared" si="50"/>
        <v>0</v>
      </c>
      <c r="M79" s="11">
        <f t="shared" si="50"/>
        <v>0</v>
      </c>
      <c r="N79" s="11">
        <f t="shared" si="50"/>
        <v>0</v>
      </c>
      <c r="O79" s="11">
        <f t="shared" si="50"/>
        <v>0</v>
      </c>
      <c r="P79" s="10">
        <f t="shared" si="49"/>
        <v>0</v>
      </c>
    </row>
    <row r="80" spans="1:19" x14ac:dyDescent="0.2">
      <c r="A80" s="118" t="str">
        <f t="shared" si="46"/>
        <v>GNLPJBG</v>
      </c>
      <c r="B80" s="26">
        <v>1.960618174770553E-2</v>
      </c>
      <c r="C80" s="26"/>
      <c r="D80" s="11">
        <f t="shared" si="47"/>
        <v>0.6340279730542594</v>
      </c>
      <c r="E80" s="11">
        <f t="shared" ref="E80:O80" si="51">((D45+E45)/2)*($B80/12)</f>
        <v>1.8879156963012307</v>
      </c>
      <c r="F80" s="11">
        <f t="shared" si="51"/>
        <v>3.1133077803098077</v>
      </c>
      <c r="G80" s="11">
        <f t="shared" si="51"/>
        <v>4.3098831398542199</v>
      </c>
      <c r="H80" s="11">
        <f t="shared" si="51"/>
        <v>5.477315231995731</v>
      </c>
      <c r="I80" s="11">
        <f t="shared" si="51"/>
        <v>6.6152719316853243</v>
      </c>
      <c r="J80" s="11">
        <f t="shared" si="51"/>
        <v>7.7234154038018339</v>
      </c>
      <c r="K80" s="11">
        <f t="shared" si="51"/>
        <v>8.8014019715022194</v>
      </c>
      <c r="L80" s="11">
        <f t="shared" si="51"/>
        <v>9.8488819807557277</v>
      </c>
      <c r="M80" s="11">
        <f t="shared" si="51"/>
        <v>10.86549966092841</v>
      </c>
      <c r="N80" s="11">
        <f t="shared" si="51"/>
        <v>11.850892981278992</v>
      </c>
      <c r="O80" s="11">
        <f t="shared" si="51"/>
        <v>12.80469833709263</v>
      </c>
      <c r="P80" s="138">
        <f t="shared" si="49"/>
        <v>83.932512088560387</v>
      </c>
    </row>
    <row r="81" spans="1:16" x14ac:dyDescent="0.2">
      <c r="A81" s="118" t="str">
        <f t="shared" si="46"/>
        <v>GNLPSG</v>
      </c>
      <c r="B81" s="26">
        <v>3.8543828094415665E-2</v>
      </c>
      <c r="C81" s="26"/>
      <c r="D81" s="11">
        <f t="shared" si="47"/>
        <v>1430.4293282920303</v>
      </c>
      <c r="E81" s="11">
        <f t="shared" ref="E81:O81" si="52">((D46+E46)/2)*($B81/12)</f>
        <v>3027.1957512201393</v>
      </c>
      <c r="F81" s="11">
        <f t="shared" si="52"/>
        <v>3465.4511215999246</v>
      </c>
      <c r="G81" s="11">
        <f t="shared" si="52"/>
        <v>3903.7064919797103</v>
      </c>
      <c r="H81" s="11">
        <f t="shared" si="52"/>
        <v>4236.3806812518678</v>
      </c>
      <c r="I81" s="11">
        <f t="shared" si="52"/>
        <v>4569.0548705240253</v>
      </c>
      <c r="J81" s="11">
        <f t="shared" si="52"/>
        <v>4901.7290597961828</v>
      </c>
      <c r="K81" s="11">
        <f t="shared" si="52"/>
        <v>5234.4032490683403</v>
      </c>
      <c r="L81" s="11">
        <f t="shared" si="52"/>
        <v>5567.0774383404978</v>
      </c>
      <c r="M81" s="11">
        <f t="shared" si="52"/>
        <v>5899.7516276126553</v>
      </c>
      <c r="N81" s="11">
        <f t="shared" si="52"/>
        <v>6232.4258168848128</v>
      </c>
      <c r="O81" s="11">
        <f t="shared" si="52"/>
        <v>6565.1000061569703</v>
      </c>
      <c r="P81" s="10">
        <f t="shared" si="49"/>
        <v>55032.705442727158</v>
      </c>
    </row>
    <row r="82" spans="1:16" x14ac:dyDescent="0.2">
      <c r="A82" s="118" t="str">
        <f t="shared" si="46"/>
        <v>GNLPSO</v>
      </c>
      <c r="B82" s="26">
        <v>6.0806735244684086E-2</v>
      </c>
      <c r="C82" s="26"/>
      <c r="D82" s="11">
        <f t="shared" si="47"/>
        <v>1374.8476508332669</v>
      </c>
      <c r="E82" s="11">
        <f t="shared" ref="E82:O82" si="53">((D47+E47)/2)*($B82/12)</f>
        <v>8915.6810908599236</v>
      </c>
      <c r="F82" s="11">
        <f t="shared" si="53"/>
        <v>22686.603898762645</v>
      </c>
      <c r="G82" s="11">
        <f t="shared" si="53"/>
        <v>34956.791711933562</v>
      </c>
      <c r="H82" s="11">
        <f t="shared" si="53"/>
        <v>43011.307898460553</v>
      </c>
      <c r="I82" s="11">
        <f t="shared" si="53"/>
        <v>80062.208681667442</v>
      </c>
      <c r="J82" s="11">
        <f t="shared" si="53"/>
        <v>125198.84148547858</v>
      </c>
      <c r="K82" s="11">
        <f t="shared" si="53"/>
        <v>141986.75268249647</v>
      </c>
      <c r="L82" s="11">
        <f t="shared" si="53"/>
        <v>151745.91037704717</v>
      </c>
      <c r="M82" s="11">
        <f t="shared" si="53"/>
        <v>161541.19326190156</v>
      </c>
      <c r="N82" s="11">
        <f t="shared" si="53"/>
        <v>171241.79334305099</v>
      </c>
      <c r="O82" s="11">
        <f t="shared" si="53"/>
        <v>186599.02732422447</v>
      </c>
      <c r="P82" s="10">
        <f t="shared" si="49"/>
        <v>1129320.9594067165</v>
      </c>
    </row>
    <row r="83" spans="1:16" x14ac:dyDescent="0.2">
      <c r="A83" s="118" t="str">
        <f t="shared" si="46"/>
        <v>GNLPWA</v>
      </c>
      <c r="B83" s="26">
        <v>2.364923828385098E-2</v>
      </c>
      <c r="C83" s="26"/>
      <c r="D83" s="11">
        <f t="shared" si="47"/>
        <v>11.076258923613468</v>
      </c>
      <c r="E83" s="11">
        <f t="shared" ref="E83:O83" si="54">((D48+E48)/2)*($B83/12)</f>
        <v>31.479461900021157</v>
      </c>
      <c r="F83" s="11">
        <f t="shared" si="54"/>
        <v>54.615405826142286</v>
      </c>
      <c r="G83" s="11">
        <f t="shared" si="54"/>
        <v>76.444206946048595</v>
      </c>
      <c r="H83" s="11">
        <f t="shared" si="54"/>
        <v>104.5456943829044</v>
      </c>
      <c r="I83" s="11">
        <f t="shared" si="54"/>
        <v>152.77439756863086</v>
      </c>
      <c r="J83" s="11">
        <f t="shared" si="54"/>
        <v>232.98046565150352</v>
      </c>
      <c r="K83" s="11">
        <f t="shared" si="54"/>
        <v>308.11754533448681</v>
      </c>
      <c r="L83" s="11">
        <f t="shared" si="54"/>
        <v>376.15468665826126</v>
      </c>
      <c r="M83" s="11">
        <f t="shared" si="54"/>
        <v>481.39799356544006</v>
      </c>
      <c r="N83" s="11">
        <f t="shared" si="54"/>
        <v>577.98062935380847</v>
      </c>
      <c r="O83" s="11">
        <f t="shared" si="54"/>
        <v>2600.4851445341938</v>
      </c>
      <c r="P83" s="10">
        <f t="shared" si="49"/>
        <v>5008.0518906450543</v>
      </c>
    </row>
    <row r="84" spans="1:16" x14ac:dyDescent="0.2">
      <c r="A84" s="19" t="s">
        <v>79</v>
      </c>
      <c r="B84" s="31"/>
      <c r="C84" s="31"/>
      <c r="D84" s="29">
        <f t="shared" ref="D84:P84" si="55">SUBTOTAL(9,D78:D83)</f>
        <v>2816.9872660219648</v>
      </c>
      <c r="E84" s="29">
        <f t="shared" si="55"/>
        <v>11976.244219676384</v>
      </c>
      <c r="F84" s="29">
        <f t="shared" si="55"/>
        <v>26209.78373396902</v>
      </c>
      <c r="G84" s="29">
        <f t="shared" si="55"/>
        <v>38941.252293999176</v>
      </c>
      <c r="H84" s="29">
        <f t="shared" si="55"/>
        <v>47357.711589327322</v>
      </c>
      <c r="I84" s="29">
        <f t="shared" si="55"/>
        <v>84790.653221691784</v>
      </c>
      <c r="J84" s="29">
        <f t="shared" si="55"/>
        <v>130341.27442633007</v>
      </c>
      <c r="K84" s="29">
        <f t="shared" si="55"/>
        <v>147538.0748788708</v>
      </c>
      <c r="L84" s="29">
        <f t="shared" si="55"/>
        <v>157914.18147735021</v>
      </c>
      <c r="M84" s="29">
        <f t="shared" si="55"/>
        <v>169548.79946857897</v>
      </c>
      <c r="N84" s="29">
        <f t="shared" si="55"/>
        <v>181751.18249901861</v>
      </c>
      <c r="O84" s="29">
        <f t="shared" si="55"/>
        <v>203554.66663558115</v>
      </c>
      <c r="P84" s="29">
        <f t="shared" si="55"/>
        <v>1202740.8117104152</v>
      </c>
    </row>
    <row r="85" spans="1:16" x14ac:dyDescent="0.2">
      <c r="A85" s="118" t="str">
        <f>A15&amp;B15</f>
        <v>HYDPSG-P</v>
      </c>
      <c r="B85" s="26">
        <v>2.619150196839198E-2</v>
      </c>
      <c r="C85" s="26"/>
      <c r="D85" s="11">
        <f>(D50/2)*($B85/12)</f>
        <v>48.086951753551936</v>
      </c>
      <c r="E85" s="11">
        <f t="shared" ref="E85:O85" si="56">((D50+E50)/2)*($B85/12)</f>
        <v>96.173903507103873</v>
      </c>
      <c r="F85" s="11">
        <f t="shared" si="56"/>
        <v>96.173903507103873</v>
      </c>
      <c r="G85" s="11">
        <f t="shared" si="56"/>
        <v>1000.9563194622214</v>
      </c>
      <c r="H85" s="11">
        <f t="shared" si="56"/>
        <v>2286.7966724510811</v>
      </c>
      <c r="I85" s="11">
        <f t="shared" si="56"/>
        <v>3349.3372390285649</v>
      </c>
      <c r="J85" s="11">
        <f t="shared" si="56"/>
        <v>4030.8198685723073</v>
      </c>
      <c r="K85" s="11">
        <f t="shared" si="56"/>
        <v>4030.8198685723073</v>
      </c>
      <c r="L85" s="11">
        <f t="shared" si="56"/>
        <v>4030.8198685723073</v>
      </c>
      <c r="M85" s="11">
        <f t="shared" si="56"/>
        <v>4284.3080033999877</v>
      </c>
      <c r="N85" s="11">
        <f t="shared" si="56"/>
        <v>7171.5551756402847</v>
      </c>
      <c r="O85" s="11">
        <f t="shared" si="56"/>
        <v>59415.14195446713</v>
      </c>
      <c r="P85" s="10">
        <f t="shared" ref="P85:P86" si="57">SUM(D85:O85)</f>
        <v>89840.989728933957</v>
      </c>
    </row>
    <row r="86" spans="1:16" x14ac:dyDescent="0.2">
      <c r="A86" s="118" t="str">
        <f>A16&amp;B16</f>
        <v>HYDPSG-U</v>
      </c>
      <c r="B86" s="26">
        <v>4.3480814805221937E-2</v>
      </c>
      <c r="C86" s="26"/>
      <c r="D86" s="11">
        <f>(D51/2)*($B86/12)</f>
        <v>0</v>
      </c>
      <c r="E86" s="11">
        <f t="shared" ref="E86:O86" si="58">((D51+E51)/2)*($B86/12)</f>
        <v>2.1090971036863598E-13</v>
      </c>
      <c r="F86" s="11">
        <f t="shared" si="58"/>
        <v>4.2181942073727197E-13</v>
      </c>
      <c r="G86" s="11">
        <f t="shared" si="58"/>
        <v>4.2181942073727197E-13</v>
      </c>
      <c r="H86" s="11">
        <f t="shared" si="58"/>
        <v>4.2181942073727197E-13</v>
      </c>
      <c r="I86" s="11">
        <f t="shared" si="58"/>
        <v>4.2181942073727197E-13</v>
      </c>
      <c r="J86" s="11">
        <f t="shared" si="58"/>
        <v>4.2181942073727197E-13</v>
      </c>
      <c r="K86" s="11">
        <f t="shared" si="58"/>
        <v>4.2181942073727197E-13</v>
      </c>
      <c r="L86" s="11">
        <f t="shared" si="58"/>
        <v>4.2181942073727197E-13</v>
      </c>
      <c r="M86" s="11">
        <f t="shared" si="58"/>
        <v>12865.877583528096</v>
      </c>
      <c r="N86" s="11">
        <f t="shared" si="58"/>
        <v>38282.255575067094</v>
      </c>
      <c r="O86" s="11">
        <f t="shared" si="58"/>
        <v>64555.632259427141</v>
      </c>
      <c r="P86" s="10">
        <f t="shared" si="57"/>
        <v>115703.76541802233</v>
      </c>
    </row>
    <row r="87" spans="1:16" x14ac:dyDescent="0.2">
      <c r="A87" s="19" t="s">
        <v>76</v>
      </c>
      <c r="B87" s="31"/>
      <c r="C87" s="31"/>
      <c r="D87" s="29">
        <f t="shared" ref="D87:P87" si="59">SUBTOTAL(9,D85:D86)</f>
        <v>48.086951753551936</v>
      </c>
      <c r="E87" s="29">
        <f t="shared" si="59"/>
        <v>96.173903507104086</v>
      </c>
      <c r="F87" s="29">
        <f t="shared" si="59"/>
        <v>96.173903507104299</v>
      </c>
      <c r="G87" s="29">
        <f t="shared" si="59"/>
        <v>1000.9563194622218</v>
      </c>
      <c r="H87" s="29">
        <f t="shared" si="59"/>
        <v>2286.7966724510816</v>
      </c>
      <c r="I87" s="29">
        <f t="shared" si="59"/>
        <v>3349.3372390285654</v>
      </c>
      <c r="J87" s="29">
        <f t="shared" si="59"/>
        <v>4030.8198685723078</v>
      </c>
      <c r="K87" s="29">
        <f t="shared" si="59"/>
        <v>4030.8198685723078</v>
      </c>
      <c r="L87" s="29">
        <f t="shared" si="59"/>
        <v>4030.8198685723078</v>
      </c>
      <c r="M87" s="29">
        <f t="shared" si="59"/>
        <v>17150.185586928084</v>
      </c>
      <c r="N87" s="29">
        <f t="shared" si="59"/>
        <v>45453.81075070738</v>
      </c>
      <c r="O87" s="29">
        <f t="shared" si="59"/>
        <v>123970.77421389427</v>
      </c>
      <c r="P87" s="29">
        <f t="shared" si="59"/>
        <v>205544.7551469563</v>
      </c>
    </row>
    <row r="88" spans="1:16" x14ac:dyDescent="0.2">
      <c r="A88" s="118" t="str">
        <f>A18&amp;B18</f>
        <v>INTPSO</v>
      </c>
      <c r="B88" s="26">
        <v>7.0850415660855592E-2</v>
      </c>
      <c r="C88" s="26"/>
      <c r="D88" s="11">
        <f>(D53/2)*($B88/12)</f>
        <v>1797.4327151843554</v>
      </c>
      <c r="E88" s="11">
        <f t="shared" ref="E88:O88" si="60">((D53+E53)/2)*($B88/12)</f>
        <v>9739.3338119747787</v>
      </c>
      <c r="F88" s="11">
        <f t="shared" si="60"/>
        <v>36784.969805178916</v>
      </c>
      <c r="G88" s="11">
        <f t="shared" si="60"/>
        <v>65957.089996593713</v>
      </c>
      <c r="H88" s="11">
        <f t="shared" si="60"/>
        <v>81028.815211384106</v>
      </c>
      <c r="I88" s="11">
        <f t="shared" si="60"/>
        <v>107622.73960668624</v>
      </c>
      <c r="J88" s="11">
        <f t="shared" si="60"/>
        <v>153346.06855016548</v>
      </c>
      <c r="K88" s="11">
        <f t="shared" si="60"/>
        <v>186562.59176748287</v>
      </c>
      <c r="L88" s="11">
        <f t="shared" si="60"/>
        <v>203654.66482933197</v>
      </c>
      <c r="M88" s="11">
        <f t="shared" si="60"/>
        <v>220699.52453450317</v>
      </c>
      <c r="N88" s="11">
        <f t="shared" si="60"/>
        <v>235702.6237615729</v>
      </c>
      <c r="O88" s="11">
        <f t="shared" si="60"/>
        <v>290050.28801748465</v>
      </c>
      <c r="P88" s="10">
        <f t="shared" ref="P88:P89" si="61">SUM(D88:O88)</f>
        <v>1592946.1426075432</v>
      </c>
    </row>
    <row r="89" spans="1:16" x14ac:dyDescent="0.2">
      <c r="A89" s="118" t="str">
        <f>A19&amp;B19</f>
        <v>INTPWA</v>
      </c>
      <c r="B89" s="26">
        <v>6.1203157161941206E-5</v>
      </c>
      <c r="C89" s="26"/>
      <c r="D89" s="11">
        <f>(D54/2)*($B89/12)</f>
        <v>0</v>
      </c>
      <c r="E89" s="11">
        <f t="shared" ref="E89:O89" si="62">((D54+E54)/2)*($B89/12)</f>
        <v>0</v>
      </c>
      <c r="F89" s="11">
        <f t="shared" si="62"/>
        <v>0</v>
      </c>
      <c r="G89" s="11">
        <f t="shared" si="62"/>
        <v>0</v>
      </c>
      <c r="H89" s="11">
        <f t="shared" si="62"/>
        <v>0</v>
      </c>
      <c r="I89" s="11">
        <f t="shared" si="62"/>
        <v>0</v>
      </c>
      <c r="J89" s="11">
        <f t="shared" si="62"/>
        <v>0</v>
      </c>
      <c r="K89" s="11">
        <f t="shared" si="62"/>
        <v>0</v>
      </c>
      <c r="L89" s="11">
        <f t="shared" si="62"/>
        <v>0</v>
      </c>
      <c r="M89" s="11">
        <f t="shared" si="62"/>
        <v>0</v>
      </c>
      <c r="N89" s="11">
        <f t="shared" si="62"/>
        <v>0</v>
      </c>
      <c r="O89" s="11">
        <f t="shared" si="62"/>
        <v>0</v>
      </c>
      <c r="P89" s="10">
        <f t="shared" si="61"/>
        <v>0</v>
      </c>
    </row>
    <row r="90" spans="1:16" x14ac:dyDescent="0.2">
      <c r="A90" s="19" t="s">
        <v>51</v>
      </c>
      <c r="B90" s="31"/>
      <c r="C90" s="31"/>
      <c r="D90" s="29">
        <f t="shared" ref="D90:P90" si="63">SUBTOTAL(9,D88)</f>
        <v>1797.4327151843554</v>
      </c>
      <c r="E90" s="29">
        <f t="shared" si="63"/>
        <v>9739.3338119747787</v>
      </c>
      <c r="F90" s="29">
        <f t="shared" si="63"/>
        <v>36784.969805178916</v>
      </c>
      <c r="G90" s="29">
        <f t="shared" si="63"/>
        <v>65957.089996593713</v>
      </c>
      <c r="H90" s="29">
        <f t="shared" si="63"/>
        <v>81028.815211384106</v>
      </c>
      <c r="I90" s="29">
        <f t="shared" si="63"/>
        <v>107622.73960668624</v>
      </c>
      <c r="J90" s="29">
        <f t="shared" si="63"/>
        <v>153346.06855016548</v>
      </c>
      <c r="K90" s="29">
        <f t="shared" si="63"/>
        <v>186562.59176748287</v>
      </c>
      <c r="L90" s="29">
        <f t="shared" si="63"/>
        <v>203654.66482933197</v>
      </c>
      <c r="M90" s="29">
        <f t="shared" si="63"/>
        <v>220699.52453450317</v>
      </c>
      <c r="N90" s="29">
        <f t="shared" si="63"/>
        <v>235702.6237615729</v>
      </c>
      <c r="O90" s="29">
        <f t="shared" si="63"/>
        <v>290050.28801748465</v>
      </c>
      <c r="P90" s="29">
        <f t="shared" si="63"/>
        <v>1592946.1426075432</v>
      </c>
    </row>
    <row r="91" spans="1:16" x14ac:dyDescent="0.2">
      <c r="A91" s="118" t="str">
        <f>A21&amp;B21</f>
        <v>OTHPCAGW</v>
      </c>
      <c r="B91" s="26">
        <v>3.6835341164150458E-2</v>
      </c>
      <c r="C91" s="26"/>
      <c r="D91" s="11">
        <f>(D56/2)*($B91/12)</f>
        <v>20.020238143597986</v>
      </c>
      <c r="E91" s="11">
        <f t="shared" ref="E91:O91" si="64">((D56+E56)/2)*($B91/12)</f>
        <v>60.060714430793958</v>
      </c>
      <c r="F91" s="11">
        <f t="shared" si="64"/>
        <v>113.91223353407651</v>
      </c>
      <c r="G91" s="11">
        <f t="shared" si="64"/>
        <v>197.18829894910579</v>
      </c>
      <c r="H91" s="11">
        <f t="shared" si="64"/>
        <v>618.86364492436417</v>
      </c>
      <c r="I91" s="11">
        <f t="shared" si="64"/>
        <v>1419.633726157123</v>
      </c>
      <c r="J91" s="11">
        <f t="shared" si="64"/>
        <v>1965.1425671517284</v>
      </c>
      <c r="K91" s="11">
        <f t="shared" si="64"/>
        <v>2126.5938627218461</v>
      </c>
      <c r="L91" s="11">
        <f t="shared" si="64"/>
        <v>2215.5578112985618</v>
      </c>
      <c r="M91" s="11">
        <f t="shared" si="64"/>
        <v>2304.5217598752765</v>
      </c>
      <c r="N91" s="11">
        <f t="shared" si="64"/>
        <v>7580.6614732758871</v>
      </c>
      <c r="O91" s="11">
        <f t="shared" si="64"/>
        <v>13854.719753993786</v>
      </c>
      <c r="P91" s="10">
        <f t="shared" ref="P91:P93" si="65">SUM(D91:O91)</f>
        <v>32476.876084456148</v>
      </c>
    </row>
    <row r="92" spans="1:16" x14ac:dyDescent="0.2">
      <c r="A92" s="118" t="str">
        <f>A22&amp;B22</f>
        <v>OTHPSG</v>
      </c>
      <c r="B92" s="26">
        <v>1.9489405896369436E-3</v>
      </c>
      <c r="C92" s="26"/>
      <c r="D92" s="11">
        <f>(D57/2)*($B92/12)</f>
        <v>0</v>
      </c>
      <c r="E92" s="11">
        <f t="shared" ref="E92:O92" si="66">((D57+E57)/2)*($B92/12)</f>
        <v>0</v>
      </c>
      <c r="F92" s="11">
        <f t="shared" si="66"/>
        <v>0</v>
      </c>
      <c r="G92" s="11">
        <f t="shared" si="66"/>
        <v>0</v>
      </c>
      <c r="H92" s="11">
        <f t="shared" si="66"/>
        <v>0</v>
      </c>
      <c r="I92" s="11">
        <f t="shared" si="66"/>
        <v>0</v>
      </c>
      <c r="J92" s="11">
        <f t="shared" si="66"/>
        <v>0</v>
      </c>
      <c r="K92" s="11">
        <f t="shared" si="66"/>
        <v>0</v>
      </c>
      <c r="L92" s="11">
        <f t="shared" si="66"/>
        <v>0</v>
      </c>
      <c r="M92" s="11">
        <f t="shared" si="66"/>
        <v>0</v>
      </c>
      <c r="N92" s="11">
        <f t="shared" si="66"/>
        <v>0</v>
      </c>
      <c r="O92" s="11">
        <f t="shared" si="66"/>
        <v>0</v>
      </c>
      <c r="P92" s="10">
        <f t="shared" si="65"/>
        <v>0</v>
      </c>
    </row>
    <row r="93" spans="1:16" x14ac:dyDescent="0.2">
      <c r="A93" s="118" t="str">
        <f>A23&amp;B23</f>
        <v>OTHPSG-W</v>
      </c>
      <c r="B93" s="26">
        <v>4.2086414231916398E-2</v>
      </c>
      <c r="C93" s="26"/>
      <c r="D93" s="11">
        <f>(D58/2)*($B93/12)</f>
        <v>146.42962710047229</v>
      </c>
      <c r="E93" s="11">
        <f t="shared" ref="E93:O93" si="67">((D58+E58)/2)*($B93/12)</f>
        <v>439.28888130141689</v>
      </c>
      <c r="F93" s="11">
        <f t="shared" si="67"/>
        <v>7038.039752698859</v>
      </c>
      <c r="G93" s="11">
        <f t="shared" si="67"/>
        <v>13636.790624096302</v>
      </c>
      <c r="H93" s="11">
        <f t="shared" si="67"/>
        <v>13929.649878297247</v>
      </c>
      <c r="I93" s="11">
        <f t="shared" si="67"/>
        <v>20528.400749694691</v>
      </c>
      <c r="J93" s="11">
        <f t="shared" si="67"/>
        <v>27127.151621092133</v>
      </c>
      <c r="K93" s="11">
        <f t="shared" si="67"/>
        <v>27420.010875293079</v>
      </c>
      <c r="L93" s="11">
        <f t="shared" si="67"/>
        <v>34018.761746690529</v>
      </c>
      <c r="M93" s="11">
        <f t="shared" si="67"/>
        <v>40678.043937020622</v>
      </c>
      <c r="N93" s="11">
        <f t="shared" si="67"/>
        <v>184148.22205335202</v>
      </c>
      <c r="O93" s="11">
        <f t="shared" si="67"/>
        <v>334931.51185712998</v>
      </c>
      <c r="P93" s="10">
        <f t="shared" si="65"/>
        <v>704042.30160376732</v>
      </c>
    </row>
    <row r="94" spans="1:16" x14ac:dyDescent="0.2">
      <c r="A94" s="19" t="s">
        <v>44</v>
      </c>
      <c r="B94" s="121"/>
      <c r="C94" s="121"/>
      <c r="D94" s="29">
        <f t="shared" ref="D94:P94" si="68">SUBTOTAL(9,D91:D93)</f>
        <v>166.44986524407028</v>
      </c>
      <c r="E94" s="29">
        <f t="shared" si="68"/>
        <v>499.34959573221084</v>
      </c>
      <c r="F94" s="29">
        <f t="shared" si="68"/>
        <v>7151.9519862329353</v>
      </c>
      <c r="G94" s="29">
        <f t="shared" si="68"/>
        <v>13833.978923045408</v>
      </c>
      <c r="H94" s="29">
        <f t="shared" si="68"/>
        <v>14548.513523221611</v>
      </c>
      <c r="I94" s="29">
        <f t="shared" si="68"/>
        <v>21948.034475851815</v>
      </c>
      <c r="J94" s="29">
        <f t="shared" si="68"/>
        <v>29092.294188243861</v>
      </c>
      <c r="K94" s="29">
        <f t="shared" si="68"/>
        <v>29546.604738014925</v>
      </c>
      <c r="L94" s="29">
        <f t="shared" si="68"/>
        <v>36234.319557989089</v>
      </c>
      <c r="M94" s="29">
        <f t="shared" si="68"/>
        <v>42982.565696895901</v>
      </c>
      <c r="N94" s="29">
        <f t="shared" si="68"/>
        <v>191728.88352662791</v>
      </c>
      <c r="O94" s="29">
        <f t="shared" si="68"/>
        <v>348786.23161112377</v>
      </c>
      <c r="P94" s="29">
        <f t="shared" si="68"/>
        <v>736519.17768822343</v>
      </c>
    </row>
    <row r="95" spans="1:16" x14ac:dyDescent="0.2">
      <c r="A95" s="118" t="str">
        <f>A25&amp;B25</f>
        <v>STMPCAGW</v>
      </c>
      <c r="B95" s="122">
        <v>2.2700000000000001E-2</v>
      </c>
      <c r="C95" s="122"/>
      <c r="D95" s="11">
        <f>(D60/2)*($B95/12)</f>
        <v>0</v>
      </c>
      <c r="E95" s="11">
        <f t="shared" ref="E95:O95" si="69">((D60+E60)/2)*($B95/12)</f>
        <v>0</v>
      </c>
      <c r="F95" s="11">
        <f t="shared" si="69"/>
        <v>0</v>
      </c>
      <c r="G95" s="11">
        <f t="shared" si="69"/>
        <v>0</v>
      </c>
      <c r="H95" s="11">
        <f t="shared" si="69"/>
        <v>0</v>
      </c>
      <c r="I95" s="11">
        <f t="shared" si="69"/>
        <v>0</v>
      </c>
      <c r="J95" s="11">
        <f t="shared" si="69"/>
        <v>0</v>
      </c>
      <c r="K95" s="11">
        <f t="shared" si="69"/>
        <v>0</v>
      </c>
      <c r="L95" s="11">
        <f t="shared" si="69"/>
        <v>0</v>
      </c>
      <c r="M95" s="11">
        <f t="shared" si="69"/>
        <v>0</v>
      </c>
      <c r="N95" s="11">
        <f t="shared" si="69"/>
        <v>0</v>
      </c>
      <c r="O95" s="11">
        <f t="shared" si="69"/>
        <v>152.60248724489796</v>
      </c>
      <c r="P95" s="10">
        <f t="shared" ref="P95:P98" si="70">SUM(D95:O95)</f>
        <v>152.60248724489796</v>
      </c>
    </row>
    <row r="96" spans="1:16" x14ac:dyDescent="0.2">
      <c r="A96" s="118" t="str">
        <f>A26&amp;B26</f>
        <v>STMPJBG</v>
      </c>
      <c r="B96" s="122">
        <v>8.4613615470963011E-3</v>
      </c>
      <c r="C96" s="122"/>
      <c r="D96" s="11">
        <f>(D61/2)*($B96/12)</f>
        <v>17.669120949665835</v>
      </c>
      <c r="E96" s="11">
        <f t="shared" ref="E96:O97" si="71">((D61+E61)/2)*($B96/12)</f>
        <v>52.612522157384852</v>
      </c>
      <c r="F96" s="11">
        <f t="shared" si="71"/>
        <v>86.761805569613287</v>
      </c>
      <c r="G96" s="11">
        <f t="shared" si="71"/>
        <v>120.10802316839225</v>
      </c>
      <c r="H96" s="11">
        <f t="shared" si="71"/>
        <v>152.64207483996495</v>
      </c>
      <c r="I96" s="11">
        <f t="shared" si="71"/>
        <v>1475.6090613713841</v>
      </c>
      <c r="J96" s="11">
        <f t="shared" si="71"/>
        <v>2797.7452114945113</v>
      </c>
      <c r="K96" s="11">
        <f t="shared" si="71"/>
        <v>2827.7865911438339</v>
      </c>
      <c r="L96" s="11">
        <f t="shared" si="71"/>
        <v>5079.655300032483</v>
      </c>
      <c r="M96" s="11">
        <f t="shared" si="71"/>
        <v>7345.4342073903872</v>
      </c>
      <c r="N96" s="11">
        <f t="shared" si="71"/>
        <v>7397.1195159326908</v>
      </c>
      <c r="O96" s="11">
        <f t="shared" si="71"/>
        <v>7690.7760038080578</v>
      </c>
      <c r="P96" s="10">
        <f t="shared" si="70"/>
        <v>35043.919437858371</v>
      </c>
    </row>
    <row r="97" spans="1:17" x14ac:dyDescent="0.2">
      <c r="A97" s="118" t="str">
        <f>A27&amp;B27</f>
        <v>STMPJBG</v>
      </c>
      <c r="B97" s="122">
        <v>8.9877028162338619E-3</v>
      </c>
      <c r="C97" s="122"/>
      <c r="D97" s="11">
        <f>(D62/2)*($B97/12)</f>
        <v>0</v>
      </c>
      <c r="E97" s="11">
        <f t="shared" si="71"/>
        <v>0</v>
      </c>
      <c r="F97" s="11">
        <f t="shared" si="71"/>
        <v>0</v>
      </c>
      <c r="G97" s="11">
        <f t="shared" si="71"/>
        <v>0</v>
      </c>
      <c r="H97" s="11">
        <f t="shared" si="71"/>
        <v>0</v>
      </c>
      <c r="I97" s="11">
        <f t="shared" si="71"/>
        <v>116.02542382000564</v>
      </c>
      <c r="J97" s="11">
        <f t="shared" si="71"/>
        <v>232.05084764001128</v>
      </c>
      <c r="K97" s="11">
        <f t="shared" si="71"/>
        <v>232.05084764001128</v>
      </c>
      <c r="L97" s="11">
        <f t="shared" si="71"/>
        <v>232.05084764001128</v>
      </c>
      <c r="M97" s="11">
        <f t="shared" si="71"/>
        <v>232.05084764001128</v>
      </c>
      <c r="N97" s="11">
        <f t="shared" si="71"/>
        <v>232.05084764001128</v>
      </c>
      <c r="O97" s="11">
        <f t="shared" si="71"/>
        <v>846.4041501808249</v>
      </c>
      <c r="P97" s="10">
        <f t="shared" ref="P97" si="72">SUM(D97:O97)</f>
        <v>2122.6838122008867</v>
      </c>
    </row>
    <row r="98" spans="1:17" x14ac:dyDescent="0.2">
      <c r="A98" s="118" t="str">
        <f>A28&amp;B28</f>
        <v>STMPSG</v>
      </c>
      <c r="B98" s="122">
        <v>2.8976558818059408E-2</v>
      </c>
      <c r="C98" s="122"/>
      <c r="D98" s="11">
        <f>(D63/2)*($B98/12)</f>
        <v>0</v>
      </c>
      <c r="E98" s="11">
        <f t="shared" ref="E98:O98" si="73">((D63+E63)/2)*($B98/12)</f>
        <v>0</v>
      </c>
      <c r="F98" s="11">
        <f t="shared" si="73"/>
        <v>0</v>
      </c>
      <c r="G98" s="11">
        <f t="shared" si="73"/>
        <v>-1852.0524524922935</v>
      </c>
      <c r="H98" s="11">
        <f t="shared" si="73"/>
        <v>-3704.1049049845869</v>
      </c>
      <c r="I98" s="11">
        <f t="shared" si="73"/>
        <v>-3704.1049049845869</v>
      </c>
      <c r="J98" s="11">
        <f t="shared" si="73"/>
        <v>-3704.1049049845869</v>
      </c>
      <c r="K98" s="11">
        <f t="shared" si="73"/>
        <v>-3704.1049049845869</v>
      </c>
      <c r="L98" s="11">
        <f t="shared" si="73"/>
        <v>-3704.1049049845869</v>
      </c>
      <c r="M98" s="11">
        <f t="shared" si="73"/>
        <v>-3704.1049049845869</v>
      </c>
      <c r="N98" s="11">
        <f t="shared" si="73"/>
        <v>-3704.1049049845869</v>
      </c>
      <c r="O98" s="11">
        <f t="shared" si="73"/>
        <v>-3704.1049049845869</v>
      </c>
      <c r="P98" s="10">
        <f t="shared" si="70"/>
        <v>-31484.891692368983</v>
      </c>
    </row>
    <row r="99" spans="1:17" x14ac:dyDescent="0.2">
      <c r="A99" s="19" t="s">
        <v>39</v>
      </c>
      <c r="B99" s="121"/>
      <c r="C99" s="121"/>
      <c r="D99" s="29">
        <f t="shared" ref="D99:P99" si="74">SUBTOTAL(9,D95:D98)</f>
        <v>17.669120949665835</v>
      </c>
      <c r="E99" s="29">
        <f t="shared" si="74"/>
        <v>52.612522157384852</v>
      </c>
      <c r="F99" s="29">
        <f t="shared" si="74"/>
        <v>86.761805569613287</v>
      </c>
      <c r="G99" s="29">
        <f t="shared" si="74"/>
        <v>-1731.9444293239012</v>
      </c>
      <c r="H99" s="29">
        <f t="shared" si="74"/>
        <v>-3551.4628301446219</v>
      </c>
      <c r="I99" s="29">
        <f t="shared" si="74"/>
        <v>-2112.4704197931969</v>
      </c>
      <c r="J99" s="29">
        <f t="shared" si="74"/>
        <v>-674.30884585006424</v>
      </c>
      <c r="K99" s="29">
        <f t="shared" si="74"/>
        <v>-644.26746620074164</v>
      </c>
      <c r="L99" s="29">
        <f t="shared" si="74"/>
        <v>1607.601242687907</v>
      </c>
      <c r="M99" s="29">
        <f t="shared" si="74"/>
        <v>3873.3801500458112</v>
      </c>
      <c r="N99" s="29">
        <f t="shared" si="74"/>
        <v>3925.0654585881148</v>
      </c>
      <c r="O99" s="29">
        <f t="shared" si="74"/>
        <v>4985.677736249193</v>
      </c>
      <c r="P99" s="29">
        <f t="shared" si="74"/>
        <v>5834.3140449351704</v>
      </c>
    </row>
    <row r="100" spans="1:17" x14ac:dyDescent="0.2">
      <c r="A100" s="118" t="str">
        <f>A30&amp;B30</f>
        <v>STMPBSG</v>
      </c>
      <c r="B100" s="140">
        <f>B98</f>
        <v>2.8976558818059408E-2</v>
      </c>
      <c r="C100" s="123"/>
      <c r="D100" s="11">
        <f>(D65/2)*($B100/12)</f>
        <v>15.555582658828225</v>
      </c>
      <c r="E100" s="11">
        <f t="shared" ref="E100:O100" si="75">((D65+E65)/2)*($B100/12)</f>
        <v>46.666747976484679</v>
      </c>
      <c r="F100" s="11">
        <f t="shared" si="75"/>
        <v>77.777913294141129</v>
      </c>
      <c r="G100" s="11">
        <f t="shared" si="75"/>
        <v>1960.9415311040912</v>
      </c>
      <c r="H100" s="11">
        <f t="shared" si="75"/>
        <v>3844.1051489140409</v>
      </c>
      <c r="I100" s="11">
        <f t="shared" si="75"/>
        <v>4045.3799485341337</v>
      </c>
      <c r="J100" s="11">
        <f t="shared" si="75"/>
        <v>4246.6547481542266</v>
      </c>
      <c r="K100" s="11">
        <f t="shared" si="75"/>
        <v>4277.7659134718833</v>
      </c>
      <c r="L100" s="11">
        <f t="shared" si="75"/>
        <v>4308.8770787895401</v>
      </c>
      <c r="M100" s="11">
        <f t="shared" si="75"/>
        <v>4339.9882441071959</v>
      </c>
      <c r="N100" s="11">
        <f t="shared" si="75"/>
        <v>4371.0994094248526</v>
      </c>
      <c r="O100" s="11">
        <f t="shared" si="75"/>
        <v>4466.2560138701247</v>
      </c>
      <c r="P100" s="10">
        <f>SUM(D100:O100)</f>
        <v>36001.068280299543</v>
      </c>
    </row>
    <row r="101" spans="1:17" x14ac:dyDescent="0.2">
      <c r="A101" s="19" t="s">
        <v>36</v>
      </c>
      <c r="B101" s="121"/>
      <c r="C101" s="121"/>
      <c r="D101" s="29">
        <f t="shared" ref="D101:P101" si="76">SUBTOTAL(9,D100)</f>
        <v>15.555582658828225</v>
      </c>
      <c r="E101" s="29">
        <f t="shared" si="76"/>
        <v>46.666747976484679</v>
      </c>
      <c r="F101" s="29">
        <f t="shared" si="76"/>
        <v>77.777913294141129</v>
      </c>
      <c r="G101" s="29">
        <f t="shared" si="76"/>
        <v>1960.9415311040912</v>
      </c>
      <c r="H101" s="29">
        <f t="shared" si="76"/>
        <v>3844.1051489140409</v>
      </c>
      <c r="I101" s="29">
        <f t="shared" si="76"/>
        <v>4045.3799485341337</v>
      </c>
      <c r="J101" s="29">
        <f t="shared" si="76"/>
        <v>4246.6547481542266</v>
      </c>
      <c r="K101" s="29">
        <f t="shared" si="76"/>
        <v>4277.7659134718833</v>
      </c>
      <c r="L101" s="29">
        <f t="shared" si="76"/>
        <v>4308.8770787895401</v>
      </c>
      <c r="M101" s="29">
        <f t="shared" si="76"/>
        <v>4339.9882441071959</v>
      </c>
      <c r="N101" s="29">
        <f t="shared" si="76"/>
        <v>4371.0994094248526</v>
      </c>
      <c r="O101" s="29">
        <f t="shared" si="76"/>
        <v>4466.2560138701247</v>
      </c>
      <c r="P101" s="29">
        <f t="shared" si="76"/>
        <v>36001.068280299543</v>
      </c>
    </row>
    <row r="102" spans="1:17" x14ac:dyDescent="0.2">
      <c r="A102" s="118" t="str">
        <f>A32&amp;B32</f>
        <v>TRNPCAGW</v>
      </c>
      <c r="B102" s="122">
        <v>1.7799999999999996E-2</v>
      </c>
      <c r="C102" s="124"/>
      <c r="D102" s="99">
        <f>(D67/2)*($B102/12)</f>
        <v>0</v>
      </c>
      <c r="E102" s="99">
        <f t="shared" ref="E102:O102" si="77">((D67+E67)/2)*($B102/12)</f>
        <v>0</v>
      </c>
      <c r="F102" s="99">
        <f t="shared" si="77"/>
        <v>0</v>
      </c>
      <c r="G102" s="99">
        <f t="shared" si="77"/>
        <v>0</v>
      </c>
      <c r="H102" s="99">
        <f t="shared" si="77"/>
        <v>0</v>
      </c>
      <c r="I102" s="99">
        <f t="shared" si="77"/>
        <v>0</v>
      </c>
      <c r="J102" s="99">
        <f t="shared" si="77"/>
        <v>0</v>
      </c>
      <c r="K102" s="99">
        <f t="shared" si="77"/>
        <v>0</v>
      </c>
      <c r="L102" s="99">
        <f t="shared" si="77"/>
        <v>0</v>
      </c>
      <c r="M102" s="99">
        <f t="shared" si="77"/>
        <v>0</v>
      </c>
      <c r="N102" s="99">
        <f t="shared" si="77"/>
        <v>0</v>
      </c>
      <c r="O102" s="99">
        <f t="shared" si="77"/>
        <v>0</v>
      </c>
      <c r="P102" s="10">
        <f t="shared" ref="P102:P104" si="78">SUM(D102:O102)</f>
        <v>0</v>
      </c>
    </row>
    <row r="103" spans="1:17" x14ac:dyDescent="0.2">
      <c r="A103" s="118" t="str">
        <f>A33&amp;B33</f>
        <v>TRNPJBG</v>
      </c>
      <c r="B103" s="122">
        <v>0</v>
      </c>
      <c r="C103" s="125"/>
      <c r="D103" s="120">
        <f>(D68/2)*($B103/12)</f>
        <v>0</v>
      </c>
      <c r="E103" s="120">
        <f t="shared" ref="E103:O103" si="79">((D68+E68)/2)*($B103/12)</f>
        <v>0</v>
      </c>
      <c r="F103" s="120">
        <f t="shared" si="79"/>
        <v>0</v>
      </c>
      <c r="G103" s="120">
        <f t="shared" si="79"/>
        <v>0</v>
      </c>
      <c r="H103" s="120">
        <f t="shared" si="79"/>
        <v>0</v>
      </c>
      <c r="I103" s="120">
        <f t="shared" si="79"/>
        <v>0</v>
      </c>
      <c r="J103" s="120">
        <f t="shared" si="79"/>
        <v>0</v>
      </c>
      <c r="K103" s="120">
        <f t="shared" si="79"/>
        <v>0</v>
      </c>
      <c r="L103" s="120">
        <f t="shared" si="79"/>
        <v>0</v>
      </c>
      <c r="M103" s="120">
        <f t="shared" si="79"/>
        <v>0</v>
      </c>
      <c r="N103" s="120">
        <f t="shared" si="79"/>
        <v>0</v>
      </c>
      <c r="O103" s="120">
        <f t="shared" si="79"/>
        <v>0</v>
      </c>
      <c r="P103" s="10">
        <f t="shared" si="78"/>
        <v>0</v>
      </c>
    </row>
    <row r="104" spans="1:17" x14ac:dyDescent="0.2">
      <c r="A104" s="118" t="str">
        <f>A34&amp;B34</f>
        <v>TRNPSG</v>
      </c>
      <c r="B104" s="26">
        <v>1.7138885551093868E-2</v>
      </c>
      <c r="C104" s="26"/>
      <c r="D104" s="11">
        <f>(D69/2)*($B104/12)</f>
        <v>3333.4607416849972</v>
      </c>
      <c r="E104" s="11">
        <f t="shared" ref="E104:O104" si="80">((D69+E69)/2)*($B104/12)</f>
        <v>9614.7632363453831</v>
      </c>
      <c r="F104" s="11">
        <f t="shared" si="80"/>
        <v>26224.762289734015</v>
      </c>
      <c r="G104" s="11">
        <f t="shared" si="80"/>
        <v>46382.383405216802</v>
      </c>
      <c r="H104" s="11">
        <f t="shared" si="80"/>
        <v>73370.432643543914</v>
      </c>
      <c r="I104" s="11">
        <f t="shared" si="80"/>
        <v>112275.58723156773</v>
      </c>
      <c r="J104" s="11">
        <f t="shared" si="80"/>
        <v>137377.40093716208</v>
      </c>
      <c r="K104" s="11">
        <f t="shared" si="80"/>
        <v>154951.18287858451</v>
      </c>
      <c r="L104" s="11">
        <f t="shared" si="80"/>
        <v>169816.1236528173</v>
      </c>
      <c r="M104" s="11">
        <f t="shared" si="80"/>
        <v>201864.88637163452</v>
      </c>
      <c r="N104" s="11">
        <f t="shared" si="80"/>
        <v>283320.25615646905</v>
      </c>
      <c r="O104" s="11">
        <f t="shared" si="80"/>
        <v>378341.81970676972</v>
      </c>
      <c r="P104" s="10">
        <f t="shared" si="78"/>
        <v>1596873.0592515301</v>
      </c>
    </row>
    <row r="105" spans="1:17" x14ac:dyDescent="0.2">
      <c r="A105" s="19" t="s">
        <v>29</v>
      </c>
      <c r="B105" s="19"/>
      <c r="C105" s="31"/>
      <c r="D105" s="29">
        <f t="shared" ref="D105:P105" si="81">SUBTOTAL(9,D104)</f>
        <v>3333.4607416849972</v>
      </c>
      <c r="E105" s="29">
        <f t="shared" si="81"/>
        <v>9614.7632363453831</v>
      </c>
      <c r="F105" s="29">
        <f t="shared" si="81"/>
        <v>26224.762289734015</v>
      </c>
      <c r="G105" s="29">
        <f t="shared" si="81"/>
        <v>46382.383405216802</v>
      </c>
      <c r="H105" s="29">
        <f t="shared" si="81"/>
        <v>73370.432643543914</v>
      </c>
      <c r="I105" s="29">
        <f t="shared" si="81"/>
        <v>112275.58723156773</v>
      </c>
      <c r="J105" s="29">
        <f t="shared" si="81"/>
        <v>137377.40093716208</v>
      </c>
      <c r="K105" s="29">
        <f t="shared" si="81"/>
        <v>154951.18287858451</v>
      </c>
      <c r="L105" s="29">
        <f t="shared" si="81"/>
        <v>169816.1236528173</v>
      </c>
      <c r="M105" s="29">
        <f t="shared" si="81"/>
        <v>201864.88637163452</v>
      </c>
      <c r="N105" s="29">
        <f t="shared" si="81"/>
        <v>283320.25615646905</v>
      </c>
      <c r="O105" s="29">
        <f t="shared" si="81"/>
        <v>378341.81970676972</v>
      </c>
      <c r="P105" s="29">
        <f t="shared" si="81"/>
        <v>1596873.0592515301</v>
      </c>
    </row>
    <row r="106" spans="1:17" x14ac:dyDescent="0.2">
      <c r="A106" s="28" t="s">
        <v>26</v>
      </c>
      <c r="B106" s="28"/>
      <c r="C106" s="28"/>
      <c r="D106" s="27">
        <f t="shared" ref="D106:P106" si="82">SUBTOTAL(9,D76:D105)</f>
        <v>8962.7152547595906</v>
      </c>
      <c r="E106" s="27">
        <f t="shared" si="82"/>
        <v>34448.216116289674</v>
      </c>
      <c r="F106" s="27">
        <f t="shared" si="82"/>
        <v>102339.65561825762</v>
      </c>
      <c r="G106" s="27">
        <f t="shared" si="82"/>
        <v>176438.04223309027</v>
      </c>
      <c r="H106" s="27">
        <f t="shared" si="82"/>
        <v>234144.3737550879</v>
      </c>
      <c r="I106" s="27">
        <f t="shared" si="82"/>
        <v>353546.02222489734</v>
      </c>
      <c r="J106" s="27">
        <f t="shared" si="82"/>
        <v>487559.65196473175</v>
      </c>
      <c r="K106" s="27">
        <f t="shared" si="82"/>
        <v>562636.3137613103</v>
      </c>
      <c r="L106" s="27">
        <f t="shared" si="82"/>
        <v>616554.23758849397</v>
      </c>
      <c r="M106" s="27">
        <f t="shared" si="82"/>
        <v>701849.89184101357</v>
      </c>
      <c r="N106" s="27">
        <f t="shared" si="82"/>
        <v>990269.73929494573</v>
      </c>
      <c r="O106" s="27">
        <f t="shared" si="82"/>
        <v>1407256.7351753754</v>
      </c>
      <c r="P106" s="27">
        <f t="shared" si="82"/>
        <v>5676005.5948282536</v>
      </c>
    </row>
    <row r="107" spans="1:17" x14ac:dyDescent="0.2"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7" x14ac:dyDescent="0.2">
      <c r="B108"/>
      <c r="C108"/>
      <c r="D108" s="26"/>
      <c r="E108"/>
      <c r="F108"/>
      <c r="G108"/>
      <c r="H108"/>
      <c r="I108"/>
      <c r="J108"/>
      <c r="K108"/>
      <c r="L108"/>
      <c r="M108"/>
    </row>
    <row r="109" spans="1:17" x14ac:dyDescent="0.2">
      <c r="A109" s="30"/>
      <c r="B109"/>
      <c r="C109"/>
      <c r="D109" s="162" t="s">
        <v>242</v>
      </c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Q109" s="14"/>
    </row>
    <row r="110" spans="1:17" x14ac:dyDescent="0.2">
      <c r="A110" s="23" t="s">
        <v>25</v>
      </c>
      <c r="B110" s="23" t="s">
        <v>102</v>
      </c>
      <c r="C110" s="23" t="s">
        <v>101</v>
      </c>
      <c r="D110" s="22">
        <v>44927</v>
      </c>
      <c r="E110" s="22">
        <v>44958</v>
      </c>
      <c r="F110" s="22">
        <v>44986</v>
      </c>
      <c r="G110" s="22">
        <v>45017</v>
      </c>
      <c r="H110" s="22">
        <v>45047</v>
      </c>
      <c r="I110" s="22">
        <v>45078</v>
      </c>
      <c r="J110" s="22">
        <v>45108</v>
      </c>
      <c r="K110" s="22">
        <v>45139</v>
      </c>
      <c r="L110" s="22">
        <v>45170</v>
      </c>
      <c r="M110" s="22">
        <v>45200</v>
      </c>
      <c r="N110" s="22">
        <v>45231</v>
      </c>
      <c r="O110" s="22">
        <v>45261</v>
      </c>
      <c r="Q110" s="14"/>
    </row>
    <row r="111" spans="1:17" x14ac:dyDescent="0.2">
      <c r="A111" s="18" t="s">
        <v>6</v>
      </c>
      <c r="B111" s="18" t="s">
        <v>55</v>
      </c>
      <c r="C111" t="s">
        <v>96</v>
      </c>
      <c r="D111" s="10">
        <f>-D76</f>
        <v>-767.07301126215634</v>
      </c>
      <c r="E111" s="10">
        <f t="shared" ref="E111:O111" si="83">D111-E76</f>
        <v>-3190.1450901820945</v>
      </c>
      <c r="F111" s="10">
        <f t="shared" si="83"/>
        <v>-8897.6192709539755</v>
      </c>
      <c r="G111" s="10">
        <f t="shared" si="83"/>
        <v>-18991.003463946727</v>
      </c>
      <c r="H111" s="10">
        <f t="shared" si="83"/>
        <v>-34250.465260337165</v>
      </c>
      <c r="I111" s="10">
        <f t="shared" si="83"/>
        <v>-55877.226181667444</v>
      </c>
      <c r="J111" s="10">
        <f t="shared" si="83"/>
        <v>-85676.674273621204</v>
      </c>
      <c r="K111" s="10">
        <f t="shared" si="83"/>
        <v>-122050.21545613502</v>
      </c>
      <c r="L111" s="10">
        <f t="shared" si="83"/>
        <v>-161037.86533709062</v>
      </c>
      <c r="M111" s="10">
        <f t="shared" si="83"/>
        <v>-202428.4271254105</v>
      </c>
      <c r="N111" s="10">
        <f t="shared" si="83"/>
        <v>-246445.24485794746</v>
      </c>
      <c r="O111" s="10">
        <f t="shared" si="83"/>
        <v>-299546.26609834994</v>
      </c>
      <c r="Q111" s="10"/>
    </row>
    <row r="112" spans="1:17" x14ac:dyDescent="0.2">
      <c r="A112" s="19" t="s">
        <v>94</v>
      </c>
      <c r="B112" s="19"/>
      <c r="C112" s="19"/>
      <c r="D112" s="4">
        <f t="shared" ref="D112:O112" si="84">SUBTOTAL(9,D111:D111)</f>
        <v>-767.07301126215634</v>
      </c>
      <c r="E112" s="4">
        <f t="shared" si="84"/>
        <v>-3190.1450901820945</v>
      </c>
      <c r="F112" s="4">
        <f t="shared" si="84"/>
        <v>-8897.6192709539755</v>
      </c>
      <c r="G112" s="4">
        <f t="shared" si="84"/>
        <v>-18991.003463946727</v>
      </c>
      <c r="H112" s="4">
        <f t="shared" si="84"/>
        <v>-34250.465260337165</v>
      </c>
      <c r="I112" s="4">
        <f t="shared" si="84"/>
        <v>-55877.226181667444</v>
      </c>
      <c r="J112" s="4">
        <f t="shared" si="84"/>
        <v>-85676.674273621204</v>
      </c>
      <c r="K112" s="4">
        <f t="shared" si="84"/>
        <v>-122050.21545613502</v>
      </c>
      <c r="L112" s="4">
        <f t="shared" si="84"/>
        <v>-161037.86533709062</v>
      </c>
      <c r="M112" s="4">
        <f t="shared" si="84"/>
        <v>-202428.4271254105</v>
      </c>
      <c r="N112" s="4">
        <f t="shared" si="84"/>
        <v>-246445.24485794746</v>
      </c>
      <c r="O112" s="4">
        <f t="shared" si="84"/>
        <v>-299546.26609834994</v>
      </c>
      <c r="Q112" s="15"/>
    </row>
    <row r="113" spans="1:17" x14ac:dyDescent="0.2">
      <c r="A113" s="18" t="s">
        <v>4</v>
      </c>
      <c r="B113" s="18" t="s">
        <v>27</v>
      </c>
      <c r="C113" t="s">
        <v>90</v>
      </c>
      <c r="D113" s="10">
        <f t="shared" ref="D113:D118" si="85">-D78</f>
        <v>0</v>
      </c>
      <c r="E113" s="10">
        <f t="shared" ref="E113:O113" si="86">D113-E78</f>
        <v>0</v>
      </c>
      <c r="F113" s="10">
        <f t="shared" si="86"/>
        <v>0</v>
      </c>
      <c r="G113" s="10">
        <f t="shared" si="86"/>
        <v>0</v>
      </c>
      <c r="H113" s="10">
        <f t="shared" si="86"/>
        <v>0</v>
      </c>
      <c r="I113" s="10">
        <f t="shared" si="86"/>
        <v>0</v>
      </c>
      <c r="J113" s="10">
        <f t="shared" si="86"/>
        <v>0</v>
      </c>
      <c r="K113" s="10">
        <f t="shared" si="86"/>
        <v>0</v>
      </c>
      <c r="L113" s="10">
        <f t="shared" si="86"/>
        <v>-215.19009332353193</v>
      </c>
      <c r="M113" s="10">
        <f t="shared" si="86"/>
        <v>-1830.7811791619138</v>
      </c>
      <c r="N113" s="10">
        <f t="shared" si="86"/>
        <v>-5517.9129959096244</v>
      </c>
      <c r="O113" s="10">
        <f t="shared" si="86"/>
        <v>-13295.162458238035</v>
      </c>
      <c r="Q113" s="10"/>
    </row>
    <row r="114" spans="1:17" x14ac:dyDescent="0.2">
      <c r="A114" s="18" t="s">
        <v>4</v>
      </c>
      <c r="B114" s="18" t="s">
        <v>70</v>
      </c>
      <c r="C114" t="s">
        <v>89</v>
      </c>
      <c r="D114" s="10">
        <f t="shared" si="85"/>
        <v>0</v>
      </c>
      <c r="E114" s="10">
        <f t="shared" ref="E114:O114" si="87">D114-E79</f>
        <v>0</v>
      </c>
      <c r="F114" s="10">
        <f t="shared" si="87"/>
        <v>0</v>
      </c>
      <c r="G114" s="10">
        <f t="shared" si="87"/>
        <v>0</v>
      </c>
      <c r="H114" s="10">
        <f t="shared" si="87"/>
        <v>0</v>
      </c>
      <c r="I114" s="10">
        <f t="shared" si="87"/>
        <v>0</v>
      </c>
      <c r="J114" s="10">
        <f t="shared" si="87"/>
        <v>0</v>
      </c>
      <c r="K114" s="10">
        <f t="shared" si="87"/>
        <v>0</v>
      </c>
      <c r="L114" s="10">
        <f t="shared" si="87"/>
        <v>0</v>
      </c>
      <c r="M114" s="10">
        <f t="shared" si="87"/>
        <v>0</v>
      </c>
      <c r="N114" s="10">
        <f t="shared" si="87"/>
        <v>0</v>
      </c>
      <c r="O114" s="10">
        <f t="shared" si="87"/>
        <v>0</v>
      </c>
      <c r="Q114" s="10"/>
    </row>
    <row r="115" spans="1:17" x14ac:dyDescent="0.2">
      <c r="A115" s="18" t="s">
        <v>4</v>
      </c>
      <c r="B115" s="18" t="s">
        <v>33</v>
      </c>
      <c r="C115" t="s">
        <v>88</v>
      </c>
      <c r="D115" s="10">
        <f t="shared" si="85"/>
        <v>-0.6340279730542594</v>
      </c>
      <c r="E115" s="10">
        <f t="shared" ref="E115:O115" si="88">D115-E80</f>
        <v>-2.52194366935549</v>
      </c>
      <c r="F115" s="10">
        <f t="shared" si="88"/>
        <v>-5.6352514496652972</v>
      </c>
      <c r="G115" s="10">
        <f t="shared" si="88"/>
        <v>-9.9451345895195171</v>
      </c>
      <c r="H115" s="10">
        <f t="shared" si="88"/>
        <v>-15.422449821515247</v>
      </c>
      <c r="I115" s="10">
        <f t="shared" si="88"/>
        <v>-22.037721753200572</v>
      </c>
      <c r="J115" s="10">
        <f t="shared" si="88"/>
        <v>-29.761137157002405</v>
      </c>
      <c r="K115" s="10">
        <f t="shared" si="88"/>
        <v>-38.562539128504625</v>
      </c>
      <c r="L115" s="10">
        <f t="shared" si="88"/>
        <v>-48.411421109260353</v>
      </c>
      <c r="M115" s="10">
        <f t="shared" si="88"/>
        <v>-59.276920770188767</v>
      </c>
      <c r="N115" s="10">
        <f t="shared" si="88"/>
        <v>-71.127813751467755</v>
      </c>
      <c r="O115" s="10">
        <f t="shared" si="88"/>
        <v>-83.932512088560387</v>
      </c>
      <c r="Q115" s="10"/>
    </row>
    <row r="116" spans="1:17" x14ac:dyDescent="0.2">
      <c r="A116" s="18" t="s">
        <v>4</v>
      </c>
      <c r="B116" s="18" t="s">
        <v>31</v>
      </c>
      <c r="C116" t="s">
        <v>86</v>
      </c>
      <c r="D116" s="10">
        <f t="shared" si="85"/>
        <v>-1430.4293282920303</v>
      </c>
      <c r="E116" s="10">
        <f t="shared" ref="E116:O116" si="89">D116-E81</f>
        <v>-4457.6250795121696</v>
      </c>
      <c r="F116" s="10">
        <f t="shared" si="89"/>
        <v>-7923.0762011120942</v>
      </c>
      <c r="G116" s="10">
        <f t="shared" si="89"/>
        <v>-11826.782693091805</v>
      </c>
      <c r="H116" s="10">
        <f t="shared" si="89"/>
        <v>-16063.163374343672</v>
      </c>
      <c r="I116" s="10">
        <f t="shared" si="89"/>
        <v>-20632.218244867698</v>
      </c>
      <c r="J116" s="10">
        <f t="shared" si="89"/>
        <v>-25533.947304663881</v>
      </c>
      <c r="K116" s="10">
        <f t="shared" si="89"/>
        <v>-30768.35055373222</v>
      </c>
      <c r="L116" s="10">
        <f t="shared" si="89"/>
        <v>-36335.42799207272</v>
      </c>
      <c r="M116" s="10">
        <f t="shared" si="89"/>
        <v>-42235.179619685376</v>
      </c>
      <c r="N116" s="10">
        <f t="shared" si="89"/>
        <v>-48467.605436570186</v>
      </c>
      <c r="O116" s="10">
        <f t="shared" si="89"/>
        <v>-55032.705442727158</v>
      </c>
      <c r="Q116" s="10"/>
    </row>
    <row r="117" spans="1:17" x14ac:dyDescent="0.2">
      <c r="A117" s="18" t="s">
        <v>4</v>
      </c>
      <c r="B117" s="18" t="s">
        <v>59</v>
      </c>
      <c r="C117" t="s">
        <v>85</v>
      </c>
      <c r="D117" s="10">
        <f t="shared" si="85"/>
        <v>-1374.8476508332669</v>
      </c>
      <c r="E117" s="10">
        <f t="shared" ref="E117:O117" si="90">D117-E82</f>
        <v>-10290.52874169319</v>
      </c>
      <c r="F117" s="10">
        <f t="shared" si="90"/>
        <v>-32977.132640455835</v>
      </c>
      <c r="G117" s="10">
        <f t="shared" si="90"/>
        <v>-67933.924352389397</v>
      </c>
      <c r="H117" s="10">
        <f t="shared" si="90"/>
        <v>-110945.23225084995</v>
      </c>
      <c r="I117" s="10">
        <f t="shared" si="90"/>
        <v>-191007.44093251741</v>
      </c>
      <c r="J117" s="10">
        <f t="shared" si="90"/>
        <v>-316206.28241799597</v>
      </c>
      <c r="K117" s="10">
        <f t="shared" si="90"/>
        <v>-458193.03510049242</v>
      </c>
      <c r="L117" s="10">
        <f t="shared" si="90"/>
        <v>-609938.94547753956</v>
      </c>
      <c r="M117" s="10">
        <f t="shared" si="90"/>
        <v>-771480.13873944106</v>
      </c>
      <c r="N117" s="10">
        <f t="shared" si="90"/>
        <v>-942721.93208249204</v>
      </c>
      <c r="O117" s="10">
        <f t="shared" si="90"/>
        <v>-1129320.9594067165</v>
      </c>
      <c r="Q117" s="10"/>
    </row>
    <row r="118" spans="1:17" x14ac:dyDescent="0.2">
      <c r="A118" s="18" t="s">
        <v>4</v>
      </c>
      <c r="B118" s="18" t="s">
        <v>55</v>
      </c>
      <c r="C118" t="s">
        <v>83</v>
      </c>
      <c r="D118" s="10">
        <f t="shared" si="85"/>
        <v>-11.076258923613468</v>
      </c>
      <c r="E118" s="10">
        <f t="shared" ref="E118:O118" si="91">D118-E83</f>
        <v>-42.555720823634623</v>
      </c>
      <c r="F118" s="10">
        <f t="shared" si="91"/>
        <v>-97.171126649776909</v>
      </c>
      <c r="G118" s="10">
        <f t="shared" si="91"/>
        <v>-173.61533359582552</v>
      </c>
      <c r="H118" s="10">
        <f t="shared" si="91"/>
        <v>-278.16102797872992</v>
      </c>
      <c r="I118" s="10">
        <f t="shared" si="91"/>
        <v>-430.93542554736075</v>
      </c>
      <c r="J118" s="10">
        <f t="shared" si="91"/>
        <v>-663.9158911988643</v>
      </c>
      <c r="K118" s="10">
        <f t="shared" si="91"/>
        <v>-972.03343653335105</v>
      </c>
      <c r="L118" s="10">
        <f t="shared" si="91"/>
        <v>-1348.1881231916122</v>
      </c>
      <c r="M118" s="10">
        <f t="shared" si="91"/>
        <v>-1829.5861167570524</v>
      </c>
      <c r="N118" s="10">
        <f t="shared" si="91"/>
        <v>-2407.566746110861</v>
      </c>
      <c r="O118" s="10">
        <f t="shared" si="91"/>
        <v>-5008.0518906450543</v>
      </c>
      <c r="Q118" s="10"/>
    </row>
    <row r="119" spans="1:17" x14ac:dyDescent="0.2">
      <c r="A119" s="19" t="s">
        <v>79</v>
      </c>
      <c r="B119" s="19"/>
      <c r="C119" s="19"/>
      <c r="D119" s="4">
        <f t="shared" ref="D119:O119" si="92">SUBTOTAL(9,D113:D118)</f>
        <v>-2816.9872660219648</v>
      </c>
      <c r="E119" s="4">
        <f t="shared" si="92"/>
        <v>-14793.23148569835</v>
      </c>
      <c r="F119" s="4">
        <f t="shared" si="92"/>
        <v>-41003.015219667373</v>
      </c>
      <c r="G119" s="4">
        <f t="shared" si="92"/>
        <v>-79944.267513666549</v>
      </c>
      <c r="H119" s="4">
        <f t="shared" si="92"/>
        <v>-127301.97910299386</v>
      </c>
      <c r="I119" s="4">
        <f t="shared" si="92"/>
        <v>-212092.63232468566</v>
      </c>
      <c r="J119" s="4">
        <f t="shared" si="92"/>
        <v>-342433.90675101569</v>
      </c>
      <c r="K119" s="4">
        <f t="shared" si="92"/>
        <v>-489971.98162988649</v>
      </c>
      <c r="L119" s="4">
        <f t="shared" si="92"/>
        <v>-647886.16310723661</v>
      </c>
      <c r="M119" s="4">
        <f t="shared" si="92"/>
        <v>-817434.9625758155</v>
      </c>
      <c r="N119" s="4">
        <f t="shared" si="92"/>
        <v>-999186.14507483423</v>
      </c>
      <c r="O119" s="4">
        <f t="shared" si="92"/>
        <v>-1202740.8117104152</v>
      </c>
      <c r="Q119" s="15"/>
    </row>
    <row r="120" spans="1:17" x14ac:dyDescent="0.2">
      <c r="A120" s="18" t="s">
        <v>13</v>
      </c>
      <c r="B120" s="18" t="s">
        <v>63</v>
      </c>
      <c r="C120" t="s">
        <v>78</v>
      </c>
      <c r="D120" s="10">
        <f>-D85</f>
        <v>-48.086951753551936</v>
      </c>
      <c r="E120" s="10">
        <f t="shared" ref="E120:O120" si="93">D120-E85</f>
        <v>-144.2608552606558</v>
      </c>
      <c r="F120" s="10">
        <f t="shared" si="93"/>
        <v>-240.43475876775966</v>
      </c>
      <c r="G120" s="10">
        <f t="shared" si="93"/>
        <v>-1241.3910782299811</v>
      </c>
      <c r="H120" s="10">
        <f t="shared" si="93"/>
        <v>-3528.1877506810624</v>
      </c>
      <c r="I120" s="10">
        <f t="shared" si="93"/>
        <v>-6877.5249897096273</v>
      </c>
      <c r="J120" s="10">
        <f t="shared" si="93"/>
        <v>-10908.344858281935</v>
      </c>
      <c r="K120" s="10">
        <f t="shared" si="93"/>
        <v>-14939.164726854242</v>
      </c>
      <c r="L120" s="10">
        <f t="shared" si="93"/>
        <v>-18969.984595426547</v>
      </c>
      <c r="M120" s="10">
        <f t="shared" si="93"/>
        <v>-23254.292598826534</v>
      </c>
      <c r="N120" s="10">
        <f t="shared" si="93"/>
        <v>-30425.84777446682</v>
      </c>
      <c r="O120" s="10">
        <f t="shared" si="93"/>
        <v>-89840.989728933957</v>
      </c>
      <c r="Q120" s="10"/>
    </row>
    <row r="121" spans="1:17" x14ac:dyDescent="0.2">
      <c r="A121" s="18" t="s">
        <v>13</v>
      </c>
      <c r="B121" s="18" t="s">
        <v>61</v>
      </c>
      <c r="C121" t="s">
        <v>77</v>
      </c>
      <c r="D121" s="10">
        <f>-D86</f>
        <v>0</v>
      </c>
      <c r="E121" s="10">
        <f t="shared" ref="E121:O121" si="94">D121-E86</f>
        <v>-2.1090971036863598E-13</v>
      </c>
      <c r="F121" s="10">
        <f t="shared" si="94"/>
        <v>-6.3272913110590798E-13</v>
      </c>
      <c r="G121" s="10">
        <f t="shared" si="94"/>
        <v>-1.0545485518431799E-12</v>
      </c>
      <c r="H121" s="10">
        <f t="shared" si="94"/>
        <v>-1.4763679725804518E-12</v>
      </c>
      <c r="I121" s="10">
        <f t="shared" si="94"/>
        <v>-1.8981873933177237E-12</v>
      </c>
      <c r="J121" s="10">
        <f t="shared" si="94"/>
        <v>-2.3200068140549959E-12</v>
      </c>
      <c r="K121" s="10">
        <f t="shared" si="94"/>
        <v>-2.741826234792268E-12</v>
      </c>
      <c r="L121" s="10">
        <f t="shared" si="94"/>
        <v>-3.1636456555295401E-12</v>
      </c>
      <c r="M121" s="10">
        <f t="shared" si="94"/>
        <v>-12865.877583528099</v>
      </c>
      <c r="N121" s="10">
        <f t="shared" si="94"/>
        <v>-51148.133158595192</v>
      </c>
      <c r="O121" s="10">
        <f t="shared" si="94"/>
        <v>-115703.76541802233</v>
      </c>
      <c r="Q121" s="10"/>
    </row>
    <row r="122" spans="1:17" x14ac:dyDescent="0.2">
      <c r="A122" s="19" t="s">
        <v>76</v>
      </c>
      <c r="B122" s="19"/>
      <c r="C122" s="19"/>
      <c r="D122" s="4">
        <f t="shared" ref="D122:O122" si="95">SUBTOTAL(9,D120:D121)</f>
        <v>-48.086951753551936</v>
      </c>
      <c r="E122" s="4">
        <f t="shared" si="95"/>
        <v>-144.260855260656</v>
      </c>
      <c r="F122" s="4">
        <f t="shared" si="95"/>
        <v>-240.43475876776029</v>
      </c>
      <c r="G122" s="4">
        <f t="shared" si="95"/>
        <v>-1241.3910782299822</v>
      </c>
      <c r="H122" s="4">
        <f t="shared" si="95"/>
        <v>-3528.1877506810638</v>
      </c>
      <c r="I122" s="4">
        <f t="shared" si="95"/>
        <v>-6877.5249897096292</v>
      </c>
      <c r="J122" s="4">
        <f t="shared" si="95"/>
        <v>-10908.344858281936</v>
      </c>
      <c r="K122" s="4">
        <f t="shared" si="95"/>
        <v>-14939.164726854246</v>
      </c>
      <c r="L122" s="4">
        <f t="shared" si="95"/>
        <v>-18969.984595426551</v>
      </c>
      <c r="M122" s="4">
        <f t="shared" si="95"/>
        <v>-36120.170182354632</v>
      </c>
      <c r="N122" s="4">
        <f t="shared" si="95"/>
        <v>-81573.980933062005</v>
      </c>
      <c r="O122" s="4">
        <f t="shared" si="95"/>
        <v>-205544.7551469563</v>
      </c>
      <c r="Q122" s="15"/>
    </row>
    <row r="123" spans="1:17" x14ac:dyDescent="0.2">
      <c r="A123" s="18" t="s">
        <v>2</v>
      </c>
      <c r="B123" s="18" t="s">
        <v>59</v>
      </c>
      <c r="C123" t="s">
        <v>58</v>
      </c>
      <c r="D123" s="10">
        <f>-D88</f>
        <v>-1797.4327151843554</v>
      </c>
      <c r="E123" s="10">
        <f t="shared" ref="E123:O123" si="96">D123-E88</f>
        <v>-11536.766527159134</v>
      </c>
      <c r="F123" s="10">
        <f t="shared" si="96"/>
        <v>-48321.736332338049</v>
      </c>
      <c r="G123" s="10">
        <f t="shared" si="96"/>
        <v>-114278.82632893175</v>
      </c>
      <c r="H123" s="10">
        <f t="shared" si="96"/>
        <v>-195307.64154031588</v>
      </c>
      <c r="I123" s="10">
        <f t="shared" si="96"/>
        <v>-302930.3811470021</v>
      </c>
      <c r="J123" s="10">
        <f t="shared" si="96"/>
        <v>-456276.44969716761</v>
      </c>
      <c r="K123" s="10">
        <f t="shared" si="96"/>
        <v>-642839.04146465054</v>
      </c>
      <c r="L123" s="10">
        <f t="shared" si="96"/>
        <v>-846493.70629398245</v>
      </c>
      <c r="M123" s="10">
        <f t="shared" si="96"/>
        <v>-1067193.2308284857</v>
      </c>
      <c r="N123" s="10">
        <f t="shared" si="96"/>
        <v>-1302895.8545900586</v>
      </c>
      <c r="O123" s="10">
        <f t="shared" si="96"/>
        <v>-1592946.1426075432</v>
      </c>
      <c r="Q123" s="10"/>
    </row>
    <row r="124" spans="1:17" x14ac:dyDescent="0.2">
      <c r="A124" s="18" t="s">
        <v>2</v>
      </c>
      <c r="B124" s="18" t="s">
        <v>55</v>
      </c>
      <c r="C124" t="s">
        <v>54</v>
      </c>
      <c r="D124" s="10">
        <f>-D89</f>
        <v>0</v>
      </c>
      <c r="E124" s="10">
        <f t="shared" ref="E124:O124" si="97">D124-E89</f>
        <v>0</v>
      </c>
      <c r="F124" s="10">
        <f t="shared" si="97"/>
        <v>0</v>
      </c>
      <c r="G124" s="10">
        <f t="shared" si="97"/>
        <v>0</v>
      </c>
      <c r="H124" s="10">
        <f t="shared" si="97"/>
        <v>0</v>
      </c>
      <c r="I124" s="10">
        <f t="shared" si="97"/>
        <v>0</v>
      </c>
      <c r="J124" s="10">
        <f t="shared" si="97"/>
        <v>0</v>
      </c>
      <c r="K124" s="10">
        <f t="shared" si="97"/>
        <v>0</v>
      </c>
      <c r="L124" s="10">
        <f t="shared" si="97"/>
        <v>0</v>
      </c>
      <c r="M124" s="10">
        <f t="shared" si="97"/>
        <v>0</v>
      </c>
      <c r="N124" s="10">
        <f t="shared" si="97"/>
        <v>0</v>
      </c>
      <c r="O124" s="10">
        <f t="shared" si="97"/>
        <v>0</v>
      </c>
      <c r="Q124" s="10"/>
    </row>
    <row r="125" spans="1:17" x14ac:dyDescent="0.2">
      <c r="A125" s="19" t="s">
        <v>51</v>
      </c>
      <c r="B125" s="19"/>
      <c r="C125" s="19"/>
      <c r="D125" s="29">
        <f t="shared" ref="D125:O125" si="98">SUBTOTAL(9,D123)</f>
        <v>-1797.4327151843554</v>
      </c>
      <c r="E125" s="29">
        <f t="shared" si="98"/>
        <v>-11536.766527159134</v>
      </c>
      <c r="F125" s="29">
        <f t="shared" si="98"/>
        <v>-48321.736332338049</v>
      </c>
      <c r="G125" s="29">
        <f t="shared" si="98"/>
        <v>-114278.82632893175</v>
      </c>
      <c r="H125" s="29">
        <f t="shared" si="98"/>
        <v>-195307.64154031588</v>
      </c>
      <c r="I125" s="29">
        <f t="shared" si="98"/>
        <v>-302930.3811470021</v>
      </c>
      <c r="J125" s="29">
        <f t="shared" si="98"/>
        <v>-456276.44969716761</v>
      </c>
      <c r="K125" s="29">
        <f t="shared" si="98"/>
        <v>-642839.04146465054</v>
      </c>
      <c r="L125" s="29">
        <f t="shared" si="98"/>
        <v>-846493.70629398245</v>
      </c>
      <c r="M125" s="29">
        <f t="shared" si="98"/>
        <v>-1067193.2308284857</v>
      </c>
      <c r="N125" s="29">
        <f t="shared" si="98"/>
        <v>-1302895.8545900586</v>
      </c>
      <c r="O125" s="29">
        <f t="shared" si="98"/>
        <v>-1592946.1426075432</v>
      </c>
      <c r="Q125" s="15"/>
    </row>
    <row r="126" spans="1:17" x14ac:dyDescent="0.2">
      <c r="A126" s="18" t="s">
        <v>11</v>
      </c>
      <c r="B126" s="18" t="s">
        <v>27</v>
      </c>
      <c r="C126" t="s">
        <v>48</v>
      </c>
      <c r="D126" s="10">
        <f>-D91</f>
        <v>-20.020238143597986</v>
      </c>
      <c r="E126" s="10">
        <f t="shared" ref="E126:O126" si="99">D126-E91</f>
        <v>-80.080952574391944</v>
      </c>
      <c r="F126" s="10">
        <f t="shared" si="99"/>
        <v>-193.99318610846845</v>
      </c>
      <c r="G126" s="10">
        <f t="shared" si="99"/>
        <v>-391.18148505757426</v>
      </c>
      <c r="H126" s="10">
        <f t="shared" si="99"/>
        <v>-1010.0451299819384</v>
      </c>
      <c r="I126" s="10">
        <f t="shared" si="99"/>
        <v>-2429.6788561390613</v>
      </c>
      <c r="J126" s="10">
        <f t="shared" si="99"/>
        <v>-4394.8214232907894</v>
      </c>
      <c r="K126" s="10">
        <f t="shared" si="99"/>
        <v>-6521.415286012636</v>
      </c>
      <c r="L126" s="10">
        <f t="shared" si="99"/>
        <v>-8736.9730973111982</v>
      </c>
      <c r="M126" s="10">
        <f t="shared" si="99"/>
        <v>-11041.494857186475</v>
      </c>
      <c r="N126" s="10">
        <f t="shared" si="99"/>
        <v>-18622.156330462363</v>
      </c>
      <c r="O126" s="10">
        <f t="shared" si="99"/>
        <v>-32476.876084456148</v>
      </c>
      <c r="Q126" s="10"/>
    </row>
    <row r="127" spans="1:17" x14ac:dyDescent="0.2">
      <c r="A127" s="18" t="s">
        <v>11</v>
      </c>
      <c r="B127" s="18" t="s">
        <v>31</v>
      </c>
      <c r="C127" t="s">
        <v>47</v>
      </c>
      <c r="D127" s="10">
        <f>-D92</f>
        <v>0</v>
      </c>
      <c r="E127" s="10">
        <f t="shared" ref="E127:O127" si="100">D127-E92</f>
        <v>0</v>
      </c>
      <c r="F127" s="10">
        <f t="shared" si="100"/>
        <v>0</v>
      </c>
      <c r="G127" s="10">
        <f t="shared" si="100"/>
        <v>0</v>
      </c>
      <c r="H127" s="10">
        <f t="shared" si="100"/>
        <v>0</v>
      </c>
      <c r="I127" s="10">
        <f t="shared" si="100"/>
        <v>0</v>
      </c>
      <c r="J127" s="10">
        <f t="shared" si="100"/>
        <v>0</v>
      </c>
      <c r="K127" s="10">
        <f t="shared" si="100"/>
        <v>0</v>
      </c>
      <c r="L127" s="10">
        <f t="shared" si="100"/>
        <v>0</v>
      </c>
      <c r="M127" s="10">
        <f t="shared" si="100"/>
        <v>0</v>
      </c>
      <c r="N127" s="10">
        <f t="shared" si="100"/>
        <v>0</v>
      </c>
      <c r="O127" s="10">
        <f t="shared" si="100"/>
        <v>0</v>
      </c>
      <c r="Q127" s="10"/>
    </row>
    <row r="128" spans="1:17" x14ac:dyDescent="0.2">
      <c r="A128" s="18" t="s">
        <v>11</v>
      </c>
      <c r="B128" s="18" t="s">
        <v>46</v>
      </c>
      <c r="C128" t="s">
        <v>45</v>
      </c>
      <c r="D128" s="10">
        <f>-D93</f>
        <v>-146.42962710047229</v>
      </c>
      <c r="E128" s="10">
        <f t="shared" ref="E128:O128" si="101">D128-E93</f>
        <v>-585.71850840188915</v>
      </c>
      <c r="F128" s="10">
        <f t="shared" si="101"/>
        <v>-7623.7582611007483</v>
      </c>
      <c r="G128" s="10">
        <f t="shared" si="101"/>
        <v>-21260.548885197051</v>
      </c>
      <c r="H128" s="10">
        <f t="shared" si="101"/>
        <v>-35190.1987634943</v>
      </c>
      <c r="I128" s="10">
        <f t="shared" si="101"/>
        <v>-55718.599513188994</v>
      </c>
      <c r="J128" s="10">
        <f t="shared" si="101"/>
        <v>-82845.751134281134</v>
      </c>
      <c r="K128" s="10">
        <f t="shared" si="101"/>
        <v>-110265.76200957422</v>
      </c>
      <c r="L128" s="10">
        <f t="shared" si="101"/>
        <v>-144284.52375626474</v>
      </c>
      <c r="M128" s="10">
        <f t="shared" si="101"/>
        <v>-184962.56769328535</v>
      </c>
      <c r="N128" s="10">
        <f t="shared" si="101"/>
        <v>-369110.78974663734</v>
      </c>
      <c r="O128" s="10">
        <f t="shared" si="101"/>
        <v>-704042.30160376732</v>
      </c>
      <c r="Q128" s="10"/>
    </row>
    <row r="129" spans="1:17" x14ac:dyDescent="0.2">
      <c r="A129" s="19" t="s">
        <v>44</v>
      </c>
      <c r="B129" s="19"/>
      <c r="C129" s="19"/>
      <c r="D129" s="4">
        <f t="shared" ref="D129:O129" si="102">SUBTOTAL(9,D126:D128)</f>
        <v>-166.44986524407028</v>
      </c>
      <c r="E129" s="4">
        <f t="shared" si="102"/>
        <v>-665.79946097628113</v>
      </c>
      <c r="F129" s="4">
        <f t="shared" si="102"/>
        <v>-7817.7514472092171</v>
      </c>
      <c r="G129" s="4">
        <f t="shared" si="102"/>
        <v>-21651.730370254627</v>
      </c>
      <c r="H129" s="4">
        <f t="shared" si="102"/>
        <v>-36200.243893476239</v>
      </c>
      <c r="I129" s="4">
        <f t="shared" si="102"/>
        <v>-58148.278369328058</v>
      </c>
      <c r="J129" s="4">
        <f t="shared" si="102"/>
        <v>-87240.572557571926</v>
      </c>
      <c r="K129" s="4">
        <f t="shared" si="102"/>
        <v>-116787.17729558685</v>
      </c>
      <c r="L129" s="4">
        <f t="shared" si="102"/>
        <v>-153021.49685357593</v>
      </c>
      <c r="M129" s="4">
        <f t="shared" si="102"/>
        <v>-196004.06255047183</v>
      </c>
      <c r="N129" s="4">
        <f t="shared" si="102"/>
        <v>-387732.94607709971</v>
      </c>
      <c r="O129" s="4">
        <f t="shared" si="102"/>
        <v>-736519.17768822343</v>
      </c>
      <c r="Q129" s="15"/>
    </row>
    <row r="130" spans="1:17" x14ac:dyDescent="0.2">
      <c r="A130" s="18" t="s">
        <v>15</v>
      </c>
      <c r="B130" s="18" t="s">
        <v>27</v>
      </c>
      <c r="C130" t="s">
        <v>42</v>
      </c>
      <c r="D130" s="10">
        <f>-D95</f>
        <v>0</v>
      </c>
      <c r="E130" s="10">
        <f t="shared" ref="E130:O130" si="103">D130-E95</f>
        <v>0</v>
      </c>
      <c r="F130" s="10">
        <f t="shared" si="103"/>
        <v>0</v>
      </c>
      <c r="G130" s="10">
        <f t="shared" si="103"/>
        <v>0</v>
      </c>
      <c r="H130" s="10">
        <f t="shared" si="103"/>
        <v>0</v>
      </c>
      <c r="I130" s="10">
        <f t="shared" si="103"/>
        <v>0</v>
      </c>
      <c r="J130" s="10">
        <f t="shared" si="103"/>
        <v>0</v>
      </c>
      <c r="K130" s="10">
        <f t="shared" si="103"/>
        <v>0</v>
      </c>
      <c r="L130" s="10">
        <f t="shared" si="103"/>
        <v>0</v>
      </c>
      <c r="M130" s="10">
        <f t="shared" si="103"/>
        <v>0</v>
      </c>
      <c r="N130" s="10">
        <f t="shared" si="103"/>
        <v>0</v>
      </c>
      <c r="O130" s="10">
        <f t="shared" si="103"/>
        <v>-152.60248724489796</v>
      </c>
      <c r="Q130" s="10"/>
    </row>
    <row r="131" spans="1:17" x14ac:dyDescent="0.2">
      <c r="A131" s="18" t="s">
        <v>15</v>
      </c>
      <c r="B131" s="18" t="s">
        <v>33</v>
      </c>
      <c r="C131" t="s">
        <v>41</v>
      </c>
      <c r="D131" s="10">
        <f>-D96</f>
        <v>-17.669120949665835</v>
      </c>
      <c r="E131" s="10">
        <f t="shared" ref="E131:O132" si="104">D131-E96</f>
        <v>-70.281643107050684</v>
      </c>
      <c r="F131" s="10">
        <f t="shared" si="104"/>
        <v>-157.04344867666396</v>
      </c>
      <c r="G131" s="10">
        <f t="shared" si="104"/>
        <v>-277.15147184505622</v>
      </c>
      <c r="H131" s="10">
        <f t="shared" si="104"/>
        <v>-429.79354668502117</v>
      </c>
      <c r="I131" s="10">
        <f t="shared" si="104"/>
        <v>-1905.4026080564054</v>
      </c>
      <c r="J131" s="10">
        <f t="shared" si="104"/>
        <v>-4703.1478195509171</v>
      </c>
      <c r="K131" s="10">
        <f t="shared" si="104"/>
        <v>-7530.934410694751</v>
      </c>
      <c r="L131" s="10">
        <f t="shared" si="104"/>
        <v>-12610.589710727234</v>
      </c>
      <c r="M131" s="10">
        <f t="shared" si="104"/>
        <v>-19956.023918117622</v>
      </c>
      <c r="N131" s="10">
        <f t="shared" si="104"/>
        <v>-27353.143434050311</v>
      </c>
      <c r="O131" s="10">
        <f t="shared" si="104"/>
        <v>-35043.919437858371</v>
      </c>
      <c r="Q131" s="10"/>
    </row>
    <row r="132" spans="1:17" x14ac:dyDescent="0.2">
      <c r="A132" s="18" t="s">
        <v>15</v>
      </c>
      <c r="B132" s="18" t="s">
        <v>33</v>
      </c>
      <c r="C132" t="s">
        <v>41</v>
      </c>
      <c r="D132" s="10">
        <f>-D97</f>
        <v>0</v>
      </c>
      <c r="E132" s="10">
        <f t="shared" si="104"/>
        <v>0</v>
      </c>
      <c r="F132" s="10">
        <f t="shared" si="104"/>
        <v>0</v>
      </c>
      <c r="G132" s="10">
        <f t="shared" si="104"/>
        <v>0</v>
      </c>
      <c r="H132" s="10">
        <f t="shared" si="104"/>
        <v>0</v>
      </c>
      <c r="I132" s="10">
        <f t="shared" si="104"/>
        <v>-116.02542382000564</v>
      </c>
      <c r="J132" s="10">
        <f t="shared" si="104"/>
        <v>-348.07627146001693</v>
      </c>
      <c r="K132" s="10">
        <f t="shared" si="104"/>
        <v>-580.12711910002827</v>
      </c>
      <c r="L132" s="10">
        <f t="shared" si="104"/>
        <v>-812.17796674003955</v>
      </c>
      <c r="M132" s="10">
        <f t="shared" si="104"/>
        <v>-1044.2288143800508</v>
      </c>
      <c r="N132" s="10">
        <f t="shared" si="104"/>
        <v>-1276.279662020062</v>
      </c>
      <c r="O132" s="10">
        <f t="shared" si="104"/>
        <v>-2122.6838122008867</v>
      </c>
      <c r="Q132" s="10"/>
    </row>
    <row r="133" spans="1:17" x14ac:dyDescent="0.2">
      <c r="A133" s="18" t="s">
        <v>15</v>
      </c>
      <c r="B133" s="18" t="s">
        <v>31</v>
      </c>
      <c r="C133" t="s">
        <v>40</v>
      </c>
      <c r="D133" s="10">
        <f t="shared" ref="D133" si="105">-D98</f>
        <v>0</v>
      </c>
      <c r="E133" s="10">
        <f t="shared" ref="E133:O133" si="106">D133-E98</f>
        <v>0</v>
      </c>
      <c r="F133" s="10">
        <f t="shared" si="106"/>
        <v>0</v>
      </c>
      <c r="G133" s="10">
        <f t="shared" si="106"/>
        <v>1852.0524524922935</v>
      </c>
      <c r="H133" s="10">
        <f t="shared" si="106"/>
        <v>5556.1573574768809</v>
      </c>
      <c r="I133" s="10">
        <f t="shared" si="106"/>
        <v>9260.2622624614669</v>
      </c>
      <c r="J133" s="10">
        <f t="shared" si="106"/>
        <v>12964.367167446053</v>
      </c>
      <c r="K133" s="10">
        <f t="shared" si="106"/>
        <v>16668.472072430639</v>
      </c>
      <c r="L133" s="10">
        <f t="shared" si="106"/>
        <v>20372.576977415225</v>
      </c>
      <c r="M133" s="10">
        <f t="shared" si="106"/>
        <v>24076.681882399811</v>
      </c>
      <c r="N133" s="10">
        <f t="shared" si="106"/>
        <v>27780.786787384397</v>
      </c>
      <c r="O133" s="10">
        <f t="shared" si="106"/>
        <v>31484.891692368983</v>
      </c>
      <c r="Q133" s="10"/>
    </row>
    <row r="134" spans="1:17" x14ac:dyDescent="0.2">
      <c r="A134" s="19" t="s">
        <v>39</v>
      </c>
      <c r="B134" s="19"/>
      <c r="C134" s="19"/>
      <c r="D134" s="4">
        <f t="shared" ref="D134:O134" si="107">SUBTOTAL(9,D130:D133)</f>
        <v>-17.669120949665835</v>
      </c>
      <c r="E134" s="4">
        <f t="shared" si="107"/>
        <v>-70.281643107050684</v>
      </c>
      <c r="F134" s="4">
        <f t="shared" si="107"/>
        <v>-157.04344867666396</v>
      </c>
      <c r="G134" s="4">
        <f t="shared" si="107"/>
        <v>1574.9009806472372</v>
      </c>
      <c r="H134" s="4">
        <f t="shared" si="107"/>
        <v>5126.3638107918596</v>
      </c>
      <c r="I134" s="4">
        <f t="shared" si="107"/>
        <v>7238.8342305850556</v>
      </c>
      <c r="J134" s="4">
        <f t="shared" si="107"/>
        <v>7913.1430764351189</v>
      </c>
      <c r="K134" s="4">
        <f t="shared" si="107"/>
        <v>8557.4105426358601</v>
      </c>
      <c r="L134" s="4">
        <f t="shared" si="107"/>
        <v>6949.8092999479522</v>
      </c>
      <c r="M134" s="4">
        <f t="shared" si="107"/>
        <v>3076.4291499021383</v>
      </c>
      <c r="N134" s="4">
        <f t="shared" si="107"/>
        <v>-848.63630868597465</v>
      </c>
      <c r="O134" s="4">
        <f t="shared" si="107"/>
        <v>-5834.3140449351704</v>
      </c>
      <c r="Q134" s="15"/>
    </row>
    <row r="135" spans="1:17" x14ac:dyDescent="0.2">
      <c r="A135" s="18" t="s">
        <v>38</v>
      </c>
      <c r="B135" s="18" t="s">
        <v>31</v>
      </c>
      <c r="C135" t="s">
        <v>37</v>
      </c>
      <c r="D135" s="10">
        <f>-D100</f>
        <v>-15.555582658828225</v>
      </c>
      <c r="E135" s="10">
        <f t="shared" ref="E135:O135" si="108">D135-E100</f>
        <v>-62.2223306353129</v>
      </c>
      <c r="F135" s="10">
        <f t="shared" si="108"/>
        <v>-140.00024392945403</v>
      </c>
      <c r="G135" s="10">
        <f t="shared" si="108"/>
        <v>-2100.9417750335451</v>
      </c>
      <c r="H135" s="10">
        <f t="shared" si="108"/>
        <v>-5945.046923947586</v>
      </c>
      <c r="I135" s="10">
        <f t="shared" si="108"/>
        <v>-9990.4268724817193</v>
      </c>
      <c r="J135" s="10">
        <f t="shared" si="108"/>
        <v>-14237.081620635945</v>
      </c>
      <c r="K135" s="10">
        <f t="shared" si="108"/>
        <v>-18514.84753410783</v>
      </c>
      <c r="L135" s="10">
        <f t="shared" si="108"/>
        <v>-22823.724612897371</v>
      </c>
      <c r="M135" s="10">
        <f t="shared" si="108"/>
        <v>-27163.712857004568</v>
      </c>
      <c r="N135" s="10">
        <f t="shared" si="108"/>
        <v>-31534.812266429421</v>
      </c>
      <c r="O135" s="10">
        <f t="shared" si="108"/>
        <v>-36001.068280299543</v>
      </c>
      <c r="Q135" s="10"/>
    </row>
    <row r="136" spans="1:17" x14ac:dyDescent="0.2">
      <c r="A136" s="19" t="s">
        <v>36</v>
      </c>
      <c r="B136" s="19"/>
      <c r="C136" s="19"/>
      <c r="D136" s="29">
        <f t="shared" ref="D136:O136" si="109">SUBTOTAL(9,D135)</f>
        <v>-15.555582658828225</v>
      </c>
      <c r="E136" s="29">
        <f t="shared" si="109"/>
        <v>-62.2223306353129</v>
      </c>
      <c r="F136" s="29">
        <f t="shared" si="109"/>
        <v>-140.00024392945403</v>
      </c>
      <c r="G136" s="29">
        <f t="shared" si="109"/>
        <v>-2100.9417750335451</v>
      </c>
      <c r="H136" s="29">
        <f t="shared" si="109"/>
        <v>-5945.046923947586</v>
      </c>
      <c r="I136" s="29">
        <f t="shared" si="109"/>
        <v>-9990.4268724817193</v>
      </c>
      <c r="J136" s="29">
        <f t="shared" si="109"/>
        <v>-14237.081620635945</v>
      </c>
      <c r="K136" s="29">
        <f t="shared" si="109"/>
        <v>-18514.84753410783</v>
      </c>
      <c r="L136" s="29">
        <f t="shared" si="109"/>
        <v>-22823.724612897371</v>
      </c>
      <c r="M136" s="29">
        <f t="shared" si="109"/>
        <v>-27163.712857004568</v>
      </c>
      <c r="N136" s="29">
        <f t="shared" si="109"/>
        <v>-31534.812266429421</v>
      </c>
      <c r="O136" s="29">
        <f t="shared" si="109"/>
        <v>-36001.068280299543</v>
      </c>
      <c r="Q136" s="15"/>
    </row>
    <row r="137" spans="1:17" x14ac:dyDescent="0.2">
      <c r="A137" s="18" t="s">
        <v>8</v>
      </c>
      <c r="B137" s="18" t="s">
        <v>27</v>
      </c>
      <c r="C137" s="118" t="s">
        <v>34</v>
      </c>
      <c r="D137" s="10">
        <f t="shared" ref="D137:D138" si="110">-D102</f>
        <v>0</v>
      </c>
      <c r="E137" s="10">
        <f t="shared" ref="E137:O137" si="111">D137-E102</f>
        <v>0</v>
      </c>
      <c r="F137" s="10">
        <f t="shared" si="111"/>
        <v>0</v>
      </c>
      <c r="G137" s="10">
        <f t="shared" si="111"/>
        <v>0</v>
      </c>
      <c r="H137" s="10">
        <f t="shared" si="111"/>
        <v>0</v>
      </c>
      <c r="I137" s="10">
        <f t="shared" si="111"/>
        <v>0</v>
      </c>
      <c r="J137" s="10">
        <f t="shared" si="111"/>
        <v>0</v>
      </c>
      <c r="K137" s="10">
        <f t="shared" si="111"/>
        <v>0</v>
      </c>
      <c r="L137" s="10">
        <f t="shared" si="111"/>
        <v>0</v>
      </c>
      <c r="M137" s="10">
        <f t="shared" si="111"/>
        <v>0</v>
      </c>
      <c r="N137" s="10">
        <f t="shared" si="111"/>
        <v>0</v>
      </c>
      <c r="O137" s="10">
        <f t="shared" si="111"/>
        <v>0</v>
      </c>
      <c r="Q137" s="15"/>
    </row>
    <row r="138" spans="1:17" x14ac:dyDescent="0.2">
      <c r="A138" s="18" t="s">
        <v>8</v>
      </c>
      <c r="B138" s="18" t="s">
        <v>33</v>
      </c>
      <c r="C138" s="118" t="s">
        <v>32</v>
      </c>
      <c r="D138" s="10">
        <f t="shared" si="110"/>
        <v>0</v>
      </c>
      <c r="E138" s="10">
        <f t="shared" ref="E138:O138" si="112">D138-E103</f>
        <v>0</v>
      </c>
      <c r="F138" s="10">
        <f t="shared" si="112"/>
        <v>0</v>
      </c>
      <c r="G138" s="10">
        <f t="shared" si="112"/>
        <v>0</v>
      </c>
      <c r="H138" s="10">
        <f t="shared" si="112"/>
        <v>0</v>
      </c>
      <c r="I138" s="10">
        <f t="shared" si="112"/>
        <v>0</v>
      </c>
      <c r="J138" s="10">
        <f t="shared" si="112"/>
        <v>0</v>
      </c>
      <c r="K138" s="10">
        <f t="shared" si="112"/>
        <v>0</v>
      </c>
      <c r="L138" s="10">
        <f t="shared" si="112"/>
        <v>0</v>
      </c>
      <c r="M138" s="10">
        <f t="shared" si="112"/>
        <v>0</v>
      </c>
      <c r="N138" s="10">
        <f t="shared" si="112"/>
        <v>0</v>
      </c>
      <c r="O138" s="10">
        <f t="shared" si="112"/>
        <v>0</v>
      </c>
      <c r="Q138" s="15"/>
    </row>
    <row r="139" spans="1:17" x14ac:dyDescent="0.2">
      <c r="A139" s="18" t="s">
        <v>8</v>
      </c>
      <c r="B139" s="18" t="s">
        <v>31</v>
      </c>
      <c r="C139" t="s">
        <v>30</v>
      </c>
      <c r="D139" s="10">
        <f>-D104</f>
        <v>-3333.4607416849972</v>
      </c>
      <c r="E139" s="10">
        <f t="shared" ref="E139:O139" si="113">D139-E104</f>
        <v>-12948.223978030381</v>
      </c>
      <c r="F139" s="10">
        <f t="shared" si="113"/>
        <v>-39172.986267764398</v>
      </c>
      <c r="G139" s="10">
        <f t="shared" si="113"/>
        <v>-85555.369672981207</v>
      </c>
      <c r="H139" s="10">
        <f t="shared" si="113"/>
        <v>-158925.80231652514</v>
      </c>
      <c r="I139" s="10">
        <f t="shared" si="113"/>
        <v>-271201.38954809285</v>
      </c>
      <c r="J139" s="10">
        <f t="shared" si="113"/>
        <v>-408578.79048525495</v>
      </c>
      <c r="K139" s="10">
        <f t="shared" si="113"/>
        <v>-563529.97336383944</v>
      </c>
      <c r="L139" s="10">
        <f t="shared" si="113"/>
        <v>-733346.09701665677</v>
      </c>
      <c r="M139" s="10">
        <f t="shared" si="113"/>
        <v>-935210.98338829132</v>
      </c>
      <c r="N139" s="10">
        <f t="shared" si="113"/>
        <v>-1218531.2395447604</v>
      </c>
      <c r="O139" s="10">
        <f t="shared" si="113"/>
        <v>-1596873.0592515301</v>
      </c>
      <c r="Q139" s="10"/>
    </row>
    <row r="140" spans="1:17" x14ac:dyDescent="0.2">
      <c r="A140" s="19" t="s">
        <v>29</v>
      </c>
      <c r="B140" s="19"/>
      <c r="C140" s="19"/>
      <c r="D140" s="29">
        <f t="shared" ref="D140:O140" si="114">SUBTOTAL(9,D139)</f>
        <v>-3333.4607416849972</v>
      </c>
      <c r="E140" s="29">
        <f t="shared" si="114"/>
        <v>-12948.223978030381</v>
      </c>
      <c r="F140" s="29">
        <f t="shared" si="114"/>
        <v>-39172.986267764398</v>
      </c>
      <c r="G140" s="29">
        <f t="shared" si="114"/>
        <v>-85555.369672981207</v>
      </c>
      <c r="H140" s="29">
        <f t="shared" si="114"/>
        <v>-158925.80231652514</v>
      </c>
      <c r="I140" s="29">
        <f t="shared" si="114"/>
        <v>-271201.38954809285</v>
      </c>
      <c r="J140" s="29">
        <f t="shared" si="114"/>
        <v>-408578.79048525495</v>
      </c>
      <c r="K140" s="29">
        <f t="shared" si="114"/>
        <v>-563529.97336383944</v>
      </c>
      <c r="L140" s="29">
        <f t="shared" si="114"/>
        <v>-733346.09701665677</v>
      </c>
      <c r="M140" s="29">
        <f t="shared" si="114"/>
        <v>-935210.98338829132</v>
      </c>
      <c r="N140" s="29">
        <f t="shared" si="114"/>
        <v>-1218531.2395447604</v>
      </c>
      <c r="O140" s="29">
        <f t="shared" si="114"/>
        <v>-1596873.0592515301</v>
      </c>
      <c r="Q140" s="15"/>
    </row>
    <row r="141" spans="1:17" x14ac:dyDescent="0.2">
      <c r="A141" s="28" t="s">
        <v>26</v>
      </c>
      <c r="B141" s="28"/>
      <c r="C141" s="28"/>
      <c r="D141" s="27">
        <f t="shared" ref="D141:O141" si="115">SUBTOTAL(9,D111:D140)</f>
        <v>-8962.7152547595906</v>
      </c>
      <c r="E141" s="27">
        <f t="shared" si="115"/>
        <v>-43410.931371049257</v>
      </c>
      <c r="F141" s="27">
        <f t="shared" si="115"/>
        <v>-145750.58698930687</v>
      </c>
      <c r="G141" s="27">
        <f t="shared" si="115"/>
        <v>-322188.62922239711</v>
      </c>
      <c r="H141" s="27">
        <f t="shared" si="115"/>
        <v>-556333.00297748507</v>
      </c>
      <c r="I141" s="27">
        <f t="shared" si="115"/>
        <v>-909879.02520238247</v>
      </c>
      <c r="J141" s="27">
        <f t="shared" si="115"/>
        <v>-1397438.6771671143</v>
      </c>
      <c r="K141" s="27">
        <f t="shared" si="115"/>
        <v>-1960074.9909284245</v>
      </c>
      <c r="L141" s="27">
        <f t="shared" si="115"/>
        <v>-2576629.2285169181</v>
      </c>
      <c r="M141" s="27">
        <f t="shared" si="115"/>
        <v>-3278479.1203579321</v>
      </c>
      <c r="N141" s="27">
        <f t="shared" si="115"/>
        <v>-4268748.8596528787</v>
      </c>
      <c r="O141" s="27">
        <f t="shared" si="115"/>
        <v>-5676005.5948282536</v>
      </c>
      <c r="Q141" s="139"/>
    </row>
    <row r="142" spans="1:17" x14ac:dyDescent="0.2">
      <c r="B142"/>
      <c r="C142"/>
      <c r="D142"/>
      <c r="E142"/>
      <c r="F142"/>
      <c r="G142"/>
      <c r="H142"/>
      <c r="I142"/>
      <c r="J142"/>
      <c r="K142"/>
      <c r="L142"/>
      <c r="M142"/>
      <c r="O142" s="10"/>
    </row>
    <row r="143" spans="1:17" x14ac:dyDescent="0.2">
      <c r="B143"/>
      <c r="C143"/>
      <c r="D143"/>
      <c r="E143"/>
      <c r="F143"/>
      <c r="G143"/>
      <c r="H143"/>
      <c r="I143"/>
      <c r="J143"/>
      <c r="K143"/>
      <c r="L143"/>
      <c r="M143"/>
    </row>
  </sheetData>
  <autoFilter ref="A40:P71" xr:uid="{E6E025E2-72DC-4BB8-A47A-9634E4DC56CB}"/>
  <mergeCells count="4">
    <mergeCell ref="D39:O39"/>
    <mergeCell ref="D4:O4"/>
    <mergeCell ref="D74:O74"/>
    <mergeCell ref="D109:O109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E048-EF80-45E5-961E-3E3A9AAD4895}">
  <dimension ref="A1:P95"/>
  <sheetViews>
    <sheetView topLeftCell="A19" zoomScale="80" zoomScaleNormal="80" workbookViewId="0"/>
  </sheetViews>
  <sheetFormatPr defaultRowHeight="12.75" outlineLevelRow="2" x14ac:dyDescent="0.2"/>
  <cols>
    <col min="1" max="1" width="9.7109375" style="42" customWidth="1"/>
    <col min="2" max="2" width="9.140625" style="42"/>
    <col min="3" max="3" width="11.42578125" style="42" bestFit="1" customWidth="1"/>
    <col min="4" max="15" width="14" style="42" customWidth="1"/>
    <col min="16" max="16" width="13.85546875" style="42" bestFit="1" customWidth="1"/>
    <col min="17" max="16384" width="9.140625" style="42"/>
  </cols>
  <sheetData>
    <row r="1" spans="1:16" x14ac:dyDescent="0.2">
      <c r="A1" s="41" t="s">
        <v>202</v>
      </c>
    </row>
    <row r="2" spans="1:16" x14ac:dyDescent="0.2">
      <c r="A2" s="41" t="s">
        <v>126</v>
      </c>
    </row>
    <row r="4" spans="1:16" x14ac:dyDescent="0.2">
      <c r="A4" s="158" t="s">
        <v>237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60"/>
    </row>
    <row r="5" spans="1:16" x14ac:dyDescent="0.2">
      <c r="A5" s="43" t="s">
        <v>25</v>
      </c>
      <c r="B5" s="41" t="s">
        <v>102</v>
      </c>
      <c r="C5" s="41" t="s">
        <v>104</v>
      </c>
      <c r="D5" s="44">
        <v>44941</v>
      </c>
      <c r="E5" s="44">
        <v>44972</v>
      </c>
      <c r="F5" s="44">
        <v>45000</v>
      </c>
      <c r="G5" s="44">
        <v>45031</v>
      </c>
      <c r="H5" s="44">
        <v>45061</v>
      </c>
      <c r="I5" s="44">
        <v>45092</v>
      </c>
      <c r="J5" s="44">
        <v>45122</v>
      </c>
      <c r="K5" s="44">
        <v>45153</v>
      </c>
      <c r="L5" s="44">
        <v>45184</v>
      </c>
      <c r="M5" s="44">
        <v>45214</v>
      </c>
      <c r="N5" s="44">
        <v>45245</v>
      </c>
      <c r="O5" s="45">
        <v>45275</v>
      </c>
      <c r="P5" s="46" t="s">
        <v>100</v>
      </c>
    </row>
    <row r="6" spans="1:16" outlineLevel="2" x14ac:dyDescent="0.2">
      <c r="A6" s="47" t="s">
        <v>6</v>
      </c>
      <c r="B6" s="42" t="s">
        <v>55</v>
      </c>
      <c r="C6" s="35">
        <f>VLOOKUP(B6,'UE-230172 Alloc. Factors'!$B$7:$E$49,4,FALSE)</f>
        <v>1</v>
      </c>
      <c r="D6" s="36">
        <f>$C6*'2023 TC Actual Additions'!D6</f>
        <v>1721278.5099999986</v>
      </c>
      <c r="E6" s="36">
        <f>$C6*'2023 TC Actual Additions'!E6</f>
        <v>1491465.5500000017</v>
      </c>
      <c r="F6" s="36">
        <f>$C6*'2023 TC Actual Additions'!F6</f>
        <v>1509694.28</v>
      </c>
      <c r="G6" s="36">
        <f>$C6*'2023 TC Actual Additions'!G6</f>
        <v>1303962.6499999999</v>
      </c>
      <c r="H6" s="36">
        <f>$C6*'2023 TC Actual Additions'!H6</f>
        <v>1161064.2300000016</v>
      </c>
      <c r="I6" s="36">
        <f>$C6*'2023 TC Actual Additions'!I6</f>
        <v>4628148.9600000009</v>
      </c>
      <c r="J6" s="36">
        <f>$C6*'2023 TC Actual Additions'!J6</f>
        <v>3992738.8999999976</v>
      </c>
      <c r="K6" s="36">
        <f>$C6*'2023 TC Actual Additions'!K6</f>
        <v>3572518.4600000028</v>
      </c>
      <c r="L6" s="36">
        <f>$C6*'2023 TC Actual Additions'!L6</f>
        <v>5826268.5700000031</v>
      </c>
      <c r="M6" s="36">
        <f>$C6*'2023 TC Actual Additions'!M6</f>
        <v>2403497.75</v>
      </c>
      <c r="N6" s="36">
        <f>$C6*'2023 TC Actual Additions'!N6</f>
        <v>2286759.9100000029</v>
      </c>
      <c r="O6" s="37">
        <f>$C6*'2023 TC Actual Additions'!O6</f>
        <v>5723341.5</v>
      </c>
      <c r="P6" s="37">
        <f>SUM(D6:O6)</f>
        <v>35620739.270000011</v>
      </c>
    </row>
    <row r="7" spans="1:16" outlineLevel="1" x14ac:dyDescent="0.2">
      <c r="A7" s="48" t="s">
        <v>94</v>
      </c>
      <c r="B7" s="49"/>
      <c r="C7" s="38"/>
      <c r="D7" s="50">
        <f t="shared" ref="D7:P7" si="0">SUBTOTAL(9,D6:D6)</f>
        <v>1721278.5099999986</v>
      </c>
      <c r="E7" s="50">
        <f t="shared" si="0"/>
        <v>1491465.5500000017</v>
      </c>
      <c r="F7" s="50">
        <f t="shared" si="0"/>
        <v>1509694.28</v>
      </c>
      <c r="G7" s="50">
        <f t="shared" si="0"/>
        <v>1303962.6499999999</v>
      </c>
      <c r="H7" s="50">
        <f t="shared" si="0"/>
        <v>1161064.2300000016</v>
      </c>
      <c r="I7" s="50">
        <f t="shared" si="0"/>
        <v>4628148.9600000009</v>
      </c>
      <c r="J7" s="50">
        <f t="shared" si="0"/>
        <v>3992738.8999999976</v>
      </c>
      <c r="K7" s="50">
        <f t="shared" si="0"/>
        <v>3572518.4600000028</v>
      </c>
      <c r="L7" s="50">
        <f t="shared" si="0"/>
        <v>5826268.5700000031</v>
      </c>
      <c r="M7" s="50">
        <f t="shared" si="0"/>
        <v>2403497.75</v>
      </c>
      <c r="N7" s="50">
        <f t="shared" si="0"/>
        <v>2286759.9100000029</v>
      </c>
      <c r="O7" s="51">
        <f t="shared" si="0"/>
        <v>5723341.5</v>
      </c>
      <c r="P7" s="51">
        <f t="shared" si="0"/>
        <v>35620739.270000011</v>
      </c>
    </row>
    <row r="8" spans="1:16" outlineLevel="2" x14ac:dyDescent="0.2">
      <c r="A8" s="47" t="s">
        <v>4</v>
      </c>
      <c r="B8" s="42" t="s">
        <v>27</v>
      </c>
      <c r="C8" s="35">
        <f>VLOOKUP(B8,'UE-230172 Alloc. Factors'!$B$7:$E$49,4,FALSE)</f>
        <v>0.22162982918040364</v>
      </c>
      <c r="D8" s="36">
        <f>$C8*'2023 TC Actual Additions'!D8</f>
        <v>0</v>
      </c>
      <c r="E8" s="36">
        <f>$C8*'2023 TC Actual Additions'!E8</f>
        <v>23090.162443223413</v>
      </c>
      <c r="F8" s="36">
        <f>$C8*'2023 TC Actual Additions'!F8</f>
        <v>138.03992280672261</v>
      </c>
      <c r="G8" s="36">
        <f>$C8*'2023 TC Actual Additions'!G8</f>
        <v>0</v>
      </c>
      <c r="H8" s="36">
        <f>$C8*'2023 TC Actual Additions'!H8</f>
        <v>0</v>
      </c>
      <c r="I8" s="36">
        <f>$C8*'2023 TC Actual Additions'!I8</f>
        <v>0</v>
      </c>
      <c r="J8" s="36">
        <f>$C8*'2023 TC Actual Additions'!J8</f>
        <v>0</v>
      </c>
      <c r="K8" s="36">
        <f>$C8*'2023 TC Actual Additions'!K8</f>
        <v>0</v>
      </c>
      <c r="L8" s="36">
        <f>$C8*'2023 TC Actual Additions'!L8</f>
        <v>0</v>
      </c>
      <c r="M8" s="36">
        <f>$C8*'2023 TC Actual Additions'!M8</f>
        <v>0</v>
      </c>
      <c r="N8" s="36">
        <f>$C8*'2023 TC Actual Additions'!N8</f>
        <v>0</v>
      </c>
      <c r="O8" s="37">
        <f>$C8*'2023 TC Actual Additions'!O8</f>
        <v>1043.357881639419</v>
      </c>
      <c r="P8" s="37">
        <f t="shared" ref="P8:P13" si="1">SUM(D8:O8)</f>
        <v>24271.560247669553</v>
      </c>
    </row>
    <row r="9" spans="1:16" outlineLevel="2" x14ac:dyDescent="0.2">
      <c r="A9" s="47" t="s">
        <v>4</v>
      </c>
      <c r="B9" s="42" t="s">
        <v>70</v>
      </c>
      <c r="C9" s="35">
        <f>VLOOKUP(B9,'UE-230172 Alloc. Factors'!$B$7:$E$49,4,FALSE)</f>
        <v>6.742981175467383E-2</v>
      </c>
      <c r="D9" s="36">
        <f>$C9*'2023 TC Actual Additions'!D9</f>
        <v>69.19444992829365</v>
      </c>
      <c r="E9" s="36">
        <f>$C9*'2023 TC Actual Additions'!E9</f>
        <v>418.39321606222302</v>
      </c>
      <c r="F9" s="36">
        <f>$C9*'2023 TC Actual Additions'!F9</f>
        <v>0</v>
      </c>
      <c r="G9" s="36">
        <f>$C9*'2023 TC Actual Additions'!G9</f>
        <v>-9.1043731831160617</v>
      </c>
      <c r="H9" s="36">
        <f>$C9*'2023 TC Actual Additions'!H9</f>
        <v>0</v>
      </c>
      <c r="I9" s="36">
        <f>$C9*'2023 TC Actual Additions'!I9</f>
        <v>0</v>
      </c>
      <c r="J9" s="36">
        <f>$C9*'2023 TC Actual Additions'!J9</f>
        <v>0</v>
      </c>
      <c r="K9" s="36">
        <f>$C9*'2023 TC Actual Additions'!K9</f>
        <v>0</v>
      </c>
      <c r="L9" s="36">
        <f>$C9*'2023 TC Actual Additions'!L9</f>
        <v>0</v>
      </c>
      <c r="M9" s="36">
        <f>$C9*'2023 TC Actual Additions'!M9</f>
        <v>0</v>
      </c>
      <c r="N9" s="36">
        <f>$C9*'2023 TC Actual Additions'!N9</f>
        <v>0</v>
      </c>
      <c r="O9" s="37">
        <f>$C9*'2023 TC Actual Additions'!O9</f>
        <v>0</v>
      </c>
      <c r="P9" s="37">
        <f t="shared" si="1"/>
        <v>478.48329280740057</v>
      </c>
    </row>
    <row r="10" spans="1:16" outlineLevel="2" x14ac:dyDescent="0.2">
      <c r="A10" s="47" t="s">
        <v>4</v>
      </c>
      <c r="B10" s="42" t="s">
        <v>33</v>
      </c>
      <c r="C10" s="35">
        <f>VLOOKUP(B10,'UE-230172 Alloc. Factors'!$B$7:$E$49,4,FALSE)</f>
        <v>0.22162982918040364</v>
      </c>
      <c r="D10" s="36">
        <f>$C10*'2023 TC Actual Additions'!D10</f>
        <v>0</v>
      </c>
      <c r="E10" s="36">
        <f>$C10*'2023 TC Actual Additions'!E10</f>
        <v>7592.3619767416276</v>
      </c>
      <c r="F10" s="36">
        <f>$C10*'2023 TC Actual Additions'!F10</f>
        <v>211920.62086510609</v>
      </c>
      <c r="G10" s="36">
        <f>$C10*'2023 TC Actual Additions'!G10</f>
        <v>7103.3867335157793</v>
      </c>
      <c r="H10" s="36">
        <f>$C10*'2023 TC Actual Additions'!H10</f>
        <v>0</v>
      </c>
      <c r="I10" s="36">
        <f>$C10*'2023 TC Actual Additions'!I10</f>
        <v>41174.245605746422</v>
      </c>
      <c r="J10" s="36">
        <f>$C10*'2023 TC Actual Additions'!J10</f>
        <v>287.36966911189495</v>
      </c>
      <c r="K10" s="36">
        <f>$C10*'2023 TC Actual Additions'!K10</f>
        <v>0</v>
      </c>
      <c r="L10" s="36">
        <f>$C10*'2023 TC Actual Additions'!L10</f>
        <v>0</v>
      </c>
      <c r="M10" s="36">
        <f>$C10*'2023 TC Actual Additions'!M10</f>
        <v>3834.6880630417636</v>
      </c>
      <c r="N10" s="36">
        <f>$C10*'2023 TC Actual Additions'!N10</f>
        <v>0</v>
      </c>
      <c r="O10" s="37">
        <f>$C10*'2023 TC Actual Additions'!O10</f>
        <v>-5964.7989468741243</v>
      </c>
      <c r="P10" s="37">
        <f t="shared" si="1"/>
        <v>265947.87396638951</v>
      </c>
    </row>
    <row r="11" spans="1:16" outlineLevel="2" x14ac:dyDescent="0.2">
      <c r="A11" s="47" t="s">
        <v>4</v>
      </c>
      <c r="B11" s="42" t="s">
        <v>31</v>
      </c>
      <c r="C11" s="35">
        <f>VLOOKUP(B11,'UE-230172 Alloc. Factors'!$B$7:$E$49,4,FALSE)</f>
        <v>7.9787774498314715E-2</v>
      </c>
      <c r="D11" s="36">
        <f>$C11*'2023 TC Actual Additions'!D11</f>
        <v>12033.43895730879</v>
      </c>
      <c r="E11" s="36">
        <f>$C11*'2023 TC Actual Additions'!E11</f>
        <v>31052.903161153477</v>
      </c>
      <c r="F11" s="36">
        <f>$C11*'2023 TC Actual Additions'!F11</f>
        <v>71833.515033708813</v>
      </c>
      <c r="G11" s="36">
        <f>$C11*'2023 TC Actual Additions'!G11</f>
        <v>9219.1438303828618</v>
      </c>
      <c r="H11" s="36">
        <f>$C11*'2023 TC Actual Additions'!H11</f>
        <v>8920.3178700653025</v>
      </c>
      <c r="I11" s="36">
        <f>$C11*'2023 TC Actual Additions'!I11</f>
        <v>19530.693996531951</v>
      </c>
      <c r="J11" s="36">
        <f>$C11*'2023 TC Actual Additions'!J11</f>
        <v>25231.50415447096</v>
      </c>
      <c r="K11" s="36">
        <f>$C11*'2023 TC Actual Additions'!K11</f>
        <v>54454.6135382332</v>
      </c>
      <c r="L11" s="36">
        <f>$C11*'2023 TC Actual Additions'!L11</f>
        <v>26627.185416860768</v>
      </c>
      <c r="M11" s="36">
        <f>$C11*'2023 TC Actual Additions'!M11</f>
        <v>4371.0950338711646</v>
      </c>
      <c r="N11" s="36">
        <f>$C11*'2023 TC Actual Additions'!N11</f>
        <v>3804.4813553936369</v>
      </c>
      <c r="O11" s="37">
        <f>$C11*'2023 TC Actual Additions'!O11</f>
        <v>-1173.6574180488399</v>
      </c>
      <c r="P11" s="37">
        <f t="shared" si="1"/>
        <v>265905.23492993211</v>
      </c>
    </row>
    <row r="12" spans="1:16" outlineLevel="2" x14ac:dyDescent="0.2">
      <c r="A12" s="47" t="s">
        <v>4</v>
      </c>
      <c r="B12" s="42" t="s">
        <v>59</v>
      </c>
      <c r="C12" s="35">
        <f>VLOOKUP(B12,'UE-230172 Alloc. Factors'!$B$7:$E$49,4,FALSE)</f>
        <v>7.0845810240555085E-2</v>
      </c>
      <c r="D12" s="36">
        <f>$C12*'2023 TC Actual Additions'!D12</f>
        <v>886165.88232039462</v>
      </c>
      <c r="E12" s="36">
        <f>$C12*'2023 TC Actual Additions'!E12</f>
        <v>-356619.04382119619</v>
      </c>
      <c r="F12" s="36">
        <f>$C12*'2023 TC Actual Additions'!F12</f>
        <v>-371569.90507879807</v>
      </c>
      <c r="G12" s="36">
        <f>$C12*'2023 TC Actual Additions'!G12</f>
        <v>441082.48076868168</v>
      </c>
      <c r="H12" s="36">
        <f>$C12*'2023 TC Actual Additions'!H12</f>
        <v>789734.96282039338</v>
      </c>
      <c r="I12" s="36">
        <f>$C12*'2023 TC Actual Additions'!I12</f>
        <v>846071.55112368288</v>
      </c>
      <c r="J12" s="36">
        <f>$C12*'2023 TC Actual Additions'!J12</f>
        <v>598123.75711552752</v>
      </c>
      <c r="K12" s="36">
        <f>$C12*'2023 TC Actual Additions'!K12</f>
        <v>405706.33175778785</v>
      </c>
      <c r="L12" s="36">
        <f>$C12*'2023 TC Actual Additions'!L12</f>
        <v>764994.66150974249</v>
      </c>
      <c r="M12" s="36">
        <f>$C12*'2023 TC Actual Additions'!M12</f>
        <v>360866.32311630179</v>
      </c>
      <c r="N12" s="36">
        <f>$C12*'2023 TC Actual Additions'!N12</f>
        <v>512518.33884132147</v>
      </c>
      <c r="O12" s="37">
        <f>$C12*'2023 TC Actual Additions'!O12</f>
        <v>1919682.7326430236</v>
      </c>
      <c r="P12" s="37">
        <f t="shared" si="1"/>
        <v>6796758.0731168631</v>
      </c>
    </row>
    <row r="13" spans="1:16" outlineLevel="2" x14ac:dyDescent="0.2">
      <c r="A13" s="47" t="s">
        <v>4</v>
      </c>
      <c r="B13" s="42" t="s">
        <v>55</v>
      </c>
      <c r="C13" s="35">
        <f>VLOOKUP(B13,'UE-230172 Alloc. Factors'!$B$7:$E$49,4,FALSE)</f>
        <v>1</v>
      </c>
      <c r="D13" s="36">
        <f>$C13*'2023 TC Actual Additions'!D13</f>
        <v>15641.06</v>
      </c>
      <c r="E13" s="36">
        <f>$C13*'2023 TC Actual Additions'!E13</f>
        <v>429408.53</v>
      </c>
      <c r="F13" s="36">
        <f>$C13*'2023 TC Actual Additions'!F13</f>
        <v>869444.91</v>
      </c>
      <c r="G13" s="36">
        <f>$C13*'2023 TC Actual Additions'!G13</f>
        <v>16133</v>
      </c>
      <c r="H13" s="36">
        <f>$C13*'2023 TC Actual Additions'!H13</f>
        <v>70536.14</v>
      </c>
      <c r="I13" s="36">
        <f>$C13*'2023 TC Actual Additions'!I13</f>
        <v>-92480.090000000011</v>
      </c>
      <c r="J13" s="36">
        <f>$C13*'2023 TC Actual Additions'!J13</f>
        <v>17570.18</v>
      </c>
      <c r="K13" s="36">
        <f>$C13*'2023 TC Actual Additions'!K13</f>
        <v>65203.55</v>
      </c>
      <c r="L13" s="36">
        <f>$C13*'2023 TC Actual Additions'!L13</f>
        <v>-2722.73</v>
      </c>
      <c r="M13" s="36">
        <f>$C13*'2023 TC Actual Additions'!M13</f>
        <v>26545.93</v>
      </c>
      <c r="N13" s="36">
        <f>$C13*'2023 TC Actual Additions'!N13</f>
        <v>-553.26</v>
      </c>
      <c r="O13" s="37">
        <f>$C13*'2023 TC Actual Additions'!O13</f>
        <v>107862.64</v>
      </c>
      <c r="P13" s="37">
        <f t="shared" si="1"/>
        <v>1522589.8599999996</v>
      </c>
    </row>
    <row r="14" spans="1:16" outlineLevel="1" x14ac:dyDescent="0.2">
      <c r="A14" s="48" t="s">
        <v>79</v>
      </c>
      <c r="B14" s="49"/>
      <c r="C14" s="38"/>
      <c r="D14" s="50">
        <f t="shared" ref="D14:P14" si="2">SUBTOTAL(9,D8:D13)</f>
        <v>913909.5757276318</v>
      </c>
      <c r="E14" s="50">
        <f t="shared" si="2"/>
        <v>134943.3069759846</v>
      </c>
      <c r="F14" s="50">
        <f t="shared" si="2"/>
        <v>781767.18074282352</v>
      </c>
      <c r="G14" s="50">
        <f t="shared" si="2"/>
        <v>473528.90695939719</v>
      </c>
      <c r="H14" s="50">
        <f t="shared" si="2"/>
        <v>869191.42069045873</v>
      </c>
      <c r="I14" s="50">
        <f t="shared" si="2"/>
        <v>814296.40072596131</v>
      </c>
      <c r="J14" s="50">
        <f t="shared" si="2"/>
        <v>641212.81093911047</v>
      </c>
      <c r="K14" s="50">
        <f t="shared" si="2"/>
        <v>525364.49529602111</v>
      </c>
      <c r="L14" s="50">
        <f t="shared" si="2"/>
        <v>788899.11692660325</v>
      </c>
      <c r="M14" s="50">
        <f t="shared" si="2"/>
        <v>395618.03621321468</v>
      </c>
      <c r="N14" s="50">
        <f t="shared" si="2"/>
        <v>515769.56019671512</v>
      </c>
      <c r="O14" s="51">
        <f t="shared" si="2"/>
        <v>2021450.27415974</v>
      </c>
      <c r="P14" s="51">
        <f t="shared" si="2"/>
        <v>8875951.085553661</v>
      </c>
    </row>
    <row r="15" spans="1:16" outlineLevel="2" x14ac:dyDescent="0.2">
      <c r="A15" s="47" t="s">
        <v>13</v>
      </c>
      <c r="B15" s="42" t="s">
        <v>63</v>
      </c>
      <c r="C15" s="35">
        <f>VLOOKUP(B15,'UE-230172 Alloc. Factors'!$B$7:$E$49,4,FALSE)</f>
        <v>7.9787774498314715E-2</v>
      </c>
      <c r="D15" s="36">
        <f>$C15*'2023 TC Actual Additions'!D15</f>
        <v>-201536.40237438522</v>
      </c>
      <c r="E15" s="36">
        <f>$C15*'2023 TC Actual Additions'!E15</f>
        <v>183864.25288190722</v>
      </c>
      <c r="F15" s="36">
        <f>$C15*'2023 TC Actual Additions'!F15</f>
        <v>71701.640204262585</v>
      </c>
      <c r="G15" s="36">
        <f>$C15*'2023 TC Actual Additions'!G15</f>
        <v>59669.149923592537</v>
      </c>
      <c r="H15" s="36">
        <f>$C15*'2023 TC Actual Additions'!H15</f>
        <v>24280.621383721111</v>
      </c>
      <c r="I15" s="36">
        <f>$C15*'2023 TC Actual Additions'!I15</f>
        <v>157940.08632280628</v>
      </c>
      <c r="J15" s="36">
        <f>$C15*'2023 TC Actual Additions'!J15</f>
        <v>160919.21660882377</v>
      </c>
      <c r="K15" s="36">
        <f>$C15*'2023 TC Actual Additions'!K15</f>
        <v>170201.48852638973</v>
      </c>
      <c r="L15" s="36">
        <f>$C15*'2023 TC Actual Additions'!L15</f>
        <v>86486.632374142748</v>
      </c>
      <c r="M15" s="36">
        <f>$C15*'2023 TC Actual Additions'!M15</f>
        <v>93828.124124234673</v>
      </c>
      <c r="N15" s="36">
        <f>$C15*'2023 TC Actual Additions'!N15</f>
        <v>69204.02674370911</v>
      </c>
      <c r="O15" s="37">
        <f>$C15*'2023 TC Actual Additions'!O15</f>
        <v>83628.109288056934</v>
      </c>
      <c r="P15" s="37">
        <f>SUM(D15:O15)</f>
        <v>960186.9460072614</v>
      </c>
    </row>
    <row r="16" spans="1:16" outlineLevel="2" x14ac:dyDescent="0.2">
      <c r="A16" s="47" t="s">
        <v>13</v>
      </c>
      <c r="B16" s="42" t="s">
        <v>61</v>
      </c>
      <c r="C16" s="35">
        <f>VLOOKUP(B16,'UE-230172 Alloc. Factors'!$B$7:$E$49,4,FALSE)</f>
        <v>7.9787774498314715E-2</v>
      </c>
      <c r="D16" s="36">
        <f>$C16*'2023 TC Actual Additions'!D16</f>
        <v>-15179.974366634435</v>
      </c>
      <c r="E16" s="36">
        <f>$C16*'2023 TC Actual Additions'!E16</f>
        <v>110223.85592813211</v>
      </c>
      <c r="F16" s="36">
        <f>$C16*'2023 TC Actual Additions'!F16</f>
        <v>5443.6190541101514</v>
      </c>
      <c r="G16" s="36">
        <f>$C16*'2023 TC Actual Additions'!G16</f>
        <v>4140.0743200777606</v>
      </c>
      <c r="H16" s="36">
        <f>$C16*'2023 TC Actual Additions'!H16</f>
        <v>10.512837167899271</v>
      </c>
      <c r="I16" s="36">
        <f>$C16*'2023 TC Actual Additions'!I16</f>
        <v>4832.0066665710683</v>
      </c>
      <c r="J16" s="36">
        <f>$C16*'2023 TC Actual Additions'!J16</f>
        <v>285.67533932474595</v>
      </c>
      <c r="K16" s="36">
        <f>$C16*'2023 TC Actual Additions'!K16</f>
        <v>5874.9381991263836</v>
      </c>
      <c r="L16" s="36">
        <f>$C16*'2023 TC Actual Additions'!L16</f>
        <v>11977.029798616219</v>
      </c>
      <c r="M16" s="36">
        <f>$C16*'2023 TC Actual Additions'!M16</f>
        <v>16041.119827406008</v>
      </c>
      <c r="N16" s="36">
        <f>$C16*'2023 TC Actual Additions'!N16</f>
        <v>28621.065146141005</v>
      </c>
      <c r="O16" s="37">
        <f>$C16*'2023 TC Actual Additions'!O16</f>
        <v>125490.65694673109</v>
      </c>
      <c r="P16" s="37">
        <f>SUM(D16:O16)</f>
        <v>297760.57969677006</v>
      </c>
    </row>
    <row r="17" spans="1:16" outlineLevel="1" x14ac:dyDescent="0.2">
      <c r="A17" s="48" t="s">
        <v>76</v>
      </c>
      <c r="B17" s="49"/>
      <c r="C17" s="38"/>
      <c r="D17" s="50">
        <f t="shared" ref="D17:P17" si="3">SUBTOTAL(9,D15:D16)</f>
        <v>-216716.37674101966</v>
      </c>
      <c r="E17" s="50">
        <f t="shared" si="3"/>
        <v>294088.10881003935</v>
      </c>
      <c r="F17" s="50">
        <f t="shared" si="3"/>
        <v>77145.259258372738</v>
      </c>
      <c r="G17" s="50">
        <f t="shared" si="3"/>
        <v>63809.224243670295</v>
      </c>
      <c r="H17" s="50">
        <f t="shared" si="3"/>
        <v>24291.134220889009</v>
      </c>
      <c r="I17" s="50">
        <f t="shared" si="3"/>
        <v>162772.09298937736</v>
      </c>
      <c r="J17" s="50">
        <f t="shared" si="3"/>
        <v>161204.89194814852</v>
      </c>
      <c r="K17" s="50">
        <f t="shared" si="3"/>
        <v>176076.42672551612</v>
      </c>
      <c r="L17" s="50">
        <f t="shared" si="3"/>
        <v>98463.662172758966</v>
      </c>
      <c r="M17" s="50">
        <f t="shared" si="3"/>
        <v>109869.24395164067</v>
      </c>
      <c r="N17" s="50">
        <f t="shared" si="3"/>
        <v>97825.091889850111</v>
      </c>
      <c r="O17" s="51">
        <f t="shared" si="3"/>
        <v>209118.76623478803</v>
      </c>
      <c r="P17" s="51">
        <f t="shared" si="3"/>
        <v>1257947.5257040313</v>
      </c>
    </row>
    <row r="18" spans="1:16" outlineLevel="2" x14ac:dyDescent="0.2">
      <c r="A18" s="47" t="s">
        <v>2</v>
      </c>
      <c r="B18" s="42" t="s">
        <v>27</v>
      </c>
      <c r="C18" s="35">
        <f>VLOOKUP(B18,'UE-230172 Alloc. Factors'!$B$7:$E$49,4,FALSE)</f>
        <v>0.22162982918040364</v>
      </c>
      <c r="D18" s="36">
        <f>$C18*'2023 TC Actual Additions'!D18</f>
        <v>0</v>
      </c>
      <c r="E18" s="36">
        <f>$C18*'2023 TC Actual Additions'!E18</f>
        <v>0</v>
      </c>
      <c r="F18" s="36">
        <f>$C18*'2023 TC Actual Additions'!F18</f>
        <v>0</v>
      </c>
      <c r="G18" s="36">
        <f>$C18*'2023 TC Actual Additions'!G18</f>
        <v>0</v>
      </c>
      <c r="H18" s="36">
        <f>$C18*'2023 TC Actual Additions'!H18</f>
        <v>0</v>
      </c>
      <c r="I18" s="36">
        <f>$C18*'2023 TC Actual Additions'!I18</f>
        <v>0</v>
      </c>
      <c r="J18" s="36">
        <f>$C18*'2023 TC Actual Additions'!J18</f>
        <v>0</v>
      </c>
      <c r="K18" s="36">
        <f>$C18*'2023 TC Actual Additions'!K18</f>
        <v>0</v>
      </c>
      <c r="L18" s="36">
        <f>$C18*'2023 TC Actual Additions'!L18</f>
        <v>0</v>
      </c>
      <c r="M18" s="36">
        <f>$C18*'2023 TC Actual Additions'!M18</f>
        <v>4047.133552100931</v>
      </c>
      <c r="N18" s="36">
        <f>$C18*'2023 TC Actual Additions'!N18</f>
        <v>0</v>
      </c>
      <c r="O18" s="37">
        <f>$C18*'2023 TC Actual Additions'!O18</f>
        <v>0</v>
      </c>
      <c r="P18" s="37">
        <f>SUM(D18:O18)</f>
        <v>4047.133552100931</v>
      </c>
    </row>
    <row r="19" spans="1:16" outlineLevel="2" x14ac:dyDescent="0.2">
      <c r="A19" s="47" t="s">
        <v>2</v>
      </c>
      <c r="B19" s="42" t="s">
        <v>70</v>
      </c>
      <c r="C19" s="35">
        <f>VLOOKUP(B19,'UE-230172 Alloc. Factors'!$B$7:$E$49,4,FALSE)</f>
        <v>6.742981175467383E-2</v>
      </c>
      <c r="D19" s="36">
        <f>$C19*'2023 TC Actual Additions'!D19</f>
        <v>10012.134886497242</v>
      </c>
      <c r="E19" s="36">
        <f>$C19*'2023 TC Actual Additions'!E19</f>
        <v>37511.310818227619</v>
      </c>
      <c r="F19" s="36">
        <f>$C19*'2023 TC Actual Additions'!F19</f>
        <v>5517.7322721223782</v>
      </c>
      <c r="G19" s="36">
        <f>$C19*'2023 TC Actual Additions'!G19</f>
        <v>3797.4676347239638</v>
      </c>
      <c r="H19" s="36">
        <f>$C19*'2023 TC Actual Additions'!H19</f>
        <v>-3372.4467424643726</v>
      </c>
      <c r="I19" s="36">
        <f>$C19*'2023 TC Actual Additions'!I19</f>
        <v>-42.155769712786984</v>
      </c>
      <c r="J19" s="36">
        <f>$C19*'2023 TC Actual Additions'!J19</f>
        <v>486.19321748342998</v>
      </c>
      <c r="K19" s="36">
        <f>$C19*'2023 TC Actual Additions'!K19</f>
        <v>0</v>
      </c>
      <c r="L19" s="36">
        <f>$C19*'2023 TC Actual Additions'!L19</f>
        <v>8814.6488595459887</v>
      </c>
      <c r="M19" s="36">
        <f>$C19*'2023 TC Actual Additions'!M19</f>
        <v>2771.974154317239</v>
      </c>
      <c r="N19" s="36">
        <f>$C19*'2023 TC Actual Additions'!N19</f>
        <v>-6.7429811754673833E-4</v>
      </c>
      <c r="O19" s="37">
        <f>$C19*'2023 TC Actual Additions'!O19</f>
        <v>0</v>
      </c>
      <c r="P19" s="37">
        <f>SUM(D19:O19)</f>
        <v>65496.858656442579</v>
      </c>
    </row>
    <row r="20" spans="1:16" outlineLevel="2" x14ac:dyDescent="0.2">
      <c r="A20" s="47" t="s">
        <v>2</v>
      </c>
      <c r="B20" s="42" t="s">
        <v>31</v>
      </c>
      <c r="C20" s="35">
        <f>VLOOKUP(B20,'UE-230172 Alloc. Factors'!$B$7:$E$49,4,FALSE)</f>
        <v>7.9787774498314715E-2</v>
      </c>
      <c r="D20" s="36">
        <f>$C20*'2023 TC Actual Additions'!D20</f>
        <v>-499.32226522113632</v>
      </c>
      <c r="E20" s="36">
        <f>$C20*'2023 TC Actual Additions'!E20</f>
        <v>-1015.8483703796061</v>
      </c>
      <c r="F20" s="36">
        <f>$C20*'2023 TC Actual Additions'!F20</f>
        <v>-1438.4961800633473</v>
      </c>
      <c r="G20" s="36">
        <f>$C20*'2023 TC Actual Additions'!G20</f>
        <v>51617.777567133751</v>
      </c>
      <c r="H20" s="36">
        <f>$C20*'2023 TC Actual Additions'!H20</f>
        <v>-53.07482759627915</v>
      </c>
      <c r="I20" s="36">
        <f>$C20*'2023 TC Actual Additions'!I20</f>
        <v>-494.15361318913733</v>
      </c>
      <c r="J20" s="36">
        <f>$C20*'2023 TC Actual Additions'!J20</f>
        <v>510.20771129594345</v>
      </c>
      <c r="K20" s="36">
        <f>$C20*'2023 TC Actual Additions'!K20</f>
        <v>-24.876232333084687</v>
      </c>
      <c r="L20" s="36">
        <f>$C20*'2023 TC Actual Additions'!L20</f>
        <v>6.8824934282246266</v>
      </c>
      <c r="M20" s="36">
        <f>$C20*'2023 TC Actual Additions'!M20</f>
        <v>95852.880924368146</v>
      </c>
      <c r="N20" s="36">
        <f>$C20*'2023 TC Actual Additions'!N20</f>
        <v>0.2768635775091724</v>
      </c>
      <c r="O20" s="37">
        <f>$C20*'2023 TC Actual Additions'!O20</f>
        <v>-1.9149065879591722E-2</v>
      </c>
      <c r="P20" s="37">
        <f>SUM(D20:O20)</f>
        <v>144462.2349219551</v>
      </c>
    </row>
    <row r="21" spans="1:16" outlineLevel="2" x14ac:dyDescent="0.2">
      <c r="A21" s="47" t="s">
        <v>2</v>
      </c>
      <c r="B21" s="42" t="s">
        <v>59</v>
      </c>
      <c r="C21" s="35">
        <f>VLOOKUP(B21,'UE-230172 Alloc. Factors'!$B$7:$E$49,4,FALSE)</f>
        <v>7.0845810240555085E-2</v>
      </c>
      <c r="D21" s="36">
        <f>$C21*'2023 TC Actual Additions'!D21</f>
        <v>373360.50105201267</v>
      </c>
      <c r="E21" s="36">
        <f>$C21*'2023 TC Actual Additions'!E21</f>
        <v>76898.473863305946</v>
      </c>
      <c r="F21" s="36">
        <f>$C21*'2023 TC Actual Additions'!F21</f>
        <v>61108.111008097076</v>
      </c>
      <c r="G21" s="36">
        <f>$C21*'2023 TC Actual Additions'!G21</f>
        <v>103797.4902279323</v>
      </c>
      <c r="H21" s="36">
        <f>$C21*'2023 TC Actual Additions'!H21</f>
        <v>23327.182441270128</v>
      </c>
      <c r="I21" s="36">
        <f>$C21*'2023 TC Actual Additions'!I21</f>
        <v>64254.969962602365</v>
      </c>
      <c r="J21" s="36">
        <f>$C21*'2023 TC Actual Additions'!J21</f>
        <v>32222.4853163142</v>
      </c>
      <c r="K21" s="36">
        <f>$C21*'2023 TC Actual Additions'!K21</f>
        <v>469187.63075811649</v>
      </c>
      <c r="L21" s="36">
        <f>$C21*'2023 TC Actual Additions'!L21</f>
        <v>215149.46048550255</v>
      </c>
      <c r="M21" s="36">
        <f>$C21*'2023 TC Actual Additions'!M21</f>
        <v>64032.656518525648</v>
      </c>
      <c r="N21" s="36">
        <f>$C21*'2023 TC Actual Additions'!N21</f>
        <v>455732.87006743212</v>
      </c>
      <c r="O21" s="37">
        <f>$C21*'2023 TC Actual Additions'!O21</f>
        <v>316118.72787506739</v>
      </c>
      <c r="P21" s="37">
        <f>SUM(D21:O21)</f>
        <v>2255190.5595761789</v>
      </c>
    </row>
    <row r="22" spans="1:16" outlineLevel="1" x14ac:dyDescent="0.2">
      <c r="A22" s="48" t="s">
        <v>51</v>
      </c>
      <c r="B22" s="49"/>
      <c r="C22" s="38"/>
      <c r="D22" s="50">
        <f t="shared" ref="D22:P22" si="4">SUBTOTAL(9,D18:D21)</f>
        <v>382873.31367328879</v>
      </c>
      <c r="E22" s="50">
        <f t="shared" si="4"/>
        <v>113393.93631115396</v>
      </c>
      <c r="F22" s="50">
        <f t="shared" si="4"/>
        <v>65187.347100156105</v>
      </c>
      <c r="G22" s="50">
        <f t="shared" si="4"/>
        <v>159212.73542979002</v>
      </c>
      <c r="H22" s="50">
        <f t="shared" si="4"/>
        <v>19901.660871209475</v>
      </c>
      <c r="I22" s="50">
        <f t="shared" si="4"/>
        <v>63718.660579700438</v>
      </c>
      <c r="J22" s="50">
        <f t="shared" si="4"/>
        <v>33218.88624509357</v>
      </c>
      <c r="K22" s="50">
        <f t="shared" si="4"/>
        <v>469162.75452578341</v>
      </c>
      <c r="L22" s="50">
        <f t="shared" si="4"/>
        <v>223970.99183847677</v>
      </c>
      <c r="M22" s="50">
        <f t="shared" si="4"/>
        <v>166704.64514931198</v>
      </c>
      <c r="N22" s="50">
        <f t="shared" si="4"/>
        <v>455733.14625671151</v>
      </c>
      <c r="O22" s="51">
        <f t="shared" si="4"/>
        <v>316118.7087260015</v>
      </c>
      <c r="P22" s="51">
        <f t="shared" si="4"/>
        <v>2469196.7867066776</v>
      </c>
    </row>
    <row r="23" spans="1:16" outlineLevel="2" x14ac:dyDescent="0.2">
      <c r="A23" s="47" t="s">
        <v>11</v>
      </c>
      <c r="B23" s="42" t="s">
        <v>27</v>
      </c>
      <c r="C23" s="35">
        <f>VLOOKUP(B23,'UE-230172 Alloc. Factors'!$B$7:$E$49,4,FALSE)</f>
        <v>0.22162982918040364</v>
      </c>
      <c r="D23" s="36">
        <f>$C23*'2023 TC Actual Additions'!D23</f>
        <v>97031.329984200507</v>
      </c>
      <c r="E23" s="36">
        <f>$C23*'2023 TC Actual Additions'!E23</f>
        <v>311580.52273305372</v>
      </c>
      <c r="F23" s="36">
        <f>$C23*'2023 TC Actual Additions'!F23</f>
        <v>9727.457315432257</v>
      </c>
      <c r="G23" s="36">
        <f>$C23*'2023 TC Actual Additions'!G23</f>
        <v>0</v>
      </c>
      <c r="H23" s="36">
        <f>$C23*'2023 TC Actual Additions'!H23</f>
        <v>6282.8222376599615</v>
      </c>
      <c r="I23" s="36">
        <f>$C23*'2023 TC Actual Additions'!I23</f>
        <v>62389.022976709392</v>
      </c>
      <c r="J23" s="36">
        <f>$C23*'2023 TC Actual Additions'!J23</f>
        <v>134617.84521296428</v>
      </c>
      <c r="K23" s="36">
        <f>$C23*'2023 TC Actual Additions'!K23</f>
        <v>102887.29760345558</v>
      </c>
      <c r="L23" s="36">
        <f>$C23*'2023 TC Actual Additions'!L23</f>
        <v>39551.80887382786</v>
      </c>
      <c r="M23" s="36">
        <f>$C23*'2023 TC Actual Additions'!M23</f>
        <v>43863.628282024074</v>
      </c>
      <c r="N23" s="36">
        <f>$C23*'2023 TC Actual Additions'!N23</f>
        <v>0</v>
      </c>
      <c r="O23" s="37">
        <f>$C23*'2023 TC Actual Additions'!O23</f>
        <v>1584.9569115058632</v>
      </c>
      <c r="P23" s="37">
        <f>SUM(D23:O23)</f>
        <v>809516.6921308334</v>
      </c>
    </row>
    <row r="24" spans="1:16" outlineLevel="2" x14ac:dyDescent="0.2">
      <c r="A24" s="47" t="s">
        <v>11</v>
      </c>
      <c r="B24" s="42" t="s">
        <v>31</v>
      </c>
      <c r="C24" s="35">
        <f>VLOOKUP(B24,'UE-230172 Alloc. Factors'!$B$7:$E$49,4,FALSE)</f>
        <v>7.9787774498314715E-2</v>
      </c>
      <c r="D24" s="36">
        <f>$C24*'2023 TC Actual Additions'!D24</f>
        <v>-72428.820395897244</v>
      </c>
      <c r="E24" s="36">
        <f>$C24*'2023 TC Actual Additions'!E24</f>
        <v>-211211.33227083707</v>
      </c>
      <c r="F24" s="36">
        <f>$C24*'2023 TC Actual Additions'!F24</f>
        <v>-25323.754779346469</v>
      </c>
      <c r="G24" s="36">
        <f>$C24*'2023 TC Actual Additions'!G24</f>
        <v>87048.082187850741</v>
      </c>
      <c r="H24" s="36">
        <f>$C24*'2023 TC Actual Additions'!H24</f>
        <v>166848.4639524254</v>
      </c>
      <c r="I24" s="36">
        <f>$C24*'2023 TC Actual Additions'!I24</f>
        <v>-285401.86832341342</v>
      </c>
      <c r="J24" s="36">
        <f>$C24*'2023 TC Actual Additions'!J24</f>
        <v>-137051.10918954868</v>
      </c>
      <c r="K24" s="36">
        <f>$C24*'2023 TC Actual Additions'!K24</f>
        <v>-135285.38499507113</v>
      </c>
      <c r="L24" s="36">
        <f>$C24*'2023 TC Actual Additions'!L24</f>
        <v>245666.21140136759</v>
      </c>
      <c r="M24" s="36">
        <f>$C24*'2023 TC Actual Additions'!M24</f>
        <v>91077.560280067177</v>
      </c>
      <c r="N24" s="36">
        <f>$C24*'2023 TC Actual Additions'!N24</f>
        <v>8999872.5318143722</v>
      </c>
      <c r="O24" s="37">
        <f>$C24*'2023 TC Actual Additions'!O24</f>
        <v>-7750241.136643162</v>
      </c>
      <c r="P24" s="37">
        <f>SUM(D24:O24)</f>
        <v>973569.44303880632</v>
      </c>
    </row>
    <row r="25" spans="1:16" outlineLevel="2" x14ac:dyDescent="0.2">
      <c r="A25" s="47" t="s">
        <v>11</v>
      </c>
      <c r="B25" s="42" t="s">
        <v>46</v>
      </c>
      <c r="C25" s="35">
        <f>VLOOKUP(B25,'UE-230172 Alloc. Factors'!$B$7:$E$49,4,FALSE)</f>
        <v>7.9787774498314715E-2</v>
      </c>
      <c r="D25" s="36">
        <f>$C25*'2023 TC Actual Additions'!D25</f>
        <v>65042.632332407673</v>
      </c>
      <c r="E25" s="36">
        <f>$C25*'2023 TC Actual Additions'!E25</f>
        <v>46456.677447989197</v>
      </c>
      <c r="F25" s="36">
        <f>$C25*'2023 TC Actual Additions'!F25</f>
        <v>-24935.189913294606</v>
      </c>
      <c r="G25" s="36">
        <f>$C25*'2023 TC Actual Additions'!G25</f>
        <v>-1085.0052218037624</v>
      </c>
      <c r="H25" s="36">
        <f>$C25*'2023 TC Actual Additions'!H25</f>
        <v>11160.366820005194</v>
      </c>
      <c r="I25" s="36">
        <f>$C25*'2023 TC Actual Additions'!I25</f>
        <v>206623.44348124039</v>
      </c>
      <c r="J25" s="36">
        <f>$C25*'2023 TC Actual Additions'!J25</f>
        <v>140283.10129474947</v>
      </c>
      <c r="K25" s="36">
        <f>$C25*'2023 TC Actual Additions'!K25</f>
        <v>70005.023392797404</v>
      </c>
      <c r="L25" s="36">
        <f>$C25*'2023 TC Actual Additions'!L25</f>
        <v>42498.034144098645</v>
      </c>
      <c r="M25" s="36">
        <f>$C25*'2023 TC Actual Additions'!M25</f>
        <v>535722.11656881962</v>
      </c>
      <c r="N25" s="36">
        <f>$C25*'2023 TC Actual Additions'!N25</f>
        <v>-2434.7542581703824</v>
      </c>
      <c r="O25" s="37">
        <f>$C25*'2023 TC Actual Additions'!O25</f>
        <v>6042054.1539864382</v>
      </c>
      <c r="P25" s="37">
        <f>SUM(D25:O25)</f>
        <v>7131390.6000752766</v>
      </c>
    </row>
    <row r="26" spans="1:16" outlineLevel="1" x14ac:dyDescent="0.2">
      <c r="A26" s="48" t="s">
        <v>44</v>
      </c>
      <c r="B26" s="49"/>
      <c r="C26" s="38"/>
      <c r="D26" s="50">
        <f t="shared" ref="D26:P26" si="5">SUBTOTAL(9,D23:D25)</f>
        <v>89645.141920710943</v>
      </c>
      <c r="E26" s="50">
        <f t="shared" si="5"/>
        <v>146825.86791020585</v>
      </c>
      <c r="F26" s="50">
        <f t="shared" si="5"/>
        <v>-40531.487377208818</v>
      </c>
      <c r="G26" s="50">
        <f t="shared" si="5"/>
        <v>85963.076966046981</v>
      </c>
      <c r="H26" s="50">
        <f t="shared" si="5"/>
        <v>184291.65301009058</v>
      </c>
      <c r="I26" s="50">
        <f t="shared" si="5"/>
        <v>-16389.401865463646</v>
      </c>
      <c r="J26" s="50">
        <f t="shared" si="5"/>
        <v>137849.83731816508</v>
      </c>
      <c r="K26" s="50">
        <f t="shared" si="5"/>
        <v>37606.93600118185</v>
      </c>
      <c r="L26" s="50">
        <f t="shared" si="5"/>
        <v>327716.05441929412</v>
      </c>
      <c r="M26" s="50">
        <f t="shared" si="5"/>
        <v>670663.30513091083</v>
      </c>
      <c r="N26" s="50">
        <f t="shared" si="5"/>
        <v>8997437.7775562014</v>
      </c>
      <c r="O26" s="51">
        <f t="shared" si="5"/>
        <v>-1706602.0257452177</v>
      </c>
      <c r="P26" s="51">
        <f t="shared" si="5"/>
        <v>8914476.7352449168</v>
      </c>
    </row>
    <row r="27" spans="1:16" outlineLevel="2" x14ac:dyDescent="0.2">
      <c r="A27" s="47" t="s">
        <v>15</v>
      </c>
      <c r="B27" s="42" t="s">
        <v>27</v>
      </c>
      <c r="C27" s="35">
        <f>VLOOKUP(B27,'UE-230172 Alloc. Factors'!$B$7:$E$49,4,FALSE)</f>
        <v>0.22162982918040364</v>
      </c>
      <c r="D27" s="36">
        <f>$C27*('2023 TC Actual Additions'!D27+'2023 TC Actual Additions'!D30)</f>
        <v>3071.6054796821741</v>
      </c>
      <c r="E27" s="36">
        <f>$C27*('2023 TC Actual Additions'!E27+'2023 TC Actual Additions'!E30)</f>
        <v>345.38792579474097</v>
      </c>
      <c r="F27" s="36">
        <f>$C27*('2023 TC Actual Additions'!F27+'2023 TC Actual Additions'!F30)</f>
        <v>-14325.899500216035</v>
      </c>
      <c r="G27" s="36">
        <f>$C27*('2023 TC Actual Additions'!G27+'2023 TC Actual Additions'!G30)</f>
        <v>-141.73892465574355</v>
      </c>
      <c r="H27" s="36">
        <f>$C27*('2023 TC Actual Additions'!H27+'2023 TC Actual Additions'!H30)</f>
        <v>-833.33923920977657</v>
      </c>
      <c r="I27" s="36">
        <f>$C27*('2023 TC Actual Additions'!I27+'2023 TC Actual Additions'!I30)</f>
        <v>0</v>
      </c>
      <c r="J27" s="36">
        <f>$C27*('2023 TC Actual Additions'!J27+'2023 TC Actual Additions'!J30)</f>
        <v>0</v>
      </c>
      <c r="K27" s="36">
        <f>$C27*('2023 TC Actual Additions'!K27+'2023 TC Actual Additions'!K30)</f>
        <v>0</v>
      </c>
      <c r="L27" s="36">
        <f>$C27*('2023 TC Actual Additions'!L27+'2023 TC Actual Additions'!L30)</f>
        <v>0</v>
      </c>
      <c r="M27" s="36">
        <f>$C27*('2023 TC Actual Additions'!M27+'2023 TC Actual Additions'!M30)</f>
        <v>0</v>
      </c>
      <c r="N27" s="36">
        <f>$C27*('2023 TC Actual Additions'!N27+'2023 TC Actual Additions'!N30)</f>
        <v>0</v>
      </c>
      <c r="O27" s="37">
        <f>$C27*('2023 TC Actual Additions'!O27+'2023 TC Actual Additions'!O30)</f>
        <v>156547.43419049136</v>
      </c>
      <c r="P27" s="37">
        <f>SUM(D27:O27)</f>
        <v>144663.44993188672</v>
      </c>
    </row>
    <row r="28" spans="1:16" outlineLevel="2" x14ac:dyDescent="0.2">
      <c r="A28" s="47" t="s">
        <v>15</v>
      </c>
      <c r="B28" s="42" t="s">
        <v>33</v>
      </c>
      <c r="C28" s="35">
        <f>VLOOKUP(B28,'UE-230172 Alloc. Factors'!$B$7:$E$49,4,FALSE)</f>
        <v>0.22162982918040364</v>
      </c>
      <c r="D28" s="36">
        <f>$C28*('2023 TC Actual Additions'!D28+'2023 TC Actual Additions'!D31)</f>
        <v>339193.29893130518</v>
      </c>
      <c r="E28" s="36">
        <f>$C28*('2023 TC Actual Additions'!E28+'2023 TC Actual Additions'!E31)</f>
        <v>-22533.554641324932</v>
      </c>
      <c r="F28" s="36">
        <f>$C28*('2023 TC Actual Additions'!F28+'2023 TC Actual Additions'!F31)</f>
        <v>19026.198321894444</v>
      </c>
      <c r="G28" s="36">
        <f>$C28*('2023 TC Actual Additions'!G28+'2023 TC Actual Additions'!G31)</f>
        <v>440251.08883714088</v>
      </c>
      <c r="H28" s="36">
        <f>$C28*('2023 TC Actual Additions'!H28+'2023 TC Actual Additions'!H31)</f>
        <v>1749472.124224446</v>
      </c>
      <c r="I28" s="36">
        <f>$C28*('2023 TC Actual Additions'!I28+'2023 TC Actual Additions'!I31)</f>
        <v>674130.89512716362</v>
      </c>
      <c r="J28" s="36">
        <f>$C28*('2023 TC Actual Additions'!J28+'2023 TC Actual Additions'!J31)</f>
        <v>28156.576012322796</v>
      </c>
      <c r="K28" s="36">
        <f>$C28*('2023 TC Actual Additions'!K28+'2023 TC Actual Additions'!K31)</f>
        <v>498994.82417022926</v>
      </c>
      <c r="L28" s="36">
        <f>$C28*('2023 TC Actual Additions'!L28+'2023 TC Actual Additions'!L31)</f>
        <v>8483976.0933808628</v>
      </c>
      <c r="M28" s="36">
        <f>$C28*('2023 TC Actual Additions'!M28+'2023 TC Actual Additions'!M31)</f>
        <v>357839.13392406219</v>
      </c>
      <c r="N28" s="36">
        <f>$C28*('2023 TC Actual Additions'!N28+'2023 TC Actual Additions'!N31)</f>
        <v>104903.83649762208</v>
      </c>
      <c r="O28" s="37">
        <f>$C28*('2023 TC Actual Additions'!O28+'2023 TC Actual Additions'!O31)</f>
        <v>202935.58136776061</v>
      </c>
      <c r="P28" s="37">
        <f>SUM(D28:O28)</f>
        <v>12876346.096153483</v>
      </c>
    </row>
    <row r="29" spans="1:16" outlineLevel="2" x14ac:dyDescent="0.2">
      <c r="A29" s="47" t="s">
        <v>15</v>
      </c>
      <c r="B29" s="42" t="s">
        <v>31</v>
      </c>
      <c r="C29" s="35">
        <f>VLOOKUP(B29,'UE-230172 Alloc. Factors'!$B$7:$E$49,4,FALSE)</f>
        <v>7.9787774498314715E-2</v>
      </c>
      <c r="D29" s="36">
        <f>$C29*'2023 TC Actual Additions'!D29</f>
        <v>0</v>
      </c>
      <c r="E29" s="36">
        <f>$C29*'2023 TC Actual Additions'!E29</f>
        <v>-403.04475136725688</v>
      </c>
      <c r="F29" s="36">
        <f>$C29*'2023 TC Actual Additions'!F29</f>
        <v>18668.605444265795</v>
      </c>
      <c r="G29" s="36">
        <f>$C29*'2023 TC Actual Additions'!G29</f>
        <v>-724.07165993897354</v>
      </c>
      <c r="H29" s="36">
        <f>$C29*'2023 TC Actual Additions'!H29</f>
        <v>765.13683171776552</v>
      </c>
      <c r="I29" s="36">
        <f>$C29*'2023 TC Actual Additions'!I29</f>
        <v>-419.36454276314214</v>
      </c>
      <c r="J29" s="36">
        <f>$C29*'2023 TC Actual Additions'!J29</f>
        <v>-2485.7881144949947</v>
      </c>
      <c r="K29" s="36">
        <f>$C29*'2023 TC Actual Additions'!K29</f>
        <v>0</v>
      </c>
      <c r="L29" s="36">
        <f>$C29*'2023 TC Actual Additions'!L29</f>
        <v>0</v>
      </c>
      <c r="M29" s="36">
        <f>$C29*'2023 TC Actual Additions'!M29</f>
        <v>0</v>
      </c>
      <c r="N29" s="36">
        <f>$C29*'2023 TC Actual Additions'!N29</f>
        <v>0</v>
      </c>
      <c r="O29" s="37">
        <f>$C29*'2023 TC Actual Additions'!O29</f>
        <v>1113.572436585139</v>
      </c>
      <c r="P29" s="37">
        <f>SUM(D29:O29)</f>
        <v>16515.045644004334</v>
      </c>
    </row>
    <row r="30" spans="1:16" outlineLevel="1" x14ac:dyDescent="0.2">
      <c r="A30" s="48" t="s">
        <v>39</v>
      </c>
      <c r="B30" s="49"/>
      <c r="C30" s="38"/>
      <c r="D30" s="50">
        <f t="shared" ref="D30:P30" si="6">SUBTOTAL(9,D27:D29)</f>
        <v>342264.90441098734</v>
      </c>
      <c r="E30" s="50">
        <f t="shared" si="6"/>
        <v>-22591.211466897446</v>
      </c>
      <c r="F30" s="50">
        <f t="shared" si="6"/>
        <v>23368.904265944206</v>
      </c>
      <c r="G30" s="50">
        <f t="shared" si="6"/>
        <v>439385.27825254615</v>
      </c>
      <c r="H30" s="50">
        <f t="shared" si="6"/>
        <v>1749403.9218169539</v>
      </c>
      <c r="I30" s="50">
        <f t="shared" si="6"/>
        <v>673711.53058440052</v>
      </c>
      <c r="J30" s="50">
        <f t="shared" si="6"/>
        <v>25670.787897827802</v>
      </c>
      <c r="K30" s="50">
        <f t="shared" si="6"/>
        <v>498994.82417022926</v>
      </c>
      <c r="L30" s="50">
        <f t="shared" si="6"/>
        <v>8483976.0933808628</v>
      </c>
      <c r="M30" s="50">
        <f t="shared" si="6"/>
        <v>357839.13392406219</v>
      </c>
      <c r="N30" s="50">
        <f t="shared" si="6"/>
        <v>104903.83649762208</v>
      </c>
      <c r="O30" s="51">
        <f t="shared" si="6"/>
        <v>360596.58799483714</v>
      </c>
      <c r="P30" s="51">
        <f t="shared" si="6"/>
        <v>13037524.591729373</v>
      </c>
    </row>
    <row r="31" spans="1:16" outlineLevel="2" x14ac:dyDescent="0.2">
      <c r="A31" s="47" t="s">
        <v>8</v>
      </c>
      <c r="B31" s="42" t="s">
        <v>31</v>
      </c>
      <c r="C31" s="35">
        <f>VLOOKUP(B31,'UE-230172 Alloc. Factors'!$B$7:$E$49,4,FALSE)</f>
        <v>7.9787774498314715E-2</v>
      </c>
      <c r="D31" s="36">
        <f>$C31*'2023 TC Actual Additions'!D33</f>
        <v>503112.83158866182</v>
      </c>
      <c r="E31" s="36">
        <f>$C31*'2023 TC Actual Additions'!E33</f>
        <v>1125763.1204905526</v>
      </c>
      <c r="F31" s="36">
        <f>$C31*'2023 TC Actual Additions'!F33</f>
        <v>475777.11637245357</v>
      </c>
      <c r="G31" s="36">
        <f>$C31*'2023 TC Actual Additions'!G33</f>
        <v>146991.39168127908</v>
      </c>
      <c r="H31" s="36">
        <f>$C31*'2023 TC Actual Additions'!H33</f>
        <v>139485.75812785581</v>
      </c>
      <c r="I31" s="36">
        <f>$C31*'2023 TC Actual Additions'!I33</f>
        <v>2535365.3731871434</v>
      </c>
      <c r="J31" s="36">
        <f>$C31*'2023 TC Actual Additions'!J33</f>
        <v>1252953.9025171918</v>
      </c>
      <c r="K31" s="36">
        <f>$C31*'2023 TC Actual Additions'!K33</f>
        <v>1687107.502637326</v>
      </c>
      <c r="L31" s="36">
        <f>$C31*'2023 TC Actual Additions'!L33</f>
        <v>970502.70258488331</v>
      </c>
      <c r="M31" s="36">
        <f>$C31*'2023 TC Actual Additions'!M33</f>
        <v>1260956.1224130502</v>
      </c>
      <c r="N31" s="36">
        <f>$C31*'2023 TC Actual Additions'!N33</f>
        <v>1961571.6208082354</v>
      </c>
      <c r="O31" s="37">
        <f>$C31*'2023 TC Actual Additions'!O33</f>
        <v>3308607.8090116945</v>
      </c>
      <c r="P31" s="37">
        <f>SUM(D31:O31)</f>
        <v>15368195.251420327</v>
      </c>
    </row>
    <row r="32" spans="1:16" outlineLevel="1" x14ac:dyDescent="0.2">
      <c r="A32" s="48" t="s">
        <v>29</v>
      </c>
      <c r="B32" s="49"/>
      <c r="C32" s="38"/>
      <c r="D32" s="50">
        <f t="shared" ref="D32:P32" si="7">SUBTOTAL(9,D31:D31)</f>
        <v>503112.83158866182</v>
      </c>
      <c r="E32" s="50">
        <f t="shared" si="7"/>
        <v>1125763.1204905526</v>
      </c>
      <c r="F32" s="50">
        <f t="shared" si="7"/>
        <v>475777.11637245357</v>
      </c>
      <c r="G32" s="50">
        <f t="shared" si="7"/>
        <v>146991.39168127908</v>
      </c>
      <c r="H32" s="50">
        <f t="shared" si="7"/>
        <v>139485.75812785581</v>
      </c>
      <c r="I32" s="50">
        <f t="shared" si="7"/>
        <v>2535365.3731871434</v>
      </c>
      <c r="J32" s="50">
        <f t="shared" si="7"/>
        <v>1252953.9025171918</v>
      </c>
      <c r="K32" s="50">
        <f t="shared" si="7"/>
        <v>1687107.502637326</v>
      </c>
      <c r="L32" s="50">
        <f t="shared" si="7"/>
        <v>970502.70258488331</v>
      </c>
      <c r="M32" s="50">
        <f t="shared" si="7"/>
        <v>1260956.1224130502</v>
      </c>
      <c r="N32" s="50">
        <f t="shared" si="7"/>
        <v>1961571.6208082354</v>
      </c>
      <c r="O32" s="51">
        <f t="shared" si="7"/>
        <v>3308607.8090116945</v>
      </c>
      <c r="P32" s="51">
        <f t="shared" si="7"/>
        <v>15368195.251420327</v>
      </c>
    </row>
    <row r="33" spans="1:16" x14ac:dyDescent="0.2">
      <c r="A33" s="52" t="s">
        <v>26</v>
      </c>
      <c r="B33" s="53"/>
      <c r="C33" s="39"/>
      <c r="D33" s="54">
        <f t="shared" ref="D33:P33" si="8">SUBTOTAL(9,D6:D31)</f>
        <v>3736367.90058026</v>
      </c>
      <c r="E33" s="54">
        <f t="shared" si="8"/>
        <v>3283888.6790310415</v>
      </c>
      <c r="F33" s="54">
        <f t="shared" si="8"/>
        <v>2892408.6003625416</v>
      </c>
      <c r="G33" s="54">
        <f t="shared" si="8"/>
        <v>2672853.2635327298</v>
      </c>
      <c r="H33" s="54">
        <f t="shared" si="8"/>
        <v>4147629.7787374589</v>
      </c>
      <c r="I33" s="54">
        <f t="shared" si="8"/>
        <v>8861623.6162011176</v>
      </c>
      <c r="J33" s="54">
        <f t="shared" si="8"/>
        <v>6244850.0168655347</v>
      </c>
      <c r="K33" s="54">
        <f t="shared" si="8"/>
        <v>6966831.3993560597</v>
      </c>
      <c r="L33" s="54">
        <f t="shared" si="8"/>
        <v>16719797.19132288</v>
      </c>
      <c r="M33" s="54">
        <f t="shared" si="8"/>
        <v>5365148.2367821913</v>
      </c>
      <c r="N33" s="54">
        <f t="shared" si="8"/>
        <v>14420000.943205338</v>
      </c>
      <c r="O33" s="55">
        <f t="shared" si="8"/>
        <v>10232631.620381843</v>
      </c>
      <c r="P33" s="55">
        <f t="shared" si="8"/>
        <v>85544031.246358991</v>
      </c>
    </row>
    <row r="35" spans="1:16" x14ac:dyDescent="0.2">
      <c r="A35" s="158" t="s">
        <v>236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60"/>
    </row>
    <row r="36" spans="1:16" x14ac:dyDescent="0.2">
      <c r="A36" s="56" t="s">
        <v>25</v>
      </c>
      <c r="B36" s="57" t="s">
        <v>102</v>
      </c>
      <c r="C36" s="57" t="s">
        <v>104</v>
      </c>
      <c r="D36" s="58">
        <v>44941</v>
      </c>
      <c r="E36" s="58">
        <v>44972</v>
      </c>
      <c r="F36" s="58">
        <v>45000</v>
      </c>
      <c r="G36" s="58">
        <v>45031</v>
      </c>
      <c r="H36" s="58">
        <v>45061</v>
      </c>
      <c r="I36" s="58">
        <v>45092</v>
      </c>
      <c r="J36" s="58">
        <v>45122</v>
      </c>
      <c r="K36" s="58">
        <v>45153</v>
      </c>
      <c r="L36" s="58">
        <v>45184</v>
      </c>
      <c r="M36" s="58">
        <v>45214</v>
      </c>
      <c r="N36" s="58">
        <v>45245</v>
      </c>
      <c r="O36" s="59">
        <v>45275</v>
      </c>
      <c r="P36" s="60"/>
    </row>
    <row r="37" spans="1:16" outlineLevel="2" x14ac:dyDescent="0.2">
      <c r="A37" s="47" t="s">
        <v>6</v>
      </c>
      <c r="B37" s="42" t="s">
        <v>55</v>
      </c>
      <c r="C37" s="35">
        <f>VLOOKUP(B37,'UE-230172 Alloc. Factors'!$B$7:$E$49,4,FALSE)</f>
        <v>1</v>
      </c>
      <c r="D37" s="36">
        <f>$C37*'2023 TC Actual Additions'!D105</f>
        <v>-1852.3439852206643</v>
      </c>
      <c r="E37" s="36">
        <f>$C37*'2023 TC Actual Additions'!E105</f>
        <v>-7162.0640435292462</v>
      </c>
      <c r="F37" s="36">
        <f>$C37*'2023 TC Actual Additions'!F105</f>
        <v>-15701.465020695277</v>
      </c>
      <c r="G37" s="36">
        <f>$C37*'2023 TC Actual Additions'!G105</f>
        <v>-27268.766747496498</v>
      </c>
      <c r="H37" s="36">
        <f>$C37*'2023 TC Actual Additions'!H105</f>
        <v>-41488.792997405406</v>
      </c>
      <c r="I37" s="36">
        <f>$C37*'2023 TC Actual Additions'!I105</f>
        <v>-61938.84778096321</v>
      </c>
      <c r="J37" s="36">
        <f>$C37*'2023 TC Actual Additions'!J105</f>
        <v>-91666.22153525101</v>
      </c>
      <c r="K37" s="36">
        <f>$C37*'2023 TC Actual Additions'!K105</f>
        <v>-129534.90355896138</v>
      </c>
      <c r="L37" s="36">
        <f>$C37*'2023 TC Actual Additions'!L105</f>
        <v>-177518.03627862016</v>
      </c>
      <c r="M37" s="36">
        <f>$C37*'2023 TC Actual Additions'!M105</f>
        <v>-234357.58476949751</v>
      </c>
      <c r="N37" s="36">
        <f>$C37*'2023 TC Actual Additions'!N105</f>
        <v>-296244.52711044747</v>
      </c>
      <c r="O37" s="37">
        <f>$C37*'2023 TC Actual Additions'!O105</f>
        <v>-366751.49409100157</v>
      </c>
      <c r="P37" s="37"/>
    </row>
    <row r="38" spans="1:16" outlineLevel="1" x14ac:dyDescent="0.2">
      <c r="A38" s="48" t="s">
        <v>94</v>
      </c>
      <c r="B38" s="49"/>
      <c r="C38" s="38"/>
      <c r="D38" s="50">
        <f t="shared" ref="D38:O38" si="9">SUBTOTAL(9,D37:D37)</f>
        <v>-1852.3439852206643</v>
      </c>
      <c r="E38" s="50">
        <f t="shared" si="9"/>
        <v>-7162.0640435292462</v>
      </c>
      <c r="F38" s="50">
        <f t="shared" si="9"/>
        <v>-15701.465020695277</v>
      </c>
      <c r="G38" s="50">
        <f t="shared" si="9"/>
        <v>-27268.766747496498</v>
      </c>
      <c r="H38" s="50">
        <f t="shared" si="9"/>
        <v>-41488.792997405406</v>
      </c>
      <c r="I38" s="50">
        <f t="shared" si="9"/>
        <v>-61938.84778096321</v>
      </c>
      <c r="J38" s="50">
        <f t="shared" si="9"/>
        <v>-91666.22153525101</v>
      </c>
      <c r="K38" s="50">
        <f t="shared" si="9"/>
        <v>-129534.90355896138</v>
      </c>
      <c r="L38" s="50">
        <f t="shared" si="9"/>
        <v>-177518.03627862016</v>
      </c>
      <c r="M38" s="50">
        <f t="shared" si="9"/>
        <v>-234357.58476949751</v>
      </c>
      <c r="N38" s="50">
        <f t="shared" si="9"/>
        <v>-296244.52711044747</v>
      </c>
      <c r="O38" s="51">
        <f t="shared" si="9"/>
        <v>-366751.49409100157</v>
      </c>
      <c r="P38" s="51"/>
    </row>
    <row r="39" spans="1:16" outlineLevel="2" x14ac:dyDescent="0.2">
      <c r="A39" s="47" t="s">
        <v>4</v>
      </c>
      <c r="B39" s="42" t="s">
        <v>27</v>
      </c>
      <c r="C39" s="35">
        <f>VLOOKUP(B39,'UE-230172 Alloc. Factors'!$B$7:$E$49,4,FALSE)</f>
        <v>0.22162982918040364</v>
      </c>
      <c r="D39" s="36">
        <f>$C39*'2023 TC Actual Additions'!D107</f>
        <v>0</v>
      </c>
      <c r="E39" s="36">
        <f>$C39*'2023 TC Actual Additions'!E107</f>
        <v>-45.813875848011939</v>
      </c>
      <c r="F39" s="36">
        <f>$C39*'2023 TC Actual Additions'!F107</f>
        <v>-137.71551664728864</v>
      </c>
      <c r="G39" s="36">
        <f>$C39*'2023 TC Actual Additions'!G107</f>
        <v>-229.89104654981816</v>
      </c>
      <c r="H39" s="36">
        <f>$C39*'2023 TC Actual Additions'!H107</f>
        <v>-322.06657645234765</v>
      </c>
      <c r="I39" s="36">
        <f>$C39*'2023 TC Actual Additions'!I107</f>
        <v>-414.24210635487719</v>
      </c>
      <c r="J39" s="36">
        <f>$C39*'2023 TC Actual Additions'!J107</f>
        <v>-506.41763625740674</v>
      </c>
      <c r="K39" s="36">
        <f>$C39*'2023 TC Actual Additions'!K107</f>
        <v>-598.59316615993623</v>
      </c>
      <c r="L39" s="36">
        <f>$C39*'2023 TC Actual Additions'!L107</f>
        <v>-690.76869606246566</v>
      </c>
      <c r="M39" s="36">
        <f>$C39*'2023 TC Actual Additions'!M107</f>
        <v>-782.9442259649951</v>
      </c>
      <c r="N39" s="36">
        <f>$C39*'2023 TC Actual Additions'!N107</f>
        <v>-875.11975586752453</v>
      </c>
      <c r="O39" s="37">
        <f>$C39*'2023 TC Actual Additions'!O107</f>
        <v>-969.3654430750106</v>
      </c>
      <c r="P39" s="37"/>
    </row>
    <row r="40" spans="1:16" outlineLevel="2" x14ac:dyDescent="0.2">
      <c r="A40" s="47" t="s">
        <v>4</v>
      </c>
      <c r="B40" s="42" t="s">
        <v>70</v>
      </c>
      <c r="C40" s="35">
        <f>VLOOKUP(B40,'UE-230172 Alloc. Factors'!$B$7:$E$49,4,FALSE)</f>
        <v>6.742981175467383E-2</v>
      </c>
      <c r="D40" s="36">
        <f>$C40*'2023 TC Actual Additions'!D108</f>
        <v>-0.16712333525267914</v>
      </c>
      <c r="E40" s="36">
        <f>$C40*'2023 TC Actual Additions'!E108</f>
        <v>-1.5119029283822525</v>
      </c>
      <c r="F40" s="36">
        <f>$C40*'2023 TC Actual Additions'!F108</f>
        <v>-3.867215444136042</v>
      </c>
      <c r="G40" s="36">
        <f>$C40*'2023 TC Actual Additions'!G108</f>
        <v>-6.2005384330806113</v>
      </c>
      <c r="H40" s="36">
        <f>$C40*'2023 TC Actual Additions'!H108</f>
        <v>-8.5118718952159611</v>
      </c>
      <c r="I40" s="36">
        <f>$C40*'2023 TC Actual Additions'!I108</f>
        <v>-10.823205357351311</v>
      </c>
      <c r="J40" s="36">
        <f>$C40*'2023 TC Actual Additions'!J108</f>
        <v>-13.134538819486661</v>
      </c>
      <c r="K40" s="36">
        <f>$C40*'2023 TC Actual Additions'!K108</f>
        <v>-15.445872281622011</v>
      </c>
      <c r="L40" s="36">
        <f>$C40*'2023 TC Actual Additions'!L108</f>
        <v>-17.75720574375736</v>
      </c>
      <c r="M40" s="36">
        <f>$C40*'2023 TC Actual Additions'!M108</f>
        <v>-20.068539205892712</v>
      </c>
      <c r="N40" s="36">
        <f>$C40*'2023 TC Actual Additions'!N108</f>
        <v>-22.37987266802806</v>
      </c>
      <c r="O40" s="37">
        <f>$C40*'2023 TC Actual Additions'!O108</f>
        <v>-24.691206130163412</v>
      </c>
      <c r="P40" s="37"/>
    </row>
    <row r="41" spans="1:16" outlineLevel="2" x14ac:dyDescent="0.2">
      <c r="A41" s="47" t="s">
        <v>4</v>
      </c>
      <c r="B41" s="42" t="s">
        <v>33</v>
      </c>
      <c r="C41" s="35">
        <f>VLOOKUP(B41,'UE-230172 Alloc. Factors'!$B$7:$E$49,4,FALSE)</f>
        <v>0.22162982918040364</v>
      </c>
      <c r="D41" s="36">
        <f>$C41*'2023 TC Actual Additions'!D109</f>
        <v>0</v>
      </c>
      <c r="E41" s="36">
        <f>$C41*'2023 TC Actual Additions'!E109</f>
        <v>-6.2023845337652155</v>
      </c>
      <c r="F41" s="36">
        <f>$C41*'2023 TC Actual Additions'!F109</f>
        <v>-191.73024563329008</v>
      </c>
      <c r="G41" s="36">
        <f>$C41*'2023 TC Actual Additions'!G109</f>
        <v>-556.18412756987402</v>
      </c>
      <c r="H41" s="36">
        <f>$C41*'2023 TC Actual Additions'!H109</f>
        <v>-926.44093831152247</v>
      </c>
      <c r="I41" s="36">
        <f>$C41*'2023 TC Actual Additions'!I109</f>
        <v>-1330.3339883311264</v>
      </c>
      <c r="J41" s="36">
        <f>$C41*'2023 TC Actual Additions'!J109</f>
        <v>-1768.098036877077</v>
      </c>
      <c r="K41" s="36">
        <f>$C41*'2023 TC Actual Additions'!K109</f>
        <v>-2206.0968446714187</v>
      </c>
      <c r="L41" s="36">
        <f>$C41*'2023 TC Actual Additions'!L109</f>
        <v>-2644.0956524657604</v>
      </c>
      <c r="M41" s="36">
        <f>$C41*'2023 TC Actual Additions'!M109</f>
        <v>-3085.2271098896749</v>
      </c>
      <c r="N41" s="36">
        <f>$C41*'2023 TC Actual Additions'!N109</f>
        <v>-3529.4912169431627</v>
      </c>
      <c r="O41" s="37">
        <f>$C41*'2023 TC Actual Additions'!O109</f>
        <v>-3968.8825351532778</v>
      </c>
      <c r="P41" s="37"/>
    </row>
    <row r="42" spans="1:16" outlineLevel="2" x14ac:dyDescent="0.2">
      <c r="A42" s="47" t="s">
        <v>4</v>
      </c>
      <c r="B42" s="42" t="s">
        <v>31</v>
      </c>
      <c r="C42" s="35">
        <f>VLOOKUP(B42,'UE-230172 Alloc. Factors'!$B$7:$E$49,4,FALSE)</f>
        <v>7.9787774498314715E-2</v>
      </c>
      <c r="D42" s="36">
        <f>$C42*'2023 TC Actual Additions'!D110</f>
        <v>-19.325616773131436</v>
      </c>
      <c r="E42" s="36">
        <f>$C42*'2023 TC Actual Additions'!E110</f>
        <v>-107.84759037256251</v>
      </c>
      <c r="F42" s="36">
        <f>$C42*'2023 TC Actual Additions'!F110</f>
        <v>-361.60441464503236</v>
      </c>
      <c r="G42" s="36">
        <f>$C42*'2023 TC Actual Additions'!G110</f>
        <v>-745.53122849470503</v>
      </c>
      <c r="H42" s="36">
        <f>$C42*'2023 TC Actual Additions'!H110</f>
        <v>-1158.5898879071822</v>
      </c>
      <c r="I42" s="36">
        <f>$C42*'2023 TC Actual Additions'!I110</f>
        <v>-1617.3406685904222</v>
      </c>
      <c r="J42" s="36">
        <f>$C42*'2023 TC Actual Additions'!J110</f>
        <v>-2147.9792188845131</v>
      </c>
      <c r="K42" s="36">
        <f>$C42*'2023 TC Actual Additions'!K110</f>
        <v>-2806.5931034227278</v>
      </c>
      <c r="L42" s="36">
        <f>$C42*'2023 TC Actual Additions'!L110</f>
        <v>-3595.423776315572</v>
      </c>
      <c r="M42" s="36">
        <f>$C42*'2023 TC Actual Additions'!M110</f>
        <v>-4434.0374655798951</v>
      </c>
      <c r="N42" s="36">
        <f>$C42*'2023 TC Actual Additions'!N110</f>
        <v>-5285.7810719659101</v>
      </c>
      <c r="O42" s="37">
        <f>$C42*'2023 TC Actual Additions'!O110</f>
        <v>-6141.7497627514122</v>
      </c>
      <c r="P42" s="37"/>
    </row>
    <row r="43" spans="1:16" outlineLevel="2" x14ac:dyDescent="0.2">
      <c r="A43" s="47" t="s">
        <v>4</v>
      </c>
      <c r="B43" s="42" t="s">
        <v>59</v>
      </c>
      <c r="C43" s="35">
        <f>VLOOKUP(B43,'UE-230172 Alloc. Factors'!$B$7:$E$49,4,FALSE)</f>
        <v>7.0845810240555085E-2</v>
      </c>
      <c r="D43" s="36">
        <f>$C43*'2023 TC Actual Additions'!D111</f>
        <v>-2245.202257880338</v>
      </c>
      <c r="E43" s="36">
        <f>$C43*'2023 TC Actual Additions'!E111</f>
        <v>-5832.0717827723529</v>
      </c>
      <c r="F43" s="36">
        <f>$C43*'2023 TC Actual Additions'!F111</f>
        <v>-7573.9916150032532</v>
      </c>
      <c r="G43" s="36">
        <f>$C43*'2023 TC Actual Additions'!G111</f>
        <v>-9492.0294799904368</v>
      </c>
      <c r="H43" s="36">
        <f>$C43*'2023 TC Actual Additions'!H111</f>
        <v>-14528.483612763446</v>
      </c>
      <c r="I43" s="36">
        <f>$C43*'2023 TC Actual Additions'!I111</f>
        <v>-23709.439979075083</v>
      </c>
      <c r="J43" s="36">
        <f>$C43*'2023 TC Actual Additions'!J111</f>
        <v>-36549.429751624913</v>
      </c>
      <c r="K43" s="36">
        <f>$C43*'2023 TC Actual Additions'!K111</f>
        <v>-51932.737459373384</v>
      </c>
      <c r="L43" s="36">
        <f>$C43*'2023 TC Actual Additions'!L111</f>
        <v>-70282.149556634657</v>
      </c>
      <c r="M43" s="36">
        <f>$C43*'2023 TC Actual Additions'!M111</f>
        <v>-91484.058771165743</v>
      </c>
      <c r="N43" s="36">
        <f>$C43*'2023 TC Actual Additions'!N111</f>
        <v>-114898.78756513121</v>
      </c>
      <c r="O43" s="37">
        <f>$C43*'2023 TC Actual Additions'!O111</f>
        <v>-144475.77496807941</v>
      </c>
      <c r="P43" s="37"/>
    </row>
    <row r="44" spans="1:16" outlineLevel="2" x14ac:dyDescent="0.2">
      <c r="A44" s="47" t="s">
        <v>4</v>
      </c>
      <c r="B44" s="42" t="s">
        <v>55</v>
      </c>
      <c r="C44" s="35">
        <f>VLOOKUP(B44,'UE-230172 Alloc. Factors'!$B$7:$E$49,4,FALSE)</f>
        <v>1</v>
      </c>
      <c r="D44" s="36">
        <f>$C44*'2023 TC Actual Additions'!D112</f>
        <v>-15.412464789667093</v>
      </c>
      <c r="E44" s="36">
        <f>$C44*'2023 TC Actual Additions'!E112</f>
        <v>-469.37008799767517</v>
      </c>
      <c r="F44" s="36">
        <f>$C44*'2023 TC Actual Additions'!F112</f>
        <v>-2203.1983153039978</v>
      </c>
      <c r="G44" s="36">
        <f>$C44*'2023 TC Actual Additions'!G112</f>
        <v>-4809.6616681313517</v>
      </c>
      <c r="H44" s="36">
        <f>$C44*'2023 TC Actual Additions'!H112</f>
        <v>-7501.5274852802231</v>
      </c>
      <c r="I44" s="36">
        <f>$C44*'2023 TC Actual Additions'!I112</f>
        <v>-10171.770064827473</v>
      </c>
      <c r="J44" s="36">
        <f>$C44*'2023 TC Actual Additions'!J112</f>
        <v>-12768.197548065897</v>
      </c>
      <c r="K44" s="36">
        <f>$C44*'2023 TC Actual Additions'!K112</f>
        <v>-15446.189017321534</v>
      </c>
      <c r="L44" s="36">
        <f>$C44*'2023 TC Actual Additions'!L112</f>
        <v>-18185.748144925106</v>
      </c>
      <c r="M44" s="36">
        <f>$C44*'2023 TC Actual Additions'!M112</f>
        <v>-20948.782294757169</v>
      </c>
      <c r="N44" s="36">
        <f>$C44*'2023 TC Actual Additions'!N112</f>
        <v>-23737.429229858546</v>
      </c>
      <c r="O44" s="37">
        <f>$C44*'2023 TC Actual Additions'!O112</f>
        <v>-26631.817210697936</v>
      </c>
      <c r="P44" s="37"/>
    </row>
    <row r="45" spans="1:16" outlineLevel="1" x14ac:dyDescent="0.2">
      <c r="A45" s="48" t="s">
        <v>79</v>
      </c>
      <c r="B45" s="49"/>
      <c r="C45" s="38"/>
      <c r="D45" s="50">
        <f t="shared" ref="D45:O45" si="10">SUBTOTAL(9,D39:D44)</f>
        <v>-2280.1074627783892</v>
      </c>
      <c r="E45" s="50">
        <f t="shared" si="10"/>
        <v>-6462.8176244527494</v>
      </c>
      <c r="F45" s="50">
        <f t="shared" si="10"/>
        <v>-10472.107322676999</v>
      </c>
      <c r="G45" s="50">
        <f t="shared" si="10"/>
        <v>-15839.498089169267</v>
      </c>
      <c r="H45" s="50">
        <f t="shared" si="10"/>
        <v>-24445.620372609941</v>
      </c>
      <c r="I45" s="50">
        <f t="shared" si="10"/>
        <v>-37253.950012536334</v>
      </c>
      <c r="J45" s="50">
        <f t="shared" si="10"/>
        <v>-53753.256730529291</v>
      </c>
      <c r="K45" s="50">
        <f t="shared" si="10"/>
        <v>-73005.655463230622</v>
      </c>
      <c r="L45" s="50">
        <f t="shared" si="10"/>
        <v>-95415.943032147319</v>
      </c>
      <c r="M45" s="50">
        <f t="shared" si="10"/>
        <v>-120755.11840656337</v>
      </c>
      <c r="N45" s="50">
        <f t="shared" si="10"/>
        <v>-148348.98871243437</v>
      </c>
      <c r="O45" s="51">
        <f t="shared" si="10"/>
        <v>-182212.28112588721</v>
      </c>
      <c r="P45" s="51"/>
    </row>
    <row r="46" spans="1:16" outlineLevel="2" x14ac:dyDescent="0.2">
      <c r="A46" s="47" t="s">
        <v>13</v>
      </c>
      <c r="B46" s="42" t="s">
        <v>63</v>
      </c>
      <c r="C46" s="35">
        <f>VLOOKUP(B46,'UE-230172 Alloc. Factors'!$B$7:$E$49,4,FALSE)</f>
        <v>7.9787774498314715E-2</v>
      </c>
      <c r="D46" s="36">
        <f>$C46*'2023 TC Actual Additions'!D114</f>
        <v>219.93921164547285</v>
      </c>
      <c r="E46" s="36">
        <f>$C46*'2023 TC Actual Additions'!E114</f>
        <v>459.16426238336055</v>
      </c>
      <c r="F46" s="36">
        <f>$C46*'2023 TC Actual Additions'!F114</f>
        <v>419.48703846207025</v>
      </c>
      <c r="G46" s="36">
        <f>$C46*'2023 TC Actual Additions'!G114</f>
        <v>236.44321836482465</v>
      </c>
      <c r="H46" s="36">
        <f>$C46*'2023 TC Actual Additions'!H114</f>
        <v>-38.216043417486077</v>
      </c>
      <c r="I46" s="36">
        <f>$C46*'2023 TC Actual Additions'!I114</f>
        <v>-511.73505622385068</v>
      </c>
      <c r="J46" s="36">
        <f>$C46*'2023 TC Actual Additions'!J114</f>
        <v>-1333.2292382124604</v>
      </c>
      <c r="K46" s="36">
        <f>$C46*'2023 TC Actual Additions'!K114</f>
        <v>-2516.0796118812486</v>
      </c>
      <c r="L46" s="36">
        <f>$C46*'2023 TC Actual Additions'!L114</f>
        <v>-3979.0569615429172</v>
      </c>
      <c r="M46" s="36">
        <f>$C46*'2023 TC Actual Additions'!M114</f>
        <v>-5638.8140736944761</v>
      </c>
      <c r="N46" s="36">
        <f>$C46*'2023 TC Actual Additions'!N114</f>
        <v>-7476.4902233614075</v>
      </c>
      <c r="O46" s="37">
        <f>$C46*'2023 TC Actual Additions'!O114</f>
        <v>-9480.9540060162362</v>
      </c>
      <c r="P46" s="37"/>
    </row>
    <row r="47" spans="1:16" outlineLevel="2" x14ac:dyDescent="0.2">
      <c r="A47" s="47" t="s">
        <v>13</v>
      </c>
      <c r="B47" s="42" t="s">
        <v>61</v>
      </c>
      <c r="C47" s="35">
        <f>VLOOKUP(B47,'UE-230172 Alloc. Factors'!$B$7:$E$49,4,FALSE)</f>
        <v>7.9787774498314715E-2</v>
      </c>
      <c r="D47" s="36">
        <f>$C47*'2023 TC Actual Additions'!D115</f>
        <v>27.501568924318669</v>
      </c>
      <c r="E47" s="36">
        <f>$C47*'2023 TC Actual Additions'!E115</f>
        <v>-117.18792100740134</v>
      </c>
      <c r="F47" s="36">
        <f>$C47*'2023 TC Actual Additions'!F115</f>
        <v>-471.43224671789289</v>
      </c>
      <c r="G47" s="36">
        <f>$C47*'2023 TC Actual Additions'!G115</f>
        <v>-843.03935562643017</v>
      </c>
      <c r="H47" s="36">
        <f>$C47*'2023 TC Actual Additions'!H115</f>
        <v>-1222.1660858481812</v>
      </c>
      <c r="I47" s="36">
        <f>$C47*'2023 TC Actual Additions'!I115</f>
        <v>-1610.0660116421304</v>
      </c>
      <c r="J47" s="36">
        <f>$C47*'2023 TC Actual Additions'!J115</f>
        <v>-2007.2376450831782</v>
      </c>
      <c r="K47" s="36">
        <f>$C47*'2023 TC Actual Additions'!K115</f>
        <v>-2415.5704658722234</v>
      </c>
      <c r="L47" s="36">
        <f>$C47*'2023 TC Actual Additions'!L115</f>
        <v>-2856.2457080953764</v>
      </c>
      <c r="M47" s="36">
        <f>$C47*'2023 TC Actual Additions'!M115</f>
        <v>-3347.6814492799494</v>
      </c>
      <c r="N47" s="36">
        <f>$C47*'2023 TC Actual Additions'!N115</f>
        <v>-3920.0316985324957</v>
      </c>
      <c r="O47" s="37">
        <f>$C47*'2023 TC Actual Additions'!O115</f>
        <v>-4771.5862497697926</v>
      </c>
      <c r="P47" s="37"/>
    </row>
    <row r="48" spans="1:16" outlineLevel="1" x14ac:dyDescent="0.2">
      <c r="A48" s="48" t="s">
        <v>76</v>
      </c>
      <c r="B48" s="49"/>
      <c r="C48" s="38"/>
      <c r="D48" s="50">
        <f t="shared" ref="D48:O48" si="11">SUBTOTAL(9,D46:D47)</f>
        <v>247.44078056979151</v>
      </c>
      <c r="E48" s="50">
        <f t="shared" si="11"/>
        <v>341.97634137595924</v>
      </c>
      <c r="F48" s="50">
        <f t="shared" si="11"/>
        <v>-51.945208255822649</v>
      </c>
      <c r="G48" s="50">
        <f t="shared" si="11"/>
        <v>-606.59613726160546</v>
      </c>
      <c r="H48" s="50">
        <f t="shared" si="11"/>
        <v>-1260.3821292656673</v>
      </c>
      <c r="I48" s="50">
        <f t="shared" si="11"/>
        <v>-2121.8010678659812</v>
      </c>
      <c r="J48" s="50">
        <f t="shared" si="11"/>
        <v>-3340.4668832956386</v>
      </c>
      <c r="K48" s="50">
        <f t="shared" si="11"/>
        <v>-4931.650077753472</v>
      </c>
      <c r="L48" s="50">
        <f t="shared" si="11"/>
        <v>-6835.3026696382931</v>
      </c>
      <c r="M48" s="50">
        <f t="shared" si="11"/>
        <v>-8986.4955229744264</v>
      </c>
      <c r="N48" s="50">
        <f t="shared" si="11"/>
        <v>-11396.521921893904</v>
      </c>
      <c r="O48" s="51">
        <f t="shared" si="11"/>
        <v>-14252.540255786029</v>
      </c>
      <c r="P48" s="51"/>
    </row>
    <row r="49" spans="1:16" outlineLevel="2" x14ac:dyDescent="0.2">
      <c r="A49" s="47" t="s">
        <v>2</v>
      </c>
      <c r="B49" s="42" t="s">
        <v>27</v>
      </c>
      <c r="C49" s="35">
        <f>VLOOKUP(B49,'UE-230172 Alloc. Factors'!$B$7:$E$49,4,FALSE)</f>
        <v>0.22162982918040364</v>
      </c>
      <c r="D49" s="36">
        <f>$C49*'2023 TC Actual Additions'!D117</f>
        <v>0</v>
      </c>
      <c r="E49" s="36">
        <f>$C49*'2023 TC Actual Additions'!E117</f>
        <v>0</v>
      </c>
      <c r="F49" s="36">
        <f>$C49*'2023 TC Actual Additions'!F117</f>
        <v>0</v>
      </c>
      <c r="G49" s="36">
        <f>$C49*'2023 TC Actual Additions'!G117</f>
        <v>0</v>
      </c>
      <c r="H49" s="36">
        <f>$C49*'2023 TC Actual Additions'!H117</f>
        <v>0</v>
      </c>
      <c r="I49" s="36">
        <f>$C49*'2023 TC Actual Additions'!I117</f>
        <v>0</v>
      </c>
      <c r="J49" s="36">
        <f>$C49*'2023 TC Actual Additions'!J117</f>
        <v>0</v>
      </c>
      <c r="K49" s="36">
        <f>$C49*'2023 TC Actual Additions'!K117</f>
        <v>0</v>
      </c>
      <c r="L49" s="36">
        <f>$C49*'2023 TC Actual Additions'!L117</f>
        <v>0</v>
      </c>
      <c r="M49" s="36">
        <f>$C49*'2023 TC Actual Additions'!M117</f>
        <v>-3.0065013179012436</v>
      </c>
      <c r="N49" s="36">
        <f>$C49*'2023 TC Actual Additions'!N117</f>
        <v>-9.0195039537037314</v>
      </c>
      <c r="O49" s="37">
        <f>$C49*'2023 TC Actual Additions'!O117</f>
        <v>-15.032506589506218</v>
      </c>
      <c r="P49" s="37"/>
    </row>
    <row r="50" spans="1:16" outlineLevel="2" x14ac:dyDescent="0.2">
      <c r="A50" s="47" t="s">
        <v>2</v>
      </c>
      <c r="B50" s="42" t="s">
        <v>70</v>
      </c>
      <c r="C50" s="35">
        <f>VLOOKUP(B50,'UE-230172 Alloc. Factors'!$B$7:$E$49,4,FALSE)</f>
        <v>6.742981175467383E-2</v>
      </c>
      <c r="D50" s="36">
        <f>$C50*'2023 TC Actual Additions'!D118</f>
        <v>-27.712592700068239</v>
      </c>
      <c r="E50" s="36">
        <f>$C50*'2023 TC Actual Additions'!E118</f>
        <v>-186.96535235244181</v>
      </c>
      <c r="F50" s="36">
        <f>$C50*'2023 TC Actual Additions'!F118</f>
        <v>-465.31821991933566</v>
      </c>
      <c r="G50" s="36">
        <f>$C50*'2023 TC Actual Additions'!G118</f>
        <v>-769.4546335395587</v>
      </c>
      <c r="H50" s="36">
        <f>$C50*'2023 TC Actual Additions'!H118</f>
        <v>-1074.767462680521</v>
      </c>
      <c r="I50" s="36">
        <f>$C50*'2023 TC Actual Additions'!I118</f>
        <v>-1370.6290119770401</v>
      </c>
      <c r="J50" s="36">
        <f>$C50*'2023 TC Actual Additions'!J118</f>
        <v>-1667.7196127269356</v>
      </c>
      <c r="K50" s="36">
        <f>$C50*'2023 TC Actual Additions'!K118</f>
        <v>-1966.1559479043428</v>
      </c>
      <c r="L50" s="36">
        <f>$C50*'2023 TC Actual Additions'!L118</f>
        <v>-2288.9903536638958</v>
      </c>
      <c r="M50" s="36">
        <f>$C50*'2023 TC Actual Additions'!M118</f>
        <v>-2643.8953785264198</v>
      </c>
      <c r="N50" s="36">
        <f>$C50*'2023 TC Actual Additions'!N118</f>
        <v>-3006.4729500433805</v>
      </c>
      <c r="O50" s="37">
        <f>$C50*'2023 TC Actual Additions'!O118</f>
        <v>-3369.0505196939516</v>
      </c>
      <c r="P50" s="37"/>
    </row>
    <row r="51" spans="1:16" outlineLevel="2" x14ac:dyDescent="0.2">
      <c r="A51" s="47" t="s">
        <v>2</v>
      </c>
      <c r="B51" s="42" t="s">
        <v>31</v>
      </c>
      <c r="C51" s="35">
        <f>VLOOKUP(B51,'UE-230172 Alloc. Factors'!$B$7:$E$49,4,FALSE)</f>
        <v>7.9787774498314715E-2</v>
      </c>
      <c r="D51" s="36">
        <f>$C51*'2023 TC Actual Additions'!D119</f>
        <v>0.67687324328641429</v>
      </c>
      <c r="E51" s="36">
        <f>$C51*'2023 TC Actual Additions'!E119</f>
        <v>3.4076874655460201</v>
      </c>
      <c r="F51" s="36">
        <f>$C51*'2023 TC Actual Additions'!F119</f>
        <v>9.4655717419818046</v>
      </c>
      <c r="G51" s="36">
        <f>$C51*'2023 TC Actual Additions'!G119</f>
        <v>-52.498771917293972</v>
      </c>
      <c r="H51" s="36">
        <f>$C51*'2023 TC Actual Additions'!H119</f>
        <v>-184.3633984468982</v>
      </c>
      <c r="I51" s="36">
        <f>$C51*'2023 TC Actual Additions'!I119</f>
        <v>-315.48621089102608</v>
      </c>
      <c r="J51" s="36">
        <f>$C51*'2023 TC Actual Additions'!J119</f>
        <v>-446.63078601270809</v>
      </c>
      <c r="K51" s="36">
        <f>$C51*'2023 TC Actual Additions'!K119</f>
        <v>-578.4332686925261</v>
      </c>
      <c r="L51" s="36">
        <f>$C51*'2023 TC Actual Additions'!L119</f>
        <v>-710.21135934887616</v>
      </c>
      <c r="M51" s="36">
        <f>$C51*'2023 TC Actual Additions'!M119</f>
        <v>-971.93540572289567</v>
      </c>
      <c r="N51" s="36">
        <f>$C51*'2023 TC Actual Additions'!N119</f>
        <v>-1363.5964533288497</v>
      </c>
      <c r="O51" s="37">
        <f>$C51*'2023 TC Actual Additions'!O119</f>
        <v>-1755.2578502884569</v>
      </c>
      <c r="P51" s="37"/>
    </row>
    <row r="52" spans="1:16" outlineLevel="2" x14ac:dyDescent="0.2">
      <c r="A52" s="47" t="s">
        <v>2</v>
      </c>
      <c r="B52" s="42" t="s">
        <v>59</v>
      </c>
      <c r="C52" s="35">
        <f>VLOOKUP(B52,'UE-230172 Alloc. Factors'!$B$7:$E$49,4,FALSE)</f>
        <v>7.0845810240555085E-2</v>
      </c>
      <c r="D52" s="36">
        <f>$C52*'2023 TC Actual Additions'!D120</f>
        <v>-1102.1977787866838</v>
      </c>
      <c r="E52" s="36">
        <f>$C52*'2023 TC Actual Additions'!E120</f>
        <v>-3533.6053712309122</v>
      </c>
      <c r="F52" s="36">
        <f>$C52*'2023 TC Actual Additions'!F120</f>
        <v>-6372.4222929282259</v>
      </c>
      <c r="G52" s="36">
        <f>$C52*'2023 TC Actual Additions'!G120</f>
        <v>-9698.0571476412078</v>
      </c>
      <c r="H52" s="36">
        <f>$C52*'2023 TC Actual Additions'!H120</f>
        <v>-13398.976831494319</v>
      </c>
      <c r="I52" s="36">
        <f>$C52*'2023 TC Actual Additions'!I120</f>
        <v>-17358.447844609382</v>
      </c>
      <c r="J52" s="36">
        <f>$C52*'2023 TC Actual Additions'!J120</f>
        <v>-21602.73001640831</v>
      </c>
      <c r="K52" s="36">
        <f>$C52*'2023 TC Actual Additions'!K120</f>
        <v>-27327.225319058547</v>
      </c>
      <c r="L52" s="36">
        <f>$C52*'2023 TC Actual Additions'!L120</f>
        <v>-35071.952595323419</v>
      </c>
      <c r="M52" s="36">
        <f>$C52*'2023 TC Actual Additions'!M120</f>
        <v>-43640.853581372161</v>
      </c>
      <c r="N52" s="36">
        <f>$C52*'2023 TC Actual Additions'!N120</f>
        <v>-53744.154717620848</v>
      </c>
      <c r="O52" s="37">
        <f>$C52*'2023 TC Actual Additions'!O120</f>
        <v>-66126.039459816267</v>
      </c>
      <c r="P52" s="37"/>
    </row>
    <row r="53" spans="1:16" outlineLevel="1" x14ac:dyDescent="0.2">
      <c r="A53" s="48" t="s">
        <v>51</v>
      </c>
      <c r="B53" s="49"/>
      <c r="C53" s="38"/>
      <c r="D53" s="50">
        <f t="shared" ref="D53:O53" si="12">SUBTOTAL(9,D49:D52)</f>
        <v>-1129.2334982434656</v>
      </c>
      <c r="E53" s="50">
        <f t="shared" si="12"/>
        <v>-3717.1630361178081</v>
      </c>
      <c r="F53" s="50">
        <f t="shared" si="12"/>
        <v>-6828.2749411055802</v>
      </c>
      <c r="G53" s="50">
        <f t="shared" si="12"/>
        <v>-10520.01055309806</v>
      </c>
      <c r="H53" s="50">
        <f t="shared" si="12"/>
        <v>-14658.107692621739</v>
      </c>
      <c r="I53" s="50">
        <f t="shared" si="12"/>
        <v>-19044.563067477447</v>
      </c>
      <c r="J53" s="50">
        <f t="shared" si="12"/>
        <v>-23717.080415147953</v>
      </c>
      <c r="K53" s="50">
        <f t="shared" si="12"/>
        <v>-29871.814535655416</v>
      </c>
      <c r="L53" s="50">
        <f t="shared" si="12"/>
        <v>-38071.15430833619</v>
      </c>
      <c r="M53" s="50">
        <f t="shared" si="12"/>
        <v>-47259.690866939374</v>
      </c>
      <c r="N53" s="50">
        <f t="shared" si="12"/>
        <v>-58123.243624946779</v>
      </c>
      <c r="O53" s="51">
        <f t="shared" si="12"/>
        <v>-71265.380336388189</v>
      </c>
      <c r="P53" s="51"/>
    </row>
    <row r="54" spans="1:16" outlineLevel="2" x14ac:dyDescent="0.2">
      <c r="A54" s="47" t="s">
        <v>11</v>
      </c>
      <c r="B54" s="42" t="s">
        <v>27</v>
      </c>
      <c r="C54" s="35">
        <f>VLOOKUP(B54,'UE-230172 Alloc. Factors'!$B$7:$E$49,4,FALSE)</f>
        <v>0.22162982918040364</v>
      </c>
      <c r="D54" s="36">
        <f>$C54*'2023 TC Actual Additions'!D122</f>
        <v>-148.9242559824703</v>
      </c>
      <c r="E54" s="36">
        <f>$C54*'2023 TC Actual Additions'!E122</f>
        <v>-924.98838690475964</v>
      </c>
      <c r="F54" s="36">
        <f>$C54*'2023 TC Actual Additions'!F122</f>
        <v>-2194.1978954874671</v>
      </c>
      <c r="G54" s="36">
        <f>$C54*'2023 TC Actual Additions'!G122</f>
        <v>-3478.3371627732436</v>
      </c>
      <c r="H54" s="36">
        <f>$C54*'2023 TC Actual Additions'!H122</f>
        <v>-4772.1193425839328</v>
      </c>
      <c r="I54" s="36">
        <f>$C54*'2023 TC Actual Additions'!I122</f>
        <v>-6171.2994743464151</v>
      </c>
      <c r="J54" s="36">
        <f>$C54*'2023 TC Actual Additions'!J122</f>
        <v>-7872.8469061692076</v>
      </c>
      <c r="K54" s="36">
        <f>$C54*'2023 TC Actual Additions'!K122</f>
        <v>-9938.9186281537968</v>
      </c>
      <c r="L54" s="36">
        <f>$C54*'2023 TC Actual Additions'!L122</f>
        <v>-12223.606728563698</v>
      </c>
      <c r="M54" s="36">
        <f>$C54*'2023 TC Actual Additions'!M122</f>
        <v>-14636.321332556625</v>
      </c>
      <c r="N54" s="36">
        <f>$C54*'2023 TC Actual Additions'!N122</f>
        <v>-17116.358091235626</v>
      </c>
      <c r="O54" s="37">
        <f>$C54*'2023 TC Actual Additions'!O122</f>
        <v>-19598.827451104869</v>
      </c>
      <c r="P54" s="37"/>
    </row>
    <row r="55" spans="1:16" outlineLevel="2" x14ac:dyDescent="0.2">
      <c r="A55" s="47" t="s">
        <v>11</v>
      </c>
      <c r="B55" s="42" t="s">
        <v>31</v>
      </c>
      <c r="C55" s="35">
        <f>VLOOKUP(B55,'UE-230172 Alloc. Factors'!$B$7:$E$49,4,FALSE)</f>
        <v>7.9787774498314715E-2</v>
      </c>
      <c r="D55" s="36">
        <f>$C55*'2023 TC Actual Additions'!D123</f>
        <v>5.8816444970453441</v>
      </c>
      <c r="E55" s="36">
        <f>$C55*'2023 TC Actual Additions'!E123</f>
        <v>34.796530926716422</v>
      </c>
      <c r="F55" s="36">
        <f>$C55*'2023 TC Actual Additions'!F123</f>
        <v>82.919452024112942</v>
      </c>
      <c r="G55" s="36">
        <f>$C55*'2023 TC Actual Additions'!G123</f>
        <v>126.02999616090639</v>
      </c>
      <c r="H55" s="36">
        <f>$C55*'2023 TC Actual Additions'!H123</f>
        <v>148.52265345014095</v>
      </c>
      <c r="I55" s="36">
        <f>$C55*'2023 TC Actual Additions'!I123</f>
        <v>180.64254164846966</v>
      </c>
      <c r="J55" s="36">
        <f>$C55*'2023 TC Actual Additions'!J123</f>
        <v>247.06808630879817</v>
      </c>
      <c r="K55" s="36">
        <f>$C55*'2023 TC Actual Additions'!K123</f>
        <v>335.60894961728633</v>
      </c>
      <c r="L55" s="36">
        <f>$C55*'2023 TC Actual Additions'!L123</f>
        <v>415.18624322157029</v>
      </c>
      <c r="M55" s="36">
        <f>$C55*'2023 TC Actual Additions'!M123</f>
        <v>467.41796995346323</v>
      </c>
      <c r="N55" s="36">
        <f>$C55*'2023 TC Actual Additions'!N123</f>
        <v>-218.5887046832506</v>
      </c>
      <c r="O55" s="37">
        <f>$C55*'2023 TC Actual Additions'!O123</f>
        <v>-1006.0727688255399</v>
      </c>
      <c r="P55" s="37"/>
    </row>
    <row r="56" spans="1:16" outlineLevel="2" x14ac:dyDescent="0.2">
      <c r="A56" s="47" t="s">
        <v>11</v>
      </c>
      <c r="B56" s="42" t="s">
        <v>46</v>
      </c>
      <c r="C56" s="35">
        <f>VLOOKUP(B56,'UE-230172 Alloc. Factors'!$B$7:$E$49,4,FALSE)</f>
        <v>7.9787774498314715E-2</v>
      </c>
      <c r="D56" s="36">
        <f>$C56*'2023 TC Actual Additions'!D124</f>
        <v>-114.05879862816451</v>
      </c>
      <c r="E56" s="36">
        <f>$C56*'2023 TC Actual Additions'!E124</f>
        <v>-423.64285300593525</v>
      </c>
      <c r="F56" s="36">
        <f>$C56*'2023 TC Actual Additions'!F124</f>
        <v>-770.96700068671362</v>
      </c>
      <c r="G56" s="36">
        <f>$C56*'2023 TC Actual Additions'!G124</f>
        <v>-1072.6621187486983</v>
      </c>
      <c r="H56" s="36">
        <f>$C56*'2023 TC Actual Additions'!H124</f>
        <v>-1392.0253968839434</v>
      </c>
      <c r="I56" s="36">
        <f>$C56*'2023 TC Actual Additions'!I124</f>
        <v>-2093.2944939084937</v>
      </c>
      <c r="J56" s="36">
        <f>$C56*'2023 TC Actual Additions'!J124</f>
        <v>-3402.8991135665924</v>
      </c>
      <c r="K56" s="36">
        <f>$C56*'2023 TC Actual Additions'!K124</f>
        <v>-5081.2651133768986</v>
      </c>
      <c r="L56" s="36">
        <f>$C56*'2023 TC Actual Additions'!L124</f>
        <v>-6956.9165415978268</v>
      </c>
      <c r="M56" s="36">
        <f>$C56*'2023 TC Actual Additions'!M124</f>
        <v>-9846.5351689914642</v>
      </c>
      <c r="N56" s="36">
        <f>$C56*'2023 TC Actual Additions'!N124</f>
        <v>-13671.326831170602</v>
      </c>
      <c r="O56" s="37">
        <f>$C56*'2023 TC Actual Additions'!O124</f>
        <v>-28087.198654186497</v>
      </c>
      <c r="P56" s="37"/>
    </row>
    <row r="57" spans="1:16" outlineLevel="1" x14ac:dyDescent="0.2">
      <c r="A57" s="48" t="s">
        <v>44</v>
      </c>
      <c r="B57" s="49"/>
      <c r="C57" s="38"/>
      <c r="D57" s="50">
        <f t="shared" ref="D57:O57" si="13">SUBTOTAL(9,D54:D56)</f>
        <v>-257.10141011358945</v>
      </c>
      <c r="E57" s="50">
        <f t="shared" si="13"/>
        <v>-1313.8347089839785</v>
      </c>
      <c r="F57" s="50">
        <f t="shared" si="13"/>
        <v>-2882.2454441500677</v>
      </c>
      <c r="G57" s="50">
        <f t="shared" si="13"/>
        <v>-4424.9692853610359</v>
      </c>
      <c r="H57" s="50">
        <f t="shared" si="13"/>
        <v>-6015.6220860177355</v>
      </c>
      <c r="I57" s="50">
        <f t="shared" si="13"/>
        <v>-8083.9514266064389</v>
      </c>
      <c r="J57" s="50">
        <f t="shared" si="13"/>
        <v>-11028.677933427001</v>
      </c>
      <c r="K57" s="50">
        <f t="shared" si="13"/>
        <v>-14684.574791913408</v>
      </c>
      <c r="L57" s="50">
        <f t="shared" si="13"/>
        <v>-18765.337026939957</v>
      </c>
      <c r="M57" s="50">
        <f t="shared" si="13"/>
        <v>-24015.438531594627</v>
      </c>
      <c r="N57" s="50">
        <f t="shared" si="13"/>
        <v>-31006.273627089478</v>
      </c>
      <c r="O57" s="51">
        <f t="shared" si="13"/>
        <v>-48692.098874116906</v>
      </c>
      <c r="P57" s="51"/>
    </row>
    <row r="58" spans="1:16" outlineLevel="2" x14ac:dyDescent="0.2">
      <c r="A58" s="47" t="s">
        <v>15</v>
      </c>
      <c r="B58" s="42" t="s">
        <v>27</v>
      </c>
      <c r="C58" s="35">
        <f>VLOOKUP(B58,'UE-230172 Alloc. Factors'!$B$7:$E$49,4,FALSE)</f>
        <v>0.22162982918040364</v>
      </c>
      <c r="D58" s="36">
        <f>$C58*('2023 TC Actual Additions'!D126+'2023 TC Actual Additions'!D129)</f>
        <v>-22.546056389182276</v>
      </c>
      <c r="E58" s="36">
        <f>$C58*('2023 TC Actual Additions'!E126+'2023 TC Actual Additions'!E129)</f>
        <v>-70.173369636038203</v>
      </c>
      <c r="F58" s="36">
        <f>$C58*('2023 TC Actual Additions'!F126+'2023 TC Actual Additions'!F129)</f>
        <v>-15.181578837301162</v>
      </c>
      <c r="G58" s="36">
        <f>$C58*('2023 TC Actual Additions'!G126+'2023 TC Actual Additions'!G129)</f>
        <v>146.00490197065207</v>
      </c>
      <c r="H58" s="36">
        <f>$C58*('2023 TC Actual Additions'!H126+'2023 TC Actual Additions'!H129)</f>
        <v>314.34860639074969</v>
      </c>
      <c r="I58" s="36">
        <f>$C58*('2023 TC Actual Additions'!I126+'2023 TC Actual Additions'!I129)</f>
        <v>488.80914892785921</v>
      </c>
      <c r="J58" s="36">
        <f>$C58*('2023 TC Actual Additions'!J126+'2023 TC Actual Additions'!J129)</f>
        <v>663.26969146496879</v>
      </c>
      <c r="K58" s="36">
        <f>$C58*('2023 TC Actual Additions'!K126+'2023 TC Actual Additions'!K129)</f>
        <v>837.73023400207751</v>
      </c>
      <c r="L58" s="36">
        <f>$C58*('2023 TC Actual Additions'!L126+'2023 TC Actual Additions'!L129)</f>
        <v>1012.1907765391862</v>
      </c>
      <c r="M58" s="36">
        <f>$C58*('2023 TC Actual Additions'!M126+'2023 TC Actual Additions'!M129)</f>
        <v>1186.6513190762948</v>
      </c>
      <c r="N58" s="36">
        <f>$C58*('2023 TC Actual Additions'!N126+'2023 TC Actual Additions'!N129)</f>
        <v>1361.1118616134036</v>
      </c>
      <c r="O58" s="40">
        <f>$C58*('2023 TC Actual Additions'!O126+'2023 TC Actual Additions'!O129)</f>
        <v>386.49017266359891</v>
      </c>
      <c r="P58" s="37"/>
    </row>
    <row r="59" spans="1:16" outlineLevel="2" x14ac:dyDescent="0.2">
      <c r="A59" s="47" t="s">
        <v>15</v>
      </c>
      <c r="B59" s="42" t="s">
        <v>33</v>
      </c>
      <c r="C59" s="35">
        <f>VLOOKUP(B59,'UE-230172 Alloc. Factors'!$B$7:$E$49,4,FALSE)</f>
        <v>0.22162982918040364</v>
      </c>
      <c r="D59" s="36">
        <f>$C59*('2023 TC Actual Additions'!D127+'2023 TC Actual Additions'!D130)</f>
        <v>-2856.3427427462316</v>
      </c>
      <c r="E59" s="36">
        <f>$C59*('2023 TC Actual Additions'!E127+'2023 TC Actual Additions'!E130)</f>
        <v>-8379.2734321657372</v>
      </c>
      <c r="F59" s="36">
        <f>$C59*('2023 TC Actual Additions'!F127+'2023 TC Actual Additions'!F130)</f>
        <v>-13872.668715665384</v>
      </c>
      <c r="G59" s="36">
        <f>$C59*('2023 TC Actual Additions'!G127+'2023 TC Actual Additions'!G130)</f>
        <v>-23233.632580909241</v>
      </c>
      <c r="H59" s="36">
        <f>$C59*('2023 TC Actual Additions'!H127+'2023 TC Actual Additions'!H130)</f>
        <v>-51034.229622745224</v>
      </c>
      <c r="I59" s="36">
        <f>$C59*('2023 TC Actual Additions'!I127+'2023 TC Actual Additions'!I130)</f>
        <v>-99243.958912871356</v>
      </c>
      <c r="J59" s="36">
        <f>$C59*('2023 TC Actual Additions'!J127+'2023 TC Actual Additions'!J130)</f>
        <v>-153367.64265855745</v>
      </c>
      <c r="K59" s="36">
        <f>$C59*('2023 TC Actual Additions'!K127+'2023 TC Actual Additions'!K130)</f>
        <v>-211930.46208582693</v>
      </c>
      <c r="L59" s="36">
        <f>$C59*('2023 TC Actual Additions'!L127+'2023 TC Actual Additions'!L130)</f>
        <v>-346138.77294671111</v>
      </c>
      <c r="M59" s="36">
        <f>$C59*('2023 TC Actual Additions'!M127+'2023 TC Actual Additions'!M130)</f>
        <v>-554803.90484971832</v>
      </c>
      <c r="N59" s="36">
        <f>$C59*('2023 TC Actual Additions'!N127+'2023 TC Actual Additions'!N130)</f>
        <v>-767365.78981207323</v>
      </c>
      <c r="O59" s="37">
        <f>$C59*('2023 TC Actual Additions'!O127+'2023 TC Actual Additions'!O130)</f>
        <v>-982519.9868570118</v>
      </c>
      <c r="P59" s="37"/>
    </row>
    <row r="60" spans="1:16" outlineLevel="2" x14ac:dyDescent="0.2">
      <c r="A60" s="47" t="s">
        <v>15</v>
      </c>
      <c r="B60" s="42" t="s">
        <v>31</v>
      </c>
      <c r="C60" s="35">
        <f>VLOOKUP(B60,'UE-230172 Alloc. Factors'!$B$7:$E$49,4,FALSE)</f>
        <v>7.9787774498314715E-2</v>
      </c>
      <c r="D60" s="36">
        <f>$C60*'2023 TC Actual Additions'!D128</f>
        <v>0</v>
      </c>
      <c r="E60" s="36">
        <f>$C60*'2023 TC Actual Additions'!E128</f>
        <v>0.48661874767931035</v>
      </c>
      <c r="F60" s="36">
        <f>$C60*'2023 TC Actual Additions'!F128</f>
        <v>-21.079808078083399</v>
      </c>
      <c r="G60" s="36">
        <f>$C60*'2023 TC Actual Additions'!G128</f>
        <v>-64.311686514854458</v>
      </c>
      <c r="H60" s="36">
        <f>$C60*'2023 TC Actual Additions'!H128</f>
        <v>-107.59314525851809</v>
      </c>
      <c r="I60" s="36">
        <f>$C60*'2023 TC Actual Additions'!I128</f>
        <v>-151.29207446337125</v>
      </c>
      <c r="J60" s="36">
        <f>$C60*'2023 TC Actual Additions'!J128</f>
        <v>-191.48344838287099</v>
      </c>
      <c r="K60" s="36">
        <f>$C60*'2023 TC Actual Additions'!K128</f>
        <v>-228.67358957283338</v>
      </c>
      <c r="L60" s="36">
        <f>$C60*'2023 TC Actual Additions'!L128</f>
        <v>-265.86373076279574</v>
      </c>
      <c r="M60" s="36">
        <f>$C60*'2023 TC Actual Additions'!M128</f>
        <v>-303.05387195275813</v>
      </c>
      <c r="N60" s="36">
        <f>$C60*'2023 TC Actual Additions'!N128</f>
        <v>-340.24401314272046</v>
      </c>
      <c r="O60" s="37">
        <f>$C60*'2023 TC Actual Additions'!O128</f>
        <v>-378.77863338296947</v>
      </c>
      <c r="P60" s="37"/>
    </row>
    <row r="61" spans="1:16" outlineLevel="1" x14ac:dyDescent="0.2">
      <c r="A61" s="48" t="s">
        <v>39</v>
      </c>
      <c r="B61" s="49"/>
      <c r="C61" s="38"/>
      <c r="D61" s="50">
        <f t="shared" ref="D61:O61" si="14">SUBTOTAL(9,D58:D60)</f>
        <v>-2878.888799135414</v>
      </c>
      <c r="E61" s="50">
        <f t="shared" si="14"/>
        <v>-8448.960183054096</v>
      </c>
      <c r="F61" s="50">
        <f t="shared" si="14"/>
        <v>-13908.930102580769</v>
      </c>
      <c r="G61" s="50">
        <f t="shared" si="14"/>
        <v>-23151.939365453443</v>
      </c>
      <c r="H61" s="50">
        <f t="shared" si="14"/>
        <v>-50827.474161612998</v>
      </c>
      <c r="I61" s="50">
        <f t="shared" si="14"/>
        <v>-98906.44183840687</v>
      </c>
      <c r="J61" s="50">
        <f t="shared" si="14"/>
        <v>-152895.85641547537</v>
      </c>
      <c r="K61" s="50">
        <f t="shared" si="14"/>
        <v>-211321.40544139768</v>
      </c>
      <c r="L61" s="50">
        <f t="shared" si="14"/>
        <v>-345392.44590093469</v>
      </c>
      <c r="M61" s="50">
        <f t="shared" si="14"/>
        <v>-553920.30740259483</v>
      </c>
      <c r="N61" s="50">
        <f t="shared" si="14"/>
        <v>-766344.92196360265</v>
      </c>
      <c r="O61" s="51">
        <f t="shared" si="14"/>
        <v>-982512.2753177312</v>
      </c>
      <c r="P61" s="51"/>
    </row>
    <row r="62" spans="1:16" outlineLevel="2" x14ac:dyDescent="0.2">
      <c r="A62" s="47" t="s">
        <v>8</v>
      </c>
      <c r="B62" s="42" t="s">
        <v>31</v>
      </c>
      <c r="C62" s="35">
        <f>VLOOKUP(B62,'UE-230172 Alloc. Factors'!$B$7:$E$49,4,FALSE)</f>
        <v>7.9787774498314715E-2</v>
      </c>
      <c r="D62" s="36">
        <f>$C62*'2023 TC Actual Additions'!D132</f>
        <v>-359.28305166186823</v>
      </c>
      <c r="E62" s="36">
        <f>$C62*'2023 TC Actual Additions'!E132</f>
        <v>-1881.7793749743491</v>
      </c>
      <c r="F62" s="36">
        <f>$C62*'2023 TC Actual Additions'!F132</f>
        <v>-4547.9679826646152</v>
      </c>
      <c r="G62" s="36">
        <f>$C62*'2023 TC Actual Additions'!G132</f>
        <v>-7658.8881813698135</v>
      </c>
      <c r="H62" s="36">
        <f>$C62*'2023 TC Actual Additions'!H132</f>
        <v>-10974.387508557611</v>
      </c>
      <c r="I62" s="36">
        <f>$C62*'2023 TC Actual Additions'!I132</f>
        <v>-16200.052144321311</v>
      </c>
      <c r="J62" s="36">
        <f>$C62*'2023 TC Actual Additions'!J132</f>
        <v>-24131.03221747249</v>
      </c>
      <c r="K62" s="36">
        <f>$C62*'2023 TC Actual Additions'!K132</f>
        <v>-34161.569621295814</v>
      </c>
      <c r="L62" s="36">
        <f>$C62*'2023 TC Actual Additions'!L132</f>
        <v>-46089.960239565902</v>
      </c>
      <c r="M62" s="36">
        <f>$C62*'2023 TC Actual Additions'!M132</f>
        <v>-59611.880750070079</v>
      </c>
      <c r="N62" s="36">
        <f>$C62*'2023 TC Actual Additions'!N132</f>
        <v>-75435.073517919853</v>
      </c>
      <c r="O62" s="37">
        <f>$C62*'2023 TC Actual Additions'!O132</f>
        <v>-95021.808039161828</v>
      </c>
      <c r="P62" s="37"/>
    </row>
    <row r="63" spans="1:16" outlineLevel="1" x14ac:dyDescent="0.2">
      <c r="A63" s="48" t="s">
        <v>29</v>
      </c>
      <c r="B63" s="49"/>
      <c r="C63" s="38"/>
      <c r="D63" s="50">
        <f t="shared" ref="D63:O63" si="15">SUBTOTAL(9,D62:D62)</f>
        <v>-359.28305166186823</v>
      </c>
      <c r="E63" s="50">
        <f t="shared" si="15"/>
        <v>-1881.7793749743491</v>
      </c>
      <c r="F63" s="50">
        <f t="shared" si="15"/>
        <v>-4547.9679826646152</v>
      </c>
      <c r="G63" s="50">
        <f t="shared" si="15"/>
        <v>-7658.8881813698135</v>
      </c>
      <c r="H63" s="50">
        <f t="shared" si="15"/>
        <v>-10974.387508557611</v>
      </c>
      <c r="I63" s="50">
        <f t="shared" si="15"/>
        <v>-16200.052144321311</v>
      </c>
      <c r="J63" s="50">
        <f t="shared" si="15"/>
        <v>-24131.03221747249</v>
      </c>
      <c r="K63" s="50">
        <f t="shared" si="15"/>
        <v>-34161.569621295814</v>
      </c>
      <c r="L63" s="50">
        <f t="shared" si="15"/>
        <v>-46089.960239565902</v>
      </c>
      <c r="M63" s="50">
        <f t="shared" si="15"/>
        <v>-59611.880750070079</v>
      </c>
      <c r="N63" s="50">
        <f t="shared" si="15"/>
        <v>-75435.073517919853</v>
      </c>
      <c r="O63" s="51">
        <f t="shared" si="15"/>
        <v>-95021.808039161828</v>
      </c>
      <c r="P63" s="51"/>
    </row>
    <row r="64" spans="1:16" x14ac:dyDescent="0.2">
      <c r="A64" s="52" t="s">
        <v>26</v>
      </c>
      <c r="B64" s="53"/>
      <c r="C64" s="39"/>
      <c r="D64" s="54">
        <f t="shared" ref="D64:O64" si="16">SUBTOTAL(9,D37:D62)</f>
        <v>-8509.5174265835994</v>
      </c>
      <c r="E64" s="54">
        <f t="shared" si="16"/>
        <v>-28644.642629736267</v>
      </c>
      <c r="F64" s="54">
        <f t="shared" si="16"/>
        <v>-54392.936022129128</v>
      </c>
      <c r="G64" s="54">
        <f t="shared" si="16"/>
        <v>-89470.668359209725</v>
      </c>
      <c r="H64" s="54">
        <f t="shared" si="16"/>
        <v>-149670.38694809109</v>
      </c>
      <c r="I64" s="54">
        <f t="shared" si="16"/>
        <v>-243549.60733817759</v>
      </c>
      <c r="J64" s="54">
        <f t="shared" si="16"/>
        <v>-360532.59213059873</v>
      </c>
      <c r="K64" s="54">
        <f t="shared" si="16"/>
        <v>-497511.57349020778</v>
      </c>
      <c r="L64" s="54">
        <f t="shared" si="16"/>
        <v>-728088.17945618276</v>
      </c>
      <c r="M64" s="54">
        <f t="shared" si="16"/>
        <v>-1048906.5162502341</v>
      </c>
      <c r="N64" s="54">
        <f t="shared" si="16"/>
        <v>-1386899.5504783343</v>
      </c>
      <c r="O64" s="55">
        <f t="shared" si="16"/>
        <v>-1760707.8780400727</v>
      </c>
      <c r="P64" s="55"/>
    </row>
    <row r="66" spans="1:16" x14ac:dyDescent="0.2">
      <c r="A66" s="158" t="s">
        <v>239</v>
      </c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60"/>
    </row>
    <row r="67" spans="1:16" x14ac:dyDescent="0.2">
      <c r="A67" s="43" t="s">
        <v>25</v>
      </c>
      <c r="B67" s="41" t="s">
        <v>102</v>
      </c>
      <c r="C67" s="41" t="s">
        <v>104</v>
      </c>
      <c r="D67" s="44">
        <v>44941</v>
      </c>
      <c r="E67" s="44">
        <v>44972</v>
      </c>
      <c r="F67" s="44">
        <v>45000</v>
      </c>
      <c r="G67" s="44">
        <v>45031</v>
      </c>
      <c r="H67" s="44">
        <v>45061</v>
      </c>
      <c r="I67" s="44">
        <v>45092</v>
      </c>
      <c r="J67" s="44">
        <v>45122</v>
      </c>
      <c r="K67" s="44">
        <v>45153</v>
      </c>
      <c r="L67" s="44">
        <v>45184</v>
      </c>
      <c r="M67" s="44">
        <v>45214</v>
      </c>
      <c r="N67" s="44">
        <v>45245</v>
      </c>
      <c r="O67" s="45">
        <v>45275</v>
      </c>
      <c r="P67" s="46" t="s">
        <v>245</v>
      </c>
    </row>
    <row r="68" spans="1:16" outlineLevel="2" x14ac:dyDescent="0.2">
      <c r="A68" s="47" t="s">
        <v>6</v>
      </c>
      <c r="B68" s="42" t="s">
        <v>55</v>
      </c>
      <c r="C68" s="35">
        <f>VLOOKUP(B68,'UE-230172 Alloc. Factors'!$B$7:$E$49,4,FALSE)</f>
        <v>1</v>
      </c>
      <c r="D68" s="36">
        <f>D6+D37</f>
        <v>1719426.166014778</v>
      </c>
      <c r="E68" s="36">
        <f>SUM($D6:E6)+E37</f>
        <v>3205581.9959564712</v>
      </c>
      <c r="F68" s="36">
        <f>SUM($D6:F6)+F37</f>
        <v>4706736.8749793051</v>
      </c>
      <c r="G68" s="36">
        <f>SUM($D6:G6)+G37</f>
        <v>5999132.2232525041</v>
      </c>
      <c r="H68" s="36">
        <f>SUM($D6:H6)+H37</f>
        <v>7145976.4270025957</v>
      </c>
      <c r="I68" s="36">
        <f>SUM($D6:I6)+I37</f>
        <v>11753675.33221904</v>
      </c>
      <c r="J68" s="36">
        <f>SUM($D6:J6)+J37</f>
        <v>15716686.858464751</v>
      </c>
      <c r="K68" s="36">
        <f>SUM($D6:K6)+K37</f>
        <v>19251336.636441045</v>
      </c>
      <c r="L68" s="36">
        <f>SUM($D6:L6)+L37</f>
        <v>25029622.07372139</v>
      </c>
      <c r="M68" s="36">
        <f>SUM($D6:M6)+M37</f>
        <v>27376280.275230512</v>
      </c>
      <c r="N68" s="36">
        <f>SUM($D6:N6)+N37</f>
        <v>29601153.242889568</v>
      </c>
      <c r="O68" s="37">
        <f>SUM($D6:O6)+O37</f>
        <v>35253987.775909007</v>
      </c>
      <c r="P68" s="37">
        <f>P6+O37</f>
        <v>35253987.775909007</v>
      </c>
    </row>
    <row r="69" spans="1:16" outlineLevel="1" x14ac:dyDescent="0.2">
      <c r="A69" s="48" t="s">
        <v>94</v>
      </c>
      <c r="B69" s="49"/>
      <c r="C69" s="38"/>
      <c r="D69" s="50">
        <f t="shared" ref="D69:P69" si="17">SUBTOTAL(9,D68:D68)</f>
        <v>1719426.166014778</v>
      </c>
      <c r="E69" s="50">
        <f t="shared" si="17"/>
        <v>3205581.9959564712</v>
      </c>
      <c r="F69" s="50">
        <f t="shared" si="17"/>
        <v>4706736.8749793051</v>
      </c>
      <c r="G69" s="50">
        <f t="shared" si="17"/>
        <v>5999132.2232525041</v>
      </c>
      <c r="H69" s="50">
        <f t="shared" si="17"/>
        <v>7145976.4270025957</v>
      </c>
      <c r="I69" s="50">
        <f t="shared" si="17"/>
        <v>11753675.33221904</v>
      </c>
      <c r="J69" s="50">
        <f t="shared" si="17"/>
        <v>15716686.858464751</v>
      </c>
      <c r="K69" s="50">
        <f t="shared" si="17"/>
        <v>19251336.636441045</v>
      </c>
      <c r="L69" s="50">
        <f t="shared" si="17"/>
        <v>25029622.07372139</v>
      </c>
      <c r="M69" s="50">
        <f t="shared" si="17"/>
        <v>27376280.275230512</v>
      </c>
      <c r="N69" s="50">
        <f t="shared" si="17"/>
        <v>29601153.242889568</v>
      </c>
      <c r="O69" s="51">
        <f t="shared" si="17"/>
        <v>35253987.775909007</v>
      </c>
      <c r="P69" s="51">
        <f t="shared" si="17"/>
        <v>35253987.775909007</v>
      </c>
    </row>
    <row r="70" spans="1:16" outlineLevel="2" x14ac:dyDescent="0.2">
      <c r="A70" s="47" t="s">
        <v>4</v>
      </c>
      <c r="B70" s="42" t="s">
        <v>27</v>
      </c>
      <c r="C70" s="35">
        <f>VLOOKUP(B70,'UE-230172 Alloc. Factors'!$B$7:$E$49,4,FALSE)</f>
        <v>0.22162982918040364</v>
      </c>
      <c r="D70" s="36">
        <f t="shared" ref="D70:D75" si="18">D8+D39</f>
        <v>0</v>
      </c>
      <c r="E70" s="36">
        <f>SUM($D8:E8)+E39</f>
        <v>23044.3485673754</v>
      </c>
      <c r="F70" s="36">
        <f>SUM($D8:F8)+F39</f>
        <v>23090.486849382847</v>
      </c>
      <c r="G70" s="36">
        <f>SUM($D8:G8)+G39</f>
        <v>22998.311319480315</v>
      </c>
      <c r="H70" s="36">
        <f>SUM($D8:H8)+H39</f>
        <v>22906.135789577787</v>
      </c>
      <c r="I70" s="36">
        <f>SUM($D8:I8)+I39</f>
        <v>22813.960259675259</v>
      </c>
      <c r="J70" s="36">
        <f>SUM($D8:J8)+J39</f>
        <v>22721.784729772728</v>
      </c>
      <c r="K70" s="36">
        <f>SUM($D8:K8)+K39</f>
        <v>22629.6091998702</v>
      </c>
      <c r="L70" s="36">
        <f>SUM($D8:L8)+L39</f>
        <v>22537.433669967668</v>
      </c>
      <c r="M70" s="36">
        <f>SUM($D8:M8)+M39</f>
        <v>22445.25814006514</v>
      </c>
      <c r="N70" s="36">
        <f>SUM($D8:N8)+N39</f>
        <v>22353.082610162612</v>
      </c>
      <c r="O70" s="37">
        <f>SUM($D8:O8)+O39</f>
        <v>23302.194804594543</v>
      </c>
      <c r="P70" s="37">
        <f t="shared" ref="P70:P75" si="19">P8+O39</f>
        <v>23302.194804594543</v>
      </c>
    </row>
    <row r="71" spans="1:16" outlineLevel="2" x14ac:dyDescent="0.2">
      <c r="A71" s="47" t="s">
        <v>4</v>
      </c>
      <c r="B71" s="42" t="s">
        <v>70</v>
      </c>
      <c r="C71" s="35">
        <f>VLOOKUP(B71,'UE-230172 Alloc. Factors'!$B$7:$E$49,4,FALSE)</f>
        <v>6.742981175467383E-2</v>
      </c>
      <c r="D71" s="36">
        <f t="shared" si="18"/>
        <v>69.027326593040968</v>
      </c>
      <c r="E71" s="36">
        <f>SUM($D9:E9)+E40</f>
        <v>486.0757630621344</v>
      </c>
      <c r="F71" s="36">
        <f>SUM($D9:F9)+F40</f>
        <v>483.72045054638062</v>
      </c>
      <c r="G71" s="36">
        <f>SUM($D9:G9)+G40</f>
        <v>472.28275437431995</v>
      </c>
      <c r="H71" s="36">
        <f>SUM($D9:H9)+H40</f>
        <v>469.97142091218461</v>
      </c>
      <c r="I71" s="36">
        <f>SUM($D9:I9)+I40</f>
        <v>467.66008745004928</v>
      </c>
      <c r="J71" s="36">
        <f>SUM($D9:J9)+J40</f>
        <v>465.34875398791394</v>
      </c>
      <c r="K71" s="36">
        <f>SUM($D9:K9)+K40</f>
        <v>463.03742052577854</v>
      </c>
      <c r="L71" s="36">
        <f>SUM($D9:L9)+L40</f>
        <v>460.72608706364321</v>
      </c>
      <c r="M71" s="36">
        <f>SUM($D9:M9)+M40</f>
        <v>458.41475360150787</v>
      </c>
      <c r="N71" s="36">
        <f>SUM($D9:N9)+N40</f>
        <v>456.10342013937253</v>
      </c>
      <c r="O71" s="37">
        <f>SUM($D9:O9)+O40</f>
        <v>453.79208667723714</v>
      </c>
      <c r="P71" s="37">
        <f t="shared" si="19"/>
        <v>453.79208667723714</v>
      </c>
    </row>
    <row r="72" spans="1:16" outlineLevel="2" x14ac:dyDescent="0.2">
      <c r="A72" s="47" t="s">
        <v>4</v>
      </c>
      <c r="B72" s="42" t="s">
        <v>33</v>
      </c>
      <c r="C72" s="35">
        <f>VLOOKUP(B72,'UE-230172 Alloc. Factors'!$B$7:$E$49,4,FALSE)</f>
        <v>0.22162982918040364</v>
      </c>
      <c r="D72" s="36">
        <f t="shared" si="18"/>
        <v>0</v>
      </c>
      <c r="E72" s="36">
        <f>SUM($D10:E10)+E41</f>
        <v>7586.1595922078623</v>
      </c>
      <c r="F72" s="36">
        <f>SUM($D10:F10)+F41</f>
        <v>219321.25259621444</v>
      </c>
      <c r="G72" s="36">
        <f>SUM($D10:G10)+G41</f>
        <v>226060.18544779363</v>
      </c>
      <c r="H72" s="36">
        <f>SUM($D10:H10)+H41</f>
        <v>225689.92863705198</v>
      </c>
      <c r="I72" s="36">
        <f>SUM($D10:I10)+I41</f>
        <v>266460.28119277878</v>
      </c>
      <c r="J72" s="36">
        <f>SUM($D10:J10)+J41</f>
        <v>266309.88681334478</v>
      </c>
      <c r="K72" s="36">
        <f>SUM($D10:K10)+K41</f>
        <v>265871.88800555043</v>
      </c>
      <c r="L72" s="36">
        <f>SUM($D10:L10)+L41</f>
        <v>265433.88919775607</v>
      </c>
      <c r="M72" s="36">
        <f>SUM($D10:M10)+M41</f>
        <v>268827.44580337394</v>
      </c>
      <c r="N72" s="36">
        <f>SUM($D10:N10)+N41</f>
        <v>268383.18169632042</v>
      </c>
      <c r="O72" s="37">
        <f>SUM($D10:O10)+O41</f>
        <v>261978.99143123624</v>
      </c>
      <c r="P72" s="37">
        <f t="shared" si="19"/>
        <v>261978.99143123624</v>
      </c>
    </row>
    <row r="73" spans="1:16" outlineLevel="2" x14ac:dyDescent="0.2">
      <c r="A73" s="47" t="s">
        <v>4</v>
      </c>
      <c r="B73" s="42" t="s">
        <v>31</v>
      </c>
      <c r="C73" s="35">
        <f>VLOOKUP(B73,'UE-230172 Alloc. Factors'!$B$7:$E$49,4,FALSE)</f>
        <v>7.9787774498314715E-2</v>
      </c>
      <c r="D73" s="36">
        <f t="shared" si="18"/>
        <v>12014.11334053566</v>
      </c>
      <c r="E73" s="36">
        <f>SUM($D11:E11)+E42</f>
        <v>42978.494528089708</v>
      </c>
      <c r="F73" s="36">
        <f>SUM($D11:F11)+F42</f>
        <v>114558.25273752605</v>
      </c>
      <c r="G73" s="36">
        <f>SUM($D11:G11)+G42</f>
        <v>123393.46975405925</v>
      </c>
      <c r="H73" s="36">
        <f>SUM($D11:H11)+H42</f>
        <v>131900.72896471206</v>
      </c>
      <c r="I73" s="36">
        <f>SUM($D11:I11)+I42</f>
        <v>150972.67218056077</v>
      </c>
      <c r="J73" s="36">
        <f>SUM($D11:J11)+J42</f>
        <v>175673.53778473762</v>
      </c>
      <c r="K73" s="36">
        <f>SUM($D11:K11)+K42</f>
        <v>229469.53743843263</v>
      </c>
      <c r="L73" s="36">
        <f>SUM($D11:L11)+L42</f>
        <v>255307.89218240054</v>
      </c>
      <c r="M73" s="36">
        <f>SUM($D11:M11)+M42</f>
        <v>258840.37352700738</v>
      </c>
      <c r="N73" s="36">
        <f>SUM($D11:N11)+N42</f>
        <v>261793.11127601503</v>
      </c>
      <c r="O73" s="37">
        <f>SUM($D11:O11)+O42</f>
        <v>259763.48516718068</v>
      </c>
      <c r="P73" s="37">
        <f t="shared" si="19"/>
        <v>259763.48516718068</v>
      </c>
    </row>
    <row r="74" spans="1:16" outlineLevel="2" x14ac:dyDescent="0.2">
      <c r="A74" s="47" t="s">
        <v>4</v>
      </c>
      <c r="B74" s="42" t="s">
        <v>59</v>
      </c>
      <c r="C74" s="35">
        <f>VLOOKUP(B74,'UE-230172 Alloc. Factors'!$B$7:$E$49,4,FALSE)</f>
        <v>7.0845810240555085E-2</v>
      </c>
      <c r="D74" s="36">
        <f t="shared" si="18"/>
        <v>883920.68006251426</v>
      </c>
      <c r="E74" s="36">
        <f>SUM($D12:E12)+E43</f>
        <v>523714.76671642606</v>
      </c>
      <c r="F74" s="36">
        <f>SUM($D12:F12)+F43</f>
        <v>150402.9418053971</v>
      </c>
      <c r="G74" s="36">
        <f>SUM($D12:G12)+G43</f>
        <v>589567.38470909162</v>
      </c>
      <c r="H74" s="36">
        <f>SUM($D12:H12)+H43</f>
        <v>1374265.8933967121</v>
      </c>
      <c r="I74" s="36">
        <f>SUM($D12:I12)+I43</f>
        <v>2211156.4881540835</v>
      </c>
      <c r="J74" s="36">
        <f>SUM($D12:J12)+J43</f>
        <v>2796440.2554970612</v>
      </c>
      <c r="K74" s="36">
        <f>SUM($D12:K12)+K43</f>
        <v>3186763.2795471004</v>
      </c>
      <c r="L74" s="36">
        <f>SUM($D12:L12)+L43</f>
        <v>3933408.5289595816</v>
      </c>
      <c r="M74" s="36">
        <f>SUM($D12:M12)+M43</f>
        <v>4273072.9428613521</v>
      </c>
      <c r="N74" s="36">
        <f>SUM($D12:N12)+N43</f>
        <v>4762176.5529087093</v>
      </c>
      <c r="O74" s="37">
        <f>SUM($D12:O12)+O43</f>
        <v>6652282.2981487839</v>
      </c>
      <c r="P74" s="37">
        <f t="shared" si="19"/>
        <v>6652282.2981487839</v>
      </c>
    </row>
    <row r="75" spans="1:16" outlineLevel="2" x14ac:dyDescent="0.2">
      <c r="A75" s="47" t="s">
        <v>4</v>
      </c>
      <c r="B75" s="42" t="s">
        <v>55</v>
      </c>
      <c r="C75" s="35">
        <f>VLOOKUP(B75,'UE-230172 Alloc. Factors'!$B$7:$E$49,4,FALSE)</f>
        <v>1</v>
      </c>
      <c r="D75" s="36">
        <f t="shared" si="18"/>
        <v>15625.647535210332</v>
      </c>
      <c r="E75" s="36">
        <f>SUM($D13:E13)+E44</f>
        <v>444580.21991200233</v>
      </c>
      <c r="F75" s="36">
        <f>SUM($D13:F13)+F44</f>
        <v>1312291.301684696</v>
      </c>
      <c r="G75" s="36">
        <f>SUM($D13:G13)+G44</f>
        <v>1325817.8383318686</v>
      </c>
      <c r="H75" s="36">
        <f>SUM($D13:H13)+H44</f>
        <v>1393662.1125147196</v>
      </c>
      <c r="I75" s="36">
        <f>SUM($D13:I13)+I44</f>
        <v>1298511.7799351723</v>
      </c>
      <c r="J75" s="36">
        <f>SUM($D13:J13)+J44</f>
        <v>1313485.5324519339</v>
      </c>
      <c r="K75" s="36">
        <f>SUM($D13:K13)+K44</f>
        <v>1376011.0909826783</v>
      </c>
      <c r="L75" s="36">
        <f>SUM($D13:L13)+L44</f>
        <v>1370548.8018550747</v>
      </c>
      <c r="M75" s="36">
        <f>SUM($D13:M13)+M44</f>
        <v>1394331.6977052426</v>
      </c>
      <c r="N75" s="36">
        <f>SUM($D13:N13)+N44</f>
        <v>1390989.7907701412</v>
      </c>
      <c r="O75" s="37">
        <f>SUM($D13:O13)+O44</f>
        <v>1495958.0427893016</v>
      </c>
      <c r="P75" s="37">
        <f t="shared" si="19"/>
        <v>1495958.0427893016</v>
      </c>
    </row>
    <row r="76" spans="1:16" outlineLevel="1" x14ac:dyDescent="0.2">
      <c r="A76" s="48" t="s">
        <v>79</v>
      </c>
      <c r="B76" s="49"/>
      <c r="C76" s="38"/>
      <c r="D76" s="50">
        <f t="shared" ref="D76:P76" si="20">SUBTOTAL(9,D70:D75)</f>
        <v>911629.46826485335</v>
      </c>
      <c r="E76" s="50">
        <f t="shared" si="20"/>
        <v>1042390.0650791635</v>
      </c>
      <c r="F76" s="50">
        <f t="shared" si="20"/>
        <v>1820147.9561237628</v>
      </c>
      <c r="G76" s="50">
        <f t="shared" si="20"/>
        <v>2288309.4723166679</v>
      </c>
      <c r="H76" s="50">
        <f t="shared" si="20"/>
        <v>3148894.7707236856</v>
      </c>
      <c r="I76" s="50">
        <f t="shared" si="20"/>
        <v>3950382.8418097207</v>
      </c>
      <c r="J76" s="50">
        <f t="shared" si="20"/>
        <v>4575096.3460308379</v>
      </c>
      <c r="K76" s="50">
        <f t="shared" si="20"/>
        <v>5081208.4425941575</v>
      </c>
      <c r="L76" s="50">
        <f t="shared" si="20"/>
        <v>5847697.2719518449</v>
      </c>
      <c r="M76" s="50">
        <f t="shared" si="20"/>
        <v>6217976.1327906428</v>
      </c>
      <c r="N76" s="50">
        <f t="shared" si="20"/>
        <v>6706151.8226814885</v>
      </c>
      <c r="O76" s="51">
        <f t="shared" si="20"/>
        <v>8693738.8044277746</v>
      </c>
      <c r="P76" s="51">
        <f t="shared" si="20"/>
        <v>8693738.8044277746</v>
      </c>
    </row>
    <row r="77" spans="1:16" outlineLevel="2" x14ac:dyDescent="0.2">
      <c r="A77" s="47" t="s">
        <v>13</v>
      </c>
      <c r="B77" s="42" t="s">
        <v>63</v>
      </c>
      <c r="C77" s="35">
        <f>VLOOKUP(B77,'UE-230172 Alloc. Factors'!$B$7:$E$49,4,FALSE)</f>
        <v>7.9787774498314715E-2</v>
      </c>
      <c r="D77" s="36">
        <f t="shared" ref="D77:D78" si="21">D15+D46</f>
        <v>-201316.46316273973</v>
      </c>
      <c r="E77" s="36">
        <f>SUM($D15:E15)+E46</f>
        <v>-17212.985230094637</v>
      </c>
      <c r="F77" s="36">
        <f>SUM($D15:F15)+F46</f>
        <v>54448.97775024666</v>
      </c>
      <c r="G77" s="36">
        <f>SUM($D15:G15)+G46</f>
        <v>113935.08385374195</v>
      </c>
      <c r="H77" s="36">
        <f>SUM($D15:H15)+H46</f>
        <v>137941.04597568072</v>
      </c>
      <c r="I77" s="36">
        <f>SUM($D15:I15)+I46</f>
        <v>295407.61328568059</v>
      </c>
      <c r="J77" s="36">
        <f>SUM($D15:J15)+J46</f>
        <v>455505.33571251575</v>
      </c>
      <c r="K77" s="36">
        <f>SUM($D15:K15)+K46</f>
        <v>624523.97386523662</v>
      </c>
      <c r="L77" s="36">
        <f>SUM($D15:L15)+L46</f>
        <v>709547.62888971774</v>
      </c>
      <c r="M77" s="36">
        <f>SUM($D15:M15)+M46</f>
        <v>801715.99590180081</v>
      </c>
      <c r="N77" s="36">
        <f>SUM($D15:N15)+N46</f>
        <v>869082.34649584303</v>
      </c>
      <c r="O77" s="37">
        <f>SUM($D15:O15)+O46</f>
        <v>950705.99200124515</v>
      </c>
      <c r="P77" s="37">
        <f t="shared" ref="P77:P78" si="22">P15+O46</f>
        <v>950705.99200124515</v>
      </c>
    </row>
    <row r="78" spans="1:16" outlineLevel="2" x14ac:dyDescent="0.2">
      <c r="A78" s="47" t="s">
        <v>13</v>
      </c>
      <c r="B78" s="42" t="s">
        <v>61</v>
      </c>
      <c r="C78" s="35">
        <f>VLOOKUP(B78,'UE-230172 Alloc. Factors'!$B$7:$E$49,4,FALSE)</f>
        <v>7.9787774498314715E-2</v>
      </c>
      <c r="D78" s="36">
        <f t="shared" si="21"/>
        <v>-15152.472797710116</v>
      </c>
      <c r="E78" s="36">
        <f>SUM($D16:E16)+E47</f>
        <v>94926.693640490281</v>
      </c>
      <c r="F78" s="36">
        <f>SUM($D16:F16)+F47</f>
        <v>100016.06836888994</v>
      </c>
      <c r="G78" s="36">
        <f>SUM($D16:G16)+G47</f>
        <v>103784.53558005916</v>
      </c>
      <c r="H78" s="36">
        <f>SUM($D16:H16)+H47</f>
        <v>103415.92168700532</v>
      </c>
      <c r="I78" s="36">
        <f>SUM($D16:I16)+I47</f>
        <v>107860.02842778242</v>
      </c>
      <c r="J78" s="36">
        <f>SUM($D16:J16)+J47</f>
        <v>107748.53213366613</v>
      </c>
      <c r="K78" s="36">
        <f>SUM($D16:K16)+K47</f>
        <v>113215.13751200346</v>
      </c>
      <c r="L78" s="36">
        <f>SUM($D16:L16)+L47</f>
        <v>124751.49206839653</v>
      </c>
      <c r="M78" s="36">
        <f>SUM($D16:M16)+M47</f>
        <v>140301.17615461798</v>
      </c>
      <c r="N78" s="36">
        <f>SUM($D16:N16)+N47</f>
        <v>168349.89105150645</v>
      </c>
      <c r="O78" s="37">
        <f>SUM($D16:O16)+O47</f>
        <v>292988.99344700028</v>
      </c>
      <c r="P78" s="37">
        <f t="shared" si="22"/>
        <v>292988.99344700028</v>
      </c>
    </row>
    <row r="79" spans="1:16" outlineLevel="1" x14ac:dyDescent="0.2">
      <c r="A79" s="48" t="s">
        <v>76</v>
      </c>
      <c r="B79" s="49"/>
      <c r="C79" s="38"/>
      <c r="D79" s="50">
        <f t="shared" ref="D79:P79" si="23">SUBTOTAL(9,D77:D78)</f>
        <v>-216468.93596044986</v>
      </c>
      <c r="E79" s="50">
        <f t="shared" si="23"/>
        <v>77713.708410395644</v>
      </c>
      <c r="F79" s="50">
        <f t="shared" si="23"/>
        <v>154465.04611913662</v>
      </c>
      <c r="G79" s="50">
        <f t="shared" si="23"/>
        <v>217719.6194338011</v>
      </c>
      <c r="H79" s="50">
        <f t="shared" si="23"/>
        <v>241356.96766268605</v>
      </c>
      <c r="I79" s="50">
        <f t="shared" si="23"/>
        <v>403267.641713463</v>
      </c>
      <c r="J79" s="50">
        <f t="shared" si="23"/>
        <v>563253.86784618185</v>
      </c>
      <c r="K79" s="50">
        <f t="shared" si="23"/>
        <v>737739.11137724004</v>
      </c>
      <c r="L79" s="50">
        <f t="shared" si="23"/>
        <v>834299.12095811428</v>
      </c>
      <c r="M79" s="50">
        <f t="shared" si="23"/>
        <v>942017.17205641884</v>
      </c>
      <c r="N79" s="50">
        <f t="shared" si="23"/>
        <v>1037432.2375473494</v>
      </c>
      <c r="O79" s="51">
        <f t="shared" si="23"/>
        <v>1243694.9854482454</v>
      </c>
      <c r="P79" s="51">
        <f t="shared" si="23"/>
        <v>1243694.9854482454</v>
      </c>
    </row>
    <row r="80" spans="1:16" outlineLevel="2" x14ac:dyDescent="0.2">
      <c r="A80" s="47" t="s">
        <v>2</v>
      </c>
      <c r="B80" s="42" t="s">
        <v>27</v>
      </c>
      <c r="C80" s="35">
        <f>VLOOKUP(B80,'UE-230172 Alloc. Factors'!$B$7:$E$49,4,FALSE)</f>
        <v>0.22162982918040364</v>
      </c>
      <c r="D80" s="36">
        <f t="shared" ref="D80:D83" si="24">D18+D49</f>
        <v>0</v>
      </c>
      <c r="E80" s="36">
        <f>SUM($D18:E18)+E49</f>
        <v>0</v>
      </c>
      <c r="F80" s="36">
        <f>SUM($D18:F18)+F49</f>
        <v>0</v>
      </c>
      <c r="G80" s="36">
        <f>SUM($D18:G18)+G49</f>
        <v>0</v>
      </c>
      <c r="H80" s="36">
        <f>SUM($D18:H18)+H49</f>
        <v>0</v>
      </c>
      <c r="I80" s="36">
        <f>SUM($D18:I18)+I49</f>
        <v>0</v>
      </c>
      <c r="J80" s="36">
        <f>SUM($D18:J18)+J49</f>
        <v>0</v>
      </c>
      <c r="K80" s="36">
        <f>SUM($D18:K18)+K49</f>
        <v>0</v>
      </c>
      <c r="L80" s="36">
        <f>SUM($D18:L18)+L49</f>
        <v>0</v>
      </c>
      <c r="M80" s="36">
        <f>SUM($D18:M18)+M49</f>
        <v>4044.1270507830295</v>
      </c>
      <c r="N80" s="36">
        <f>SUM($D18:N18)+N49</f>
        <v>4038.1140481472271</v>
      </c>
      <c r="O80" s="37">
        <f>SUM($D18:O18)+O49</f>
        <v>4032.1010455114247</v>
      </c>
      <c r="P80" s="37">
        <f t="shared" ref="P80:P83" si="25">P18+O49</f>
        <v>4032.1010455114247</v>
      </c>
    </row>
    <row r="81" spans="1:16" outlineLevel="2" x14ac:dyDescent="0.2">
      <c r="A81" s="47" t="s">
        <v>2</v>
      </c>
      <c r="B81" s="42" t="s">
        <v>70</v>
      </c>
      <c r="C81" s="35">
        <f>VLOOKUP(B81,'UE-230172 Alloc. Factors'!$B$7:$E$49,4,FALSE)</f>
        <v>6.742981175467383E-2</v>
      </c>
      <c r="D81" s="36">
        <f t="shared" si="24"/>
        <v>9984.4222937971736</v>
      </c>
      <c r="E81" s="36">
        <f>SUM($D19:E19)+E50</f>
        <v>47336.480352372419</v>
      </c>
      <c r="F81" s="36">
        <f>SUM($D19:F19)+F50</f>
        <v>52575.859756927901</v>
      </c>
      <c r="G81" s="36">
        <f>SUM($D19:G19)+G50</f>
        <v>56069.190978031642</v>
      </c>
      <c r="H81" s="36">
        <f>SUM($D19:H19)+H50</f>
        <v>52391.431406426302</v>
      </c>
      <c r="I81" s="36">
        <f>SUM($D19:I19)+I50</f>
        <v>52053.414087416997</v>
      </c>
      <c r="J81" s="36">
        <f>SUM($D19:J19)+J50</f>
        <v>52242.516704150534</v>
      </c>
      <c r="K81" s="36">
        <f>SUM($D19:K19)+K50</f>
        <v>51944.080368973126</v>
      </c>
      <c r="L81" s="36">
        <f>SUM($D19:L19)+L50</f>
        <v>60435.894822759561</v>
      </c>
      <c r="M81" s="36">
        <f>SUM($D19:M19)+M50</f>
        <v>62852.963952214282</v>
      </c>
      <c r="N81" s="36">
        <f>SUM($D19:N19)+N50</f>
        <v>62490.385706399196</v>
      </c>
      <c r="O81" s="37">
        <f>SUM($D19:O19)+O50</f>
        <v>62127.80813674863</v>
      </c>
      <c r="P81" s="37">
        <f t="shared" si="25"/>
        <v>62127.80813674863</v>
      </c>
    </row>
    <row r="82" spans="1:16" outlineLevel="2" x14ac:dyDescent="0.2">
      <c r="A82" s="47" t="s">
        <v>2</v>
      </c>
      <c r="B82" s="42" t="s">
        <v>31</v>
      </c>
      <c r="C82" s="35">
        <f>VLOOKUP(B82,'UE-230172 Alloc. Factors'!$B$7:$E$49,4,FALSE)</f>
        <v>7.9787774498314715E-2</v>
      </c>
      <c r="D82" s="36">
        <f t="shared" si="24"/>
        <v>-498.6453919778499</v>
      </c>
      <c r="E82" s="36">
        <f>SUM($D20:E20)+E51</f>
        <v>-1511.7629481351962</v>
      </c>
      <c r="F82" s="36">
        <f>SUM($D20:F20)+F51</f>
        <v>-2944.201243922108</v>
      </c>
      <c r="G82" s="36">
        <f>SUM($D20:G20)+G51</f>
        <v>48611.61197955237</v>
      </c>
      <c r="H82" s="36">
        <f>SUM($D20:H20)+H51</f>
        <v>48426.672525426489</v>
      </c>
      <c r="I82" s="36">
        <f>SUM($D20:I20)+I51</f>
        <v>47801.396099793223</v>
      </c>
      <c r="J82" s="36">
        <f>SUM($D20:J20)+J51</f>
        <v>48180.459235967486</v>
      </c>
      <c r="K82" s="36">
        <f>SUM($D20:K20)+K51</f>
        <v>48023.780520954584</v>
      </c>
      <c r="L82" s="36">
        <f>SUM($D20:L20)+L51</f>
        <v>47898.884923726459</v>
      </c>
      <c r="M82" s="36">
        <f>SUM($D20:M20)+M51</f>
        <v>143490.04180172057</v>
      </c>
      <c r="N82" s="36">
        <f>SUM($D20:N20)+N51</f>
        <v>143098.65761769214</v>
      </c>
      <c r="O82" s="37">
        <f>SUM($D20:O20)+O51</f>
        <v>142706.97707166665</v>
      </c>
      <c r="P82" s="37">
        <f t="shared" si="25"/>
        <v>142706.97707166665</v>
      </c>
    </row>
    <row r="83" spans="1:16" outlineLevel="2" x14ac:dyDescent="0.2">
      <c r="A83" s="47" t="s">
        <v>2</v>
      </c>
      <c r="B83" s="42" t="s">
        <v>59</v>
      </c>
      <c r="C83" s="35">
        <f>VLOOKUP(B83,'UE-230172 Alloc. Factors'!$B$7:$E$49,4,FALSE)</f>
        <v>7.0845810240555085E-2</v>
      </c>
      <c r="D83" s="36">
        <f t="shared" si="24"/>
        <v>372258.30327322596</v>
      </c>
      <c r="E83" s="36">
        <f>SUM($D21:E21)+E52</f>
        <v>446725.36954408768</v>
      </c>
      <c r="F83" s="36">
        <f>SUM($D21:F21)+F52</f>
        <v>504994.66363048746</v>
      </c>
      <c r="G83" s="36">
        <f>SUM($D21:G21)+G52</f>
        <v>605466.51900370675</v>
      </c>
      <c r="H83" s="36">
        <f>SUM($D21:H21)+H52</f>
        <v>625092.78176112368</v>
      </c>
      <c r="I83" s="36">
        <f>SUM($D21:I21)+I52</f>
        <v>685388.28071061103</v>
      </c>
      <c r="J83" s="36">
        <f>SUM($D21:J21)+J52</f>
        <v>713366.48385512631</v>
      </c>
      <c r="K83" s="36">
        <f>SUM($D21:K21)+K52</f>
        <v>1176829.6193105923</v>
      </c>
      <c r="L83" s="36">
        <f>SUM($D21:L21)+L52</f>
        <v>1384234.3525198302</v>
      </c>
      <c r="M83" s="36">
        <f>SUM($D21:M21)+M52</f>
        <v>1439698.108052307</v>
      </c>
      <c r="N83" s="36">
        <f>SUM($D21:N21)+N52</f>
        <v>1885327.6769834904</v>
      </c>
      <c r="O83" s="37">
        <f>SUM($D21:O21)+O52</f>
        <v>2189064.5201163627</v>
      </c>
      <c r="P83" s="37">
        <f t="shared" si="25"/>
        <v>2189064.5201163627</v>
      </c>
    </row>
    <row r="84" spans="1:16" outlineLevel="1" x14ac:dyDescent="0.2">
      <c r="A84" s="48" t="s">
        <v>51</v>
      </c>
      <c r="B84" s="49"/>
      <c r="C84" s="38"/>
      <c r="D84" s="50">
        <f t="shared" ref="D84:P84" si="26">SUBTOTAL(9,D80:D83)</f>
        <v>381744.0801750453</v>
      </c>
      <c r="E84" s="50">
        <f t="shared" si="26"/>
        <v>492550.08694832493</v>
      </c>
      <c r="F84" s="50">
        <f t="shared" si="26"/>
        <v>554626.32214349322</v>
      </c>
      <c r="G84" s="50">
        <f t="shared" si="26"/>
        <v>710147.32196129079</v>
      </c>
      <c r="H84" s="50">
        <f t="shared" si="26"/>
        <v>725910.88569297642</v>
      </c>
      <c r="I84" s="50">
        <f t="shared" si="26"/>
        <v>785243.09089782124</v>
      </c>
      <c r="J84" s="50">
        <f t="shared" si="26"/>
        <v>813789.45979524427</v>
      </c>
      <c r="K84" s="50">
        <f t="shared" si="26"/>
        <v>1276797.48020052</v>
      </c>
      <c r="L84" s="50">
        <f t="shared" si="26"/>
        <v>1492569.1322663163</v>
      </c>
      <c r="M84" s="50">
        <f t="shared" si="26"/>
        <v>1650085.2408570249</v>
      </c>
      <c r="N84" s="50">
        <f t="shared" si="26"/>
        <v>2094954.8343557289</v>
      </c>
      <c r="O84" s="51">
        <f t="shared" si="26"/>
        <v>2397931.4063702896</v>
      </c>
      <c r="P84" s="51">
        <f t="shared" si="26"/>
        <v>2397931.4063702896</v>
      </c>
    </row>
    <row r="85" spans="1:16" outlineLevel="2" x14ac:dyDescent="0.2">
      <c r="A85" s="47" t="s">
        <v>11</v>
      </c>
      <c r="B85" s="42" t="s">
        <v>27</v>
      </c>
      <c r="C85" s="35">
        <f>VLOOKUP(B85,'UE-230172 Alloc. Factors'!$B$7:$E$49,4,FALSE)</f>
        <v>0.22162982918040364</v>
      </c>
      <c r="D85" s="36">
        <f t="shared" ref="D85:D87" si="27">D23+D54</f>
        <v>96882.405728218044</v>
      </c>
      <c r="E85" s="36">
        <f>SUM($D23:E23)+E54</f>
        <v>407686.86433034943</v>
      </c>
      <c r="F85" s="36">
        <f>SUM($D23:F23)+F54</f>
        <v>416145.11213719897</v>
      </c>
      <c r="G85" s="36">
        <f>SUM($D23:G23)+G54</f>
        <v>414860.97286991321</v>
      </c>
      <c r="H85" s="36">
        <f>SUM($D23:H23)+H54</f>
        <v>419850.01292776247</v>
      </c>
      <c r="I85" s="36">
        <f>SUM($D23:I23)+I54</f>
        <v>480839.85577270942</v>
      </c>
      <c r="J85" s="36">
        <f>SUM($D23:J23)+J54</f>
        <v>613756.15355385083</v>
      </c>
      <c r="K85" s="36">
        <f>SUM($D23:K23)+K54</f>
        <v>714577.3794353219</v>
      </c>
      <c r="L85" s="36">
        <f>SUM($D23:L23)+L54</f>
        <v>751844.50020873977</v>
      </c>
      <c r="M85" s="36">
        <f>SUM($D23:M23)+M54</f>
        <v>793295.41388677084</v>
      </c>
      <c r="N85" s="36">
        <f>SUM($D23:N23)+N54</f>
        <v>790815.37712809187</v>
      </c>
      <c r="O85" s="37">
        <f>SUM($D23:O23)+O54</f>
        <v>789917.86467972852</v>
      </c>
      <c r="P85" s="37">
        <f t="shared" ref="P85:P87" si="28">P23+O54</f>
        <v>789917.86467972852</v>
      </c>
    </row>
    <row r="86" spans="1:16" outlineLevel="2" x14ac:dyDescent="0.2">
      <c r="A86" s="47" t="s">
        <v>11</v>
      </c>
      <c r="B86" s="42" t="s">
        <v>31</v>
      </c>
      <c r="C86" s="35">
        <f>VLOOKUP(B86,'UE-230172 Alloc. Factors'!$B$7:$E$49,4,FALSE)</f>
        <v>7.9787774498314715E-2</v>
      </c>
      <c r="D86" s="36">
        <f t="shared" si="27"/>
        <v>-72422.938751400201</v>
      </c>
      <c r="E86" s="36">
        <f>SUM($D24:E24)+E55</f>
        <v>-283605.35613580758</v>
      </c>
      <c r="F86" s="36">
        <f>SUM($D24:F24)+F55</f>
        <v>-308880.98799405666</v>
      </c>
      <c r="G86" s="36">
        <f>SUM($D24:G24)+G55</f>
        <v>-221789.79526206912</v>
      </c>
      <c r="H86" s="36">
        <f>SUM($D24:H24)+H55</f>
        <v>-54918.83865235449</v>
      </c>
      <c r="I86" s="36">
        <f>SUM($D24:I24)+I55</f>
        <v>-340288.58708756958</v>
      </c>
      <c r="J86" s="36">
        <f>SUM($D24:J24)+J55</f>
        <v>-477273.27073245798</v>
      </c>
      <c r="K86" s="36">
        <f>SUM($D24:K24)+K55</f>
        <v>-612470.11486422061</v>
      </c>
      <c r="L86" s="36">
        <f>SUM($D24:L24)+L55</f>
        <v>-366724.32616924873</v>
      </c>
      <c r="M86" s="36">
        <f>SUM($D24:M24)+M55</f>
        <v>-275594.53416244971</v>
      </c>
      <c r="N86" s="36">
        <f>SUM($D24:N24)+N55</f>
        <v>8723591.9909772854</v>
      </c>
      <c r="O86" s="37">
        <f>SUM($D24:O24)+O55</f>
        <v>972563.37026998075</v>
      </c>
      <c r="P86" s="37">
        <f t="shared" si="28"/>
        <v>972563.37026998075</v>
      </c>
    </row>
    <row r="87" spans="1:16" outlineLevel="2" x14ac:dyDescent="0.2">
      <c r="A87" s="47" t="s">
        <v>11</v>
      </c>
      <c r="B87" s="42" t="s">
        <v>46</v>
      </c>
      <c r="C87" s="35">
        <f>VLOOKUP(B87,'UE-230172 Alloc. Factors'!$B$7:$E$49,4,FALSE)</f>
        <v>7.9787774498314715E-2</v>
      </c>
      <c r="D87" s="36">
        <f t="shared" si="27"/>
        <v>64928.573533779505</v>
      </c>
      <c r="E87" s="36">
        <f>SUM($D25:E25)+E56</f>
        <v>111075.66692739094</v>
      </c>
      <c r="F87" s="36">
        <f>SUM($D25:F25)+F56</f>
        <v>85793.152866415563</v>
      </c>
      <c r="G87" s="36">
        <f>SUM($D25:G25)+G56</f>
        <v>84406.452526549809</v>
      </c>
      <c r="H87" s="36">
        <f>SUM($D25:H25)+H56</f>
        <v>95247.456068419764</v>
      </c>
      <c r="I87" s="36">
        <f>SUM($D25:I25)+I56</f>
        <v>301169.63045263564</v>
      </c>
      <c r="J87" s="36">
        <f>SUM($D25:J25)+J56</f>
        <v>440143.12712772697</v>
      </c>
      <c r="K87" s="36">
        <f>SUM($D25:K25)+K56</f>
        <v>508469.78452071408</v>
      </c>
      <c r="L87" s="36">
        <f>SUM($D25:L25)+L56</f>
        <v>549092.16723659181</v>
      </c>
      <c r="M87" s="36">
        <f>SUM($D25:M25)+M56</f>
        <v>1081924.6651780177</v>
      </c>
      <c r="N87" s="36">
        <f>SUM($D25:N25)+N56</f>
        <v>1075665.119257668</v>
      </c>
      <c r="O87" s="37">
        <f>SUM($D25:O25)+O56</f>
        <v>7103303.4014210897</v>
      </c>
      <c r="P87" s="37">
        <f t="shared" si="28"/>
        <v>7103303.4014210897</v>
      </c>
    </row>
    <row r="88" spans="1:16" outlineLevel="1" x14ac:dyDescent="0.2">
      <c r="A88" s="48" t="s">
        <v>44</v>
      </c>
      <c r="B88" s="49"/>
      <c r="C88" s="38"/>
      <c r="D88" s="50">
        <f t="shared" ref="D88:P88" si="29">SUBTOTAL(9,D85:D87)</f>
        <v>89388.040510597348</v>
      </c>
      <c r="E88" s="50">
        <f t="shared" si="29"/>
        <v>235157.17512193279</v>
      </c>
      <c r="F88" s="50">
        <f t="shared" si="29"/>
        <v>193057.27700955787</v>
      </c>
      <c r="G88" s="50">
        <f t="shared" si="29"/>
        <v>277477.63013439393</v>
      </c>
      <c r="H88" s="50">
        <f t="shared" si="29"/>
        <v>460178.63034382777</v>
      </c>
      <c r="I88" s="50">
        <f t="shared" si="29"/>
        <v>441720.89913777547</v>
      </c>
      <c r="J88" s="50">
        <f t="shared" si="29"/>
        <v>576626.00994911976</v>
      </c>
      <c r="K88" s="50">
        <f t="shared" si="29"/>
        <v>610577.04909181537</v>
      </c>
      <c r="L88" s="50">
        <f t="shared" si="29"/>
        <v>934212.34127608291</v>
      </c>
      <c r="M88" s="50">
        <f t="shared" si="29"/>
        <v>1599625.5449023389</v>
      </c>
      <c r="N88" s="50">
        <f t="shared" si="29"/>
        <v>10590072.487363046</v>
      </c>
      <c r="O88" s="51">
        <f t="shared" si="29"/>
        <v>8865784.6363707986</v>
      </c>
      <c r="P88" s="51">
        <f t="shared" si="29"/>
        <v>8865784.6363707986</v>
      </c>
    </row>
    <row r="89" spans="1:16" outlineLevel="2" x14ac:dyDescent="0.2">
      <c r="A89" s="47" t="s">
        <v>15</v>
      </c>
      <c r="B89" s="42" t="s">
        <v>27</v>
      </c>
      <c r="C89" s="35">
        <f>VLOOKUP(B89,'UE-230172 Alloc. Factors'!$B$7:$E$49,4,FALSE)</f>
        <v>0.22162982918040364</v>
      </c>
      <c r="D89" s="36">
        <f t="shared" ref="D89:D91" si="30">D27+D58</f>
        <v>3049.0594232929916</v>
      </c>
      <c r="E89" s="36">
        <f>SUM($D27:E27)+E58</f>
        <v>3346.8200358408767</v>
      </c>
      <c r="F89" s="36">
        <f>SUM($D27:F27)+F58</f>
        <v>-10924.087673576421</v>
      </c>
      <c r="G89" s="36">
        <f>SUM($D27:G27)+G58</f>
        <v>-10904.640117424213</v>
      </c>
      <c r="H89" s="36">
        <f>SUM($D27:H27)+H58</f>
        <v>-11569.63565221389</v>
      </c>
      <c r="I89" s="36">
        <f>SUM($D27:I27)+I58</f>
        <v>-11395.17510967678</v>
      </c>
      <c r="J89" s="36">
        <f>SUM($D27:J27)+J58</f>
        <v>-11220.71456713967</v>
      </c>
      <c r="K89" s="36">
        <f>SUM($D27:K27)+K58</f>
        <v>-11046.254024602562</v>
      </c>
      <c r="L89" s="36">
        <f>SUM($D27:L27)+L58</f>
        <v>-10871.793482065454</v>
      </c>
      <c r="M89" s="36">
        <f>SUM($D27:M27)+M58</f>
        <v>-10697.332939528345</v>
      </c>
      <c r="N89" s="36">
        <f>SUM($D27:N27)+N58</f>
        <v>-10522.872396991235</v>
      </c>
      <c r="O89" s="37">
        <f>SUM($D27:O27)+O58</f>
        <v>145049.9401045503</v>
      </c>
      <c r="P89" s="37">
        <f t="shared" ref="P89:P91" si="31">P27+O58</f>
        <v>145049.9401045503</v>
      </c>
    </row>
    <row r="90" spans="1:16" outlineLevel="2" x14ac:dyDescent="0.2">
      <c r="A90" s="47" t="s">
        <v>15</v>
      </c>
      <c r="B90" s="42" t="s">
        <v>33</v>
      </c>
      <c r="C90" s="35">
        <f>VLOOKUP(B90,'UE-230172 Alloc. Factors'!$B$7:$E$49,4,FALSE)</f>
        <v>0.22162982918040364</v>
      </c>
      <c r="D90" s="36">
        <f t="shared" si="30"/>
        <v>336336.95618855895</v>
      </c>
      <c r="E90" s="36">
        <f>SUM($D28:E28)+E59</f>
        <v>308280.47085781454</v>
      </c>
      <c r="F90" s="36">
        <f>SUM($D28:F28)+F59</f>
        <v>321813.27389620931</v>
      </c>
      <c r="G90" s="36">
        <f>SUM($D28:G28)+G59</f>
        <v>752703.39886810631</v>
      </c>
      <c r="H90" s="36">
        <f>SUM($D28:H28)+H59</f>
        <v>2474374.9260507161</v>
      </c>
      <c r="I90" s="36">
        <f>SUM($D28:I28)+I59</f>
        <v>3100296.0918877539</v>
      </c>
      <c r="J90" s="36">
        <f>SUM($D28:J28)+J59</f>
        <v>3074328.9841543906</v>
      </c>
      <c r="K90" s="36">
        <f>SUM($D28:K28)+K59</f>
        <v>3514760.9888973502</v>
      </c>
      <c r="L90" s="36">
        <f>SUM($D28:L28)+L59</f>
        <v>11864528.771417327</v>
      </c>
      <c r="M90" s="36">
        <f>SUM($D28:M28)+M59</f>
        <v>12013702.773438383</v>
      </c>
      <c r="N90" s="36">
        <f>SUM($D28:N28)+N59</f>
        <v>11906044.724973649</v>
      </c>
      <c r="O90" s="37">
        <f>SUM($D28:O28)+O59</f>
        <v>11893826.109296471</v>
      </c>
      <c r="P90" s="37">
        <f t="shared" si="31"/>
        <v>11893826.109296471</v>
      </c>
    </row>
    <row r="91" spans="1:16" outlineLevel="2" x14ac:dyDescent="0.2">
      <c r="A91" s="47" t="s">
        <v>15</v>
      </c>
      <c r="B91" s="42" t="s">
        <v>31</v>
      </c>
      <c r="C91" s="35">
        <f>VLOOKUP(B91,'UE-230172 Alloc. Factors'!$B$7:$E$49,4,FALSE)</f>
        <v>7.9787774498314715E-2</v>
      </c>
      <c r="D91" s="36">
        <f t="shared" si="30"/>
        <v>0</v>
      </c>
      <c r="E91" s="36">
        <f>SUM($D29:E29)+E60</f>
        <v>-402.55813261957758</v>
      </c>
      <c r="F91" s="36">
        <f>SUM($D29:F29)+F60</f>
        <v>18244.480884820456</v>
      </c>
      <c r="G91" s="36">
        <f>SUM($D29:G29)+G60</f>
        <v>17477.177346444711</v>
      </c>
      <c r="H91" s="36">
        <f>SUM($D29:H29)+H60</f>
        <v>18199.032719418814</v>
      </c>
      <c r="I91" s="36">
        <f>SUM($D29:I29)+I60</f>
        <v>17735.969247450819</v>
      </c>
      <c r="J91" s="36">
        <f>SUM($D29:J29)+J60</f>
        <v>15209.989759036323</v>
      </c>
      <c r="K91" s="36">
        <f>SUM($D29:K29)+K60</f>
        <v>15172.799617846362</v>
      </c>
      <c r="L91" s="36">
        <f>SUM($D29:L29)+L60</f>
        <v>15135.609476656398</v>
      </c>
      <c r="M91" s="36">
        <f>SUM($D29:M29)+M60</f>
        <v>15098.419335466437</v>
      </c>
      <c r="N91" s="36">
        <f>SUM($D29:N29)+N60</f>
        <v>15061.229194276473</v>
      </c>
      <c r="O91" s="37">
        <f>SUM($D29:O29)+O60</f>
        <v>16136.267010621365</v>
      </c>
      <c r="P91" s="37">
        <f t="shared" si="31"/>
        <v>16136.267010621365</v>
      </c>
    </row>
    <row r="92" spans="1:16" outlineLevel="1" x14ac:dyDescent="0.2">
      <c r="A92" s="48" t="s">
        <v>39</v>
      </c>
      <c r="B92" s="49"/>
      <c r="C92" s="38"/>
      <c r="D92" s="50">
        <f t="shared" ref="D92:P92" si="32">SUBTOTAL(9,D89:D91)</f>
        <v>339386.01561185194</v>
      </c>
      <c r="E92" s="50">
        <f t="shared" si="32"/>
        <v>311224.73276103579</v>
      </c>
      <c r="F92" s="50">
        <f t="shared" si="32"/>
        <v>329133.66710745334</v>
      </c>
      <c r="G92" s="50">
        <f t="shared" si="32"/>
        <v>759275.9360971268</v>
      </c>
      <c r="H92" s="50">
        <f t="shared" si="32"/>
        <v>2481004.3231179211</v>
      </c>
      <c r="I92" s="50">
        <f t="shared" si="32"/>
        <v>3106636.8860255284</v>
      </c>
      <c r="J92" s="50">
        <f t="shared" si="32"/>
        <v>3078318.2593462872</v>
      </c>
      <c r="K92" s="50">
        <f t="shared" si="32"/>
        <v>3518887.5344905942</v>
      </c>
      <c r="L92" s="50">
        <f t="shared" si="32"/>
        <v>11868792.587411918</v>
      </c>
      <c r="M92" s="50">
        <f t="shared" si="32"/>
        <v>12018103.859834321</v>
      </c>
      <c r="N92" s="50">
        <f t="shared" si="32"/>
        <v>11910583.081770934</v>
      </c>
      <c r="O92" s="51">
        <f t="shared" si="32"/>
        <v>12055012.316411642</v>
      </c>
      <c r="P92" s="51">
        <f t="shared" si="32"/>
        <v>12055012.316411642</v>
      </c>
    </row>
    <row r="93" spans="1:16" outlineLevel="2" x14ac:dyDescent="0.2">
      <c r="A93" s="47" t="s">
        <v>8</v>
      </c>
      <c r="B93" s="42" t="s">
        <v>31</v>
      </c>
      <c r="C93" s="35">
        <f>VLOOKUP(B93,'UE-230172 Alloc. Factors'!$B$7:$E$49,4,FALSE)</f>
        <v>7.9787774498314715E-2</v>
      </c>
      <c r="D93" s="36">
        <f>D31+D62</f>
        <v>502753.54853699997</v>
      </c>
      <c r="E93" s="36">
        <f>SUM($D31:E31)+E62</f>
        <v>1626994.1727042401</v>
      </c>
      <c r="F93" s="36">
        <f>SUM($D31:F31)+F62</f>
        <v>2100105.1004690034</v>
      </c>
      <c r="G93" s="36">
        <f>SUM($D31:G31)+G62</f>
        <v>2243985.5719515774</v>
      </c>
      <c r="H93" s="36">
        <f>SUM($D31:H31)+H62</f>
        <v>2380155.8307522452</v>
      </c>
      <c r="I93" s="36">
        <f>SUM($D31:I31)+I62</f>
        <v>4910295.5393036241</v>
      </c>
      <c r="J93" s="36">
        <f>SUM($D31:J31)+J62</f>
        <v>6155318.461747665</v>
      </c>
      <c r="K93" s="36">
        <f>SUM($D31:K31)+K62</f>
        <v>7832395.4269811679</v>
      </c>
      <c r="L93" s="36">
        <f>SUM($D31:L31)+L62</f>
        <v>8790969.7389477827</v>
      </c>
      <c r="M93" s="36">
        <f>SUM($D31:M31)+M62</f>
        <v>10038403.940850329</v>
      </c>
      <c r="N93" s="36">
        <f>SUM($D31:N31)+N62</f>
        <v>11984152.368890712</v>
      </c>
      <c r="O93" s="37">
        <f>SUM($D31:O31)+O62</f>
        <v>15273173.443381164</v>
      </c>
      <c r="P93" s="37">
        <f>P31+O62</f>
        <v>15273173.443381164</v>
      </c>
    </row>
    <row r="94" spans="1:16" outlineLevel="1" x14ac:dyDescent="0.2">
      <c r="A94" s="48" t="s">
        <v>29</v>
      </c>
      <c r="B94" s="49"/>
      <c r="C94" s="38"/>
      <c r="D94" s="50">
        <f t="shared" ref="D94:P94" si="33">SUBTOTAL(9,D93:D93)</f>
        <v>502753.54853699997</v>
      </c>
      <c r="E94" s="50">
        <f t="shared" si="33"/>
        <v>1626994.1727042401</v>
      </c>
      <c r="F94" s="50">
        <f t="shared" si="33"/>
        <v>2100105.1004690034</v>
      </c>
      <c r="G94" s="50">
        <f t="shared" si="33"/>
        <v>2243985.5719515774</v>
      </c>
      <c r="H94" s="50">
        <f t="shared" si="33"/>
        <v>2380155.8307522452</v>
      </c>
      <c r="I94" s="50">
        <f t="shared" si="33"/>
        <v>4910295.5393036241</v>
      </c>
      <c r="J94" s="50">
        <f t="shared" si="33"/>
        <v>6155318.461747665</v>
      </c>
      <c r="K94" s="50">
        <f t="shared" si="33"/>
        <v>7832395.4269811679</v>
      </c>
      <c r="L94" s="50">
        <f t="shared" si="33"/>
        <v>8790969.7389477827</v>
      </c>
      <c r="M94" s="50">
        <f t="shared" si="33"/>
        <v>10038403.940850329</v>
      </c>
      <c r="N94" s="50">
        <f t="shared" si="33"/>
        <v>11984152.368890712</v>
      </c>
      <c r="O94" s="51">
        <f t="shared" si="33"/>
        <v>15273173.443381164</v>
      </c>
      <c r="P94" s="51">
        <f t="shared" si="33"/>
        <v>15273173.443381164</v>
      </c>
    </row>
    <row r="95" spans="1:16" x14ac:dyDescent="0.2">
      <c r="A95" s="52" t="s">
        <v>26</v>
      </c>
      <c r="B95" s="53"/>
      <c r="C95" s="39"/>
      <c r="D95" s="54">
        <f t="shared" ref="D95:O95" si="34">SUBTOTAL(9,D68:D93)</f>
        <v>3727858.3831536765</v>
      </c>
      <c r="E95" s="54">
        <f t="shared" si="34"/>
        <v>6991611.9369815653</v>
      </c>
      <c r="F95" s="54">
        <f t="shared" si="34"/>
        <v>9858272.2439517118</v>
      </c>
      <c r="G95" s="54">
        <f t="shared" si="34"/>
        <v>12496047.775147364</v>
      </c>
      <c r="H95" s="54">
        <f t="shared" si="34"/>
        <v>16583477.835295938</v>
      </c>
      <c r="I95" s="54">
        <f t="shared" si="34"/>
        <v>25351222.23110697</v>
      </c>
      <c r="J95" s="54">
        <f t="shared" si="34"/>
        <v>31479089.263180085</v>
      </c>
      <c r="K95" s="54">
        <f t="shared" si="34"/>
        <v>38308941.681176543</v>
      </c>
      <c r="L95" s="54">
        <f t="shared" si="34"/>
        <v>54798162.266533449</v>
      </c>
      <c r="M95" s="54">
        <f t="shared" si="34"/>
        <v>59842492.166521594</v>
      </c>
      <c r="N95" s="54">
        <f t="shared" si="34"/>
        <v>73924500.075498849</v>
      </c>
      <c r="O95" s="55">
        <f t="shared" si="34"/>
        <v>83783323.3683189</v>
      </c>
      <c r="P95" s="55">
        <f>SUBTOTAL(9,P68:P94)</f>
        <v>83783323.3683189</v>
      </c>
    </row>
  </sheetData>
  <mergeCells count="3">
    <mergeCell ref="A4:P4"/>
    <mergeCell ref="A35:P35"/>
    <mergeCell ref="A66:P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A3A9-2922-4113-9B23-65E81C10156C}">
  <dimension ref="A1:BG137"/>
  <sheetViews>
    <sheetView topLeftCell="A100" zoomScale="80" zoomScaleNormal="80" workbookViewId="0">
      <selection activeCell="K148" sqref="K148"/>
    </sheetView>
  </sheetViews>
  <sheetFormatPr defaultRowHeight="12.75" x14ac:dyDescent="0.2"/>
  <cols>
    <col min="1" max="1" width="13.140625" style="42" customWidth="1"/>
    <col min="2" max="2" width="11.140625" style="42" customWidth="1"/>
    <col min="3" max="3" width="17.7109375" style="42" customWidth="1"/>
    <col min="4" max="7" width="13.5703125" style="42" bestFit="1" customWidth="1"/>
    <col min="8" max="8" width="14.85546875" style="42" customWidth="1"/>
    <col min="9" max="11" width="13.5703125" style="42" bestFit="1" customWidth="1"/>
    <col min="12" max="14" width="14" style="42" bestFit="1" customWidth="1"/>
    <col min="15" max="15" width="16.5703125" style="42" bestFit="1" customWidth="1"/>
    <col min="16" max="16" width="17" style="42" customWidth="1"/>
    <col min="17" max="17" width="3.85546875" style="42" customWidth="1"/>
    <col min="18" max="18" width="18.5703125" style="42" bestFit="1" customWidth="1"/>
    <col min="19" max="21" width="13.42578125" style="42" bestFit="1" customWidth="1"/>
    <col min="22" max="22" width="12.7109375" style="42" bestFit="1" customWidth="1"/>
    <col min="23" max="25" width="13.42578125" style="42" bestFit="1" customWidth="1"/>
    <col min="26" max="29" width="13.85546875" style="42" bestFit="1" customWidth="1"/>
    <col min="30" max="30" width="13.42578125" style="42" bestFit="1" customWidth="1"/>
    <col min="31" max="31" width="3.85546875" style="42" customWidth="1"/>
    <col min="32" max="32" width="11.28515625" style="42" bestFit="1" customWidth="1"/>
    <col min="33" max="33" width="3.85546875" style="42" customWidth="1"/>
    <col min="34" max="34" width="12.7109375" style="42" bestFit="1" customWidth="1"/>
    <col min="35" max="41" width="9.140625" style="42"/>
    <col min="42" max="45" width="11.5703125" style="42" bestFit="1" customWidth="1"/>
    <col min="46" max="46" width="12.28515625" style="42" bestFit="1" customWidth="1"/>
    <col min="47" max="47" width="3.85546875" style="42" customWidth="1"/>
    <col min="48" max="52" width="11.28515625" style="42" customWidth="1"/>
    <col min="53" max="59" width="12.28515625" style="42" bestFit="1" customWidth="1"/>
    <col min="60" max="16384" width="9.140625" style="42"/>
  </cols>
  <sheetData>
    <row r="1" spans="1:21" x14ac:dyDescent="0.2">
      <c r="A1" s="41" t="s">
        <v>200</v>
      </c>
    </row>
    <row r="2" spans="1:21" x14ac:dyDescent="0.2">
      <c r="A2" s="90" t="s">
        <v>126</v>
      </c>
    </row>
    <row r="3" spans="1:21" x14ac:dyDescent="0.2">
      <c r="A3" s="41"/>
    </row>
    <row r="4" spans="1:21" x14ac:dyDescent="0.2">
      <c r="D4" s="161" t="s">
        <v>206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21" x14ac:dyDescent="0.2">
      <c r="A5" s="23" t="s">
        <v>25</v>
      </c>
      <c r="B5" s="23" t="s">
        <v>102</v>
      </c>
      <c r="C5" s="23" t="s">
        <v>101</v>
      </c>
      <c r="D5" s="97">
        <v>44941</v>
      </c>
      <c r="E5" s="97">
        <v>44972</v>
      </c>
      <c r="F5" s="97">
        <v>45000</v>
      </c>
      <c r="G5" s="97">
        <v>45031</v>
      </c>
      <c r="H5" s="97">
        <v>45061</v>
      </c>
      <c r="I5" s="97">
        <v>45092</v>
      </c>
      <c r="J5" s="97">
        <v>45122</v>
      </c>
      <c r="K5" s="97">
        <v>45153</v>
      </c>
      <c r="L5" s="97">
        <v>45184</v>
      </c>
      <c r="M5" s="97">
        <v>45214</v>
      </c>
      <c r="N5" s="97">
        <v>45245</v>
      </c>
      <c r="O5" s="97">
        <v>45275</v>
      </c>
      <c r="P5" s="98" t="s">
        <v>100</v>
      </c>
    </row>
    <row r="6" spans="1:21" x14ac:dyDescent="0.2">
      <c r="A6" s="42" t="s">
        <v>6</v>
      </c>
      <c r="B6" s="42" t="s">
        <v>55</v>
      </c>
      <c r="C6" s="42" t="str">
        <f>A6&amp;B6</f>
        <v>DSTPWA</v>
      </c>
      <c r="D6" s="91">
        <v>1721278.5099999986</v>
      </c>
      <c r="E6" s="91">
        <v>1491465.5500000017</v>
      </c>
      <c r="F6" s="91">
        <v>1509694.28</v>
      </c>
      <c r="G6" s="91">
        <v>1303962.6499999999</v>
      </c>
      <c r="H6" s="91">
        <v>1161064.2300000016</v>
      </c>
      <c r="I6" s="91">
        <v>4628148.9600000009</v>
      </c>
      <c r="J6" s="91">
        <v>3992738.8999999976</v>
      </c>
      <c r="K6" s="91">
        <v>3572518.4600000028</v>
      </c>
      <c r="L6" s="91">
        <v>5826268.5700000031</v>
      </c>
      <c r="M6" s="91">
        <v>2403497.75</v>
      </c>
      <c r="N6" s="91">
        <v>2286759.9100000029</v>
      </c>
      <c r="O6" s="91">
        <v>5723341.5</v>
      </c>
      <c r="P6" s="91">
        <v>35620739.270000011</v>
      </c>
    </row>
    <row r="7" spans="1:21" customFormat="1" x14ac:dyDescent="0.2">
      <c r="A7" s="5" t="s">
        <v>94</v>
      </c>
      <c r="B7" s="5"/>
      <c r="C7" s="5"/>
      <c r="D7" s="4">
        <f t="shared" ref="D7:P7" si="0">SUBTOTAL(9,D6:D6)</f>
        <v>1721278.5099999986</v>
      </c>
      <c r="E7" s="4">
        <f t="shared" si="0"/>
        <v>1491465.5500000017</v>
      </c>
      <c r="F7" s="4">
        <f t="shared" si="0"/>
        <v>1509694.28</v>
      </c>
      <c r="G7" s="4">
        <f t="shared" si="0"/>
        <v>1303962.6499999999</v>
      </c>
      <c r="H7" s="4">
        <f t="shared" si="0"/>
        <v>1161064.2300000016</v>
      </c>
      <c r="I7" s="4">
        <f t="shared" si="0"/>
        <v>4628148.9600000009</v>
      </c>
      <c r="J7" s="4">
        <f t="shared" si="0"/>
        <v>3992738.8999999976</v>
      </c>
      <c r="K7" s="4">
        <f t="shared" si="0"/>
        <v>3572518.4600000028</v>
      </c>
      <c r="L7" s="4">
        <f t="shared" si="0"/>
        <v>5826268.5700000031</v>
      </c>
      <c r="M7" s="4">
        <f t="shared" si="0"/>
        <v>2403497.75</v>
      </c>
      <c r="N7" s="4">
        <f t="shared" si="0"/>
        <v>2286759.9100000029</v>
      </c>
      <c r="O7" s="4">
        <f t="shared" si="0"/>
        <v>5723341.5</v>
      </c>
      <c r="P7" s="4">
        <f t="shared" si="0"/>
        <v>35620739.270000011</v>
      </c>
      <c r="R7" s="20"/>
      <c r="S7" s="11"/>
      <c r="T7" s="11"/>
      <c r="U7" s="10"/>
    </row>
    <row r="8" spans="1:21" x14ac:dyDescent="0.2">
      <c r="A8" s="42" t="s">
        <v>4</v>
      </c>
      <c r="B8" s="42" t="s">
        <v>27</v>
      </c>
      <c r="C8" s="42" t="str">
        <f t="shared" ref="C8:C33" si="1">A8&amp;B8</f>
        <v>GNLPCAGW</v>
      </c>
      <c r="D8" s="91"/>
      <c r="E8" s="91">
        <v>104183.45999999999</v>
      </c>
      <c r="F8" s="91">
        <v>622.84</v>
      </c>
      <c r="G8" s="91"/>
      <c r="H8" s="91"/>
      <c r="I8" s="91"/>
      <c r="J8" s="91"/>
      <c r="K8" s="91"/>
      <c r="L8" s="91"/>
      <c r="M8" s="91"/>
      <c r="N8" s="91"/>
      <c r="O8" s="91">
        <v>4707.66</v>
      </c>
      <c r="P8" s="91">
        <v>109513.95999999999</v>
      </c>
    </row>
    <row r="9" spans="1:21" x14ac:dyDescent="0.2">
      <c r="A9" s="42" t="s">
        <v>4</v>
      </c>
      <c r="B9" s="42" t="s">
        <v>70</v>
      </c>
      <c r="C9" s="42" t="str">
        <f t="shared" si="1"/>
        <v>GNLPCN</v>
      </c>
      <c r="D9" s="91">
        <v>1026.17</v>
      </c>
      <c r="E9" s="91">
        <v>6204.87</v>
      </c>
      <c r="F9" s="91"/>
      <c r="G9" s="91">
        <v>-135.02000000000001</v>
      </c>
      <c r="H9" s="91"/>
      <c r="I9" s="91"/>
      <c r="J9" s="91"/>
      <c r="K9" s="91"/>
      <c r="L9" s="91"/>
      <c r="M9" s="91"/>
      <c r="N9" s="91"/>
      <c r="O9" s="91"/>
      <c r="P9" s="91">
        <v>7096.0199999999995</v>
      </c>
    </row>
    <row r="10" spans="1:21" x14ac:dyDescent="0.2">
      <c r="A10" s="42" t="s">
        <v>4</v>
      </c>
      <c r="B10" s="42" t="s">
        <v>33</v>
      </c>
      <c r="C10" s="42" t="str">
        <f t="shared" si="1"/>
        <v>GNLPJBG</v>
      </c>
      <c r="D10" s="91"/>
      <c r="E10" s="91">
        <v>34256.949999999997</v>
      </c>
      <c r="F10" s="91">
        <v>956191.78</v>
      </c>
      <c r="G10" s="91">
        <v>32050.68</v>
      </c>
      <c r="H10" s="91">
        <v>0</v>
      </c>
      <c r="I10" s="91">
        <v>185779.35</v>
      </c>
      <c r="J10" s="91">
        <v>1296.6199999999999</v>
      </c>
      <c r="K10" s="91"/>
      <c r="L10" s="91"/>
      <c r="M10" s="91">
        <v>17302.22</v>
      </c>
      <c r="N10" s="91"/>
      <c r="O10" s="91">
        <v>-26913.34</v>
      </c>
      <c r="P10" s="91">
        <v>1199964.26</v>
      </c>
    </row>
    <row r="11" spans="1:21" x14ac:dyDescent="0.2">
      <c r="A11" s="42" t="s">
        <v>4</v>
      </c>
      <c r="B11" s="42" t="s">
        <v>31</v>
      </c>
      <c r="C11" s="42" t="str">
        <f t="shared" si="1"/>
        <v>GNLPSG</v>
      </c>
      <c r="D11" s="91">
        <v>150818.08000000002</v>
      </c>
      <c r="E11" s="91">
        <v>389193.75000000006</v>
      </c>
      <c r="F11" s="91">
        <v>900307.28999999969</v>
      </c>
      <c r="G11" s="91">
        <v>115545.81999999999</v>
      </c>
      <c r="H11" s="91">
        <v>111800.55999999998</v>
      </c>
      <c r="I11" s="91">
        <v>244783.04</v>
      </c>
      <c r="J11" s="91">
        <v>316232.71000000008</v>
      </c>
      <c r="K11" s="91">
        <v>682493.2</v>
      </c>
      <c r="L11" s="91">
        <v>333725.13000000006</v>
      </c>
      <c r="M11" s="91">
        <v>54784.020000000011</v>
      </c>
      <c r="N11" s="91">
        <v>47682.510000000009</v>
      </c>
      <c r="O11" s="91">
        <v>-14709.74</v>
      </c>
      <c r="P11" s="91">
        <v>3332656.37</v>
      </c>
    </row>
    <row r="12" spans="1:21" x14ac:dyDescent="0.2">
      <c r="A12" s="42" t="s">
        <v>4</v>
      </c>
      <c r="B12" s="42" t="s">
        <v>59</v>
      </c>
      <c r="C12" s="42" t="str">
        <f t="shared" si="1"/>
        <v>GNLPSO</v>
      </c>
      <c r="D12" s="91">
        <v>12508373.879999984</v>
      </c>
      <c r="E12" s="91">
        <v>-5033735.1300000045</v>
      </c>
      <c r="F12" s="91">
        <v>-5244768.9400000116</v>
      </c>
      <c r="G12" s="91">
        <v>6225950.1200000076</v>
      </c>
      <c r="H12" s="91">
        <v>11147235.949999994</v>
      </c>
      <c r="I12" s="91">
        <v>11942435.949999996</v>
      </c>
      <c r="J12" s="91">
        <v>8442612.9800000042</v>
      </c>
      <c r="K12" s="91">
        <v>5726610.0899999971</v>
      </c>
      <c r="L12" s="91">
        <v>10798022.620000014</v>
      </c>
      <c r="M12" s="91">
        <v>5093686.1600000011</v>
      </c>
      <c r="N12" s="91">
        <v>7234278.7399999937</v>
      </c>
      <c r="O12" s="91">
        <v>27096630.359999996</v>
      </c>
      <c r="P12" s="91">
        <v>95937332.779999971</v>
      </c>
    </row>
    <row r="13" spans="1:21" x14ac:dyDescent="0.2">
      <c r="A13" s="42" t="s">
        <v>4</v>
      </c>
      <c r="B13" s="42" t="s">
        <v>55</v>
      </c>
      <c r="C13" s="42" t="str">
        <f t="shared" si="1"/>
        <v>GNLPWA</v>
      </c>
      <c r="D13" s="91">
        <v>15641.06</v>
      </c>
      <c r="E13" s="91">
        <v>429408.53</v>
      </c>
      <c r="F13" s="91">
        <v>869444.91</v>
      </c>
      <c r="G13" s="91">
        <v>16133</v>
      </c>
      <c r="H13" s="91">
        <v>70536.14</v>
      </c>
      <c r="I13" s="91">
        <v>-92480.090000000011</v>
      </c>
      <c r="J13" s="91">
        <v>17570.18</v>
      </c>
      <c r="K13" s="91">
        <v>65203.55</v>
      </c>
      <c r="L13" s="91">
        <v>-2722.73</v>
      </c>
      <c r="M13" s="91">
        <v>26545.93</v>
      </c>
      <c r="N13" s="91">
        <v>-553.26</v>
      </c>
      <c r="O13" s="91">
        <v>107862.64</v>
      </c>
      <c r="P13" s="91">
        <v>1522589.8599999996</v>
      </c>
    </row>
    <row r="14" spans="1:21" customFormat="1" x14ac:dyDescent="0.2">
      <c r="A14" s="5" t="s">
        <v>79</v>
      </c>
      <c r="B14" s="5"/>
      <c r="C14" s="5"/>
      <c r="D14" s="4">
        <f>SUBTOTAL(9,D8:D13)</f>
        <v>12675859.189999985</v>
      </c>
      <c r="E14" s="4">
        <f t="shared" ref="E14:P14" si="2">SUBTOTAL(9,E8:E13)</f>
        <v>-4070487.570000004</v>
      </c>
      <c r="F14" s="4">
        <f t="shared" si="2"/>
        <v>-2518202.1200000118</v>
      </c>
      <c r="G14" s="4">
        <f t="shared" si="2"/>
        <v>6389544.6000000071</v>
      </c>
      <c r="H14" s="4">
        <f t="shared" si="2"/>
        <v>11329572.649999995</v>
      </c>
      <c r="I14" s="4">
        <f t="shared" si="2"/>
        <v>12280518.249999996</v>
      </c>
      <c r="J14" s="4">
        <f t="shared" si="2"/>
        <v>8777712.4900000039</v>
      </c>
      <c r="K14" s="4">
        <f t="shared" si="2"/>
        <v>6474306.8399999971</v>
      </c>
      <c r="L14" s="4">
        <f t="shared" si="2"/>
        <v>11129025.020000014</v>
      </c>
      <c r="M14" s="4">
        <f t="shared" si="2"/>
        <v>5192318.330000001</v>
      </c>
      <c r="N14" s="4">
        <f t="shared" si="2"/>
        <v>7281407.9899999937</v>
      </c>
      <c r="O14" s="4">
        <f t="shared" si="2"/>
        <v>27167577.579999994</v>
      </c>
      <c r="P14" s="4">
        <f t="shared" si="2"/>
        <v>102109153.24999997</v>
      </c>
    </row>
    <row r="15" spans="1:21" x14ac:dyDescent="0.2">
      <c r="A15" s="42" t="s">
        <v>13</v>
      </c>
      <c r="B15" s="42" t="s">
        <v>63</v>
      </c>
      <c r="C15" s="42" t="str">
        <f t="shared" si="1"/>
        <v>HYDPSG-P</v>
      </c>
      <c r="D15" s="91">
        <v>-2525905.7999999998</v>
      </c>
      <c r="E15" s="91">
        <v>2304416.36</v>
      </c>
      <c r="F15" s="91">
        <v>898654.47000000067</v>
      </c>
      <c r="G15" s="91">
        <v>747848.28000000014</v>
      </c>
      <c r="H15" s="91">
        <v>304315.06</v>
      </c>
      <c r="I15" s="91">
        <v>1979502.3399999999</v>
      </c>
      <c r="J15" s="91">
        <v>2016840.5199999998</v>
      </c>
      <c r="K15" s="91">
        <v>2133177.54</v>
      </c>
      <c r="L15" s="91">
        <v>1083958.45</v>
      </c>
      <c r="M15" s="91">
        <v>1175971.1899999983</v>
      </c>
      <c r="N15" s="91">
        <v>867351.25999999966</v>
      </c>
      <c r="O15" s="91">
        <v>1048131.8700000002</v>
      </c>
      <c r="P15" s="91">
        <v>12034261.539999999</v>
      </c>
    </row>
    <row r="16" spans="1:21" x14ac:dyDescent="0.2">
      <c r="A16" s="42" t="s">
        <v>13</v>
      </c>
      <c r="B16" s="42" t="s">
        <v>61</v>
      </c>
      <c r="C16" s="42" t="str">
        <f t="shared" si="1"/>
        <v>HYDPSG-U</v>
      </c>
      <c r="D16" s="91">
        <v>-190254.39000000016</v>
      </c>
      <c r="E16" s="91">
        <v>1381462.97</v>
      </c>
      <c r="F16" s="91">
        <v>68226.229999999967</v>
      </c>
      <c r="G16" s="91">
        <v>51888.579999999973</v>
      </c>
      <c r="H16" s="91">
        <v>131.76000000001659</v>
      </c>
      <c r="I16" s="91">
        <v>60560.740000000005</v>
      </c>
      <c r="J16" s="91">
        <v>3580.44</v>
      </c>
      <c r="K16" s="91">
        <v>73632.060000000056</v>
      </c>
      <c r="L16" s="91">
        <v>150111.08999999991</v>
      </c>
      <c r="M16" s="91">
        <v>201047.34</v>
      </c>
      <c r="N16" s="91">
        <v>358714.92000000004</v>
      </c>
      <c r="O16" s="91">
        <v>1572805.58</v>
      </c>
      <c r="P16" s="91">
        <v>3731907.32</v>
      </c>
    </row>
    <row r="17" spans="1:16" x14ac:dyDescent="0.2">
      <c r="A17" s="5" t="s">
        <v>76</v>
      </c>
      <c r="B17" s="5"/>
      <c r="C17" s="5"/>
      <c r="D17" s="4">
        <f>SUBTOTAL(9,D15:D16)</f>
        <v>-2716160.19</v>
      </c>
      <c r="E17" s="4">
        <f t="shared" ref="E17:P17" si="3">SUBTOTAL(9,E15:E16)</f>
        <v>3685879.33</v>
      </c>
      <c r="F17" s="4">
        <f t="shared" si="3"/>
        <v>966880.70000000065</v>
      </c>
      <c r="G17" s="4">
        <f t="shared" si="3"/>
        <v>799736.8600000001</v>
      </c>
      <c r="H17" s="4">
        <f t="shared" si="3"/>
        <v>304446.82</v>
      </c>
      <c r="I17" s="4">
        <f t="shared" si="3"/>
        <v>2040063.0799999998</v>
      </c>
      <c r="J17" s="4">
        <f t="shared" si="3"/>
        <v>2020420.9599999997</v>
      </c>
      <c r="K17" s="4">
        <f t="shared" si="3"/>
        <v>2206809.6</v>
      </c>
      <c r="L17" s="4">
        <f t="shared" si="3"/>
        <v>1234069.5399999998</v>
      </c>
      <c r="M17" s="4">
        <f t="shared" si="3"/>
        <v>1377018.5299999984</v>
      </c>
      <c r="N17" s="4">
        <f t="shared" si="3"/>
        <v>1226066.1799999997</v>
      </c>
      <c r="O17" s="4">
        <f t="shared" si="3"/>
        <v>2620937.4500000002</v>
      </c>
      <c r="P17" s="4">
        <f t="shared" si="3"/>
        <v>15766168.859999999</v>
      </c>
    </row>
    <row r="18" spans="1:16" x14ac:dyDescent="0.2">
      <c r="A18" s="42" t="s">
        <v>2</v>
      </c>
      <c r="B18" s="42" t="s">
        <v>27</v>
      </c>
      <c r="C18" s="42" t="str">
        <f t="shared" si="1"/>
        <v>INTPCAGW</v>
      </c>
      <c r="D18" s="91"/>
      <c r="E18" s="91"/>
      <c r="F18" s="91"/>
      <c r="G18" s="91"/>
      <c r="H18" s="91"/>
      <c r="I18" s="91"/>
      <c r="J18" s="91"/>
      <c r="K18" s="91"/>
      <c r="L18" s="91"/>
      <c r="M18" s="91">
        <v>18260.78</v>
      </c>
      <c r="N18" s="91"/>
      <c r="O18" s="91"/>
      <c r="P18" s="91">
        <v>18260.78</v>
      </c>
    </row>
    <row r="19" spans="1:16" x14ac:dyDescent="0.2">
      <c r="A19" s="42" t="s">
        <v>2</v>
      </c>
      <c r="B19" s="42" t="s">
        <v>70</v>
      </c>
      <c r="C19" s="42" t="str">
        <f t="shared" si="1"/>
        <v>INTPCN</v>
      </c>
      <c r="D19" s="91">
        <v>148482.32</v>
      </c>
      <c r="E19" s="91">
        <v>556301.57999999996</v>
      </c>
      <c r="F19" s="91">
        <v>81829.26999999999</v>
      </c>
      <c r="G19" s="91">
        <v>56317.340000000018</v>
      </c>
      <c r="H19" s="91">
        <v>-50014.18</v>
      </c>
      <c r="I19" s="91">
        <v>-625.17999999999995</v>
      </c>
      <c r="J19" s="91">
        <v>7210.36</v>
      </c>
      <c r="K19" s="91"/>
      <c r="L19" s="91">
        <v>130723.32</v>
      </c>
      <c r="M19" s="91">
        <v>41109.03</v>
      </c>
      <c r="N19" s="91">
        <v>-0.01</v>
      </c>
      <c r="O19" s="91"/>
      <c r="P19" s="91">
        <v>971333.84999999986</v>
      </c>
    </row>
    <row r="20" spans="1:16" x14ac:dyDescent="0.2">
      <c r="A20" s="42" t="s">
        <v>2</v>
      </c>
      <c r="B20" s="42" t="s">
        <v>31</v>
      </c>
      <c r="C20" s="42" t="str">
        <f t="shared" si="1"/>
        <v>INTPSG</v>
      </c>
      <c r="D20" s="91">
        <v>-6258.1299999999756</v>
      </c>
      <c r="E20" s="91">
        <v>-12731.880000000037</v>
      </c>
      <c r="F20" s="91">
        <v>-18029.029999999955</v>
      </c>
      <c r="G20" s="91">
        <v>646938.42999999993</v>
      </c>
      <c r="H20" s="91">
        <v>-665.20000000000255</v>
      </c>
      <c r="I20" s="91">
        <v>-6193.3499999999985</v>
      </c>
      <c r="J20" s="91">
        <v>6394.5600000000013</v>
      </c>
      <c r="K20" s="91">
        <v>-311.78000000000156</v>
      </c>
      <c r="L20" s="91">
        <v>86.259999999999991</v>
      </c>
      <c r="M20" s="91">
        <v>1201347.97</v>
      </c>
      <c r="N20" s="91">
        <v>3.4700000000002547</v>
      </c>
      <c r="O20" s="91">
        <v>-0.23999999999995225</v>
      </c>
      <c r="P20" s="91">
        <v>1810581.08</v>
      </c>
    </row>
    <row r="21" spans="1:16" x14ac:dyDescent="0.2">
      <c r="A21" s="42" t="s">
        <v>2</v>
      </c>
      <c r="B21" s="42" t="s">
        <v>59</v>
      </c>
      <c r="C21" s="42" t="str">
        <f t="shared" si="1"/>
        <v>INTPSO</v>
      </c>
      <c r="D21" s="91">
        <v>5270043.49</v>
      </c>
      <c r="E21" s="91">
        <v>1085434.32</v>
      </c>
      <c r="F21" s="91">
        <v>862550.80999999994</v>
      </c>
      <c r="G21" s="91">
        <v>1465118.2600000007</v>
      </c>
      <c r="H21" s="91">
        <v>329266.92999999993</v>
      </c>
      <c r="I21" s="91">
        <v>906969.2300000001</v>
      </c>
      <c r="J21" s="91">
        <v>454825.56</v>
      </c>
      <c r="K21" s="91">
        <v>6622658.8299999991</v>
      </c>
      <c r="L21" s="91">
        <v>3036869.22</v>
      </c>
      <c r="M21" s="91">
        <v>903831.24000000069</v>
      </c>
      <c r="N21" s="91">
        <v>6432742.7199999988</v>
      </c>
      <c r="O21" s="91">
        <v>4462066.6599999992</v>
      </c>
      <c r="P21" s="91">
        <v>31832377.27</v>
      </c>
    </row>
    <row r="22" spans="1:16" x14ac:dyDescent="0.2">
      <c r="A22" s="5" t="s">
        <v>51</v>
      </c>
      <c r="B22" s="5"/>
      <c r="C22" s="5"/>
      <c r="D22" s="4">
        <f>SUBTOTAL(9,D18:D21)</f>
        <v>5412267.6800000006</v>
      </c>
      <c r="E22" s="4">
        <f t="shared" ref="E22:P22" si="4">SUBTOTAL(9,E18:E21)</f>
        <v>1629004.02</v>
      </c>
      <c r="F22" s="4">
        <f t="shared" si="4"/>
        <v>926351.04999999993</v>
      </c>
      <c r="G22" s="4">
        <f t="shared" si="4"/>
        <v>2168374.0300000007</v>
      </c>
      <c r="H22" s="4">
        <f t="shared" si="4"/>
        <v>278587.54999999993</v>
      </c>
      <c r="I22" s="4">
        <f t="shared" si="4"/>
        <v>900150.70000000007</v>
      </c>
      <c r="J22" s="4">
        <f t="shared" si="4"/>
        <v>468430.48</v>
      </c>
      <c r="K22" s="4">
        <f t="shared" si="4"/>
        <v>6622347.0499999989</v>
      </c>
      <c r="L22" s="4">
        <f t="shared" si="4"/>
        <v>3167678.8000000003</v>
      </c>
      <c r="M22" s="4">
        <f t="shared" si="4"/>
        <v>2164549.0200000005</v>
      </c>
      <c r="N22" s="4">
        <f t="shared" si="4"/>
        <v>6432746.1799999988</v>
      </c>
      <c r="O22" s="4">
        <f t="shared" si="4"/>
        <v>4462066.419999999</v>
      </c>
      <c r="P22" s="4">
        <f t="shared" si="4"/>
        <v>34632552.979999997</v>
      </c>
    </row>
    <row r="23" spans="1:16" x14ac:dyDescent="0.2">
      <c r="A23" s="42" t="s">
        <v>11</v>
      </c>
      <c r="B23" s="42" t="s">
        <v>27</v>
      </c>
      <c r="C23" s="42" t="str">
        <f t="shared" si="1"/>
        <v>OTHPCAGW</v>
      </c>
      <c r="D23" s="91">
        <v>437808.08000000007</v>
      </c>
      <c r="E23" s="91">
        <v>1405860.05</v>
      </c>
      <c r="F23" s="91">
        <v>43890.559999999998</v>
      </c>
      <c r="G23" s="91"/>
      <c r="H23" s="91">
        <v>28348.27</v>
      </c>
      <c r="I23" s="91">
        <v>281501.02</v>
      </c>
      <c r="J23" s="91">
        <v>607399.49</v>
      </c>
      <c r="K23" s="91">
        <v>464230.37</v>
      </c>
      <c r="L23" s="91">
        <v>178458.87</v>
      </c>
      <c r="M23" s="91">
        <v>197913.92</v>
      </c>
      <c r="N23" s="91"/>
      <c r="O23" s="91">
        <v>7151.37</v>
      </c>
      <c r="P23" s="91">
        <v>3652562.0000000009</v>
      </c>
    </row>
    <row r="24" spans="1:16" x14ac:dyDescent="0.2">
      <c r="A24" s="42" t="s">
        <v>11</v>
      </c>
      <c r="B24" s="42" t="s">
        <v>31</v>
      </c>
      <c r="C24" s="42" t="str">
        <f t="shared" si="1"/>
        <v>OTHPSG</v>
      </c>
      <c r="D24" s="91">
        <v>-907768.40000001621</v>
      </c>
      <c r="E24" s="91">
        <v>-2647164.1000000355</v>
      </c>
      <c r="F24" s="91">
        <v>-317388.91000000708</v>
      </c>
      <c r="G24" s="91">
        <v>1090995.2399999499</v>
      </c>
      <c r="H24" s="91">
        <v>2091153.2500000936</v>
      </c>
      <c r="I24" s="91">
        <v>-3577012.520000062</v>
      </c>
      <c r="J24" s="91">
        <v>-1717695.6000000162</v>
      </c>
      <c r="K24" s="91">
        <v>-1695565.3399999097</v>
      </c>
      <c r="L24" s="91">
        <v>3078995.6599999736</v>
      </c>
      <c r="M24" s="91">
        <v>1141497.6900000002</v>
      </c>
      <c r="N24" s="91">
        <v>112797638.33999993</v>
      </c>
      <c r="O24" s="91">
        <v>-97135697.609999925</v>
      </c>
      <c r="P24" s="91">
        <v>12201987.699999973</v>
      </c>
    </row>
    <row r="25" spans="1:16" x14ac:dyDescent="0.2">
      <c r="A25" s="42" t="s">
        <v>11</v>
      </c>
      <c r="B25" s="42" t="s">
        <v>46</v>
      </c>
      <c r="C25" s="42" t="str">
        <f t="shared" si="1"/>
        <v>OTHPSG-W</v>
      </c>
      <c r="D25" s="91">
        <v>815195.47</v>
      </c>
      <c r="E25" s="91">
        <v>582253.07999999996</v>
      </c>
      <c r="F25" s="91">
        <v>-312518.93000000005</v>
      </c>
      <c r="G25" s="91">
        <v>-13598.64</v>
      </c>
      <c r="H25" s="91">
        <v>139875.65</v>
      </c>
      <c r="I25" s="91">
        <v>2589662.9499999993</v>
      </c>
      <c r="J25" s="91">
        <v>1758202.9600000002</v>
      </c>
      <c r="K25" s="91">
        <v>877390.34999999986</v>
      </c>
      <c r="L25" s="91">
        <v>532638.42000000004</v>
      </c>
      <c r="M25" s="91">
        <v>6714338.379999999</v>
      </c>
      <c r="N25" s="91">
        <v>-30515.379999999994</v>
      </c>
      <c r="O25" s="91">
        <v>75726565.780000031</v>
      </c>
      <c r="P25" s="91">
        <v>89379490.090000033</v>
      </c>
    </row>
    <row r="26" spans="1:16" x14ac:dyDescent="0.2">
      <c r="A26" s="5" t="s">
        <v>44</v>
      </c>
      <c r="B26" s="5"/>
      <c r="C26" s="5"/>
      <c r="D26" s="4">
        <f t="shared" ref="D26:P26" si="5">SUBTOTAL(9,D23:D25)</f>
        <v>345235.14999998384</v>
      </c>
      <c r="E26" s="4">
        <f t="shared" si="5"/>
        <v>-659050.97000003548</v>
      </c>
      <c r="F26" s="4">
        <f t="shared" si="5"/>
        <v>-586017.28000000713</v>
      </c>
      <c r="G26" s="4">
        <f t="shared" si="5"/>
        <v>1077396.59999995</v>
      </c>
      <c r="H26" s="4">
        <f t="shared" si="5"/>
        <v>2259377.1700000935</v>
      </c>
      <c r="I26" s="4">
        <f t="shared" si="5"/>
        <v>-705848.55000006268</v>
      </c>
      <c r="J26" s="4">
        <f t="shared" si="5"/>
        <v>647906.84999998403</v>
      </c>
      <c r="K26" s="4">
        <f t="shared" si="5"/>
        <v>-353944.61999991001</v>
      </c>
      <c r="L26" s="4">
        <f t="shared" si="5"/>
        <v>3790092.9499999736</v>
      </c>
      <c r="M26" s="4">
        <f t="shared" si="5"/>
        <v>8053749.9899999993</v>
      </c>
      <c r="N26" s="4">
        <f t="shared" si="5"/>
        <v>112767122.95999993</v>
      </c>
      <c r="O26" s="4">
        <f t="shared" si="5"/>
        <v>-21401980.459999889</v>
      </c>
      <c r="P26" s="4">
        <f t="shared" si="5"/>
        <v>105234039.79000001</v>
      </c>
    </row>
    <row r="27" spans="1:16" x14ac:dyDescent="0.2">
      <c r="A27" s="42" t="s">
        <v>15</v>
      </c>
      <c r="B27" s="42" t="s">
        <v>27</v>
      </c>
      <c r="C27" s="42" t="str">
        <f t="shared" si="1"/>
        <v>STMPCAGW</v>
      </c>
      <c r="D27" s="91">
        <v>108946.69</v>
      </c>
      <c r="E27" s="91">
        <v>-2326.4800000000005</v>
      </c>
      <c r="F27" s="91">
        <v>308525.43</v>
      </c>
      <c r="G27" s="91">
        <v>-639.53</v>
      </c>
      <c r="H27" s="91">
        <v>29273.26</v>
      </c>
      <c r="I27" s="91"/>
      <c r="J27" s="91"/>
      <c r="K27" s="91"/>
      <c r="L27" s="91"/>
      <c r="M27" s="91"/>
      <c r="N27" s="91"/>
      <c r="O27" s="91"/>
      <c r="P27" s="91">
        <v>443779.37</v>
      </c>
    </row>
    <row r="28" spans="1:16" x14ac:dyDescent="0.2">
      <c r="A28" s="42" t="s">
        <v>15</v>
      </c>
      <c r="B28" s="42" t="s">
        <v>33</v>
      </c>
      <c r="C28" s="42" t="str">
        <f t="shared" si="1"/>
        <v>STMPJBG</v>
      </c>
      <c r="D28" s="91">
        <v>9471.02</v>
      </c>
      <c r="E28" s="91">
        <v>1009436.8700000001</v>
      </c>
      <c r="F28" s="91">
        <v>898177.72999999975</v>
      </c>
      <c r="G28" s="91">
        <v>2224838.8199999998</v>
      </c>
      <c r="H28" s="91">
        <v>3572428.89</v>
      </c>
      <c r="I28" s="91">
        <v>8265636.1300000018</v>
      </c>
      <c r="J28" s="91">
        <v>6938502.9500000039</v>
      </c>
      <c r="K28" s="91">
        <v>641466.20000000007</v>
      </c>
      <c r="L28" s="91">
        <v>3634746.0300000003</v>
      </c>
      <c r="M28" s="91">
        <v>123546.56999999996</v>
      </c>
      <c r="N28" s="91">
        <v>38935792.510000005</v>
      </c>
      <c r="O28" s="91">
        <v>-115003.48000000004</v>
      </c>
      <c r="P28" s="91">
        <v>66139040.240000017</v>
      </c>
    </row>
    <row r="29" spans="1:16" x14ac:dyDescent="0.2">
      <c r="A29" s="42" t="s">
        <v>15</v>
      </c>
      <c r="B29" s="42" t="s">
        <v>31</v>
      </c>
      <c r="C29" s="42" t="str">
        <f t="shared" si="1"/>
        <v>STMPSG</v>
      </c>
      <c r="D29" s="87">
        <v>0</v>
      </c>
      <c r="E29" s="87">
        <v>-5051.46</v>
      </c>
      <c r="F29" s="87">
        <v>233978.27000000002</v>
      </c>
      <c r="G29" s="87">
        <v>-9074.9700000000303</v>
      </c>
      <c r="H29" s="87">
        <v>9589.6500000000233</v>
      </c>
      <c r="I29" s="87">
        <v>-5256</v>
      </c>
      <c r="J29" s="87">
        <v>-31155</v>
      </c>
      <c r="K29" s="87">
        <v>0</v>
      </c>
      <c r="L29" s="87">
        <v>0</v>
      </c>
      <c r="M29" s="87">
        <v>0</v>
      </c>
      <c r="N29" s="87">
        <v>0</v>
      </c>
      <c r="O29" s="87">
        <v>13956.68</v>
      </c>
      <c r="P29" s="91">
        <f>SUM(D29:O29)</f>
        <v>206987.17</v>
      </c>
    </row>
    <row r="30" spans="1:16" x14ac:dyDescent="0.2">
      <c r="A30" s="42" t="s">
        <v>15</v>
      </c>
      <c r="B30" s="42" t="s">
        <v>27</v>
      </c>
      <c r="C30" s="42" t="str">
        <f t="shared" si="1"/>
        <v>STMPCAGW</v>
      </c>
      <c r="D30" s="87">
        <v>-95087.52</v>
      </c>
      <c r="E30" s="87">
        <v>3884.88</v>
      </c>
      <c r="F30" s="87">
        <v>-373164.29000000004</v>
      </c>
      <c r="G30" s="87">
        <v>0</v>
      </c>
      <c r="H30" s="87">
        <v>-33033.31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706346.41</v>
      </c>
      <c r="P30" s="87">
        <f>SUM(D30:O30)</f>
        <v>208946.16999999998</v>
      </c>
    </row>
    <row r="31" spans="1:16" x14ac:dyDescent="0.2">
      <c r="A31" s="42" t="s">
        <v>15</v>
      </c>
      <c r="B31" s="42" t="s">
        <v>33</v>
      </c>
      <c r="C31" s="42" t="str">
        <f t="shared" si="1"/>
        <v>STMPJBG</v>
      </c>
      <c r="D31" s="87">
        <v>1520978.6500000001</v>
      </c>
      <c r="E31" s="87">
        <v>-1111108.9000000004</v>
      </c>
      <c r="F31" s="87">
        <v>-812330.99000000011</v>
      </c>
      <c r="G31" s="87">
        <v>-238413.56999999838</v>
      </c>
      <c r="H31" s="87">
        <v>4321238.3599999985</v>
      </c>
      <c r="I31" s="87">
        <v>-5223938.6399999969</v>
      </c>
      <c r="J31" s="87">
        <v>-6811459.6899999985</v>
      </c>
      <c r="K31" s="87">
        <v>1610012.4300000002</v>
      </c>
      <c r="L31" s="87">
        <v>34645191.850000001</v>
      </c>
      <c r="M31" s="87">
        <v>1491033.6300000011</v>
      </c>
      <c r="N31" s="87">
        <v>-38462463.460000008</v>
      </c>
      <c r="O31" s="87">
        <v>1030654.5099999999</v>
      </c>
      <c r="P31" s="87">
        <f>SUM(D31:O31)</f>
        <v>-8040605.8199999984</v>
      </c>
    </row>
    <row r="32" spans="1:16" x14ac:dyDescent="0.2">
      <c r="A32" s="5" t="s">
        <v>39</v>
      </c>
      <c r="B32" s="5"/>
      <c r="C32" s="5"/>
      <c r="D32" s="4">
        <f t="shared" ref="D32:P32" si="6">SUBTOTAL(9,D27:D31)</f>
        <v>1544308.84</v>
      </c>
      <c r="E32" s="4">
        <f t="shared" si="6"/>
        <v>-105165.0900000002</v>
      </c>
      <c r="F32" s="4">
        <f t="shared" si="6"/>
        <v>255186.14999999956</v>
      </c>
      <c r="G32" s="4">
        <f t="shared" si="6"/>
        <v>1976710.7500000014</v>
      </c>
      <c r="H32" s="4">
        <f t="shared" si="6"/>
        <v>7899496.8499999978</v>
      </c>
      <c r="I32" s="4">
        <f t="shared" si="6"/>
        <v>3036441.4900000049</v>
      </c>
      <c r="J32" s="4">
        <f t="shared" si="6"/>
        <v>95888.260000005364</v>
      </c>
      <c r="K32" s="4">
        <f t="shared" si="6"/>
        <v>2251478.6300000004</v>
      </c>
      <c r="L32" s="4">
        <f t="shared" si="6"/>
        <v>38279937.880000003</v>
      </c>
      <c r="M32" s="4">
        <f t="shared" si="6"/>
        <v>1614580.2000000011</v>
      </c>
      <c r="N32" s="4">
        <f t="shared" si="6"/>
        <v>473329.04999999702</v>
      </c>
      <c r="O32" s="4">
        <f t="shared" si="6"/>
        <v>1635954.1199999999</v>
      </c>
      <c r="P32" s="4">
        <f t="shared" si="6"/>
        <v>58958147.130000018</v>
      </c>
    </row>
    <row r="33" spans="1:59" x14ac:dyDescent="0.2">
      <c r="A33" s="42" t="s">
        <v>8</v>
      </c>
      <c r="B33" s="42" t="s">
        <v>31</v>
      </c>
      <c r="C33" s="42" t="str">
        <f t="shared" si="1"/>
        <v>TRNPSG</v>
      </c>
      <c r="D33" s="92">
        <v>6305638.1100000301</v>
      </c>
      <c r="E33" s="92">
        <v>14109468.870000016</v>
      </c>
      <c r="F33" s="92">
        <v>5963032.7999999924</v>
      </c>
      <c r="G33" s="92">
        <v>1842279.6300000052</v>
      </c>
      <c r="H33" s="92">
        <v>1748209.6600000046</v>
      </c>
      <c r="I33" s="92">
        <v>31776364.100000001</v>
      </c>
      <c r="J33" s="92">
        <v>15703582.539999995</v>
      </c>
      <c r="K33" s="92">
        <v>21144937.47000001</v>
      </c>
      <c r="L33" s="92">
        <v>12163551.480000013</v>
      </c>
      <c r="M33" s="92">
        <v>15803876.350000013</v>
      </c>
      <c r="N33" s="92">
        <v>24584864.450000018</v>
      </c>
      <c r="O33" s="92">
        <v>41467603.650000028</v>
      </c>
      <c r="P33" s="92">
        <v>192613409.11000013</v>
      </c>
    </row>
    <row r="34" spans="1:59" customFormat="1" x14ac:dyDescent="0.2">
      <c r="A34" s="5" t="s">
        <v>29</v>
      </c>
      <c r="B34" s="5"/>
      <c r="C34" s="5"/>
      <c r="D34" s="4">
        <f t="shared" ref="D34:P34" si="7">SUBTOTAL(9,D33:D33)</f>
        <v>6305638.1100000301</v>
      </c>
      <c r="E34" s="4">
        <f t="shared" si="7"/>
        <v>14109468.870000016</v>
      </c>
      <c r="F34" s="4">
        <f t="shared" si="7"/>
        <v>5963032.7999999924</v>
      </c>
      <c r="G34" s="4">
        <f t="shared" si="7"/>
        <v>1842279.6300000052</v>
      </c>
      <c r="H34" s="4">
        <f t="shared" si="7"/>
        <v>1748209.6600000046</v>
      </c>
      <c r="I34" s="4">
        <f t="shared" si="7"/>
        <v>31776364.100000001</v>
      </c>
      <c r="J34" s="4">
        <f t="shared" si="7"/>
        <v>15703582.539999995</v>
      </c>
      <c r="K34" s="4">
        <f t="shared" si="7"/>
        <v>21144937.47000001</v>
      </c>
      <c r="L34" s="4">
        <f t="shared" si="7"/>
        <v>12163551.480000013</v>
      </c>
      <c r="M34" s="4">
        <f t="shared" si="7"/>
        <v>15803876.350000013</v>
      </c>
      <c r="N34" s="4">
        <f t="shared" si="7"/>
        <v>24584864.450000018</v>
      </c>
      <c r="O34" s="4">
        <f t="shared" si="7"/>
        <v>41467603.650000028</v>
      </c>
      <c r="P34" s="4">
        <f t="shared" si="7"/>
        <v>192613409.11000013</v>
      </c>
      <c r="R34" s="20"/>
      <c r="S34" s="11"/>
      <c r="T34" s="11"/>
      <c r="U34" s="10"/>
    </row>
    <row r="35" spans="1:59" customFormat="1" x14ac:dyDescent="0.2">
      <c r="A35" s="33" t="s">
        <v>26</v>
      </c>
      <c r="B35" s="34"/>
      <c r="C35" s="34"/>
      <c r="D35" s="24">
        <f t="shared" ref="D35:P35" si="8">SUBTOTAL(9,D6:D34)</f>
        <v>25288427.289999992</v>
      </c>
      <c r="E35" s="24">
        <f t="shared" si="8"/>
        <v>16081114.139999978</v>
      </c>
      <c r="F35" s="24">
        <f t="shared" si="8"/>
        <v>6516925.579999974</v>
      </c>
      <c r="G35" s="24">
        <f t="shared" si="8"/>
        <v>15558005.119999964</v>
      </c>
      <c r="H35" s="24">
        <f t="shared" si="8"/>
        <v>24980754.930000093</v>
      </c>
      <c r="I35" s="24">
        <f t="shared" si="8"/>
        <v>53955838.029999942</v>
      </c>
      <c r="J35" s="24">
        <f t="shared" si="8"/>
        <v>31706680.479999986</v>
      </c>
      <c r="K35" s="24">
        <f t="shared" si="8"/>
        <v>41918453.430000097</v>
      </c>
      <c r="L35" s="24">
        <f t="shared" si="8"/>
        <v>75590624.24000001</v>
      </c>
      <c r="M35" s="24">
        <f t="shared" si="8"/>
        <v>36609590.170000017</v>
      </c>
      <c r="N35" s="24">
        <f t="shared" si="8"/>
        <v>155052296.71999997</v>
      </c>
      <c r="O35" s="24">
        <f t="shared" si="8"/>
        <v>61675500.260000125</v>
      </c>
      <c r="P35" s="24">
        <f t="shared" si="8"/>
        <v>544934210.3900001</v>
      </c>
    </row>
    <row r="37" spans="1:59" x14ac:dyDescent="0.2">
      <c r="D37" s="162" t="s">
        <v>207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4" t="s">
        <v>24</v>
      </c>
    </row>
    <row r="38" spans="1:59" x14ac:dyDescent="0.2">
      <c r="A38" s="23" t="s">
        <v>25</v>
      </c>
      <c r="B38" s="23" t="s">
        <v>102</v>
      </c>
      <c r="C38" s="23"/>
      <c r="D38" s="97">
        <v>44941</v>
      </c>
      <c r="E38" s="97">
        <v>44972</v>
      </c>
      <c r="F38" s="97">
        <v>45000</v>
      </c>
      <c r="G38" s="97">
        <v>45031</v>
      </c>
      <c r="H38" s="97">
        <v>45061</v>
      </c>
      <c r="I38" s="97">
        <v>45092</v>
      </c>
      <c r="J38" s="97">
        <v>45122</v>
      </c>
      <c r="K38" s="97">
        <v>45153</v>
      </c>
      <c r="L38" s="97">
        <v>45184</v>
      </c>
      <c r="M38" s="97">
        <v>45214</v>
      </c>
      <c r="N38" s="97">
        <v>45245</v>
      </c>
      <c r="O38" s="97">
        <v>45275</v>
      </c>
      <c r="P38" s="97" t="s">
        <v>203</v>
      </c>
      <c r="AH38" s="93"/>
      <c r="AT38" s="94"/>
    </row>
    <row r="39" spans="1:59" x14ac:dyDescent="0.2">
      <c r="A39" s="42" t="s">
        <v>6</v>
      </c>
      <c r="B39" s="42" t="s">
        <v>55</v>
      </c>
      <c r="C39" s="42" t="str">
        <f t="shared" ref="C39:C66" si="9">A39&amp;B39</f>
        <v>DSTPWA</v>
      </c>
      <c r="D39" s="95">
        <f>SUM($D6)</f>
        <v>1721278.5099999986</v>
      </c>
      <c r="E39" s="95">
        <f>SUM($D6:E6)</f>
        <v>3212744.0600000005</v>
      </c>
      <c r="F39" s="95">
        <f>SUM($D6:F6)</f>
        <v>4722438.3400000008</v>
      </c>
      <c r="G39" s="95">
        <f>SUM($D6:G6)</f>
        <v>6026400.9900000002</v>
      </c>
      <c r="H39" s="95">
        <f>SUM($D6:H6)</f>
        <v>7187465.2200000016</v>
      </c>
      <c r="I39" s="95">
        <f>SUM($D6:I6)</f>
        <v>11815614.180000003</v>
      </c>
      <c r="J39" s="95">
        <f>SUM($D6:J6)</f>
        <v>15808353.080000002</v>
      </c>
      <c r="K39" s="95">
        <f>SUM($D6:K6)</f>
        <v>19380871.540000007</v>
      </c>
      <c r="L39" s="95">
        <f>SUM($D6:L6)</f>
        <v>25207140.110000011</v>
      </c>
      <c r="M39" s="95">
        <f>SUM($D6:M6)</f>
        <v>27610637.860000011</v>
      </c>
      <c r="N39" s="95">
        <f>SUM($D6:N6)</f>
        <v>29897397.770000014</v>
      </c>
      <c r="O39" s="95">
        <f>SUM($D6:O6)</f>
        <v>35620739.270000011</v>
      </c>
      <c r="P39" s="95">
        <f>O39-P6</f>
        <v>0</v>
      </c>
      <c r="AH39" s="93"/>
      <c r="AT39" s="95"/>
      <c r="BG39" s="95"/>
    </row>
    <row r="40" spans="1:59" x14ac:dyDescent="0.2">
      <c r="A40" s="5" t="s">
        <v>94</v>
      </c>
      <c r="B40" s="5"/>
      <c r="C40" s="5"/>
      <c r="D40" s="4">
        <f t="shared" ref="D40" si="10">SUBTOTAL(9,D39:D39)</f>
        <v>1721278.5099999986</v>
      </c>
      <c r="E40" s="4">
        <f t="shared" ref="E40" si="11">SUBTOTAL(9,E39:E39)</f>
        <v>3212744.0600000005</v>
      </c>
      <c r="F40" s="4">
        <f t="shared" ref="F40" si="12">SUBTOTAL(9,F39:F39)</f>
        <v>4722438.3400000008</v>
      </c>
      <c r="G40" s="4">
        <f t="shared" ref="G40" si="13">SUBTOTAL(9,G39:G39)</f>
        <v>6026400.9900000002</v>
      </c>
      <c r="H40" s="4">
        <f t="shared" ref="H40" si="14">SUBTOTAL(9,H39:H39)</f>
        <v>7187465.2200000016</v>
      </c>
      <c r="I40" s="4">
        <f t="shared" ref="I40" si="15">SUBTOTAL(9,I39:I39)</f>
        <v>11815614.180000003</v>
      </c>
      <c r="J40" s="4">
        <f t="shared" ref="J40" si="16">SUBTOTAL(9,J39:J39)</f>
        <v>15808353.080000002</v>
      </c>
      <c r="K40" s="4">
        <f t="shared" ref="K40" si="17">SUBTOTAL(9,K39:K39)</f>
        <v>19380871.540000007</v>
      </c>
      <c r="L40" s="4">
        <f t="shared" ref="L40" si="18">SUBTOTAL(9,L39:L39)</f>
        <v>25207140.110000011</v>
      </c>
      <c r="M40" s="4">
        <f t="shared" ref="M40" si="19">SUBTOTAL(9,M39:M39)</f>
        <v>27610637.860000011</v>
      </c>
      <c r="N40" s="4">
        <f t="shared" ref="N40" si="20">SUBTOTAL(9,N39:N39)</f>
        <v>29897397.770000014</v>
      </c>
      <c r="O40" s="4">
        <f t="shared" ref="O40" si="21">SUBTOTAL(9,O39:O39)</f>
        <v>35620739.270000011</v>
      </c>
      <c r="P40" s="4">
        <f t="shared" ref="P40:P68" si="22">O40-P7</f>
        <v>0</v>
      </c>
      <c r="AH40" s="93"/>
      <c r="AT40" s="95"/>
      <c r="BG40" s="95"/>
    </row>
    <row r="41" spans="1:59" x14ac:dyDescent="0.2">
      <c r="A41" s="42" t="s">
        <v>4</v>
      </c>
      <c r="B41" s="42" t="s">
        <v>27</v>
      </c>
      <c r="C41" s="42" t="str">
        <f t="shared" si="9"/>
        <v>GNLPCAGW</v>
      </c>
      <c r="D41" s="95">
        <f t="shared" ref="D41:D46" si="23">SUM($D8)</f>
        <v>0</v>
      </c>
      <c r="E41" s="95">
        <f>SUM($D8:E8)</f>
        <v>104183.45999999999</v>
      </c>
      <c r="F41" s="95">
        <f>SUM($D8:F8)</f>
        <v>104806.29999999999</v>
      </c>
      <c r="G41" s="95">
        <f>SUM($D8:G8)</f>
        <v>104806.29999999999</v>
      </c>
      <c r="H41" s="95">
        <f>SUM($D8:H8)</f>
        <v>104806.29999999999</v>
      </c>
      <c r="I41" s="95">
        <f>SUM($D8:I8)</f>
        <v>104806.29999999999</v>
      </c>
      <c r="J41" s="95">
        <f>SUM($D8:J8)</f>
        <v>104806.29999999999</v>
      </c>
      <c r="K41" s="95">
        <f>SUM($D8:K8)</f>
        <v>104806.29999999999</v>
      </c>
      <c r="L41" s="95">
        <f>SUM($D8:L8)</f>
        <v>104806.29999999999</v>
      </c>
      <c r="M41" s="95">
        <f>SUM($D8:M8)</f>
        <v>104806.29999999999</v>
      </c>
      <c r="N41" s="95">
        <f>SUM($D8:N8)</f>
        <v>104806.29999999999</v>
      </c>
      <c r="O41" s="95">
        <f>SUM($D8:O8)</f>
        <v>109513.95999999999</v>
      </c>
      <c r="P41" s="95">
        <f t="shared" si="22"/>
        <v>0</v>
      </c>
    </row>
    <row r="42" spans="1:59" x14ac:dyDescent="0.2">
      <c r="A42" s="42" t="s">
        <v>4</v>
      </c>
      <c r="B42" s="42" t="s">
        <v>70</v>
      </c>
      <c r="C42" s="42" t="str">
        <f t="shared" si="9"/>
        <v>GNLPCN</v>
      </c>
      <c r="D42" s="95">
        <f t="shared" si="23"/>
        <v>1026.17</v>
      </c>
      <c r="E42" s="95">
        <f>SUM($D9:E9)</f>
        <v>7231.04</v>
      </c>
      <c r="F42" s="95">
        <f>SUM($D9:F9)</f>
        <v>7231.04</v>
      </c>
      <c r="G42" s="95">
        <f>SUM($D9:G9)</f>
        <v>7096.0199999999995</v>
      </c>
      <c r="H42" s="95">
        <f>SUM($D9:H9)</f>
        <v>7096.0199999999995</v>
      </c>
      <c r="I42" s="95">
        <f>SUM($D9:I9)</f>
        <v>7096.0199999999995</v>
      </c>
      <c r="J42" s="95">
        <f>SUM($D9:J9)</f>
        <v>7096.0199999999995</v>
      </c>
      <c r="K42" s="95">
        <f>SUM($D9:K9)</f>
        <v>7096.0199999999995</v>
      </c>
      <c r="L42" s="95">
        <f>SUM($D9:L9)</f>
        <v>7096.0199999999995</v>
      </c>
      <c r="M42" s="95">
        <f>SUM($D9:M9)</f>
        <v>7096.0199999999995</v>
      </c>
      <c r="N42" s="95">
        <f>SUM($D9:N9)</f>
        <v>7096.0199999999995</v>
      </c>
      <c r="O42" s="95">
        <f>SUM($D9:O9)</f>
        <v>7096.0199999999995</v>
      </c>
      <c r="P42" s="95">
        <f t="shared" si="22"/>
        <v>0</v>
      </c>
    </row>
    <row r="43" spans="1:59" x14ac:dyDescent="0.2">
      <c r="A43" s="42" t="s">
        <v>4</v>
      </c>
      <c r="B43" s="42" t="s">
        <v>33</v>
      </c>
      <c r="C43" s="42" t="str">
        <f t="shared" si="9"/>
        <v>GNLPJBG</v>
      </c>
      <c r="D43" s="95">
        <f t="shared" si="23"/>
        <v>0</v>
      </c>
      <c r="E43" s="95">
        <f>SUM($D10:E10)</f>
        <v>34256.949999999997</v>
      </c>
      <c r="F43" s="95">
        <f>SUM($D10:F10)</f>
        <v>990448.73</v>
      </c>
      <c r="G43" s="95">
        <f>SUM($D10:G10)</f>
        <v>1022499.41</v>
      </c>
      <c r="H43" s="95">
        <f>SUM($D10:H10)</f>
        <v>1022499.41</v>
      </c>
      <c r="I43" s="95">
        <f>SUM($D10:I10)</f>
        <v>1208278.76</v>
      </c>
      <c r="J43" s="95">
        <f>SUM($D10:J10)</f>
        <v>1209575.3800000001</v>
      </c>
      <c r="K43" s="95">
        <f>SUM($D10:K10)</f>
        <v>1209575.3800000001</v>
      </c>
      <c r="L43" s="95">
        <f>SUM($D10:L10)</f>
        <v>1209575.3800000001</v>
      </c>
      <c r="M43" s="95">
        <f>SUM($D10:M10)</f>
        <v>1226877.6000000001</v>
      </c>
      <c r="N43" s="95">
        <f>SUM($D10:N10)</f>
        <v>1226877.6000000001</v>
      </c>
      <c r="O43" s="95">
        <f>SUM($D10:O10)</f>
        <v>1199964.26</v>
      </c>
      <c r="P43" s="95">
        <f t="shared" si="22"/>
        <v>0</v>
      </c>
    </row>
    <row r="44" spans="1:59" x14ac:dyDescent="0.2">
      <c r="A44" s="42" t="s">
        <v>4</v>
      </c>
      <c r="B44" s="42" t="s">
        <v>31</v>
      </c>
      <c r="C44" s="42" t="str">
        <f t="shared" si="9"/>
        <v>GNLPSG</v>
      </c>
      <c r="D44" s="95">
        <f t="shared" si="23"/>
        <v>150818.08000000002</v>
      </c>
      <c r="E44" s="95">
        <f>SUM($D11:E11)</f>
        <v>540011.83000000007</v>
      </c>
      <c r="F44" s="95">
        <f>SUM($D11:F11)</f>
        <v>1440319.1199999996</v>
      </c>
      <c r="G44" s="95">
        <f>SUM($D11:G11)</f>
        <v>1555864.9399999997</v>
      </c>
      <c r="H44" s="95">
        <f>SUM($D11:H11)</f>
        <v>1667665.4999999998</v>
      </c>
      <c r="I44" s="95">
        <f>SUM($D11:I11)</f>
        <v>1912448.5399999998</v>
      </c>
      <c r="J44" s="95">
        <f>SUM($D11:J11)</f>
        <v>2228681.25</v>
      </c>
      <c r="K44" s="95">
        <f>SUM($D11:K11)</f>
        <v>2911174.45</v>
      </c>
      <c r="L44" s="95">
        <f>SUM($D11:L11)</f>
        <v>3244899.58</v>
      </c>
      <c r="M44" s="95">
        <f>SUM($D11:M11)</f>
        <v>3299683.6</v>
      </c>
      <c r="N44" s="95">
        <f>SUM($D11:N11)</f>
        <v>3347366.1100000003</v>
      </c>
      <c r="O44" s="95">
        <f>SUM($D11:O11)</f>
        <v>3332656.37</v>
      </c>
      <c r="P44" s="95">
        <f t="shared" si="22"/>
        <v>0</v>
      </c>
    </row>
    <row r="45" spans="1:59" x14ac:dyDescent="0.2">
      <c r="A45" s="42" t="s">
        <v>4</v>
      </c>
      <c r="B45" s="42" t="s">
        <v>59</v>
      </c>
      <c r="C45" s="42" t="str">
        <f t="shared" si="9"/>
        <v>GNLPSO</v>
      </c>
      <c r="D45" s="95">
        <f t="shared" si="23"/>
        <v>12508373.879999984</v>
      </c>
      <c r="E45" s="95">
        <f>SUM($D12:E12)</f>
        <v>7474638.7499999795</v>
      </c>
      <c r="F45" s="95">
        <f>SUM($D12:F12)</f>
        <v>2229869.8099999679</v>
      </c>
      <c r="G45" s="95">
        <f>SUM($D12:G12)</f>
        <v>8455819.9299999755</v>
      </c>
      <c r="H45" s="95">
        <f>SUM($D12:H12)</f>
        <v>19603055.879999969</v>
      </c>
      <c r="I45" s="95">
        <f>SUM($D12:I12)</f>
        <v>31545491.829999965</v>
      </c>
      <c r="J45" s="95">
        <f>SUM($D12:J12)</f>
        <v>39988104.809999973</v>
      </c>
      <c r="K45" s="95">
        <f>SUM($D12:K12)</f>
        <v>45714714.899999969</v>
      </c>
      <c r="L45" s="95">
        <f>SUM($D12:L12)</f>
        <v>56512737.519999981</v>
      </c>
      <c r="M45" s="95">
        <f>SUM($D12:M12)</f>
        <v>61606423.679999985</v>
      </c>
      <c r="N45" s="95">
        <f>SUM($D12:N12)</f>
        <v>68840702.419999972</v>
      </c>
      <c r="O45" s="95">
        <f>SUM($D12:O12)</f>
        <v>95937332.779999971</v>
      </c>
      <c r="P45" s="95">
        <f t="shared" si="22"/>
        <v>0</v>
      </c>
    </row>
    <row r="46" spans="1:59" x14ac:dyDescent="0.2">
      <c r="A46" s="42" t="s">
        <v>4</v>
      </c>
      <c r="B46" s="42" t="s">
        <v>55</v>
      </c>
      <c r="C46" s="42" t="str">
        <f t="shared" si="9"/>
        <v>GNLPWA</v>
      </c>
      <c r="D46" s="95">
        <f t="shared" si="23"/>
        <v>15641.06</v>
      </c>
      <c r="E46" s="95">
        <f>SUM($D13:E13)</f>
        <v>445049.59</v>
      </c>
      <c r="F46" s="95">
        <f>SUM($D13:F13)</f>
        <v>1314494.5</v>
      </c>
      <c r="G46" s="95">
        <f>SUM($D13:G13)</f>
        <v>1330627.5</v>
      </c>
      <c r="H46" s="95">
        <f>SUM($D13:H13)</f>
        <v>1401163.64</v>
      </c>
      <c r="I46" s="95">
        <f>SUM($D13:I13)</f>
        <v>1308683.5499999998</v>
      </c>
      <c r="J46" s="95">
        <f>SUM($D13:J13)</f>
        <v>1326253.7299999997</v>
      </c>
      <c r="K46" s="95">
        <f>SUM($D13:K13)</f>
        <v>1391457.2799999998</v>
      </c>
      <c r="L46" s="95">
        <f>SUM($D13:L13)</f>
        <v>1388734.5499999998</v>
      </c>
      <c r="M46" s="95">
        <f>SUM($D13:M13)</f>
        <v>1415280.4799999997</v>
      </c>
      <c r="N46" s="95">
        <f>SUM($D13:N13)</f>
        <v>1414727.2199999997</v>
      </c>
      <c r="O46" s="95">
        <f>SUM($D13:O13)</f>
        <v>1522589.8599999996</v>
      </c>
      <c r="P46" s="95">
        <f t="shared" si="22"/>
        <v>0</v>
      </c>
    </row>
    <row r="47" spans="1:59" x14ac:dyDescent="0.2">
      <c r="A47" s="5" t="s">
        <v>79</v>
      </c>
      <c r="B47" s="5"/>
      <c r="C47" s="5"/>
      <c r="D47" s="4">
        <f>SUBTOTAL(9,D41:D46)</f>
        <v>12675859.189999985</v>
      </c>
      <c r="E47" s="4">
        <f t="shared" ref="E47:O47" si="24">SUBTOTAL(9,E41:E46)</f>
        <v>8605371.6199999806</v>
      </c>
      <c r="F47" s="4">
        <f t="shared" si="24"/>
        <v>6087169.4999999674</v>
      </c>
      <c r="G47" s="4">
        <f t="shared" si="24"/>
        <v>12476714.099999975</v>
      </c>
      <c r="H47" s="4">
        <f t="shared" si="24"/>
        <v>23806286.74999997</v>
      </c>
      <c r="I47" s="4">
        <f t="shared" si="24"/>
        <v>36086804.999999963</v>
      </c>
      <c r="J47" s="4">
        <f t="shared" si="24"/>
        <v>44864517.489999972</v>
      </c>
      <c r="K47" s="4">
        <f t="shared" si="24"/>
        <v>51338824.329999968</v>
      </c>
      <c r="L47" s="4">
        <f t="shared" si="24"/>
        <v>62467849.349999979</v>
      </c>
      <c r="M47" s="4">
        <f t="shared" si="24"/>
        <v>67660167.679999992</v>
      </c>
      <c r="N47" s="4">
        <f t="shared" si="24"/>
        <v>74941575.669999972</v>
      </c>
      <c r="O47" s="4">
        <f t="shared" si="24"/>
        <v>102109153.24999997</v>
      </c>
      <c r="P47" s="4">
        <f t="shared" si="22"/>
        <v>0</v>
      </c>
    </row>
    <row r="48" spans="1:59" x14ac:dyDescent="0.2">
      <c r="A48" s="42" t="s">
        <v>13</v>
      </c>
      <c r="B48" s="42" t="s">
        <v>63</v>
      </c>
      <c r="C48" s="42" t="str">
        <f t="shared" si="9"/>
        <v>HYDPSG-P</v>
      </c>
      <c r="D48" s="95">
        <f>SUM($D15)</f>
        <v>-2525905.7999999998</v>
      </c>
      <c r="E48" s="95">
        <f>SUM($D15:E15)</f>
        <v>-221489.43999999994</v>
      </c>
      <c r="F48" s="95">
        <f>SUM($D15:F15)</f>
        <v>677165.03000000073</v>
      </c>
      <c r="G48" s="95">
        <f>SUM($D15:G15)</f>
        <v>1425013.310000001</v>
      </c>
      <c r="H48" s="95">
        <f>SUM($D15:H15)</f>
        <v>1729328.370000001</v>
      </c>
      <c r="I48" s="95">
        <f>SUM($D15:I15)</f>
        <v>3708830.7100000009</v>
      </c>
      <c r="J48" s="95">
        <f>SUM($D15:J15)</f>
        <v>5725671.2300000004</v>
      </c>
      <c r="K48" s="95">
        <f>SUM($D15:K15)</f>
        <v>7858848.7700000005</v>
      </c>
      <c r="L48" s="95">
        <f>SUM($D15:L15)</f>
        <v>8942807.2200000007</v>
      </c>
      <c r="M48" s="95">
        <f>SUM($D15:M15)</f>
        <v>10118778.409999998</v>
      </c>
      <c r="N48" s="95">
        <f>SUM($D15:N15)</f>
        <v>10986129.669999998</v>
      </c>
      <c r="O48" s="95">
        <f>SUM($D15:O15)</f>
        <v>12034261.539999999</v>
      </c>
      <c r="P48" s="95">
        <f t="shared" si="22"/>
        <v>0</v>
      </c>
    </row>
    <row r="49" spans="1:16" x14ac:dyDescent="0.2">
      <c r="A49" s="42" t="s">
        <v>13</v>
      </c>
      <c r="B49" s="42" t="s">
        <v>61</v>
      </c>
      <c r="C49" s="42" t="str">
        <f t="shared" si="9"/>
        <v>HYDPSG-U</v>
      </c>
      <c r="D49" s="95">
        <f>SUM($D16)</f>
        <v>-190254.39000000016</v>
      </c>
      <c r="E49" s="95">
        <f>SUM($D16:E16)</f>
        <v>1191208.5799999998</v>
      </c>
      <c r="F49" s="95">
        <f>SUM($D16:F16)</f>
        <v>1259434.8099999998</v>
      </c>
      <c r="G49" s="95">
        <f>SUM($D16:G16)</f>
        <v>1311323.3899999999</v>
      </c>
      <c r="H49" s="95">
        <f>SUM($D16:H16)</f>
        <v>1311455.1499999999</v>
      </c>
      <c r="I49" s="95">
        <f>SUM($D16:I16)</f>
        <v>1372015.89</v>
      </c>
      <c r="J49" s="95">
        <f>SUM($D16:J16)</f>
        <v>1375596.3299999998</v>
      </c>
      <c r="K49" s="95">
        <f>SUM($D16:K16)</f>
        <v>1449228.39</v>
      </c>
      <c r="L49" s="95">
        <f>SUM($D16:L16)</f>
        <v>1599339.4799999997</v>
      </c>
      <c r="M49" s="95">
        <f>SUM($D16:M16)</f>
        <v>1800386.8199999998</v>
      </c>
      <c r="N49" s="95">
        <f>SUM($D16:N16)</f>
        <v>2159101.7399999998</v>
      </c>
      <c r="O49" s="95">
        <f>SUM($D16:O16)</f>
        <v>3731907.32</v>
      </c>
      <c r="P49" s="95">
        <f t="shared" si="22"/>
        <v>0</v>
      </c>
    </row>
    <row r="50" spans="1:16" x14ac:dyDescent="0.2">
      <c r="A50" s="5" t="s">
        <v>76</v>
      </c>
      <c r="B50" s="5"/>
      <c r="C50" s="5"/>
      <c r="D50" s="4">
        <f>SUBTOTAL(9,D48:D49)</f>
        <v>-2716160.19</v>
      </c>
      <c r="E50" s="4">
        <f t="shared" ref="E50:O50" si="25">SUBTOTAL(9,E48:E49)</f>
        <v>969719.1399999999</v>
      </c>
      <c r="F50" s="4">
        <f t="shared" si="25"/>
        <v>1936599.8400000005</v>
      </c>
      <c r="G50" s="4">
        <f t="shared" si="25"/>
        <v>2736336.7000000011</v>
      </c>
      <c r="H50" s="4">
        <f t="shared" si="25"/>
        <v>3040783.5200000009</v>
      </c>
      <c r="I50" s="4">
        <f t="shared" si="25"/>
        <v>5080846.6000000006</v>
      </c>
      <c r="J50" s="4">
        <f t="shared" si="25"/>
        <v>7101267.5600000005</v>
      </c>
      <c r="K50" s="4">
        <f t="shared" si="25"/>
        <v>9308077.1600000001</v>
      </c>
      <c r="L50" s="4">
        <f t="shared" si="25"/>
        <v>10542146.700000001</v>
      </c>
      <c r="M50" s="4">
        <f t="shared" si="25"/>
        <v>11919165.229999999</v>
      </c>
      <c r="N50" s="4">
        <f t="shared" si="25"/>
        <v>13145231.409999998</v>
      </c>
      <c r="O50" s="4">
        <f t="shared" si="25"/>
        <v>15766168.859999999</v>
      </c>
      <c r="P50" s="4">
        <f t="shared" si="22"/>
        <v>0</v>
      </c>
    </row>
    <row r="51" spans="1:16" x14ac:dyDescent="0.2">
      <c r="A51" s="42" t="s">
        <v>2</v>
      </c>
      <c r="B51" s="42" t="s">
        <v>27</v>
      </c>
      <c r="C51" s="42" t="str">
        <f t="shared" si="9"/>
        <v>INTPCAGW</v>
      </c>
      <c r="D51" s="95">
        <f>SUM($D18)</f>
        <v>0</v>
      </c>
      <c r="E51" s="95">
        <f>SUM($D18:E18)</f>
        <v>0</v>
      </c>
      <c r="F51" s="95">
        <f>SUM($D18:F18)</f>
        <v>0</v>
      </c>
      <c r="G51" s="95">
        <f>SUM($D18:G18)</f>
        <v>0</v>
      </c>
      <c r="H51" s="95">
        <f>SUM($D18:H18)</f>
        <v>0</v>
      </c>
      <c r="I51" s="95">
        <f>SUM($D18:I18)</f>
        <v>0</v>
      </c>
      <c r="J51" s="95">
        <f>SUM($D18:J18)</f>
        <v>0</v>
      </c>
      <c r="K51" s="95">
        <f>SUM($D18:K18)</f>
        <v>0</v>
      </c>
      <c r="L51" s="95">
        <f>SUM($D18:L18)</f>
        <v>0</v>
      </c>
      <c r="M51" s="95">
        <f>SUM($D18:M18)</f>
        <v>18260.78</v>
      </c>
      <c r="N51" s="95">
        <f>SUM($D18:N18)</f>
        <v>18260.78</v>
      </c>
      <c r="O51" s="95">
        <f>SUM($D18:O18)</f>
        <v>18260.78</v>
      </c>
      <c r="P51" s="95">
        <f t="shared" si="22"/>
        <v>0</v>
      </c>
    </row>
    <row r="52" spans="1:16" x14ac:dyDescent="0.2">
      <c r="A52" s="42" t="s">
        <v>2</v>
      </c>
      <c r="B52" s="42" t="s">
        <v>70</v>
      </c>
      <c r="C52" s="42" t="str">
        <f t="shared" si="9"/>
        <v>INTPCN</v>
      </c>
      <c r="D52" s="95">
        <f>SUM($D19)</f>
        <v>148482.32</v>
      </c>
      <c r="E52" s="95">
        <f>SUM($D19:E19)</f>
        <v>704783.89999999991</v>
      </c>
      <c r="F52" s="95">
        <f>SUM($D19:F19)</f>
        <v>786613.16999999993</v>
      </c>
      <c r="G52" s="95">
        <f>SUM($D19:G19)</f>
        <v>842930.50999999989</v>
      </c>
      <c r="H52" s="95">
        <f>SUM($D19:H19)</f>
        <v>792916.32999999984</v>
      </c>
      <c r="I52" s="95">
        <f>SUM($D19:I19)</f>
        <v>792291.14999999979</v>
      </c>
      <c r="J52" s="95">
        <f>SUM($D19:J19)</f>
        <v>799501.50999999978</v>
      </c>
      <c r="K52" s="95">
        <f>SUM($D19:K19)</f>
        <v>799501.50999999978</v>
      </c>
      <c r="L52" s="95">
        <f>SUM($D19:L19)</f>
        <v>930224.82999999984</v>
      </c>
      <c r="M52" s="95">
        <f>SUM($D19:M19)</f>
        <v>971333.85999999987</v>
      </c>
      <c r="N52" s="95">
        <f>SUM($D19:N19)</f>
        <v>971333.84999999986</v>
      </c>
      <c r="O52" s="95">
        <f>SUM($D19:O19)</f>
        <v>971333.84999999986</v>
      </c>
      <c r="P52" s="95">
        <f t="shared" si="22"/>
        <v>0</v>
      </c>
    </row>
    <row r="53" spans="1:16" x14ac:dyDescent="0.2">
      <c r="A53" s="42" t="s">
        <v>2</v>
      </c>
      <c r="B53" s="42" t="s">
        <v>31</v>
      </c>
      <c r="C53" s="42" t="str">
        <f t="shared" si="9"/>
        <v>INTPSG</v>
      </c>
      <c r="D53" s="95">
        <f>SUM($D20)</f>
        <v>-6258.1299999999756</v>
      </c>
      <c r="E53" s="95">
        <f>SUM($D20:E20)</f>
        <v>-18990.010000000013</v>
      </c>
      <c r="F53" s="95">
        <f>SUM($D20:F20)</f>
        <v>-37019.039999999964</v>
      </c>
      <c r="G53" s="95">
        <f>SUM($D20:G20)</f>
        <v>609919.39</v>
      </c>
      <c r="H53" s="95">
        <f>SUM($D20:H20)</f>
        <v>609254.19000000006</v>
      </c>
      <c r="I53" s="95">
        <f>SUM($D20:I20)</f>
        <v>603060.84000000008</v>
      </c>
      <c r="J53" s="95">
        <f>SUM($D20:J20)</f>
        <v>609455.40000000014</v>
      </c>
      <c r="K53" s="95">
        <f>SUM($D20:K20)</f>
        <v>609143.62000000011</v>
      </c>
      <c r="L53" s="95">
        <f>SUM($D20:L20)</f>
        <v>609229.88000000012</v>
      </c>
      <c r="M53" s="95">
        <f>SUM($D20:M20)</f>
        <v>1810577.85</v>
      </c>
      <c r="N53" s="95">
        <f>SUM($D20:N20)</f>
        <v>1810581.32</v>
      </c>
      <c r="O53" s="95">
        <f>SUM($D20:O20)</f>
        <v>1810581.08</v>
      </c>
      <c r="P53" s="95">
        <f t="shared" si="22"/>
        <v>0</v>
      </c>
    </row>
    <row r="54" spans="1:16" x14ac:dyDescent="0.2">
      <c r="A54" s="42" t="s">
        <v>2</v>
      </c>
      <c r="B54" s="42" t="s">
        <v>59</v>
      </c>
      <c r="C54" s="42" t="str">
        <f t="shared" si="9"/>
        <v>INTPSO</v>
      </c>
      <c r="D54" s="95">
        <f>SUM($D21)</f>
        <v>5270043.49</v>
      </c>
      <c r="E54" s="95">
        <f>SUM($D21:E21)</f>
        <v>6355477.8100000005</v>
      </c>
      <c r="F54" s="95">
        <f>SUM($D21:F21)</f>
        <v>7218028.6200000001</v>
      </c>
      <c r="G54" s="95">
        <f>SUM($D21:G21)</f>
        <v>8683146.8800000008</v>
      </c>
      <c r="H54" s="95">
        <f>SUM($D21:H21)</f>
        <v>9012413.8100000005</v>
      </c>
      <c r="I54" s="95">
        <f>SUM($D21:I21)</f>
        <v>9919383.040000001</v>
      </c>
      <c r="J54" s="95">
        <f>SUM($D21:J21)</f>
        <v>10374208.600000001</v>
      </c>
      <c r="K54" s="95">
        <f>SUM($D21:K21)</f>
        <v>16996867.43</v>
      </c>
      <c r="L54" s="95">
        <f>SUM($D21:L21)</f>
        <v>20033736.649999999</v>
      </c>
      <c r="M54" s="95">
        <f>SUM($D21:M21)</f>
        <v>20937567.890000001</v>
      </c>
      <c r="N54" s="95">
        <f>SUM($D21:N21)</f>
        <v>27370310.609999999</v>
      </c>
      <c r="O54" s="95">
        <f>SUM($D21:O21)</f>
        <v>31832377.27</v>
      </c>
      <c r="P54" s="95">
        <f t="shared" si="22"/>
        <v>0</v>
      </c>
    </row>
    <row r="55" spans="1:16" x14ac:dyDescent="0.2">
      <c r="A55" s="5" t="s">
        <v>51</v>
      </c>
      <c r="B55" s="5"/>
      <c r="C55" s="5"/>
      <c r="D55" s="4">
        <f>SUBTOTAL(9,D51:D54)</f>
        <v>5412267.6800000006</v>
      </c>
      <c r="E55" s="4">
        <f t="shared" ref="E55:O55" si="26">SUBTOTAL(9,E51:E54)</f>
        <v>7041271.7000000002</v>
      </c>
      <c r="F55" s="4">
        <f t="shared" si="26"/>
        <v>7967622.75</v>
      </c>
      <c r="G55" s="4">
        <f t="shared" si="26"/>
        <v>10135996.780000001</v>
      </c>
      <c r="H55" s="4">
        <f t="shared" si="26"/>
        <v>10414584.33</v>
      </c>
      <c r="I55" s="4">
        <f t="shared" si="26"/>
        <v>11314735.030000001</v>
      </c>
      <c r="J55" s="4">
        <f t="shared" si="26"/>
        <v>11783165.510000002</v>
      </c>
      <c r="K55" s="4">
        <f t="shared" si="26"/>
        <v>18405512.559999999</v>
      </c>
      <c r="L55" s="4">
        <f t="shared" si="26"/>
        <v>21573191.359999999</v>
      </c>
      <c r="M55" s="4">
        <f t="shared" si="26"/>
        <v>23737740.380000003</v>
      </c>
      <c r="N55" s="4">
        <f t="shared" si="26"/>
        <v>30170486.559999999</v>
      </c>
      <c r="O55" s="4">
        <f t="shared" si="26"/>
        <v>34632552.979999997</v>
      </c>
      <c r="P55" s="4">
        <f t="shared" si="22"/>
        <v>0</v>
      </c>
    </row>
    <row r="56" spans="1:16" x14ac:dyDescent="0.2">
      <c r="A56" s="42" t="s">
        <v>11</v>
      </c>
      <c r="B56" s="42" t="s">
        <v>27</v>
      </c>
      <c r="C56" s="42" t="str">
        <f t="shared" si="9"/>
        <v>OTHPCAGW</v>
      </c>
      <c r="D56" s="95">
        <f>SUM($D23)</f>
        <v>437808.08000000007</v>
      </c>
      <c r="E56" s="95">
        <f>SUM($D23:E23)</f>
        <v>1843668.1300000001</v>
      </c>
      <c r="F56" s="95">
        <f>SUM($D23:F23)</f>
        <v>1887558.6900000002</v>
      </c>
      <c r="G56" s="95">
        <f>SUM($D23:G23)</f>
        <v>1887558.6900000002</v>
      </c>
      <c r="H56" s="95">
        <f>SUM($D23:H23)</f>
        <v>1915906.9600000002</v>
      </c>
      <c r="I56" s="95">
        <f>SUM($D23:I23)</f>
        <v>2197407.9800000004</v>
      </c>
      <c r="J56" s="95">
        <f>SUM($D23:J23)</f>
        <v>2804807.4700000007</v>
      </c>
      <c r="K56" s="95">
        <f>SUM($D23:K23)</f>
        <v>3269037.8400000008</v>
      </c>
      <c r="L56" s="95">
        <f>SUM($D23:L23)</f>
        <v>3447496.7100000009</v>
      </c>
      <c r="M56" s="95">
        <f>SUM($D23:M23)</f>
        <v>3645410.6300000008</v>
      </c>
      <c r="N56" s="95">
        <f>SUM($D23:N23)</f>
        <v>3645410.6300000008</v>
      </c>
      <c r="O56" s="95">
        <f>SUM($D23:O23)</f>
        <v>3652562.0000000009</v>
      </c>
      <c r="P56" s="95">
        <f t="shared" si="22"/>
        <v>0</v>
      </c>
    </row>
    <row r="57" spans="1:16" x14ac:dyDescent="0.2">
      <c r="A57" s="42" t="s">
        <v>11</v>
      </c>
      <c r="B57" s="42" t="s">
        <v>31</v>
      </c>
      <c r="C57" s="42" t="str">
        <f t="shared" si="9"/>
        <v>OTHPSG</v>
      </c>
      <c r="D57" s="95">
        <f>SUM($D24)</f>
        <v>-907768.40000001621</v>
      </c>
      <c r="E57" s="95">
        <f>SUM($D24:E24)</f>
        <v>-3554932.5000000517</v>
      </c>
      <c r="F57" s="95">
        <f>SUM($D24:F24)</f>
        <v>-3872321.4100000588</v>
      </c>
      <c r="G57" s="95">
        <f>SUM($D24:G24)</f>
        <v>-2781326.1700001089</v>
      </c>
      <c r="H57" s="95">
        <f>SUM($D24:H24)</f>
        <v>-690172.92000001529</v>
      </c>
      <c r="I57" s="95">
        <f>SUM($D24:I24)</f>
        <v>-4267185.4400000777</v>
      </c>
      <c r="J57" s="95">
        <f>SUM($D24:J24)</f>
        <v>-5984881.0400000941</v>
      </c>
      <c r="K57" s="95">
        <f>SUM($D24:K24)</f>
        <v>-7680446.3800000036</v>
      </c>
      <c r="L57" s="95">
        <f>SUM($D24:L24)</f>
        <v>-4601450.7200000305</v>
      </c>
      <c r="M57" s="95">
        <f>SUM($D24:M24)</f>
        <v>-3459953.0300000301</v>
      </c>
      <c r="N57" s="95">
        <f>SUM($D24:N24)</f>
        <v>109337685.3099999</v>
      </c>
      <c r="O57" s="95">
        <f>SUM($D24:O24)</f>
        <v>12201987.699999973</v>
      </c>
      <c r="P57" s="95">
        <f t="shared" si="22"/>
        <v>0</v>
      </c>
    </row>
    <row r="58" spans="1:16" x14ac:dyDescent="0.2">
      <c r="A58" s="42" t="s">
        <v>11</v>
      </c>
      <c r="B58" s="42" t="s">
        <v>46</v>
      </c>
      <c r="C58" s="42" t="str">
        <f t="shared" si="9"/>
        <v>OTHPSG-W</v>
      </c>
      <c r="D58" s="95">
        <f>SUM($D25)</f>
        <v>815195.47</v>
      </c>
      <c r="E58" s="95">
        <f>SUM($D25:E25)</f>
        <v>1397448.5499999998</v>
      </c>
      <c r="F58" s="95">
        <f>SUM($D25:F25)</f>
        <v>1084929.6199999996</v>
      </c>
      <c r="G58" s="95">
        <f>SUM($D25:G25)</f>
        <v>1071330.9799999997</v>
      </c>
      <c r="H58" s="95">
        <f>SUM($D25:H25)</f>
        <v>1211206.6299999997</v>
      </c>
      <c r="I58" s="95">
        <f>SUM($D25:I25)</f>
        <v>3800869.5799999991</v>
      </c>
      <c r="J58" s="95">
        <f>SUM($D25:J25)</f>
        <v>5559072.5399999991</v>
      </c>
      <c r="K58" s="95">
        <f>SUM($D25:K25)</f>
        <v>6436462.8899999987</v>
      </c>
      <c r="L58" s="95">
        <f>SUM($D25:L25)</f>
        <v>6969101.3099999987</v>
      </c>
      <c r="M58" s="95">
        <f>SUM($D25:M25)</f>
        <v>13683439.689999998</v>
      </c>
      <c r="N58" s="95">
        <f>SUM($D25:N25)</f>
        <v>13652924.309999997</v>
      </c>
      <c r="O58" s="95">
        <f>SUM($D25:O25)</f>
        <v>89379490.090000033</v>
      </c>
      <c r="P58" s="95">
        <f t="shared" si="22"/>
        <v>0</v>
      </c>
    </row>
    <row r="59" spans="1:16" x14ac:dyDescent="0.2">
      <c r="A59" s="5" t="s">
        <v>44</v>
      </c>
      <c r="B59" s="5"/>
      <c r="C59" s="5"/>
      <c r="D59" s="4">
        <f t="shared" ref="D59" si="27">SUBTOTAL(9,D56:D58)</f>
        <v>345235.14999998384</v>
      </c>
      <c r="E59" s="4">
        <f t="shared" ref="E59" si="28">SUBTOTAL(9,E56:E58)</f>
        <v>-313815.82000005175</v>
      </c>
      <c r="F59" s="4">
        <f t="shared" ref="F59" si="29">SUBTOTAL(9,F56:F58)</f>
        <v>-899833.100000059</v>
      </c>
      <c r="G59" s="4">
        <f t="shared" ref="G59" si="30">SUBTOTAL(9,G56:G58)</f>
        <v>177563.49999989104</v>
      </c>
      <c r="H59" s="4">
        <f t="shared" ref="H59" si="31">SUBTOTAL(9,H56:H58)</f>
        <v>2436940.6699999846</v>
      </c>
      <c r="I59" s="4">
        <f t="shared" ref="I59" si="32">SUBTOTAL(9,I56:I58)</f>
        <v>1731092.1199999219</v>
      </c>
      <c r="J59" s="4">
        <f t="shared" ref="J59" si="33">SUBTOTAL(9,J56:J58)</f>
        <v>2378998.9699999057</v>
      </c>
      <c r="K59" s="4">
        <f t="shared" ref="K59" si="34">SUBTOTAL(9,K56:K58)</f>
        <v>2025054.3499999959</v>
      </c>
      <c r="L59" s="4">
        <f t="shared" ref="L59" si="35">SUBTOTAL(9,L56:L58)</f>
        <v>5815147.2999999691</v>
      </c>
      <c r="M59" s="4">
        <f t="shared" ref="M59" si="36">SUBTOTAL(9,M56:M58)</f>
        <v>13868897.289999969</v>
      </c>
      <c r="N59" s="4">
        <f t="shared" ref="N59" si="37">SUBTOTAL(9,N56:N58)</f>
        <v>126636020.2499999</v>
      </c>
      <c r="O59" s="4">
        <f t="shared" ref="O59" si="38">SUBTOTAL(9,O56:O58)</f>
        <v>105234039.79000001</v>
      </c>
      <c r="P59" s="4">
        <f t="shared" si="22"/>
        <v>0</v>
      </c>
    </row>
    <row r="60" spans="1:16" x14ac:dyDescent="0.2">
      <c r="A60" s="42" t="s">
        <v>15</v>
      </c>
      <c r="B60" s="42" t="s">
        <v>27</v>
      </c>
      <c r="C60" s="42" t="str">
        <f t="shared" si="9"/>
        <v>STMPCAGW</v>
      </c>
      <c r="D60" s="95">
        <f>SUM($D27)</f>
        <v>108946.69</v>
      </c>
      <c r="E60" s="95">
        <f>SUM($D27:E27)</f>
        <v>106620.21</v>
      </c>
      <c r="F60" s="95">
        <f>SUM($D27:F27)</f>
        <v>415145.64</v>
      </c>
      <c r="G60" s="95">
        <f>SUM($D27:G27)</f>
        <v>414506.11</v>
      </c>
      <c r="H60" s="95">
        <f>SUM($D27:H27)</f>
        <v>443779.37</v>
      </c>
      <c r="I60" s="95">
        <f>SUM($D27:I27)</f>
        <v>443779.37</v>
      </c>
      <c r="J60" s="95">
        <f>SUM($D27:J27)</f>
        <v>443779.37</v>
      </c>
      <c r="K60" s="95">
        <f>SUM($D27:K27)</f>
        <v>443779.37</v>
      </c>
      <c r="L60" s="95">
        <f>SUM($D27:L27)</f>
        <v>443779.37</v>
      </c>
      <c r="M60" s="95">
        <f>SUM($D27:M27)</f>
        <v>443779.37</v>
      </c>
      <c r="N60" s="95">
        <f>SUM($D27:N27)</f>
        <v>443779.37</v>
      </c>
      <c r="O60" s="95">
        <f>SUM($D27:O27)</f>
        <v>443779.37</v>
      </c>
      <c r="P60" s="95">
        <f t="shared" si="22"/>
        <v>0</v>
      </c>
    </row>
    <row r="61" spans="1:16" x14ac:dyDescent="0.2">
      <c r="A61" s="42" t="s">
        <v>15</v>
      </c>
      <c r="B61" s="42" t="s">
        <v>33</v>
      </c>
      <c r="C61" s="42" t="str">
        <f t="shared" si="9"/>
        <v>STMPJBG</v>
      </c>
      <c r="D61" s="95">
        <f>SUM($D28)</f>
        <v>9471.02</v>
      </c>
      <c r="E61" s="95">
        <f>SUM($D28:E28)</f>
        <v>1018907.8900000001</v>
      </c>
      <c r="F61" s="95">
        <f>SUM($D28:F28)</f>
        <v>1917085.6199999999</v>
      </c>
      <c r="G61" s="95">
        <f>SUM($D28:G28)</f>
        <v>4141924.4399999995</v>
      </c>
      <c r="H61" s="95">
        <f>SUM($D28:H28)</f>
        <v>7714353.3300000001</v>
      </c>
      <c r="I61" s="95">
        <f>SUM($D28:I28)</f>
        <v>15979989.460000001</v>
      </c>
      <c r="J61" s="95">
        <f>SUM($D28:J28)</f>
        <v>22918492.410000004</v>
      </c>
      <c r="K61" s="95">
        <f>SUM($D28:K28)</f>
        <v>23559958.610000003</v>
      </c>
      <c r="L61" s="95">
        <f>SUM($D28:L28)</f>
        <v>27194704.640000004</v>
      </c>
      <c r="M61" s="95">
        <f>SUM($D28:M28)</f>
        <v>27318251.210000005</v>
      </c>
      <c r="N61" s="95">
        <f>SUM($D28:N28)</f>
        <v>66254043.720000014</v>
      </c>
      <c r="O61" s="95">
        <f>SUM($D28:O28)</f>
        <v>66139040.240000017</v>
      </c>
      <c r="P61" s="95">
        <f t="shared" si="22"/>
        <v>0</v>
      </c>
    </row>
    <row r="62" spans="1:16" x14ac:dyDescent="0.2">
      <c r="A62" s="42" t="s">
        <v>15</v>
      </c>
      <c r="B62" s="42" t="s">
        <v>31</v>
      </c>
      <c r="C62" s="42" t="str">
        <f t="shared" si="9"/>
        <v>STMPSG</v>
      </c>
      <c r="D62" s="95">
        <f>SUM($D29)</f>
        <v>0</v>
      </c>
      <c r="E62" s="95">
        <f>SUM($D29:E29)</f>
        <v>-5051.46</v>
      </c>
      <c r="F62" s="95">
        <f>SUM($D29:F29)</f>
        <v>228926.81000000003</v>
      </c>
      <c r="G62" s="95">
        <f>SUM($D29:G29)</f>
        <v>219851.84</v>
      </c>
      <c r="H62" s="95">
        <f>SUM($D29:H29)</f>
        <v>229441.49000000002</v>
      </c>
      <c r="I62" s="95">
        <f>SUM($D29:I29)</f>
        <v>224185.49000000002</v>
      </c>
      <c r="J62" s="95">
        <f>SUM($D29:J29)</f>
        <v>193030.49000000002</v>
      </c>
      <c r="K62" s="95">
        <f>SUM($D29:K29)</f>
        <v>193030.49000000002</v>
      </c>
      <c r="L62" s="95">
        <f>SUM($D29:L29)</f>
        <v>193030.49000000002</v>
      </c>
      <c r="M62" s="95">
        <f>SUM($D29:M29)</f>
        <v>193030.49000000002</v>
      </c>
      <c r="N62" s="95">
        <f>SUM($D29:N29)</f>
        <v>193030.49000000002</v>
      </c>
      <c r="O62" s="95">
        <f>SUM($D29:O29)</f>
        <v>206987.17</v>
      </c>
      <c r="P62" s="95">
        <f t="shared" si="22"/>
        <v>0</v>
      </c>
    </row>
    <row r="63" spans="1:16" x14ac:dyDescent="0.2">
      <c r="A63" s="42" t="s">
        <v>15</v>
      </c>
      <c r="B63" s="42" t="s">
        <v>27</v>
      </c>
      <c r="C63" s="42" t="str">
        <f t="shared" si="9"/>
        <v>STMPCAGW</v>
      </c>
      <c r="D63" s="95">
        <f>SUM($D30)</f>
        <v>-95087.52</v>
      </c>
      <c r="E63" s="95">
        <f>SUM($D30:E30)</f>
        <v>-91202.64</v>
      </c>
      <c r="F63" s="95">
        <f>SUM($D30:F30)</f>
        <v>-464366.93000000005</v>
      </c>
      <c r="G63" s="95">
        <f>SUM($D30:G30)</f>
        <v>-464366.93000000005</v>
      </c>
      <c r="H63" s="95">
        <f>SUM($D30:H30)</f>
        <v>-497400.24000000005</v>
      </c>
      <c r="I63" s="95">
        <f>SUM($D30:I30)</f>
        <v>-497400.24000000005</v>
      </c>
      <c r="J63" s="95">
        <f>SUM($D30:J30)</f>
        <v>-497400.24000000005</v>
      </c>
      <c r="K63" s="95">
        <f>SUM($D30:K30)</f>
        <v>-497400.24000000005</v>
      </c>
      <c r="L63" s="95">
        <f>SUM($D30:L30)</f>
        <v>-497400.24000000005</v>
      </c>
      <c r="M63" s="95">
        <f>SUM($D30:M30)</f>
        <v>-497400.24000000005</v>
      </c>
      <c r="N63" s="95">
        <f>SUM($D30:N30)</f>
        <v>-497400.24000000005</v>
      </c>
      <c r="O63" s="95">
        <f>SUM($D30:O30)</f>
        <v>208946.16999999998</v>
      </c>
      <c r="P63" s="95">
        <f t="shared" si="22"/>
        <v>0</v>
      </c>
    </row>
    <row r="64" spans="1:16" x14ac:dyDescent="0.2">
      <c r="A64" s="42" t="s">
        <v>15</v>
      </c>
      <c r="B64" s="42" t="s">
        <v>33</v>
      </c>
      <c r="C64" s="42" t="str">
        <f t="shared" si="9"/>
        <v>STMPJBG</v>
      </c>
      <c r="D64" s="95">
        <f>SUM($D31)</f>
        <v>1520978.6500000001</v>
      </c>
      <c r="E64" s="95">
        <f>SUM($D31:E31)</f>
        <v>409869.74999999977</v>
      </c>
      <c r="F64" s="95">
        <f>SUM($D31:F31)</f>
        <v>-402461.24000000034</v>
      </c>
      <c r="G64" s="95">
        <f>SUM($D31:G31)</f>
        <v>-640874.80999999866</v>
      </c>
      <c r="H64" s="95">
        <f>SUM($D31:H31)</f>
        <v>3680363.55</v>
      </c>
      <c r="I64" s="95">
        <f>SUM($D31:I31)</f>
        <v>-1543575.0899999971</v>
      </c>
      <c r="J64" s="95">
        <f>SUM($D31:J31)</f>
        <v>-8355034.7799999956</v>
      </c>
      <c r="K64" s="95">
        <f>SUM($D31:K31)</f>
        <v>-6745022.3499999959</v>
      </c>
      <c r="L64" s="95">
        <f>SUM($D31:L31)</f>
        <v>27900169.500000007</v>
      </c>
      <c r="M64" s="95">
        <f>SUM($D31:M31)</f>
        <v>29391203.13000001</v>
      </c>
      <c r="N64" s="95">
        <f>SUM($D31:N31)</f>
        <v>-9071260.3299999982</v>
      </c>
      <c r="O64" s="95">
        <f>SUM($D31:O31)</f>
        <v>-8040605.8199999984</v>
      </c>
      <c r="P64" s="95">
        <f t="shared" si="22"/>
        <v>0</v>
      </c>
    </row>
    <row r="65" spans="1:46" x14ac:dyDescent="0.2">
      <c r="A65" s="5" t="s">
        <v>39</v>
      </c>
      <c r="B65" s="5"/>
      <c r="C65" s="5"/>
      <c r="D65" s="4">
        <f t="shared" ref="D65" si="39">SUBTOTAL(9,D60:D64)</f>
        <v>1544308.84</v>
      </c>
      <c r="E65" s="4">
        <f t="shared" ref="E65" si="40">SUBTOTAL(9,E60:E64)</f>
        <v>1439143.75</v>
      </c>
      <c r="F65" s="4">
        <f t="shared" ref="F65" si="41">SUBTOTAL(9,F60:F64)</f>
        <v>1694329.8999999994</v>
      </c>
      <c r="G65" s="4">
        <f t="shared" ref="G65" si="42">SUBTOTAL(9,G60:G64)</f>
        <v>3671040.6500000013</v>
      </c>
      <c r="H65" s="4">
        <f t="shared" ref="H65" si="43">SUBTOTAL(9,H60:H64)</f>
        <v>11570537.5</v>
      </c>
      <c r="I65" s="4">
        <f t="shared" ref="I65" si="44">SUBTOTAL(9,I60:I64)</f>
        <v>14606978.990000002</v>
      </c>
      <c r="J65" s="4">
        <f t="shared" ref="J65" si="45">SUBTOTAL(9,J60:J64)</f>
        <v>14702867.250000009</v>
      </c>
      <c r="K65" s="4">
        <f t="shared" ref="K65" si="46">SUBTOTAL(9,K60:K64)</f>
        <v>16954345.88000001</v>
      </c>
      <c r="L65" s="4">
        <f t="shared" ref="L65" si="47">SUBTOTAL(9,L60:L64)</f>
        <v>55234283.760000013</v>
      </c>
      <c r="M65" s="4">
        <f t="shared" ref="M65" si="48">SUBTOTAL(9,M60:M64)</f>
        <v>56848863.960000016</v>
      </c>
      <c r="N65" s="4">
        <f t="shared" ref="N65" si="49">SUBTOTAL(9,N60:N64)</f>
        <v>57322193.010000013</v>
      </c>
      <c r="O65" s="4">
        <f t="shared" ref="O65" si="50">SUBTOTAL(9,O60:O64)</f>
        <v>58958147.130000018</v>
      </c>
      <c r="P65" s="4">
        <f t="shared" si="22"/>
        <v>0</v>
      </c>
    </row>
    <row r="66" spans="1:46" x14ac:dyDescent="0.2">
      <c r="A66" s="42" t="s">
        <v>8</v>
      </c>
      <c r="B66" s="42" t="s">
        <v>31</v>
      </c>
      <c r="C66" s="42" t="str">
        <f t="shared" si="9"/>
        <v>TRNPSG</v>
      </c>
      <c r="D66" s="96">
        <f>SUM($D33)</f>
        <v>6305638.1100000301</v>
      </c>
      <c r="E66" s="96">
        <f>SUM($D33:E33)</f>
        <v>20415106.980000045</v>
      </c>
      <c r="F66" s="96">
        <f>SUM($D33:F33)</f>
        <v>26378139.780000038</v>
      </c>
      <c r="G66" s="96">
        <f>SUM($D33:G33)</f>
        <v>28220419.410000045</v>
      </c>
      <c r="H66" s="96">
        <f>SUM($D33:H33)</f>
        <v>29968629.070000049</v>
      </c>
      <c r="I66" s="96">
        <f>SUM($D33:I33)</f>
        <v>61744993.170000046</v>
      </c>
      <c r="J66" s="96">
        <f>SUM($D33:J33)</f>
        <v>77448575.710000038</v>
      </c>
      <c r="K66" s="96">
        <f>SUM($D33:K33)</f>
        <v>98593513.180000052</v>
      </c>
      <c r="L66" s="96">
        <f>SUM($D33:L33)</f>
        <v>110757064.66000007</v>
      </c>
      <c r="M66" s="96">
        <f>SUM($D33:M33)</f>
        <v>126560941.01000008</v>
      </c>
      <c r="N66" s="96">
        <f>SUM($D33:N33)</f>
        <v>151145805.4600001</v>
      </c>
      <c r="O66" s="96">
        <f>SUM($D33:O33)</f>
        <v>192613409.11000013</v>
      </c>
      <c r="P66" s="96">
        <f t="shared" si="22"/>
        <v>0</v>
      </c>
    </row>
    <row r="67" spans="1:46" x14ac:dyDescent="0.2">
      <c r="A67" s="5" t="s">
        <v>29</v>
      </c>
      <c r="B67" s="5"/>
      <c r="C67" s="5"/>
      <c r="D67" s="4">
        <f t="shared" ref="D67" si="51">SUBTOTAL(9,D66:D66)</f>
        <v>6305638.1100000301</v>
      </c>
      <c r="E67" s="4">
        <f t="shared" ref="E67" si="52">SUBTOTAL(9,E66:E66)</f>
        <v>20415106.980000045</v>
      </c>
      <c r="F67" s="4">
        <f t="shared" ref="F67" si="53">SUBTOTAL(9,F66:F66)</f>
        <v>26378139.780000038</v>
      </c>
      <c r="G67" s="4">
        <f t="shared" ref="G67" si="54">SUBTOTAL(9,G66:G66)</f>
        <v>28220419.410000045</v>
      </c>
      <c r="H67" s="4">
        <f t="shared" ref="H67" si="55">SUBTOTAL(9,H66:H66)</f>
        <v>29968629.070000049</v>
      </c>
      <c r="I67" s="4">
        <f t="shared" ref="I67" si="56">SUBTOTAL(9,I66:I66)</f>
        <v>61744993.170000046</v>
      </c>
      <c r="J67" s="4">
        <f t="shared" ref="J67" si="57">SUBTOTAL(9,J66:J66)</f>
        <v>77448575.710000038</v>
      </c>
      <c r="K67" s="4">
        <f t="shared" ref="K67" si="58">SUBTOTAL(9,K66:K66)</f>
        <v>98593513.180000052</v>
      </c>
      <c r="L67" s="4">
        <f t="shared" ref="L67" si="59">SUBTOTAL(9,L66:L66)</f>
        <v>110757064.66000007</v>
      </c>
      <c r="M67" s="4">
        <f t="shared" ref="M67" si="60">SUBTOTAL(9,M66:M66)</f>
        <v>126560941.01000008</v>
      </c>
      <c r="N67" s="4">
        <f t="shared" ref="N67" si="61">SUBTOTAL(9,N66:N66)</f>
        <v>151145805.4600001</v>
      </c>
      <c r="O67" s="4">
        <f t="shared" ref="O67" si="62">SUBTOTAL(9,O66:O66)</f>
        <v>192613409.11000013</v>
      </c>
      <c r="P67" s="4">
        <f t="shared" si="22"/>
        <v>0</v>
      </c>
    </row>
    <row r="68" spans="1:46" customFormat="1" x14ac:dyDescent="0.2">
      <c r="A68" s="33" t="s">
        <v>26</v>
      </c>
      <c r="B68" s="34"/>
      <c r="C68" s="34"/>
      <c r="D68" s="24">
        <f t="shared" ref="D68" si="63">SUBTOTAL(9,D39:D67)</f>
        <v>25288427.289999992</v>
      </c>
      <c r="E68" s="24">
        <f t="shared" ref="E68" si="64">SUBTOTAL(9,E39:E67)</f>
        <v>41369541.429999977</v>
      </c>
      <c r="F68" s="24">
        <f t="shared" ref="F68" si="65">SUBTOTAL(9,F39:F67)</f>
        <v>47886467.009999946</v>
      </c>
      <c r="G68" s="24">
        <f t="shared" ref="G68" si="66">SUBTOTAL(9,G39:G67)</f>
        <v>63444472.129999921</v>
      </c>
      <c r="H68" s="24">
        <f t="shared" ref="H68" si="67">SUBTOTAL(9,H39:H67)</f>
        <v>88425227.060000002</v>
      </c>
      <c r="I68" s="24">
        <f t="shared" ref="I68" si="68">SUBTOTAL(9,I39:I67)</f>
        <v>142381065.08999991</v>
      </c>
      <c r="J68" s="24">
        <f t="shared" ref="J68" si="69">SUBTOTAL(9,J39:J67)</f>
        <v>174087745.56999993</v>
      </c>
      <c r="K68" s="24">
        <f t="shared" ref="K68" si="70">SUBTOTAL(9,K39:K67)</f>
        <v>216006199.00000003</v>
      </c>
      <c r="L68" s="24">
        <f t="shared" ref="L68" si="71">SUBTOTAL(9,L39:L67)</f>
        <v>291596823.24000007</v>
      </c>
      <c r="M68" s="24">
        <f t="shared" ref="M68" si="72">SUBTOTAL(9,M39:M67)</f>
        <v>328206413.41000009</v>
      </c>
      <c r="N68" s="24">
        <f t="shared" ref="N68" si="73">SUBTOTAL(9,N39:N67)</f>
        <v>483258710.13</v>
      </c>
      <c r="O68" s="24">
        <f t="shared" ref="O68" si="74">SUBTOTAL(9,O39:O67)</f>
        <v>544934210.3900001</v>
      </c>
      <c r="P68" s="87">
        <f t="shared" si="22"/>
        <v>0</v>
      </c>
    </row>
    <row r="70" spans="1:46" x14ac:dyDescent="0.2">
      <c r="D70" s="162" t="s">
        <v>208</v>
      </c>
      <c r="E70" s="162" t="s">
        <v>107</v>
      </c>
      <c r="F70" s="162"/>
      <c r="G70" s="162"/>
      <c r="H70" s="162"/>
      <c r="I70" s="162"/>
      <c r="J70" s="162"/>
      <c r="K70" s="162"/>
      <c r="L70" s="162"/>
      <c r="M70" s="162"/>
      <c r="N70" s="162"/>
      <c r="O70" s="162"/>
    </row>
    <row r="71" spans="1:46" x14ac:dyDescent="0.2">
      <c r="A71" s="23" t="s">
        <v>20</v>
      </c>
      <c r="B71" s="23" t="s">
        <v>106</v>
      </c>
      <c r="C71" s="23"/>
      <c r="D71" s="97">
        <v>44941</v>
      </c>
      <c r="E71" s="97">
        <v>44972</v>
      </c>
      <c r="F71" s="97">
        <v>45000</v>
      </c>
      <c r="G71" s="97">
        <v>45031</v>
      </c>
      <c r="H71" s="97">
        <v>45061</v>
      </c>
      <c r="I71" s="97">
        <v>45092</v>
      </c>
      <c r="J71" s="97">
        <v>45122</v>
      </c>
      <c r="K71" s="97">
        <v>45153</v>
      </c>
      <c r="L71" s="97">
        <v>45184</v>
      </c>
      <c r="M71" s="97">
        <v>45214</v>
      </c>
      <c r="N71" s="97">
        <v>45245</v>
      </c>
      <c r="O71" s="97">
        <v>45275</v>
      </c>
      <c r="P71" s="97" t="s">
        <v>105</v>
      </c>
      <c r="AH71" s="93"/>
      <c r="AT71" s="94"/>
    </row>
    <row r="72" spans="1:46" x14ac:dyDescent="0.2">
      <c r="A72" s="42" t="str">
        <f>A6&amp;B6</f>
        <v>DSTPWA</v>
      </c>
      <c r="B72" s="111">
        <f>VLOOKUP(A72,'Composite Rates'!$C$3:$E$65,3,FALSE)</f>
        <v>2.582746219570009E-2</v>
      </c>
      <c r="C72" s="88"/>
      <c r="D72" s="95">
        <f>(D39/2)*($B72/12)</f>
        <v>1852.3439852206643</v>
      </c>
      <c r="E72" s="95">
        <f t="shared" ref="E72:O72" si="75">((D39+E39)/2)*($B72/12)</f>
        <v>5309.7200583085823</v>
      </c>
      <c r="F72" s="95">
        <f t="shared" si="75"/>
        <v>8539.4009771660312</v>
      </c>
      <c r="G72" s="95">
        <f t="shared" si="75"/>
        <v>11567.301726801221</v>
      </c>
      <c r="H72" s="95">
        <f t="shared" si="75"/>
        <v>14220.026249908909</v>
      </c>
      <c r="I72" s="95">
        <f t="shared" si="75"/>
        <v>20450.054783557804</v>
      </c>
      <c r="J72" s="95">
        <f t="shared" si="75"/>
        <v>29727.373754287797</v>
      </c>
      <c r="K72" s="95">
        <f t="shared" si="75"/>
        <v>37868.682023710375</v>
      </c>
      <c r="L72" s="95">
        <f t="shared" si="75"/>
        <v>47983.132719658781</v>
      </c>
      <c r="M72" s="95">
        <f t="shared" si="75"/>
        <v>56839.548490877358</v>
      </c>
      <c r="N72" s="95">
        <f t="shared" si="75"/>
        <v>61886.942340949972</v>
      </c>
      <c r="O72" s="95">
        <f t="shared" si="75"/>
        <v>70506.966980554091</v>
      </c>
      <c r="P72" s="87">
        <f t="shared" ref="P72:P99" si="76">SUM(D72:O72)</f>
        <v>366751.49409100157</v>
      </c>
    </row>
    <row r="73" spans="1:46" x14ac:dyDescent="0.2">
      <c r="A73" s="5" t="s">
        <v>94</v>
      </c>
      <c r="B73" s="5"/>
      <c r="C73" s="5"/>
      <c r="D73" s="4">
        <f t="shared" ref="D73" si="77">SUBTOTAL(9,D72:D72)</f>
        <v>1852.3439852206643</v>
      </c>
      <c r="E73" s="4">
        <f t="shared" ref="E73" si="78">SUBTOTAL(9,E72:E72)</f>
        <v>5309.7200583085823</v>
      </c>
      <c r="F73" s="4">
        <f t="shared" ref="F73" si="79">SUBTOTAL(9,F72:F72)</f>
        <v>8539.4009771660312</v>
      </c>
      <c r="G73" s="4">
        <f t="shared" ref="G73" si="80">SUBTOTAL(9,G72:G72)</f>
        <v>11567.301726801221</v>
      </c>
      <c r="H73" s="4">
        <f t="shared" ref="H73" si="81">SUBTOTAL(9,H72:H72)</f>
        <v>14220.026249908909</v>
      </c>
      <c r="I73" s="4">
        <f t="shared" ref="I73" si="82">SUBTOTAL(9,I72:I72)</f>
        <v>20450.054783557804</v>
      </c>
      <c r="J73" s="4">
        <f t="shared" ref="J73" si="83">SUBTOTAL(9,J72:J72)</f>
        <v>29727.373754287797</v>
      </c>
      <c r="K73" s="4">
        <f t="shared" ref="K73" si="84">SUBTOTAL(9,K72:K72)</f>
        <v>37868.682023710375</v>
      </c>
      <c r="L73" s="4">
        <f t="shared" ref="L73" si="85">SUBTOTAL(9,L72:L72)</f>
        <v>47983.132719658781</v>
      </c>
      <c r="M73" s="4">
        <f t="shared" ref="M73" si="86">SUBTOTAL(9,M72:M72)</f>
        <v>56839.548490877358</v>
      </c>
      <c r="N73" s="4">
        <f t="shared" ref="N73" si="87">SUBTOTAL(9,N72:N72)</f>
        <v>61886.942340949972</v>
      </c>
      <c r="O73" s="4">
        <f t="shared" ref="O73:P73" si="88">SUBTOTAL(9,O72:O72)</f>
        <v>70506.966980554091</v>
      </c>
      <c r="P73" s="4">
        <f t="shared" si="88"/>
        <v>366751.49409100157</v>
      </c>
    </row>
    <row r="74" spans="1:46" x14ac:dyDescent="0.2">
      <c r="A74" s="42" t="str">
        <f t="shared" ref="A74:A79" si="89">A8&amp;B8</f>
        <v>GNLPCAGW</v>
      </c>
      <c r="B74" s="88">
        <f>VLOOKUP(A74,'Composite Rates'!$C$3:$E$65,3,FALSE)</f>
        <v>4.7619111517986805E-2</v>
      </c>
      <c r="C74" s="88"/>
      <c r="D74" s="95">
        <f t="shared" ref="D74:D79" si="90">(D41/2)*($B74/12)</f>
        <v>0</v>
      </c>
      <c r="E74" s="95">
        <f t="shared" ref="E74:O74" si="91">((D41+E41)/2)*($B74/12)</f>
        <v>206.71349166957157</v>
      </c>
      <c r="F74" s="95">
        <f t="shared" si="91"/>
        <v>414.66277864822075</v>
      </c>
      <c r="G74" s="95">
        <f t="shared" si="91"/>
        <v>415.89857395729837</v>
      </c>
      <c r="H74" s="95">
        <f t="shared" si="91"/>
        <v>415.89857395729837</v>
      </c>
      <c r="I74" s="95">
        <f t="shared" si="91"/>
        <v>415.89857395729837</v>
      </c>
      <c r="J74" s="95">
        <f t="shared" si="91"/>
        <v>415.89857395729837</v>
      </c>
      <c r="K74" s="95">
        <f t="shared" si="91"/>
        <v>415.89857395729837</v>
      </c>
      <c r="L74" s="95">
        <f t="shared" si="91"/>
        <v>415.89857395729837</v>
      </c>
      <c r="M74" s="95">
        <f t="shared" si="91"/>
        <v>415.89857395729837</v>
      </c>
      <c r="N74" s="95">
        <f t="shared" si="91"/>
        <v>415.89857395729837</v>
      </c>
      <c r="O74" s="95">
        <f t="shared" si="91"/>
        <v>425.23918172933026</v>
      </c>
      <c r="P74" s="87">
        <f t="shared" si="76"/>
        <v>4373.8040437055088</v>
      </c>
    </row>
    <row r="75" spans="1:46" x14ac:dyDescent="0.2">
      <c r="A75" s="42" t="str">
        <f t="shared" si="89"/>
        <v>GNLPCN</v>
      </c>
      <c r="B75" s="88">
        <f>VLOOKUP(A75,'Composite Rates'!$C$3:$E$65,3,FALSE)</f>
        <v>5.7966499484002912E-2</v>
      </c>
      <c r="C75" s="88"/>
      <c r="D75" s="95">
        <f t="shared" si="90"/>
        <v>2.4784784489791365</v>
      </c>
      <c r="E75" s="95">
        <f t="shared" ref="E75:O75" si="92">((D42+E42)/2)*($B75/12)</f>
        <v>19.943398300179318</v>
      </c>
      <c r="F75" s="95">
        <f t="shared" si="92"/>
        <v>34.929839702400372</v>
      </c>
      <c r="G75" s="95">
        <f t="shared" si="92"/>
        <v>34.603729837386616</v>
      </c>
      <c r="H75" s="95">
        <f t="shared" si="92"/>
        <v>34.277619972372861</v>
      </c>
      <c r="I75" s="95">
        <f t="shared" si="92"/>
        <v>34.277619972372861</v>
      </c>
      <c r="J75" s="95">
        <f t="shared" si="92"/>
        <v>34.277619972372861</v>
      </c>
      <c r="K75" s="95">
        <f t="shared" si="92"/>
        <v>34.277619972372861</v>
      </c>
      <c r="L75" s="95">
        <f t="shared" si="92"/>
        <v>34.277619972372861</v>
      </c>
      <c r="M75" s="95">
        <f t="shared" si="92"/>
        <v>34.277619972372861</v>
      </c>
      <c r="N75" s="95">
        <f t="shared" si="92"/>
        <v>34.277619972372861</v>
      </c>
      <c r="O75" s="95">
        <f t="shared" si="92"/>
        <v>34.277619972372861</v>
      </c>
      <c r="P75" s="87">
        <f t="shared" si="76"/>
        <v>366.17640606792833</v>
      </c>
    </row>
    <row r="76" spans="1:46" x14ac:dyDescent="0.2">
      <c r="A76" s="42" t="str">
        <f t="shared" si="89"/>
        <v>GNLPJBG</v>
      </c>
      <c r="B76" s="88">
        <f>VLOOKUP(A76,'Composite Rates'!$C$3:$E$65,3,FALSE)</f>
        <v>1.960618174770553E-2</v>
      </c>
      <c r="C76" s="88"/>
      <c r="D76" s="95">
        <f t="shared" si="90"/>
        <v>0</v>
      </c>
      <c r="E76" s="95">
        <f t="shared" ref="E76:O76" si="93">((D43+E43)/2)*($B76/12)</f>
        <v>27.985332825919205</v>
      </c>
      <c r="F76" s="95">
        <f t="shared" si="93"/>
        <v>837.1069083327576</v>
      </c>
      <c r="G76" s="95">
        <f t="shared" si="93"/>
        <v>1644.4261283977416</v>
      </c>
      <c r="H76" s="95">
        <f t="shared" si="93"/>
        <v>1670.6091057818062</v>
      </c>
      <c r="I76" s="95">
        <f t="shared" si="93"/>
        <v>1822.3767599930809</v>
      </c>
      <c r="J76" s="95">
        <f t="shared" si="93"/>
        <v>1975.2036545117605</v>
      </c>
      <c r="K76" s="95">
        <f t="shared" si="93"/>
        <v>1976.2628948191652</v>
      </c>
      <c r="L76" s="95">
        <f t="shared" si="93"/>
        <v>1976.2628948191652</v>
      </c>
      <c r="M76" s="95">
        <f t="shared" si="93"/>
        <v>1990.3974977341149</v>
      </c>
      <c r="N76" s="95">
        <f t="shared" si="93"/>
        <v>2004.532100649064</v>
      </c>
      <c r="O76" s="95">
        <f t="shared" si="93"/>
        <v>1982.5459408374895</v>
      </c>
      <c r="P76" s="87">
        <f t="shared" si="76"/>
        <v>17907.709218702064</v>
      </c>
    </row>
    <row r="77" spans="1:46" x14ac:dyDescent="0.2">
      <c r="A77" s="42" t="str">
        <f t="shared" si="89"/>
        <v>GNLPSG</v>
      </c>
      <c r="B77" s="88">
        <f>VLOOKUP(A77,'Composite Rates'!$C$3:$E$65,3,FALSE)</f>
        <v>3.8543828094415665E-2</v>
      </c>
      <c r="C77" s="88"/>
      <c r="D77" s="95">
        <f t="shared" si="90"/>
        <v>242.21275621040959</v>
      </c>
      <c r="E77" s="95">
        <f t="shared" ref="E77:O77" si="94">((D44+E44)/2)*($B77/12)</f>
        <v>1109.4678872300271</v>
      </c>
      <c r="F77" s="95">
        <f t="shared" si="94"/>
        <v>3180.3973211187854</v>
      </c>
      <c r="G77" s="95">
        <f t="shared" si="94"/>
        <v>4811.850139494516</v>
      </c>
      <c r="H77" s="95">
        <f t="shared" si="94"/>
        <v>5176.9667973531696</v>
      </c>
      <c r="I77" s="95">
        <f t="shared" si="94"/>
        <v>5749.6375048401642</v>
      </c>
      <c r="J77" s="95">
        <f t="shared" si="94"/>
        <v>6650.6247809343186</v>
      </c>
      <c r="K77" s="95">
        <f t="shared" si="94"/>
        <v>8254.5714387876051</v>
      </c>
      <c r="L77" s="95">
        <f t="shared" si="94"/>
        <v>9886.6107978673608</v>
      </c>
      <c r="M77" s="95">
        <f t="shared" si="94"/>
        <v>10510.553709980175</v>
      </c>
      <c r="N77" s="95">
        <f t="shared" si="94"/>
        <v>10675.114223219814</v>
      </c>
      <c r="O77" s="95">
        <f t="shared" si="94"/>
        <v>10728.068255664675</v>
      </c>
      <c r="P77" s="87">
        <f t="shared" si="76"/>
        <v>76976.075612701025</v>
      </c>
    </row>
    <row r="78" spans="1:46" x14ac:dyDescent="0.2">
      <c r="A78" s="42" t="str">
        <f t="shared" si="89"/>
        <v>GNLPSO</v>
      </c>
      <c r="B78" s="88">
        <f>VLOOKUP(A78,'Composite Rates'!$C$3:$E$65,3,FALSE)</f>
        <v>6.0806735244684086E-2</v>
      </c>
      <c r="C78" s="88"/>
      <c r="D78" s="95">
        <f t="shared" si="90"/>
        <v>31691.390785945037</v>
      </c>
      <c r="E78" s="95">
        <f t="shared" ref="E78:O78" si="95">((D45+E45)/2)*($B78/12)</f>
        <v>50629.23993264942</v>
      </c>
      <c r="F78" s="95">
        <f t="shared" si="95"/>
        <v>24587.478445320299</v>
      </c>
      <c r="G78" s="95">
        <f t="shared" si="95"/>
        <v>27073.412788625566</v>
      </c>
      <c r="H78" s="95">
        <f t="shared" si="95"/>
        <v>71090.35969342239</v>
      </c>
      <c r="I78" s="95">
        <f t="shared" si="95"/>
        <v>129590.67494800243</v>
      </c>
      <c r="J78" s="95">
        <f t="shared" si="95"/>
        <v>181238.51966618749</v>
      </c>
      <c r="K78" s="95">
        <f t="shared" si="95"/>
        <v>217137.86115953582</v>
      </c>
      <c r="L78" s="95">
        <f t="shared" si="95"/>
        <v>259004.90141839487</v>
      </c>
      <c r="M78" s="95">
        <f t="shared" si="95"/>
        <v>299268.35676718992</v>
      </c>
      <c r="N78" s="95">
        <f t="shared" si="95"/>
        <v>330502.66084135906</v>
      </c>
      <c r="O78" s="95">
        <f t="shared" si="95"/>
        <v>417483.93168940127</v>
      </c>
      <c r="P78" s="87">
        <f t="shared" si="76"/>
        <v>2039298.7881360338</v>
      </c>
    </row>
    <row r="79" spans="1:46" x14ac:dyDescent="0.2">
      <c r="A79" s="42" t="str">
        <f t="shared" si="89"/>
        <v>GNLPWA</v>
      </c>
      <c r="B79" s="88">
        <f>VLOOKUP(A79,'Composite Rates'!$C$3:$E$65,3,FALSE)</f>
        <v>2.364923828385098E-2</v>
      </c>
      <c r="C79" s="88"/>
      <c r="D79" s="95">
        <f t="shared" si="90"/>
        <v>15.412464789667093</v>
      </c>
      <c r="E79" s="95">
        <f t="shared" ref="E79:O79" si="96">((D46+E46)/2)*($B79/12)</f>
        <v>453.9576232080081</v>
      </c>
      <c r="F79" s="95">
        <f t="shared" si="96"/>
        <v>1733.8282273063226</v>
      </c>
      <c r="G79" s="95">
        <f t="shared" si="96"/>
        <v>2606.4633528273534</v>
      </c>
      <c r="H79" s="95">
        <f t="shared" si="96"/>
        <v>2691.8658171488714</v>
      </c>
      <c r="I79" s="95">
        <f t="shared" si="96"/>
        <v>2670.2425795472495</v>
      </c>
      <c r="J79" s="95">
        <f t="shared" si="96"/>
        <v>2596.4274832384231</v>
      </c>
      <c r="K79" s="95">
        <f t="shared" si="96"/>
        <v>2677.9914692556381</v>
      </c>
      <c r="L79" s="95">
        <f t="shared" si="96"/>
        <v>2739.5591276035711</v>
      </c>
      <c r="M79" s="95">
        <f t="shared" si="96"/>
        <v>2763.0341498320645</v>
      </c>
      <c r="N79" s="95">
        <f t="shared" si="96"/>
        <v>2788.646935101377</v>
      </c>
      <c r="O79" s="95">
        <f t="shared" si="96"/>
        <v>2894.3879808393899</v>
      </c>
      <c r="P79" s="87">
        <f t="shared" si="76"/>
        <v>26631.817210697936</v>
      </c>
    </row>
    <row r="80" spans="1:46" x14ac:dyDescent="0.2">
      <c r="A80" s="5" t="s">
        <v>79</v>
      </c>
      <c r="B80" s="5"/>
      <c r="C80" s="5"/>
      <c r="D80" s="4">
        <f>SUBTOTAL(9,D74:D79)</f>
        <v>31951.494485394094</v>
      </c>
      <c r="E80" s="4">
        <f t="shared" ref="E80:P80" si="97">SUBTOTAL(9,E74:E79)</f>
        <v>52447.307665883127</v>
      </c>
      <c r="F80" s="4">
        <f t="shared" si="97"/>
        <v>30788.403520428787</v>
      </c>
      <c r="G80" s="4">
        <f t="shared" si="97"/>
        <v>36586.654713139862</v>
      </c>
      <c r="H80" s="4">
        <f t="shared" si="97"/>
        <v>81079.977607635898</v>
      </c>
      <c r="I80" s="4">
        <f t="shared" si="97"/>
        <v>140283.10798631259</v>
      </c>
      <c r="J80" s="4">
        <f t="shared" si="97"/>
        <v>192910.95177880168</v>
      </c>
      <c r="K80" s="4">
        <f t="shared" si="97"/>
        <v>230496.86315632792</v>
      </c>
      <c r="L80" s="4">
        <f t="shared" si="97"/>
        <v>274057.51043261465</v>
      </c>
      <c r="M80" s="4">
        <f t="shared" si="97"/>
        <v>314982.51831866597</v>
      </c>
      <c r="N80" s="4">
        <f t="shared" si="97"/>
        <v>346421.130294259</v>
      </c>
      <c r="O80" s="4">
        <f t="shared" si="97"/>
        <v>433548.45066844457</v>
      </c>
      <c r="P80" s="4">
        <f t="shared" si="97"/>
        <v>2165554.3706279085</v>
      </c>
    </row>
    <row r="81" spans="1:16" x14ac:dyDescent="0.2">
      <c r="A81" s="42" t="str">
        <f>A15&amp;B15</f>
        <v>HYDPSG-P</v>
      </c>
      <c r="B81" s="88">
        <f>VLOOKUP(A81,'Composite Rates'!$C$3:$E$65,3,FALSE)</f>
        <v>2.619150196839198E-2</v>
      </c>
      <c r="C81" s="88"/>
      <c r="D81" s="95">
        <f>(D48/2)*($B81/12)</f>
        <v>-2756.5527805280299</v>
      </c>
      <c r="E81" s="95">
        <f t="shared" ref="E81:O81" si="98">((D48+E48)/2)*($B81/12)</f>
        <v>-2998.2669931837813</v>
      </c>
      <c r="F81" s="95">
        <f t="shared" si="98"/>
        <v>497.28450468471658</v>
      </c>
      <c r="G81" s="95">
        <f t="shared" si="98"/>
        <v>2294.1336720842096</v>
      </c>
      <c r="H81" s="95">
        <f t="shared" si="98"/>
        <v>3442.3727633625385</v>
      </c>
      <c r="I81" s="95">
        <f t="shared" si="98"/>
        <v>5934.7314270103661</v>
      </c>
      <c r="J81" s="95">
        <f t="shared" si="98"/>
        <v>10295.9906721795</v>
      </c>
      <c r="K81" s="95">
        <f t="shared" si="98"/>
        <v>14824.95759665251</v>
      </c>
      <c r="L81" s="95">
        <f t="shared" si="98"/>
        <v>18335.858580597083</v>
      </c>
      <c r="M81" s="95">
        <f t="shared" si="98"/>
        <v>20802.148231200721</v>
      </c>
      <c r="N81" s="95">
        <f t="shared" si="98"/>
        <v>23032.051730002157</v>
      </c>
      <c r="O81" s="95">
        <f t="shared" si="98"/>
        <v>25122.442570411182</v>
      </c>
      <c r="P81" s="87">
        <f t="shared" si="76"/>
        <v>118827.15197447316</v>
      </c>
    </row>
    <row r="82" spans="1:16" x14ac:dyDescent="0.2">
      <c r="A82" s="42" t="str">
        <f>A16&amp;B16</f>
        <v>HYDPSG-U</v>
      </c>
      <c r="B82" s="88">
        <f>VLOOKUP(A82,'Composite Rates'!$C$3:$E$65,3,FALSE)</f>
        <v>4.3480814805221937E-2</v>
      </c>
      <c r="C82" s="88"/>
      <c r="D82" s="95">
        <f>(D49/2)*($B82/12)</f>
        <v>-344.68399572793646</v>
      </c>
      <c r="E82" s="95">
        <f t="shared" ref="E82:O82" si="99">((D49+E49)/2)*($B82/12)</f>
        <v>1813.4293234958716</v>
      </c>
      <c r="F82" s="95">
        <f t="shared" si="99"/>
        <v>4439.8321414263028</v>
      </c>
      <c r="G82" s="95">
        <f t="shared" si="99"/>
        <v>4657.444216800237</v>
      </c>
      <c r="H82" s="95">
        <f t="shared" si="99"/>
        <v>4751.6894988687654</v>
      </c>
      <c r="I82" s="95">
        <f t="shared" si="99"/>
        <v>4861.6461385590128</v>
      </c>
      <c r="J82" s="95">
        <f t="shared" si="99"/>
        <v>4977.8507539326956</v>
      </c>
      <c r="K82" s="95">
        <f t="shared" si="99"/>
        <v>5117.736687813871</v>
      </c>
      <c r="L82" s="95">
        <f t="shared" si="99"/>
        <v>5523.0922906924952</v>
      </c>
      <c r="M82" s="95">
        <f t="shared" si="99"/>
        <v>6159.286234947599</v>
      </c>
      <c r="N82" s="95">
        <f t="shared" si="99"/>
        <v>7173.4078666981195</v>
      </c>
      <c r="O82" s="95">
        <f t="shared" si="99"/>
        <v>10672.74474807269</v>
      </c>
      <c r="P82" s="87">
        <f t="shared" si="76"/>
        <v>59803.475905579726</v>
      </c>
    </row>
    <row r="83" spans="1:16" x14ac:dyDescent="0.2">
      <c r="A83" s="5" t="s">
        <v>76</v>
      </c>
      <c r="B83" s="5"/>
      <c r="C83" s="5"/>
      <c r="D83" s="4">
        <f>SUBTOTAL(9,D81:D82)</f>
        <v>-3101.2367762559661</v>
      </c>
      <c r="E83" s="4">
        <f t="shared" ref="E83:P83" si="100">SUBTOTAL(9,E81:E82)</f>
        <v>-1184.8376696879097</v>
      </c>
      <c r="F83" s="4">
        <f t="shared" si="100"/>
        <v>4937.1166461110197</v>
      </c>
      <c r="G83" s="4">
        <f t="shared" si="100"/>
        <v>6951.577888884447</v>
      </c>
      <c r="H83" s="4">
        <f t="shared" si="100"/>
        <v>8194.062262231304</v>
      </c>
      <c r="I83" s="4">
        <f t="shared" si="100"/>
        <v>10796.377565569379</v>
      </c>
      <c r="J83" s="4">
        <f t="shared" si="100"/>
        <v>15273.841426112194</v>
      </c>
      <c r="K83" s="4">
        <f t="shared" si="100"/>
        <v>19942.694284466379</v>
      </c>
      <c r="L83" s="4">
        <f t="shared" si="100"/>
        <v>23858.950871289577</v>
      </c>
      <c r="M83" s="4">
        <f t="shared" si="100"/>
        <v>26961.434466148319</v>
      </c>
      <c r="N83" s="4">
        <f t="shared" si="100"/>
        <v>30205.459596700275</v>
      </c>
      <c r="O83" s="4">
        <f t="shared" si="100"/>
        <v>35795.18731848387</v>
      </c>
      <c r="P83" s="4">
        <f t="shared" si="100"/>
        <v>178630.6278800529</v>
      </c>
    </row>
    <row r="84" spans="1:16" x14ac:dyDescent="0.2">
      <c r="A84" s="42" t="str">
        <f>A18&amp;B18</f>
        <v>INTPCAGW</v>
      </c>
      <c r="B84" s="88">
        <f>VLOOKUP(A84,'Composite Rates'!$C$3:$E$65,3,FALSE)</f>
        <v>1.7828922792076509E-2</v>
      </c>
      <c r="C84" s="88"/>
      <c r="D84" s="95">
        <f>(D51/2)*($B84/12)</f>
        <v>0</v>
      </c>
      <c r="E84" s="95">
        <f t="shared" ref="E84:O84" si="101">((D51+E51)/2)*($B84/12)</f>
        <v>0</v>
      </c>
      <c r="F84" s="95">
        <f t="shared" si="101"/>
        <v>0</v>
      </c>
      <c r="G84" s="95">
        <f t="shared" si="101"/>
        <v>0</v>
      </c>
      <c r="H84" s="95">
        <f t="shared" si="101"/>
        <v>0</v>
      </c>
      <c r="I84" s="95">
        <f t="shared" si="101"/>
        <v>0</v>
      </c>
      <c r="J84" s="95">
        <f t="shared" si="101"/>
        <v>0</v>
      </c>
      <c r="K84" s="95">
        <f t="shared" si="101"/>
        <v>0</v>
      </c>
      <c r="L84" s="95">
        <f t="shared" si="101"/>
        <v>0</v>
      </c>
      <c r="M84" s="95">
        <f t="shared" si="101"/>
        <v>13.565418197628953</v>
      </c>
      <c r="N84" s="95">
        <f t="shared" si="101"/>
        <v>27.130836395257905</v>
      </c>
      <c r="O84" s="95">
        <f t="shared" si="101"/>
        <v>27.130836395257905</v>
      </c>
      <c r="P84" s="87">
        <f t="shared" si="76"/>
        <v>67.827090988144761</v>
      </c>
    </row>
    <row r="85" spans="1:16" x14ac:dyDescent="0.2">
      <c r="A85" s="42" t="str">
        <f>A19&amp;B19</f>
        <v>INTPCN</v>
      </c>
      <c r="B85" s="88">
        <f>VLOOKUP(A85,'Composite Rates'!$C$3:$E$65,3,FALSE)</f>
        <v>6.6429610901329414E-2</v>
      </c>
      <c r="C85" s="88"/>
      <c r="D85" s="95">
        <f>(D52/2)*($B85/12)</f>
        <v>410.98428097194517</v>
      </c>
      <c r="E85" s="95">
        <f t="shared" ref="E85:O85" si="102">((D52+E52)/2)*($B85/12)</f>
        <v>2361.7559579103395</v>
      </c>
      <c r="F85" s="95">
        <f t="shared" si="102"/>
        <v>4128.0386274784478</v>
      </c>
      <c r="G85" s="95">
        <f t="shared" si="102"/>
        <v>4510.4146920466846</v>
      </c>
      <c r="H85" s="95">
        <f t="shared" si="102"/>
        <v>4527.8612114737198</v>
      </c>
      <c r="I85" s="95">
        <f t="shared" si="102"/>
        <v>4387.696503928204</v>
      </c>
      <c r="J85" s="95">
        <f t="shared" si="102"/>
        <v>4405.9236266413391</v>
      </c>
      <c r="K85" s="95">
        <f t="shared" si="102"/>
        <v>4425.8811853604429</v>
      </c>
      <c r="L85" s="95">
        <f t="shared" si="102"/>
        <v>4787.710322165859</v>
      </c>
      <c r="M85" s="95">
        <f t="shared" si="102"/>
        <v>5263.3251617809028</v>
      </c>
      <c r="N85" s="95">
        <f t="shared" si="102"/>
        <v>5377.1108369115263</v>
      </c>
      <c r="O85" s="95">
        <f t="shared" si="102"/>
        <v>5377.1108092325221</v>
      </c>
      <c r="P85" s="87">
        <f t="shared" si="76"/>
        <v>49963.81321590193</v>
      </c>
    </row>
    <row r="86" spans="1:16" x14ac:dyDescent="0.2">
      <c r="A86" s="42" t="str">
        <f>A20&amp;B20</f>
        <v>INTPSG</v>
      </c>
      <c r="B86" s="88">
        <f>VLOOKUP(A86,'Composite Rates'!$C$3:$E$65,3,FALSE)</f>
        <v>3.2534014544053011E-2</v>
      </c>
      <c r="C86" s="88"/>
      <c r="D86" s="95">
        <f>(D53/2)*($B86/12)</f>
        <v>-8.4834205182739026</v>
      </c>
      <c r="E86" s="95">
        <f t="shared" ref="E86:O86" si="103">((D53+E53)/2)*($B86/12)</f>
        <v>-34.225973082095258</v>
      </c>
      <c r="F86" s="95">
        <f t="shared" si="103"/>
        <v>-75.92496863744131</v>
      </c>
      <c r="G86" s="95">
        <f t="shared" si="103"/>
        <v>776.61451329971101</v>
      </c>
      <c r="H86" s="95">
        <f t="shared" si="103"/>
        <v>1652.6921243102158</v>
      </c>
      <c r="I86" s="95">
        <f t="shared" si="103"/>
        <v>1643.3947840830863</v>
      </c>
      <c r="J86" s="95">
        <f t="shared" si="103"/>
        <v>1643.6675411275198</v>
      </c>
      <c r="K86" s="95">
        <f t="shared" si="103"/>
        <v>1651.9132600020314</v>
      </c>
      <c r="L86" s="95">
        <f t="shared" si="103"/>
        <v>1651.6075487120324</v>
      </c>
      <c r="M86" s="95">
        <f t="shared" si="103"/>
        <v>3280.2524950679963</v>
      </c>
      <c r="N86" s="95">
        <f t="shared" si="103"/>
        <v>4908.785212629622</v>
      </c>
      <c r="O86" s="95">
        <f t="shared" si="103"/>
        <v>4908.789591165747</v>
      </c>
      <c r="P86" s="87">
        <f t="shared" si="76"/>
        <v>21999.082708160153</v>
      </c>
    </row>
    <row r="87" spans="1:16" x14ac:dyDescent="0.2">
      <c r="A87" s="42" t="str">
        <f>A21&amp;B21</f>
        <v>INTPSO</v>
      </c>
      <c r="B87" s="88">
        <f>VLOOKUP(A87,'Composite Rates'!$C$3:$E$65,3,FALSE)</f>
        <v>7.0850415660855592E-2</v>
      </c>
      <c r="C87" s="88"/>
      <c r="D87" s="95">
        <f>(D54/2)*($B87/12)</f>
        <v>15557.698825720254</v>
      </c>
      <c r="E87" s="95">
        <f t="shared" ref="E87:O87" si="104">((D54+E54)/2)*($B87/12)</f>
        <v>34319.709015797096</v>
      </c>
      <c r="F87" s="95">
        <f t="shared" si="104"/>
        <v>40070.357189199836</v>
      </c>
      <c r="G87" s="95">
        <f t="shared" si="104"/>
        <v>46941.870569633887</v>
      </c>
      <c r="H87" s="95">
        <f t="shared" si="104"/>
        <v>52239.076259933194</v>
      </c>
      <c r="I87" s="95">
        <f t="shared" si="104"/>
        <v>55888.569834557362</v>
      </c>
      <c r="J87" s="95">
        <f t="shared" si="104"/>
        <v>59908.72512273601</v>
      </c>
      <c r="K87" s="95">
        <f t="shared" si="104"/>
        <v>80802.171408765877</v>
      </c>
      <c r="L87" s="95">
        <f t="shared" si="104"/>
        <v>109318.07046835728</v>
      </c>
      <c r="M87" s="95">
        <f t="shared" si="104"/>
        <v>120951.41486777083</v>
      </c>
      <c r="N87" s="95">
        <f t="shared" si="104"/>
        <v>142609.71964246288</v>
      </c>
      <c r="O87" s="95">
        <f t="shared" si="104"/>
        <v>174772.29352241239</v>
      </c>
      <c r="P87" s="87">
        <f t="shared" si="76"/>
        <v>933379.67672734696</v>
      </c>
    </row>
    <row r="88" spans="1:16" x14ac:dyDescent="0.2">
      <c r="A88" s="5" t="s">
        <v>51</v>
      </c>
      <c r="B88" s="5"/>
      <c r="C88" s="5"/>
      <c r="D88" s="4">
        <f>SUBTOTAL(9,D84:D87)</f>
        <v>15960.199686173924</v>
      </c>
      <c r="E88" s="4">
        <f t="shared" ref="E88:P88" si="105">SUBTOTAL(9,E84:E87)</f>
        <v>36647.239000625341</v>
      </c>
      <c r="F88" s="4">
        <f t="shared" si="105"/>
        <v>44122.470848040844</v>
      </c>
      <c r="G88" s="4">
        <f t="shared" si="105"/>
        <v>52228.89977498028</v>
      </c>
      <c r="H88" s="4">
        <f t="shared" si="105"/>
        <v>58419.629595717131</v>
      </c>
      <c r="I88" s="4">
        <f t="shared" si="105"/>
        <v>61919.66112256865</v>
      </c>
      <c r="J88" s="4">
        <f t="shared" si="105"/>
        <v>65958.316290504867</v>
      </c>
      <c r="K88" s="4">
        <f t="shared" si="105"/>
        <v>86879.965854128357</v>
      </c>
      <c r="L88" s="4">
        <f t="shared" si="105"/>
        <v>115757.38833923517</v>
      </c>
      <c r="M88" s="4">
        <f t="shared" si="105"/>
        <v>129508.55794281735</v>
      </c>
      <c r="N88" s="4">
        <f t="shared" si="105"/>
        <v>152922.74652839929</v>
      </c>
      <c r="O88" s="4">
        <f t="shared" si="105"/>
        <v>185085.32475920592</v>
      </c>
      <c r="P88" s="4">
        <f t="shared" si="105"/>
        <v>1005410.3997423972</v>
      </c>
    </row>
    <row r="89" spans="1:16" x14ac:dyDescent="0.2">
      <c r="A89" s="42" t="str">
        <f>A23&amp;B23</f>
        <v>OTHPCAGW</v>
      </c>
      <c r="B89" s="88">
        <f>VLOOKUP(A89,'Composite Rates'!$C$3:$E$65,3,FALSE)</f>
        <v>3.6835341164150458E-2</v>
      </c>
      <c r="C89" s="88"/>
      <c r="D89" s="95">
        <f>(D56/2)*($B89/12)</f>
        <v>671.95041630090327</v>
      </c>
      <c r="E89" s="95">
        <f t="shared" ref="E89:O89" si="106">((D56+E56)/2)*($B89/12)</f>
        <v>3501.6231063851237</v>
      </c>
      <c r="F89" s="95">
        <f t="shared" si="106"/>
        <v>5726.7088698136758</v>
      </c>
      <c r="G89" s="95">
        <f t="shared" si="106"/>
        <v>5794.0723594589099</v>
      </c>
      <c r="H89" s="95">
        <f t="shared" si="106"/>
        <v>5837.5814509948868</v>
      </c>
      <c r="I89" s="95">
        <f t="shared" si="106"/>
        <v>6313.1399637707118</v>
      </c>
      <c r="J89" s="95">
        <f t="shared" si="106"/>
        <v>7677.429694888935</v>
      </c>
      <c r="K89" s="95">
        <f t="shared" si="106"/>
        <v>9322.1735071718849</v>
      </c>
      <c r="L89" s="95">
        <f t="shared" si="106"/>
        <v>10308.576732918909</v>
      </c>
      <c r="M89" s="95">
        <f t="shared" si="106"/>
        <v>10886.235904775291</v>
      </c>
      <c r="N89" s="95">
        <f t="shared" si="106"/>
        <v>11189.995353289223</v>
      </c>
      <c r="O89" s="95">
        <f t="shared" si="106"/>
        <v>11200.971318028434</v>
      </c>
      <c r="P89" s="87">
        <f t="shared" si="76"/>
        <v>88430.458677796894</v>
      </c>
    </row>
    <row r="90" spans="1:16" x14ac:dyDescent="0.2">
      <c r="A90" s="42" t="str">
        <f>A24&amp;B24</f>
        <v>OTHPSG</v>
      </c>
      <c r="B90" s="88">
        <f>VLOOKUP(A90,'Composite Rates'!$C$3:$E$65,3,FALSE)</f>
        <v>1.9489405896369436E-3</v>
      </c>
      <c r="C90" s="88"/>
      <c r="D90" s="95">
        <f>(D57/2)*($B90/12)</f>
        <v>-73.716111697909014</v>
      </c>
      <c r="E90" s="95">
        <f t="shared" ref="E90:O90" si="107">((D57+E57)/2)*($B90/12)</f>
        <v>-362.39745514247704</v>
      </c>
      <c r="F90" s="95">
        <f t="shared" si="107"/>
        <v>-603.13652561412118</v>
      </c>
      <c r="G90" s="95">
        <f t="shared" si="107"/>
        <v>-540.31515990841456</v>
      </c>
      <c r="H90" s="95">
        <f t="shared" si="107"/>
        <v>-281.90606180787313</v>
      </c>
      <c r="I90" s="95">
        <f t="shared" si="107"/>
        <v>-402.56653854917545</v>
      </c>
      <c r="J90" s="95">
        <f t="shared" si="107"/>
        <v>-832.52785377202827</v>
      </c>
      <c r="K90" s="95">
        <f t="shared" si="107"/>
        <v>-1109.7046366465368</v>
      </c>
      <c r="L90" s="95">
        <f t="shared" si="107"/>
        <v>-997.36199066393056</v>
      </c>
      <c r="M90" s="95">
        <f t="shared" si="107"/>
        <v>-654.63320740944107</v>
      </c>
      <c r="N90" s="95">
        <f t="shared" si="107"/>
        <v>8597.8920824668912</v>
      </c>
      <c r="O90" s="95">
        <f t="shared" si="107"/>
        <v>9869.7334158496014</v>
      </c>
      <c r="P90" s="87">
        <f t="shared" si="76"/>
        <v>12609.359957104585</v>
      </c>
    </row>
    <row r="91" spans="1:16" x14ac:dyDescent="0.2">
      <c r="A91" s="42" t="str">
        <f>A25&amp;B25</f>
        <v>OTHPSG-W</v>
      </c>
      <c r="B91" s="88">
        <f>VLOOKUP(A91,'Composite Rates'!$C$3:$E$65,3,FALSE)</f>
        <v>4.2086414231916398E-2</v>
      </c>
      <c r="C91" s="88"/>
      <c r="D91" s="95">
        <f>(D58/2)*($B91/12)</f>
        <v>1429.5272596000741</v>
      </c>
      <c r="E91" s="95">
        <f t="shared" ref="E91:O91" si="108">((D58+E58)/2)*($B91/12)</f>
        <v>3880.0938655621953</v>
      </c>
      <c r="F91" s="95">
        <f t="shared" si="108"/>
        <v>4353.0998309536071</v>
      </c>
      <c r="G91" s="95">
        <f t="shared" si="108"/>
        <v>3781.219866815024</v>
      </c>
      <c r="H91" s="95">
        <f t="shared" si="108"/>
        <v>4002.6593064328508</v>
      </c>
      <c r="I91" s="95">
        <f t="shared" si="108"/>
        <v>8789.1798139997318</v>
      </c>
      <c r="J91" s="95">
        <f t="shared" si="108"/>
        <v>16413.600052045069</v>
      </c>
      <c r="K91" s="95">
        <f t="shared" si="108"/>
        <v>21035.37804335872</v>
      </c>
      <c r="L91" s="95">
        <f t="shared" si="108"/>
        <v>23508.005330572869</v>
      </c>
      <c r="M91" s="95">
        <f t="shared" si="108"/>
        <v>36216.308144484865</v>
      </c>
      <c r="N91" s="95">
        <f t="shared" si="108"/>
        <v>47937.064120768613</v>
      </c>
      <c r="O91" s="95">
        <f t="shared" si="108"/>
        <v>180677.7029897029</v>
      </c>
      <c r="P91" s="87">
        <f t="shared" si="76"/>
        <v>352023.83862429648</v>
      </c>
    </row>
    <row r="92" spans="1:16" x14ac:dyDescent="0.2">
      <c r="A92" s="5" t="s">
        <v>44</v>
      </c>
      <c r="B92" s="5"/>
      <c r="C92" s="5"/>
      <c r="D92" s="4">
        <f t="shared" ref="D92" si="109">SUBTOTAL(9,D89:D91)</f>
        <v>2027.7615642030682</v>
      </c>
      <c r="E92" s="4">
        <f t="shared" ref="E92" si="110">SUBTOTAL(9,E89:E91)</f>
        <v>7019.3195168048424</v>
      </c>
      <c r="F92" s="4">
        <f t="shared" ref="F92" si="111">SUBTOTAL(9,F89:F91)</f>
        <v>9476.6721751531622</v>
      </c>
      <c r="G92" s="4">
        <f t="shared" ref="G92" si="112">SUBTOTAL(9,G89:G91)</f>
        <v>9034.9770663655181</v>
      </c>
      <c r="H92" s="4">
        <f t="shared" ref="H92" si="113">SUBTOTAL(9,H89:H91)</f>
        <v>9558.3346956198657</v>
      </c>
      <c r="I92" s="4">
        <f t="shared" ref="I92" si="114">SUBTOTAL(9,I89:I91)</f>
        <v>14699.753239221267</v>
      </c>
      <c r="J92" s="4">
        <f t="shared" ref="J92" si="115">SUBTOTAL(9,J89:J91)</f>
        <v>23258.501893161978</v>
      </c>
      <c r="K92" s="4">
        <f t="shared" ref="K92" si="116">SUBTOTAL(9,K89:K91)</f>
        <v>29247.846913884066</v>
      </c>
      <c r="L92" s="4">
        <f t="shared" ref="L92" si="117">SUBTOTAL(9,L89:L91)</f>
        <v>32819.220072827848</v>
      </c>
      <c r="M92" s="4">
        <f t="shared" ref="M92" si="118">SUBTOTAL(9,M89:M91)</f>
        <v>46447.910841850717</v>
      </c>
      <c r="N92" s="4">
        <f t="shared" ref="N92" si="119">SUBTOTAL(9,N89:N91)</f>
        <v>67724.951556524727</v>
      </c>
      <c r="O92" s="4">
        <f t="shared" ref="O92:P92" si="120">SUBTOTAL(9,O89:O91)</f>
        <v>201748.40772358092</v>
      </c>
      <c r="P92" s="4">
        <f t="shared" si="120"/>
        <v>453063.65725919796</v>
      </c>
    </row>
    <row r="93" spans="1:16" x14ac:dyDescent="0.2">
      <c r="A93" s="42" t="str">
        <f>A27&amp;B27</f>
        <v>STMPCAGW</v>
      </c>
      <c r="B93" s="88">
        <f>VLOOKUP(A93,'Composite Rates'!$C$3:$E$65,3,FALSE)</f>
        <v>0.1761636892887572</v>
      </c>
      <c r="C93" s="88"/>
      <c r="D93" s="95">
        <f>(D60/2)*($B93/12)</f>
        <v>799.68545192493968</v>
      </c>
      <c r="E93" s="95">
        <f t="shared" ref="E93:O93" si="121">((D60+E60)/2)*($B93/12)</f>
        <v>1582.294183022525</v>
      </c>
      <c r="F93" s="95">
        <f t="shared" si="121"/>
        <v>3829.8415450368461</v>
      </c>
      <c r="G93" s="95">
        <f t="shared" si="121"/>
        <v>6089.7713793697367</v>
      </c>
      <c r="H93" s="95">
        <f t="shared" si="121"/>
        <v>6299.9473591571596</v>
      </c>
      <c r="I93" s="95">
        <f t="shared" si="121"/>
        <v>6514.8175874533681</v>
      </c>
      <c r="J93" s="95">
        <f t="shared" si="121"/>
        <v>6514.8175874533681</v>
      </c>
      <c r="K93" s="95">
        <f t="shared" si="121"/>
        <v>6514.8175874533681</v>
      </c>
      <c r="L93" s="95">
        <f t="shared" si="121"/>
        <v>6514.8175874533681</v>
      </c>
      <c r="M93" s="95">
        <f t="shared" si="121"/>
        <v>6514.8175874533681</v>
      </c>
      <c r="N93" s="95">
        <f t="shared" si="121"/>
        <v>6514.8175874533681</v>
      </c>
      <c r="O93" s="95">
        <f t="shared" si="121"/>
        <v>6514.8175874533681</v>
      </c>
      <c r="P93" s="87">
        <f t="shared" si="76"/>
        <v>64205.263030684793</v>
      </c>
    </row>
    <row r="94" spans="1:16" x14ac:dyDescent="0.2">
      <c r="A94" s="42" t="str">
        <f>A28&amp;B28</f>
        <v>STMPJBG</v>
      </c>
      <c r="B94" s="88">
        <f>VLOOKUP(A94,'Composite Rates'!$C$3:$E$65,3,FALSE)</f>
        <v>0.20210371502590635</v>
      </c>
      <c r="C94" s="88"/>
      <c r="D94" s="95">
        <f>(D61/2)*($B94/12)</f>
        <v>79.755346961860809</v>
      </c>
      <c r="E94" s="95">
        <f t="shared" ref="E94:O94" si="122">((D61+E61)/2)*($B94/12)</f>
        <v>8659.9665902205088</v>
      </c>
      <c r="F94" s="95">
        <f t="shared" si="122"/>
        <v>24723.966485956269</v>
      </c>
      <c r="G94" s="95">
        <f t="shared" si="122"/>
        <v>51022.851771055815</v>
      </c>
      <c r="H94" s="95">
        <f t="shared" si="122"/>
        <v>99841.574320669504</v>
      </c>
      <c r="I94" s="95">
        <f t="shared" si="122"/>
        <v>199529.77928984576</v>
      </c>
      <c r="J94" s="95">
        <f t="shared" si="122"/>
        <v>327563.65394978604</v>
      </c>
      <c r="K94" s="95">
        <f t="shared" si="122"/>
        <v>391394.48415798449</v>
      </c>
      <c r="L94" s="95">
        <f t="shared" si="122"/>
        <v>427404.41657141008</v>
      </c>
      <c r="M94" s="95">
        <f t="shared" si="122"/>
        <v>459052.95393034234</v>
      </c>
      <c r="N94" s="95">
        <f t="shared" si="122"/>
        <v>787971.18453553272</v>
      </c>
      <c r="O94" s="95">
        <f t="shared" si="122"/>
        <v>1114880.5880021974</v>
      </c>
      <c r="P94" s="87">
        <f t="shared" si="76"/>
        <v>3892125.1749519627</v>
      </c>
    </row>
    <row r="95" spans="1:16" x14ac:dyDescent="0.2">
      <c r="A95" s="42" t="str">
        <f>A29&amp;B29</f>
        <v>STMPSG</v>
      </c>
      <c r="B95" s="88">
        <f>VLOOKUP(A95,'Composite Rates'!$C$3:$E$65,3,FALSE)</f>
        <v>2.8976558818059408E-2</v>
      </c>
      <c r="C95" s="88"/>
      <c r="D95" s="95">
        <f>(D62/2)*($B95/12)</f>
        <v>0</v>
      </c>
      <c r="E95" s="95">
        <f t="shared" ref="E95:O95" si="123">((D62+E62)/2)*($B95/12)</f>
        <v>-6.0989136586280992</v>
      </c>
      <c r="F95" s="95">
        <f t="shared" si="123"/>
        <v>270.29738529952652</v>
      </c>
      <c r="G95" s="95">
        <f t="shared" si="123"/>
        <v>541.8358728339291</v>
      </c>
      <c r="H95" s="95">
        <f t="shared" si="123"/>
        <v>542.45727513778229</v>
      </c>
      <c r="I95" s="95">
        <f t="shared" si="123"/>
        <v>547.68953614286079</v>
      </c>
      <c r="J95" s="95">
        <f t="shared" si="123"/>
        <v>503.72847434601243</v>
      </c>
      <c r="K95" s="95">
        <f t="shared" si="123"/>
        <v>466.1132789303191</v>
      </c>
      <c r="L95" s="95">
        <f t="shared" si="123"/>
        <v>466.1132789303191</v>
      </c>
      <c r="M95" s="95">
        <f t="shared" si="123"/>
        <v>466.1132789303191</v>
      </c>
      <c r="N95" s="95">
        <f t="shared" si="123"/>
        <v>466.1132789303191</v>
      </c>
      <c r="O95" s="95">
        <f t="shared" si="123"/>
        <v>482.96396888552044</v>
      </c>
      <c r="P95" s="87">
        <f t="shared" si="76"/>
        <v>4747.3267147082797</v>
      </c>
    </row>
    <row r="96" spans="1:16" x14ac:dyDescent="0.2">
      <c r="A96" s="42" t="str">
        <f>A30&amp;B30</f>
        <v>STMPCAGW</v>
      </c>
      <c r="B96" s="88">
        <f>VLOOKUP(A96,'Composite Rates'!$C$3:$E$65,3,FALSE)</f>
        <v>0.1761636892887572</v>
      </c>
      <c r="C96" s="88"/>
      <c r="D96" s="95">
        <f>(D63/2)*($B96/12)</f>
        <v>-697.95701368827031</v>
      </c>
      <c r="E96" s="95">
        <f t="shared" ref="E96:O96" si="124">((D63+E63)/2)*($B96/12)</f>
        <v>-1367.3984109913695</v>
      </c>
      <c r="F96" s="95">
        <f t="shared" si="124"/>
        <v>-4077.9660461570193</v>
      </c>
      <c r="G96" s="95">
        <f t="shared" si="124"/>
        <v>-6817.0492977078393</v>
      </c>
      <c r="H96" s="95">
        <f t="shared" si="124"/>
        <v>-7059.5188710003067</v>
      </c>
      <c r="I96" s="95">
        <f t="shared" si="124"/>
        <v>-7301.9884442927723</v>
      </c>
      <c r="J96" s="95">
        <f t="shared" si="124"/>
        <v>-7301.9884442927723</v>
      </c>
      <c r="K96" s="95">
        <f t="shared" si="124"/>
        <v>-7301.9884442927723</v>
      </c>
      <c r="L96" s="95">
        <f t="shared" si="124"/>
        <v>-7301.9884442927723</v>
      </c>
      <c r="M96" s="95">
        <f t="shared" si="124"/>
        <v>-7301.9884442927723</v>
      </c>
      <c r="N96" s="95">
        <f t="shared" si="124"/>
        <v>-7301.9884442927723</v>
      </c>
      <c r="O96" s="95">
        <f t="shared" si="124"/>
        <v>-2117.297215064893</v>
      </c>
      <c r="P96" s="87">
        <f t="shared" si="76"/>
        <v>-65949.11752036633</v>
      </c>
    </row>
    <row r="97" spans="1:46" x14ac:dyDescent="0.2">
      <c r="A97" s="42" t="str">
        <f>A31&amp;B31</f>
        <v>STMPJBG</v>
      </c>
      <c r="B97" s="88">
        <f>VLOOKUP(A97,'Composite Rates'!$C$3:$E$65,3,FALSE)</f>
        <v>0.20210371502590635</v>
      </c>
      <c r="C97" s="88"/>
      <c r="D97" s="95">
        <f>(D64/2)*($B97/12)</f>
        <v>12808.143151670323</v>
      </c>
      <c r="E97" s="95">
        <f t="shared" ref="E97:O97" si="125">((D64+E64)/2)*($B97/12)</f>
        <v>16259.651449659466</v>
      </c>
      <c r="F97" s="95">
        <f t="shared" si="125"/>
        <v>62.386974741935902</v>
      </c>
      <c r="G97" s="95">
        <f t="shared" si="125"/>
        <v>-8785.9204885606068</v>
      </c>
      <c r="H97" s="95">
        <f t="shared" si="125"/>
        <v>25595.49858889214</v>
      </c>
      <c r="I97" s="95">
        <f t="shared" si="125"/>
        <v>17993.870249603577</v>
      </c>
      <c r="J97" s="95">
        <f t="shared" si="125"/>
        <v>-83356.076179962605</v>
      </c>
      <c r="K97" s="95">
        <f t="shared" si="125"/>
        <v>-127157.40179485097</v>
      </c>
      <c r="L97" s="95">
        <f t="shared" si="125"/>
        <v>178147.24295561321</v>
      </c>
      <c r="M97" s="95">
        <f t="shared" si="125"/>
        <v>482449.96864402224</v>
      </c>
      <c r="N97" s="95">
        <f t="shared" si="125"/>
        <v>171113.99704141333</v>
      </c>
      <c r="O97" s="95">
        <f t="shared" si="125"/>
        <v>-144098.82166421053</v>
      </c>
      <c r="P97" s="87">
        <f t="shared" si="76"/>
        <v>541032.53892803157</v>
      </c>
    </row>
    <row r="98" spans="1:46" x14ac:dyDescent="0.2">
      <c r="A98" s="5" t="s">
        <v>39</v>
      </c>
      <c r="B98" s="5"/>
      <c r="C98" s="5"/>
      <c r="D98" s="4">
        <f t="shared" ref="D98" si="126">SUBTOTAL(9,D93:D97)</f>
        <v>12989.626936868854</v>
      </c>
      <c r="E98" s="4">
        <f t="shared" ref="E98" si="127">SUBTOTAL(9,E93:E97)</f>
        <v>25128.4148982525</v>
      </c>
      <c r="F98" s="4">
        <f t="shared" ref="F98" si="128">SUBTOTAL(9,F93:F97)</f>
        <v>24808.526344877559</v>
      </c>
      <c r="G98" s="4">
        <f t="shared" ref="G98" si="129">SUBTOTAL(9,G93:G97)</f>
        <v>42051.489236991038</v>
      </c>
      <c r="H98" s="4">
        <f t="shared" ref="H98" si="130">SUBTOTAL(9,H93:H97)</f>
        <v>125219.95867285627</v>
      </c>
      <c r="I98" s="4">
        <f t="shared" ref="I98" si="131">SUBTOTAL(9,I93:I97)</f>
        <v>217284.16821875281</v>
      </c>
      <c r="J98" s="4">
        <f t="shared" ref="J98" si="132">SUBTOTAL(9,J93:J97)</f>
        <v>243924.13538732997</v>
      </c>
      <c r="K98" s="4">
        <f t="shared" ref="K98" si="133">SUBTOTAL(9,K93:K97)</f>
        <v>263916.02478522446</v>
      </c>
      <c r="L98" s="4">
        <f t="shared" ref="L98" si="134">SUBTOTAL(9,L93:L97)</f>
        <v>605230.60194911412</v>
      </c>
      <c r="M98" s="4">
        <f t="shared" ref="M98" si="135">SUBTOTAL(9,M93:M97)</f>
        <v>941181.86499645549</v>
      </c>
      <c r="N98" s="4">
        <f t="shared" ref="N98" si="136">SUBTOTAL(9,N93:N97)</f>
        <v>958764.12399903696</v>
      </c>
      <c r="O98" s="4">
        <f t="shared" ref="O98:P98" si="137">SUBTOTAL(9,O93:O97)</f>
        <v>975662.25067926093</v>
      </c>
      <c r="P98" s="4">
        <f t="shared" si="137"/>
        <v>4436161.1861050213</v>
      </c>
    </row>
    <row r="99" spans="1:46" x14ac:dyDescent="0.2">
      <c r="A99" s="42" t="str">
        <f>A33&amp;B33</f>
        <v>TRNPSG</v>
      </c>
      <c r="B99" s="88">
        <f>VLOOKUP(A99,'Composite Rates'!$C$3:$E$65,3,FALSE)</f>
        <v>1.7138885551093868E-2</v>
      </c>
      <c r="C99" s="88"/>
      <c r="D99" s="96">
        <f t="shared" ref="D99" si="138">(D66/2)*($B99/12)</f>
        <v>4502.9837455794313</v>
      </c>
      <c r="E99" s="96">
        <f t="shared" ref="E99:O99" si="139">((D66+E66)/2)*($B99/12)</f>
        <v>19081.824664061027</v>
      </c>
      <c r="F99" s="96">
        <f t="shared" si="139"/>
        <v>33416.004199322306</v>
      </c>
      <c r="G99" s="96">
        <f t="shared" si="139"/>
        <v>38989.935717168155</v>
      </c>
      <c r="H99" s="96">
        <f t="shared" si="139"/>
        <v>41553.976759407255</v>
      </c>
      <c r="I99" s="96">
        <f t="shared" si="139"/>
        <v>65494.553126984116</v>
      </c>
      <c r="J99" s="96">
        <f t="shared" si="139"/>
        <v>99400.943603442603</v>
      </c>
      <c r="K99" s="96">
        <f t="shared" si="139"/>
        <v>125715.21723588354</v>
      </c>
      <c r="L99" s="96">
        <f t="shared" si="139"/>
        <v>149501.48306896375</v>
      </c>
      <c r="M99" s="96">
        <f t="shared" si="139"/>
        <v>169473.58909966575</v>
      </c>
      <c r="N99" s="96">
        <f t="shared" si="139"/>
        <v>198316.00602149888</v>
      </c>
      <c r="O99" s="96">
        <f t="shared" si="139"/>
        <v>245485.40981871472</v>
      </c>
      <c r="P99" s="89">
        <f t="shared" si="76"/>
        <v>1190931.9270606914</v>
      </c>
    </row>
    <row r="100" spans="1:46" x14ac:dyDescent="0.2">
      <c r="A100" s="5" t="s">
        <v>29</v>
      </c>
      <c r="B100" s="5"/>
      <c r="C100" s="5"/>
      <c r="D100" s="4">
        <f t="shared" ref="D100" si="140">SUBTOTAL(9,D99:D99)</f>
        <v>4502.9837455794313</v>
      </c>
      <c r="E100" s="4">
        <f t="shared" ref="E100" si="141">SUBTOTAL(9,E99:E99)</f>
        <v>19081.824664061027</v>
      </c>
      <c r="F100" s="4">
        <f t="shared" ref="F100" si="142">SUBTOTAL(9,F99:F99)</f>
        <v>33416.004199322306</v>
      </c>
      <c r="G100" s="4">
        <f t="shared" ref="G100" si="143">SUBTOTAL(9,G99:G99)</f>
        <v>38989.935717168155</v>
      </c>
      <c r="H100" s="4">
        <f t="shared" ref="H100" si="144">SUBTOTAL(9,H99:H99)</f>
        <v>41553.976759407255</v>
      </c>
      <c r="I100" s="4">
        <f t="shared" ref="I100" si="145">SUBTOTAL(9,I99:I99)</f>
        <v>65494.553126984116</v>
      </c>
      <c r="J100" s="4">
        <f t="shared" ref="J100" si="146">SUBTOTAL(9,J99:J99)</f>
        <v>99400.943603442603</v>
      </c>
      <c r="K100" s="4">
        <f t="shared" ref="K100" si="147">SUBTOTAL(9,K99:K99)</f>
        <v>125715.21723588354</v>
      </c>
      <c r="L100" s="4">
        <f t="shared" ref="L100" si="148">SUBTOTAL(9,L99:L99)</f>
        <v>149501.48306896375</v>
      </c>
      <c r="M100" s="4">
        <f t="shared" ref="M100" si="149">SUBTOTAL(9,M99:M99)</f>
        <v>169473.58909966575</v>
      </c>
      <c r="N100" s="4">
        <f t="shared" ref="N100" si="150">SUBTOTAL(9,N99:N99)</f>
        <v>198316.00602149888</v>
      </c>
      <c r="O100" s="4">
        <f t="shared" ref="O100:P100" si="151">SUBTOTAL(9,O99:O99)</f>
        <v>245485.40981871472</v>
      </c>
      <c r="P100" s="4">
        <f t="shared" si="151"/>
        <v>1190931.9270606914</v>
      </c>
    </row>
    <row r="101" spans="1:46" x14ac:dyDescent="0.2">
      <c r="A101" s="33" t="s">
        <v>26</v>
      </c>
      <c r="B101" s="34"/>
      <c r="C101" s="34"/>
      <c r="D101" s="24">
        <f t="shared" ref="D101" si="152">SUBTOTAL(9,D72:D100)</f>
        <v>66183.173627184064</v>
      </c>
      <c r="E101" s="24">
        <f t="shared" ref="E101" si="153">SUBTOTAL(9,E72:E100)</f>
        <v>144448.98813424751</v>
      </c>
      <c r="F101" s="24">
        <f t="shared" ref="F101" si="154">SUBTOTAL(9,F72:F100)</f>
        <v>156088.59471109969</v>
      </c>
      <c r="G101" s="24">
        <f t="shared" ref="G101" si="155">SUBTOTAL(9,G72:G100)</f>
        <v>197410.8361243305</v>
      </c>
      <c r="H101" s="24">
        <f t="shared" ref="H101" si="156">SUBTOTAL(9,H72:H100)</f>
        <v>338245.96584337665</v>
      </c>
      <c r="I101" s="24">
        <f t="shared" ref="I101" si="157">SUBTOTAL(9,I72:I100)</f>
        <v>530927.67604296654</v>
      </c>
      <c r="J101" s="24">
        <f t="shared" ref="J101" si="158">SUBTOTAL(9,J72:J100)</f>
        <v>670454.06413364108</v>
      </c>
      <c r="K101" s="24">
        <f t="shared" ref="K101" si="159">SUBTOTAL(9,K72:K100)</f>
        <v>794067.29425362509</v>
      </c>
      <c r="L101" s="24">
        <f t="shared" ref="L101" si="160">SUBTOTAL(9,L72:L100)</f>
        <v>1249208.287453704</v>
      </c>
      <c r="M101" s="24">
        <f t="shared" ref="M101" si="161">SUBTOTAL(9,M72:M100)</f>
        <v>1685395.4241564809</v>
      </c>
      <c r="N101" s="24">
        <f t="shared" ref="N101" si="162">SUBTOTAL(9,N72:N100)</f>
        <v>1816241.3603373691</v>
      </c>
      <c r="O101" s="24">
        <f t="shared" ref="O101:P101" si="163">SUBTOTAL(9,O72:O100)</f>
        <v>2147831.9979482451</v>
      </c>
      <c r="P101" s="24">
        <f t="shared" si="163"/>
        <v>9796503.6627662703</v>
      </c>
      <c r="Q101" s="87"/>
    </row>
    <row r="103" spans="1:46" x14ac:dyDescent="0.2">
      <c r="D103" s="162" t="s">
        <v>235</v>
      </c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</row>
    <row r="104" spans="1:46" x14ac:dyDescent="0.2">
      <c r="A104" s="23" t="s">
        <v>25</v>
      </c>
      <c r="B104" s="23" t="s">
        <v>102</v>
      </c>
      <c r="C104" s="23"/>
      <c r="D104" s="97">
        <v>44941</v>
      </c>
      <c r="E104" s="97">
        <v>44972</v>
      </c>
      <c r="F104" s="97">
        <v>45000</v>
      </c>
      <c r="G104" s="97">
        <v>45031</v>
      </c>
      <c r="H104" s="97">
        <v>45061</v>
      </c>
      <c r="I104" s="97">
        <v>45092</v>
      </c>
      <c r="J104" s="97">
        <v>45122</v>
      </c>
      <c r="K104" s="97">
        <v>45153</v>
      </c>
      <c r="L104" s="97">
        <v>45184</v>
      </c>
      <c r="M104" s="97">
        <v>45214</v>
      </c>
      <c r="N104" s="97">
        <v>45245</v>
      </c>
      <c r="O104" s="97">
        <v>45275</v>
      </c>
      <c r="P104" s="112"/>
      <c r="AH104" s="93"/>
      <c r="AT104" s="94"/>
    </row>
    <row r="105" spans="1:46" x14ac:dyDescent="0.2">
      <c r="A105" s="42" t="s">
        <v>6</v>
      </c>
      <c r="B105" s="42" t="s">
        <v>55</v>
      </c>
      <c r="D105" s="95">
        <f>-SUM($D72)</f>
        <v>-1852.3439852206643</v>
      </c>
      <c r="E105" s="95">
        <f>-SUM($D72:E72)</f>
        <v>-7162.0640435292462</v>
      </c>
      <c r="F105" s="95">
        <f>-SUM($D72:F72)</f>
        <v>-15701.465020695277</v>
      </c>
      <c r="G105" s="95">
        <f>-SUM($D72:G72)</f>
        <v>-27268.766747496498</v>
      </c>
      <c r="H105" s="95">
        <f>-SUM($D72:H72)</f>
        <v>-41488.792997405406</v>
      </c>
      <c r="I105" s="95">
        <f>-SUM($D72:I72)</f>
        <v>-61938.84778096321</v>
      </c>
      <c r="J105" s="95">
        <f>-SUM($D72:J72)</f>
        <v>-91666.22153525101</v>
      </c>
      <c r="K105" s="95">
        <f>-SUM($D72:K72)</f>
        <v>-129534.90355896138</v>
      </c>
      <c r="L105" s="95">
        <f>-SUM($D72:L72)</f>
        <v>-177518.03627862016</v>
      </c>
      <c r="M105" s="95">
        <f>-SUM($D72:M72)</f>
        <v>-234357.58476949751</v>
      </c>
      <c r="N105" s="95">
        <f>-SUM($D72:N72)</f>
        <v>-296244.52711044747</v>
      </c>
      <c r="O105" s="95">
        <f>-SUM($D72:O72)</f>
        <v>-366751.49409100157</v>
      </c>
    </row>
    <row r="106" spans="1:46" x14ac:dyDescent="0.2">
      <c r="A106" s="5" t="s">
        <v>94</v>
      </c>
      <c r="B106" s="5"/>
      <c r="C106" s="5"/>
      <c r="D106" s="4">
        <f t="shared" ref="D106" si="164">SUBTOTAL(9,D105:D105)</f>
        <v>-1852.3439852206643</v>
      </c>
      <c r="E106" s="4">
        <f t="shared" ref="E106" si="165">SUBTOTAL(9,E105:E105)</f>
        <v>-7162.0640435292462</v>
      </c>
      <c r="F106" s="4">
        <f t="shared" ref="F106" si="166">SUBTOTAL(9,F105:F105)</f>
        <v>-15701.465020695277</v>
      </c>
      <c r="G106" s="4">
        <f t="shared" ref="G106" si="167">SUBTOTAL(9,G105:G105)</f>
        <v>-27268.766747496498</v>
      </c>
      <c r="H106" s="4">
        <f t="shared" ref="H106" si="168">SUBTOTAL(9,H105:H105)</f>
        <v>-41488.792997405406</v>
      </c>
      <c r="I106" s="4">
        <f t="shared" ref="I106" si="169">SUBTOTAL(9,I105:I105)</f>
        <v>-61938.84778096321</v>
      </c>
      <c r="J106" s="4">
        <f t="shared" ref="J106" si="170">SUBTOTAL(9,J105:J105)</f>
        <v>-91666.22153525101</v>
      </c>
      <c r="K106" s="4">
        <f t="shared" ref="K106" si="171">SUBTOTAL(9,K105:K105)</f>
        <v>-129534.90355896138</v>
      </c>
      <c r="L106" s="4">
        <f t="shared" ref="L106" si="172">SUBTOTAL(9,L105:L105)</f>
        <v>-177518.03627862016</v>
      </c>
      <c r="M106" s="4">
        <f t="shared" ref="M106" si="173">SUBTOTAL(9,M105:M105)</f>
        <v>-234357.58476949751</v>
      </c>
      <c r="N106" s="4">
        <f t="shared" ref="N106" si="174">SUBTOTAL(9,N105:N105)</f>
        <v>-296244.52711044747</v>
      </c>
      <c r="O106" s="4">
        <f t="shared" ref="O106" si="175">SUBTOTAL(9,O105:O105)</f>
        <v>-366751.49409100157</v>
      </c>
      <c r="P106" s="15"/>
    </row>
    <row r="107" spans="1:46" x14ac:dyDescent="0.2">
      <c r="A107" s="42" t="s">
        <v>4</v>
      </c>
      <c r="B107" s="42" t="s">
        <v>27</v>
      </c>
      <c r="D107" s="95">
        <f t="shared" ref="D107:D112" si="176">-SUM($D74)</f>
        <v>0</v>
      </c>
      <c r="E107" s="95">
        <f>-SUM($D74:E74)</f>
        <v>-206.71349166957157</v>
      </c>
      <c r="F107" s="95">
        <f>-SUM($D74:F74)</f>
        <v>-621.37627031779232</v>
      </c>
      <c r="G107" s="95">
        <f>-SUM($D74:G74)</f>
        <v>-1037.2748442750908</v>
      </c>
      <c r="H107" s="95">
        <f>-SUM($D74:H74)</f>
        <v>-1453.1734182323892</v>
      </c>
      <c r="I107" s="95">
        <f>-SUM($D74:I74)</f>
        <v>-1869.0719921896875</v>
      </c>
      <c r="J107" s="95">
        <f>-SUM($D74:J74)</f>
        <v>-2284.9705661469861</v>
      </c>
      <c r="K107" s="95">
        <f>-SUM($D74:K74)</f>
        <v>-2700.8691401042843</v>
      </c>
      <c r="L107" s="95">
        <f>-SUM($D74:L74)</f>
        <v>-3116.7677140615824</v>
      </c>
      <c r="M107" s="95">
        <f>-SUM($D74:M74)</f>
        <v>-3532.6662880188806</v>
      </c>
      <c r="N107" s="95">
        <f>-SUM($D74:N74)</f>
        <v>-3948.5648619761787</v>
      </c>
      <c r="O107" s="95">
        <f>-SUM($D74:O74)</f>
        <v>-4373.8040437055088</v>
      </c>
    </row>
    <row r="108" spans="1:46" x14ac:dyDescent="0.2">
      <c r="A108" s="42" t="s">
        <v>4</v>
      </c>
      <c r="B108" s="42" t="s">
        <v>70</v>
      </c>
      <c r="D108" s="95">
        <f t="shared" si="176"/>
        <v>-2.4784784489791365</v>
      </c>
      <c r="E108" s="95">
        <f>-SUM($D75:E75)</f>
        <v>-22.421876749158454</v>
      </c>
      <c r="F108" s="95">
        <f>-SUM($D75:F75)</f>
        <v>-57.351716451558829</v>
      </c>
      <c r="G108" s="95">
        <f>-SUM($D75:G75)</f>
        <v>-91.955446288945438</v>
      </c>
      <c r="H108" s="95">
        <f>-SUM($D75:H75)</f>
        <v>-126.2330662613183</v>
      </c>
      <c r="I108" s="95">
        <f>-SUM($D75:I75)</f>
        <v>-160.51068623369116</v>
      </c>
      <c r="J108" s="95">
        <f>-SUM($D75:J75)</f>
        <v>-194.78830620606402</v>
      </c>
      <c r="K108" s="95">
        <f>-SUM($D75:K75)</f>
        <v>-229.06592617843688</v>
      </c>
      <c r="L108" s="95">
        <f>-SUM($D75:L75)</f>
        <v>-263.34354615080974</v>
      </c>
      <c r="M108" s="95">
        <f>-SUM($D75:M75)</f>
        <v>-297.6211661231826</v>
      </c>
      <c r="N108" s="95">
        <f>-SUM($D75:N75)</f>
        <v>-331.89878609555547</v>
      </c>
      <c r="O108" s="95">
        <f>-SUM($D75:O75)</f>
        <v>-366.17640606792833</v>
      </c>
    </row>
    <row r="109" spans="1:46" x14ac:dyDescent="0.2">
      <c r="A109" s="42" t="s">
        <v>4</v>
      </c>
      <c r="B109" s="42" t="s">
        <v>33</v>
      </c>
      <c r="D109" s="95">
        <f t="shared" si="176"/>
        <v>0</v>
      </c>
      <c r="E109" s="95">
        <f>-SUM($D76:E76)</f>
        <v>-27.985332825919205</v>
      </c>
      <c r="F109" s="95">
        <f>-SUM($D76:F76)</f>
        <v>-865.09224115867676</v>
      </c>
      <c r="G109" s="95">
        <f>-SUM($D76:G76)</f>
        <v>-2509.5183695564183</v>
      </c>
      <c r="H109" s="95">
        <f>-SUM($D76:H76)</f>
        <v>-4180.127475338224</v>
      </c>
      <c r="I109" s="95">
        <f>-SUM($D76:I76)</f>
        <v>-6002.5042353313047</v>
      </c>
      <c r="J109" s="95">
        <f>-SUM($D76:J76)</f>
        <v>-7977.7078898430655</v>
      </c>
      <c r="K109" s="95">
        <f>-SUM($D76:K76)</f>
        <v>-9953.9707846622314</v>
      </c>
      <c r="L109" s="95">
        <f>-SUM($D76:L76)</f>
        <v>-11930.233679481396</v>
      </c>
      <c r="M109" s="95">
        <f>-SUM($D76:M76)</f>
        <v>-13920.631177215511</v>
      </c>
      <c r="N109" s="95">
        <f>-SUM($D76:N76)</f>
        <v>-15925.163277864576</v>
      </c>
      <c r="O109" s="95">
        <f>-SUM($D76:O76)</f>
        <v>-17907.709218702064</v>
      </c>
    </row>
    <row r="110" spans="1:46" x14ac:dyDescent="0.2">
      <c r="A110" s="42" t="s">
        <v>4</v>
      </c>
      <c r="B110" s="42" t="s">
        <v>31</v>
      </c>
      <c r="D110" s="95">
        <f t="shared" si="176"/>
        <v>-242.21275621040959</v>
      </c>
      <c r="E110" s="95">
        <f>-SUM($D77:E77)</f>
        <v>-1351.6806434404368</v>
      </c>
      <c r="F110" s="95">
        <f>-SUM($D77:F77)</f>
        <v>-4532.077964559222</v>
      </c>
      <c r="G110" s="95">
        <f>-SUM($D77:G77)</f>
        <v>-9343.9281040537389</v>
      </c>
      <c r="H110" s="95">
        <f>-SUM($D77:H77)</f>
        <v>-14520.894901406908</v>
      </c>
      <c r="I110" s="95">
        <f>-SUM($D77:I77)</f>
        <v>-20270.532406247072</v>
      </c>
      <c r="J110" s="95">
        <f>-SUM($D77:J77)</f>
        <v>-26921.15718718139</v>
      </c>
      <c r="K110" s="95">
        <f>-SUM($D77:K77)</f>
        <v>-35175.728625968994</v>
      </c>
      <c r="L110" s="95">
        <f>-SUM($D77:L77)</f>
        <v>-45062.339423836354</v>
      </c>
      <c r="M110" s="95">
        <f>-SUM($D77:M77)</f>
        <v>-55572.893133816528</v>
      </c>
      <c r="N110" s="95">
        <f>-SUM($D77:N77)</f>
        <v>-66248.007357036346</v>
      </c>
      <c r="O110" s="95">
        <f>-SUM($D77:O77)</f>
        <v>-76976.075612701025</v>
      </c>
    </row>
    <row r="111" spans="1:46" x14ac:dyDescent="0.2">
      <c r="A111" s="42" t="s">
        <v>4</v>
      </c>
      <c r="B111" s="42" t="s">
        <v>59</v>
      </c>
      <c r="D111" s="95">
        <f t="shared" si="176"/>
        <v>-31691.390785945037</v>
      </c>
      <c r="E111" s="95">
        <f>-SUM($D78:E78)</f>
        <v>-82320.630718594461</v>
      </c>
      <c r="F111" s="95">
        <f>-SUM($D78:F78)</f>
        <v>-106908.10916391476</v>
      </c>
      <c r="G111" s="95">
        <f>-SUM($D78:G78)</f>
        <v>-133981.52195254032</v>
      </c>
      <c r="H111" s="95">
        <f>-SUM($D78:H78)</f>
        <v>-205071.88164596271</v>
      </c>
      <c r="I111" s="95">
        <f>-SUM($D78:I78)</f>
        <v>-334662.55659396516</v>
      </c>
      <c r="J111" s="95">
        <f>-SUM($D78:J78)</f>
        <v>-515901.07626015262</v>
      </c>
      <c r="K111" s="95">
        <f>-SUM($D78:K78)</f>
        <v>-733038.93741968845</v>
      </c>
      <c r="L111" s="95">
        <f>-SUM($D78:L78)</f>
        <v>-992043.83883808332</v>
      </c>
      <c r="M111" s="95">
        <f>-SUM($D78:M78)</f>
        <v>-1291312.1956052734</v>
      </c>
      <c r="N111" s="95">
        <f>-SUM($D78:N78)</f>
        <v>-1621814.8564466324</v>
      </c>
      <c r="O111" s="95">
        <f>-SUM($D78:O78)</f>
        <v>-2039298.7881360338</v>
      </c>
    </row>
    <row r="112" spans="1:46" x14ac:dyDescent="0.2">
      <c r="A112" s="42" t="s">
        <v>4</v>
      </c>
      <c r="B112" s="42" t="s">
        <v>55</v>
      </c>
      <c r="D112" s="95">
        <f t="shared" si="176"/>
        <v>-15.412464789667093</v>
      </c>
      <c r="E112" s="95">
        <f>-SUM($D79:E79)</f>
        <v>-469.37008799767517</v>
      </c>
      <c r="F112" s="95">
        <f>-SUM($D79:F79)</f>
        <v>-2203.1983153039978</v>
      </c>
      <c r="G112" s="95">
        <f>-SUM($D79:G79)</f>
        <v>-4809.6616681313517</v>
      </c>
      <c r="H112" s="95">
        <f>-SUM($D79:H79)</f>
        <v>-7501.5274852802231</v>
      </c>
      <c r="I112" s="95">
        <f>-SUM($D79:I79)</f>
        <v>-10171.770064827473</v>
      </c>
      <c r="J112" s="95">
        <f>-SUM($D79:J79)</f>
        <v>-12768.197548065897</v>
      </c>
      <c r="K112" s="95">
        <f>-SUM($D79:K79)</f>
        <v>-15446.189017321534</v>
      </c>
      <c r="L112" s="95">
        <f>-SUM($D79:L79)</f>
        <v>-18185.748144925106</v>
      </c>
      <c r="M112" s="95">
        <f>-SUM($D79:M79)</f>
        <v>-20948.782294757169</v>
      </c>
      <c r="N112" s="95">
        <f>-SUM($D79:N79)</f>
        <v>-23737.429229858546</v>
      </c>
      <c r="O112" s="95">
        <f>-SUM($D79:O79)</f>
        <v>-26631.817210697936</v>
      </c>
    </row>
    <row r="113" spans="1:16" x14ac:dyDescent="0.2">
      <c r="A113" s="5" t="s">
        <v>79</v>
      </c>
      <c r="B113" s="5"/>
      <c r="C113" s="5"/>
      <c r="D113" s="4">
        <f>SUBTOTAL(9,D107:D112)</f>
        <v>-31951.494485394094</v>
      </c>
      <c r="E113" s="4">
        <f t="shared" ref="E113:O113" si="177">SUBTOTAL(9,E107:E112)</f>
        <v>-84398.802151277225</v>
      </c>
      <c r="F113" s="4">
        <f t="shared" si="177"/>
        <v>-115187.205671706</v>
      </c>
      <c r="G113" s="4">
        <f t="shared" si="177"/>
        <v>-151773.86038484587</v>
      </c>
      <c r="H113" s="4">
        <f t="shared" si="177"/>
        <v>-232853.83799248177</v>
      </c>
      <c r="I113" s="4">
        <f t="shared" si="177"/>
        <v>-373136.94597879436</v>
      </c>
      <c r="J113" s="4">
        <f t="shared" si="177"/>
        <v>-566047.89775759599</v>
      </c>
      <c r="K113" s="4">
        <f t="shared" si="177"/>
        <v>-796544.76091392396</v>
      </c>
      <c r="L113" s="4">
        <f t="shared" si="177"/>
        <v>-1070602.2713465386</v>
      </c>
      <c r="M113" s="4">
        <f t="shared" si="177"/>
        <v>-1385584.7896652047</v>
      </c>
      <c r="N113" s="4">
        <f t="shared" si="177"/>
        <v>-1732005.9199594636</v>
      </c>
      <c r="O113" s="4">
        <f t="shared" si="177"/>
        <v>-2165554.3706279085</v>
      </c>
      <c r="P113" s="15"/>
    </row>
    <row r="114" spans="1:16" x14ac:dyDescent="0.2">
      <c r="A114" s="42" t="s">
        <v>13</v>
      </c>
      <c r="B114" s="42" t="s">
        <v>63</v>
      </c>
      <c r="D114" s="95">
        <f>-SUM($D81)</f>
        <v>2756.5527805280299</v>
      </c>
      <c r="E114" s="95">
        <f>-SUM($D81:E81)</f>
        <v>5754.8197737118116</v>
      </c>
      <c r="F114" s="95">
        <f>-SUM($D81:F81)</f>
        <v>5257.5352690270947</v>
      </c>
      <c r="G114" s="95">
        <f>-SUM($D81:G81)</f>
        <v>2963.4015969428851</v>
      </c>
      <c r="H114" s="95">
        <f>-SUM($D81:H81)</f>
        <v>-478.9711664196534</v>
      </c>
      <c r="I114" s="95">
        <f>-SUM($D81:I81)</f>
        <v>-6413.70259343002</v>
      </c>
      <c r="J114" s="95">
        <f>-SUM($D81:J81)</f>
        <v>-16709.69326560952</v>
      </c>
      <c r="K114" s="95">
        <f>-SUM($D81:K81)</f>
        <v>-31534.650862262031</v>
      </c>
      <c r="L114" s="95">
        <f>-SUM($D81:L81)</f>
        <v>-49870.509442859111</v>
      </c>
      <c r="M114" s="95">
        <f>-SUM($D81:M81)</f>
        <v>-70672.657674059825</v>
      </c>
      <c r="N114" s="95">
        <f>-SUM($D81:N81)</f>
        <v>-93704.709404061985</v>
      </c>
      <c r="O114" s="95">
        <f>-SUM($D81:O81)</f>
        <v>-118827.15197447316</v>
      </c>
    </row>
    <row r="115" spans="1:16" x14ac:dyDescent="0.2">
      <c r="A115" s="42" t="s">
        <v>13</v>
      </c>
      <c r="B115" s="42" t="s">
        <v>61</v>
      </c>
      <c r="D115" s="95">
        <f>-SUM($D82)</f>
        <v>344.68399572793646</v>
      </c>
      <c r="E115" s="95">
        <f>-SUM($D82:E82)</f>
        <v>-1468.7453277679351</v>
      </c>
      <c r="F115" s="95">
        <f>-SUM($D82:F82)</f>
        <v>-5908.5774691942379</v>
      </c>
      <c r="G115" s="95">
        <f>-SUM($D82:G82)</f>
        <v>-10566.021685994474</v>
      </c>
      <c r="H115" s="95">
        <f>-SUM($D82:H82)</f>
        <v>-15317.711184863239</v>
      </c>
      <c r="I115" s="95">
        <f>-SUM($D82:I82)</f>
        <v>-20179.357323422253</v>
      </c>
      <c r="J115" s="95">
        <f>-SUM($D82:J82)</f>
        <v>-25157.20807735495</v>
      </c>
      <c r="K115" s="95">
        <f>-SUM($D82:K82)</f>
        <v>-30274.944765168821</v>
      </c>
      <c r="L115" s="95">
        <f>-SUM($D82:L82)</f>
        <v>-35798.037055861314</v>
      </c>
      <c r="M115" s="95">
        <f>-SUM($D82:M82)</f>
        <v>-41957.323290808912</v>
      </c>
      <c r="N115" s="95">
        <f>-SUM($D82:N82)</f>
        <v>-49130.731157507034</v>
      </c>
      <c r="O115" s="95">
        <f>-SUM($D82:O82)</f>
        <v>-59803.475905579726</v>
      </c>
    </row>
    <row r="116" spans="1:16" x14ac:dyDescent="0.2">
      <c r="A116" s="5" t="s">
        <v>76</v>
      </c>
      <c r="B116" s="5"/>
      <c r="C116" s="5"/>
      <c r="D116" s="4">
        <f>SUBTOTAL(9,D114:D115)</f>
        <v>3101.2367762559661</v>
      </c>
      <c r="E116" s="4">
        <f t="shared" ref="E116:O116" si="178">SUBTOTAL(9,E114:E115)</f>
        <v>4286.0744459438765</v>
      </c>
      <c r="F116" s="4">
        <f t="shared" si="178"/>
        <v>-651.04220016714316</v>
      </c>
      <c r="G116" s="4">
        <f t="shared" si="178"/>
        <v>-7602.6200890515884</v>
      </c>
      <c r="H116" s="4">
        <f t="shared" si="178"/>
        <v>-15796.682351282892</v>
      </c>
      <c r="I116" s="4">
        <f t="shared" si="178"/>
        <v>-26593.059916852275</v>
      </c>
      <c r="J116" s="4">
        <f t="shared" si="178"/>
        <v>-41866.901342964469</v>
      </c>
      <c r="K116" s="4">
        <f t="shared" si="178"/>
        <v>-61809.595627430856</v>
      </c>
      <c r="L116" s="4">
        <f t="shared" si="178"/>
        <v>-85668.546498720418</v>
      </c>
      <c r="M116" s="4">
        <f t="shared" si="178"/>
        <v>-112629.98096486874</v>
      </c>
      <c r="N116" s="4">
        <f t="shared" si="178"/>
        <v>-142835.440561569</v>
      </c>
      <c r="O116" s="4">
        <f t="shared" si="178"/>
        <v>-178630.6278800529</v>
      </c>
      <c r="P116" s="15"/>
    </row>
    <row r="117" spans="1:16" x14ac:dyDescent="0.2">
      <c r="A117" s="42" t="s">
        <v>2</v>
      </c>
      <c r="B117" s="42" t="s">
        <v>27</v>
      </c>
      <c r="D117" s="95">
        <f>-SUM($D84)</f>
        <v>0</v>
      </c>
      <c r="E117" s="95">
        <f>-SUM($D84:E84)</f>
        <v>0</v>
      </c>
      <c r="F117" s="95">
        <f>-SUM($D84:F84)</f>
        <v>0</v>
      </c>
      <c r="G117" s="95">
        <f>-SUM($D84:G84)</f>
        <v>0</v>
      </c>
      <c r="H117" s="95">
        <f>-SUM($D84:H84)</f>
        <v>0</v>
      </c>
      <c r="I117" s="95">
        <f>-SUM($D84:I84)</f>
        <v>0</v>
      </c>
      <c r="J117" s="95">
        <f>-SUM($D84:J84)</f>
        <v>0</v>
      </c>
      <c r="K117" s="95">
        <f>-SUM($D84:K84)</f>
        <v>0</v>
      </c>
      <c r="L117" s="95">
        <f>-SUM($D84:L84)</f>
        <v>0</v>
      </c>
      <c r="M117" s="95">
        <f>-SUM($D84:M84)</f>
        <v>-13.565418197628953</v>
      </c>
      <c r="N117" s="95">
        <f>-SUM($D84:N84)</f>
        <v>-40.696254592886859</v>
      </c>
      <c r="O117" s="95">
        <f>-SUM($D84:O84)</f>
        <v>-67.827090988144761</v>
      </c>
    </row>
    <row r="118" spans="1:16" x14ac:dyDescent="0.2">
      <c r="A118" s="42" t="s">
        <v>2</v>
      </c>
      <c r="B118" s="42" t="s">
        <v>70</v>
      </c>
      <c r="D118" s="95">
        <f>-SUM($D85)</f>
        <v>-410.98428097194517</v>
      </c>
      <c r="E118" s="95">
        <f>-SUM($D85:E85)</f>
        <v>-2772.7402388822848</v>
      </c>
      <c r="F118" s="95">
        <f>-SUM($D85:F85)</f>
        <v>-6900.7788663607325</v>
      </c>
      <c r="G118" s="95">
        <f>-SUM($D85:G85)</f>
        <v>-11411.193558407416</v>
      </c>
      <c r="H118" s="95">
        <f>-SUM($D85:H85)</f>
        <v>-15939.054769881135</v>
      </c>
      <c r="I118" s="95">
        <f>-SUM($D85:I85)</f>
        <v>-20326.751273809339</v>
      </c>
      <c r="J118" s="95">
        <f>-SUM($D85:J85)</f>
        <v>-24732.674900450678</v>
      </c>
      <c r="K118" s="95">
        <f>-SUM($D85:K85)</f>
        <v>-29158.55608581112</v>
      </c>
      <c r="L118" s="95">
        <f>-SUM($D85:L85)</f>
        <v>-33946.266407976982</v>
      </c>
      <c r="M118" s="95">
        <f>-SUM($D85:M85)</f>
        <v>-39209.591569757882</v>
      </c>
      <c r="N118" s="95">
        <f>-SUM($D85:N85)</f>
        <v>-44586.702406669407</v>
      </c>
      <c r="O118" s="95">
        <f>-SUM($D85:O85)</f>
        <v>-49963.81321590193</v>
      </c>
    </row>
    <row r="119" spans="1:16" x14ac:dyDescent="0.2">
      <c r="A119" s="42" t="s">
        <v>2</v>
      </c>
      <c r="B119" s="42" t="s">
        <v>31</v>
      </c>
      <c r="D119" s="95">
        <f>-SUM($D86)</f>
        <v>8.4834205182739026</v>
      </c>
      <c r="E119" s="95">
        <f>-SUM($D86:E86)</f>
        <v>42.709393600369161</v>
      </c>
      <c r="F119" s="95">
        <f>-SUM($D86:F86)</f>
        <v>118.63436223781048</v>
      </c>
      <c r="G119" s="95">
        <f>-SUM($D86:G86)</f>
        <v>-657.98015106190053</v>
      </c>
      <c r="H119" s="95">
        <f>-SUM($D86:H86)</f>
        <v>-2310.6722753721165</v>
      </c>
      <c r="I119" s="95">
        <f>-SUM($D86:I86)</f>
        <v>-3954.067059455203</v>
      </c>
      <c r="J119" s="95">
        <f>-SUM($D86:J86)</f>
        <v>-5597.734600582723</v>
      </c>
      <c r="K119" s="95">
        <f>-SUM($D86:K86)</f>
        <v>-7249.6478605847542</v>
      </c>
      <c r="L119" s="95">
        <f>-SUM($D86:L86)</f>
        <v>-8901.2554092967875</v>
      </c>
      <c r="M119" s="95">
        <f>-SUM($D86:M86)</f>
        <v>-12181.507904364784</v>
      </c>
      <c r="N119" s="95">
        <f>-SUM($D86:N86)</f>
        <v>-17090.293116994406</v>
      </c>
      <c r="O119" s="95">
        <f>-SUM($D86:O86)</f>
        <v>-21999.082708160153</v>
      </c>
    </row>
    <row r="120" spans="1:16" x14ac:dyDescent="0.2">
      <c r="A120" s="42" t="s">
        <v>2</v>
      </c>
      <c r="B120" s="42" t="s">
        <v>59</v>
      </c>
      <c r="D120" s="95">
        <f>-SUM($D87)</f>
        <v>-15557.698825720254</v>
      </c>
      <c r="E120" s="95">
        <f>-SUM($D87:E87)</f>
        <v>-49877.40784151735</v>
      </c>
      <c r="F120" s="95">
        <f>-SUM($D87:F87)</f>
        <v>-89947.765030717186</v>
      </c>
      <c r="G120" s="95">
        <f>-SUM($D87:G87)</f>
        <v>-136889.63560035109</v>
      </c>
      <c r="H120" s="95">
        <f>-SUM($D87:H87)</f>
        <v>-189128.71186028427</v>
      </c>
      <c r="I120" s="95">
        <f>-SUM($D87:I87)</f>
        <v>-245017.28169484163</v>
      </c>
      <c r="J120" s="95">
        <f>-SUM($D87:J87)</f>
        <v>-304926.00681757764</v>
      </c>
      <c r="K120" s="95">
        <f>-SUM($D87:K87)</f>
        <v>-385728.17822634353</v>
      </c>
      <c r="L120" s="95">
        <f>-SUM($D87:L87)</f>
        <v>-495046.24869470083</v>
      </c>
      <c r="M120" s="95">
        <f>-SUM($D87:M87)</f>
        <v>-615997.66356247163</v>
      </c>
      <c r="N120" s="95">
        <f>-SUM($D87:N87)</f>
        <v>-758607.38320493454</v>
      </c>
      <c r="O120" s="95">
        <f>-SUM($D87:O87)</f>
        <v>-933379.67672734696</v>
      </c>
    </row>
    <row r="121" spans="1:16" x14ac:dyDescent="0.2">
      <c r="A121" s="5" t="s">
        <v>51</v>
      </c>
      <c r="B121" s="5"/>
      <c r="C121" s="5"/>
      <c r="D121" s="4">
        <f>SUBTOTAL(9,D117:D120)</f>
        <v>-15960.199686173924</v>
      </c>
      <c r="E121" s="4">
        <f t="shared" ref="E121:O121" si="179">SUBTOTAL(9,E117:E120)</f>
        <v>-52607.438686799265</v>
      </c>
      <c r="F121" s="4">
        <f t="shared" si="179"/>
        <v>-96729.909534840102</v>
      </c>
      <c r="G121" s="4">
        <f t="shared" si="179"/>
        <v>-148958.80930982041</v>
      </c>
      <c r="H121" s="4">
        <f t="shared" si="179"/>
        <v>-207378.43890553751</v>
      </c>
      <c r="I121" s="4">
        <f t="shared" si="179"/>
        <v>-269298.10002810619</v>
      </c>
      <c r="J121" s="4">
        <f t="shared" si="179"/>
        <v>-335256.41631861107</v>
      </c>
      <c r="K121" s="4">
        <f t="shared" si="179"/>
        <v>-422136.38217273942</v>
      </c>
      <c r="L121" s="4">
        <f t="shared" si="179"/>
        <v>-537893.77051197458</v>
      </c>
      <c r="M121" s="4">
        <f t="shared" si="179"/>
        <v>-667402.32845479192</v>
      </c>
      <c r="N121" s="4">
        <f t="shared" si="179"/>
        <v>-820325.07498319121</v>
      </c>
      <c r="O121" s="4">
        <f t="shared" si="179"/>
        <v>-1005410.3997423972</v>
      </c>
      <c r="P121" s="15"/>
    </row>
    <row r="122" spans="1:16" x14ac:dyDescent="0.2">
      <c r="A122" s="42" t="s">
        <v>11</v>
      </c>
      <c r="B122" s="42" t="s">
        <v>27</v>
      </c>
      <c r="D122" s="95">
        <f>-SUM($D89)</f>
        <v>-671.95041630090327</v>
      </c>
      <c r="E122" s="95">
        <f>-SUM($D89:E89)</f>
        <v>-4173.573522686027</v>
      </c>
      <c r="F122" s="95">
        <f>-SUM($D89:F89)</f>
        <v>-9900.2823924997028</v>
      </c>
      <c r="G122" s="95">
        <f>-SUM($D89:G89)</f>
        <v>-15694.354751958614</v>
      </c>
      <c r="H122" s="95">
        <f>-SUM($D89:H89)</f>
        <v>-21531.9362029535</v>
      </c>
      <c r="I122" s="95">
        <f>-SUM($D89:I89)</f>
        <v>-27845.076166724211</v>
      </c>
      <c r="J122" s="95">
        <f>-SUM($D89:J89)</f>
        <v>-35522.505861613143</v>
      </c>
      <c r="K122" s="95">
        <f>-SUM($D89:K89)</f>
        <v>-44844.67936878503</v>
      </c>
      <c r="L122" s="95">
        <f>-SUM($D89:L89)</f>
        <v>-55153.256101703941</v>
      </c>
      <c r="M122" s="95">
        <f>-SUM($D89:M89)</f>
        <v>-66039.492006479239</v>
      </c>
      <c r="N122" s="95">
        <f>-SUM($D89:N89)</f>
        <v>-77229.487359768464</v>
      </c>
      <c r="O122" s="95">
        <f>-SUM($D89:O89)</f>
        <v>-88430.458677796894</v>
      </c>
    </row>
    <row r="123" spans="1:16" x14ac:dyDescent="0.2">
      <c r="A123" s="42" t="s">
        <v>11</v>
      </c>
      <c r="B123" s="42" t="s">
        <v>31</v>
      </c>
      <c r="D123" s="95">
        <f>-SUM($D90)</f>
        <v>73.716111697909014</v>
      </c>
      <c r="E123" s="95">
        <f>-SUM($D90:E90)</f>
        <v>436.11356684038606</v>
      </c>
      <c r="F123" s="95">
        <f>-SUM($D90:F90)</f>
        <v>1039.2500924545072</v>
      </c>
      <c r="G123" s="95">
        <f>-SUM($D90:G90)</f>
        <v>1579.5652523629219</v>
      </c>
      <c r="H123" s="95">
        <f>-SUM($D90:H90)</f>
        <v>1861.471314170795</v>
      </c>
      <c r="I123" s="95">
        <f>-SUM($D90:I90)</f>
        <v>2264.0378527199705</v>
      </c>
      <c r="J123" s="95">
        <f>-SUM($D90:J90)</f>
        <v>3096.5657064919988</v>
      </c>
      <c r="K123" s="95">
        <f>-SUM($D90:K90)</f>
        <v>4206.2703431385353</v>
      </c>
      <c r="L123" s="95">
        <f>-SUM($D90:L90)</f>
        <v>5203.6323338024658</v>
      </c>
      <c r="M123" s="95">
        <f>-SUM($D90:M90)</f>
        <v>5858.2655412119066</v>
      </c>
      <c r="N123" s="95">
        <f>-SUM($D90:N90)</f>
        <v>-2739.6265412549847</v>
      </c>
      <c r="O123" s="95">
        <f>-SUM($D90:O90)</f>
        <v>-12609.359957104585</v>
      </c>
    </row>
    <row r="124" spans="1:16" x14ac:dyDescent="0.2">
      <c r="A124" s="42" t="s">
        <v>11</v>
      </c>
      <c r="B124" s="42" t="s">
        <v>46</v>
      </c>
      <c r="D124" s="95">
        <f>-SUM($D91)</f>
        <v>-1429.5272596000741</v>
      </c>
      <c r="E124" s="95">
        <f>-SUM($D91:E91)</f>
        <v>-5309.6211251622699</v>
      </c>
      <c r="F124" s="95">
        <f>-SUM($D91:F91)</f>
        <v>-9662.7209561158779</v>
      </c>
      <c r="G124" s="95">
        <f>-SUM($D91:G91)</f>
        <v>-13443.940822930901</v>
      </c>
      <c r="H124" s="95">
        <f>-SUM($D91:H91)</f>
        <v>-17446.600129363753</v>
      </c>
      <c r="I124" s="95">
        <f>-SUM($D91:I91)</f>
        <v>-26235.779943363486</v>
      </c>
      <c r="J124" s="95">
        <f>-SUM($D91:J91)</f>
        <v>-42649.379995408555</v>
      </c>
      <c r="K124" s="95">
        <f>-SUM($D91:K91)</f>
        <v>-63684.758038767279</v>
      </c>
      <c r="L124" s="95">
        <f>-SUM($D91:L91)</f>
        <v>-87192.763369340144</v>
      </c>
      <c r="M124" s="95">
        <f>-SUM($D91:M91)</f>
        <v>-123409.07151382501</v>
      </c>
      <c r="N124" s="95">
        <f>-SUM($D91:N91)</f>
        <v>-171346.13563459361</v>
      </c>
      <c r="O124" s="95">
        <f>-SUM($D91:O91)</f>
        <v>-352023.83862429648</v>
      </c>
    </row>
    <row r="125" spans="1:16" x14ac:dyDescent="0.2">
      <c r="A125" s="5" t="s">
        <v>44</v>
      </c>
      <c r="B125" s="5"/>
      <c r="C125" s="5"/>
      <c r="D125" s="4">
        <f t="shared" ref="D125" si="180">SUBTOTAL(9,D122:D124)</f>
        <v>-2027.7615642030682</v>
      </c>
      <c r="E125" s="4">
        <f t="shared" ref="E125" si="181">SUBTOTAL(9,E122:E124)</f>
        <v>-9047.0810810079111</v>
      </c>
      <c r="F125" s="4">
        <f t="shared" ref="F125" si="182">SUBTOTAL(9,F122:F124)</f>
        <v>-18523.753256161071</v>
      </c>
      <c r="G125" s="4">
        <f t="shared" ref="G125" si="183">SUBTOTAL(9,G122:G124)</f>
        <v>-27558.730322526593</v>
      </c>
      <c r="H125" s="4">
        <f t="shared" ref="H125" si="184">SUBTOTAL(9,H122:H124)</f>
        <v>-37117.065018146459</v>
      </c>
      <c r="I125" s="4">
        <f t="shared" ref="I125" si="185">SUBTOTAL(9,I122:I124)</f>
        <v>-51816.818257367726</v>
      </c>
      <c r="J125" s="4">
        <f t="shared" ref="J125" si="186">SUBTOTAL(9,J122:J124)</f>
        <v>-75075.320150529704</v>
      </c>
      <c r="K125" s="4">
        <f t="shared" ref="K125" si="187">SUBTOTAL(9,K122:K124)</f>
        <v>-104323.16706441378</v>
      </c>
      <c r="L125" s="4">
        <f t="shared" ref="L125" si="188">SUBTOTAL(9,L122:L124)</f>
        <v>-137142.3871372416</v>
      </c>
      <c r="M125" s="4">
        <f t="shared" ref="M125" si="189">SUBTOTAL(9,M122:M124)</f>
        <v>-183590.29797909234</v>
      </c>
      <c r="N125" s="4">
        <f t="shared" ref="N125" si="190">SUBTOTAL(9,N122:N124)</f>
        <v>-251315.24953561707</v>
      </c>
      <c r="O125" s="4">
        <f t="shared" ref="O125" si="191">SUBTOTAL(9,O122:O124)</f>
        <v>-453063.65725919796</v>
      </c>
      <c r="P125" s="15"/>
    </row>
    <row r="126" spans="1:16" x14ac:dyDescent="0.2">
      <c r="A126" s="42" t="s">
        <v>15</v>
      </c>
      <c r="B126" s="42" t="s">
        <v>27</v>
      </c>
      <c r="D126" s="95">
        <f>-SUM($D93)</f>
        <v>-799.68545192493968</v>
      </c>
      <c r="E126" s="95">
        <f>-SUM($D93:E93)</f>
        <v>-2381.9796349474645</v>
      </c>
      <c r="F126" s="95">
        <f>-SUM($D93:F93)</f>
        <v>-6211.8211799843102</v>
      </c>
      <c r="G126" s="95">
        <f>-SUM($D93:G93)</f>
        <v>-12301.592559354047</v>
      </c>
      <c r="H126" s="95">
        <f>-SUM($D93:H93)</f>
        <v>-18601.539918511207</v>
      </c>
      <c r="I126" s="95">
        <f>-SUM($D93:I93)</f>
        <v>-25116.357505964574</v>
      </c>
      <c r="J126" s="95">
        <f>-SUM($D93:J93)</f>
        <v>-31631.175093417944</v>
      </c>
      <c r="K126" s="95">
        <f>-SUM($D93:K93)</f>
        <v>-38145.992680871313</v>
      </c>
      <c r="L126" s="95">
        <f>-SUM($D93:L93)</f>
        <v>-44660.810268324683</v>
      </c>
      <c r="M126" s="95">
        <f>-SUM($D93:M93)</f>
        <v>-51175.627855778053</v>
      </c>
      <c r="N126" s="95">
        <f>-SUM($D93:N93)</f>
        <v>-57690.445443231423</v>
      </c>
      <c r="O126" s="95">
        <f>-SUM($D93:O93)</f>
        <v>-64205.263030684793</v>
      </c>
    </row>
    <row r="127" spans="1:16" x14ac:dyDescent="0.2">
      <c r="A127" s="42" t="s">
        <v>15</v>
      </c>
      <c r="B127" s="42" t="s">
        <v>33</v>
      </c>
      <c r="D127" s="95">
        <f>-SUM($D94)</f>
        <v>-79.755346961860809</v>
      </c>
      <c r="E127" s="95">
        <f>-SUM($D94:E94)</f>
        <v>-8739.7219371823703</v>
      </c>
      <c r="F127" s="95">
        <f>-SUM($D94:F94)</f>
        <v>-33463.688423138636</v>
      </c>
      <c r="G127" s="95">
        <f>-SUM($D94:G94)</f>
        <v>-84486.540194194444</v>
      </c>
      <c r="H127" s="95">
        <f>-SUM($D94:H94)</f>
        <v>-184328.11451486393</v>
      </c>
      <c r="I127" s="95">
        <f>-SUM($D94:I94)</f>
        <v>-383857.89380470966</v>
      </c>
      <c r="J127" s="95">
        <f>-SUM($D94:J94)</f>
        <v>-711421.54775449564</v>
      </c>
      <c r="K127" s="95">
        <f>-SUM($D94:K94)</f>
        <v>-1102816.03191248</v>
      </c>
      <c r="L127" s="95">
        <f>-SUM($D94:L94)</f>
        <v>-1530220.4484838902</v>
      </c>
      <c r="M127" s="95">
        <f>-SUM($D94:M94)</f>
        <v>-1989273.4024142325</v>
      </c>
      <c r="N127" s="95">
        <f>-SUM($D94:N94)</f>
        <v>-2777244.5869497652</v>
      </c>
      <c r="O127" s="95">
        <f>-SUM($D94:O94)</f>
        <v>-3892125.1749519627</v>
      </c>
    </row>
    <row r="128" spans="1:16" x14ac:dyDescent="0.2">
      <c r="A128" s="42" t="s">
        <v>15</v>
      </c>
      <c r="B128" s="42" t="s">
        <v>31</v>
      </c>
      <c r="D128" s="95">
        <f>-SUM($D95)</f>
        <v>0</v>
      </c>
      <c r="E128" s="95">
        <f>-SUM($D95:E95)</f>
        <v>6.0989136586280992</v>
      </c>
      <c r="F128" s="95">
        <f>-SUM($D95:F95)</f>
        <v>-264.19847164089845</v>
      </c>
      <c r="G128" s="95">
        <f>-SUM($D95:G95)</f>
        <v>-806.03434447482755</v>
      </c>
      <c r="H128" s="95">
        <f>-SUM($D95:H95)</f>
        <v>-1348.4916196126098</v>
      </c>
      <c r="I128" s="95">
        <f>-SUM($D95:I95)</f>
        <v>-1896.1811557554706</v>
      </c>
      <c r="J128" s="95">
        <f>-SUM($D95:J95)</f>
        <v>-2399.9096301014829</v>
      </c>
      <c r="K128" s="95">
        <f>-SUM($D95:K95)</f>
        <v>-2866.0229090318021</v>
      </c>
      <c r="L128" s="95">
        <f>-SUM($D95:L95)</f>
        <v>-3332.1361879621213</v>
      </c>
      <c r="M128" s="95">
        <f>-SUM($D95:M95)</f>
        <v>-3798.2494668924405</v>
      </c>
      <c r="N128" s="95">
        <f>-SUM($D95:N95)</f>
        <v>-4264.3627458227593</v>
      </c>
      <c r="O128" s="95">
        <f>-SUM($D95:O95)</f>
        <v>-4747.3267147082797</v>
      </c>
    </row>
    <row r="129" spans="1:17" x14ac:dyDescent="0.2">
      <c r="A129" s="42" t="s">
        <v>15</v>
      </c>
      <c r="B129" s="42" t="s">
        <v>27</v>
      </c>
      <c r="D129" s="95">
        <f>-SUM($D96)</f>
        <v>697.95701368827031</v>
      </c>
      <c r="E129" s="95">
        <f>-SUM($D96:E96)</f>
        <v>2065.3554246796398</v>
      </c>
      <c r="F129" s="95">
        <f>-SUM($D96:F96)</f>
        <v>6143.3214708366595</v>
      </c>
      <c r="G129" s="95">
        <f>-SUM($D96:G96)</f>
        <v>12960.370768544499</v>
      </c>
      <c r="H129" s="95">
        <f>-SUM($D96:H96)</f>
        <v>20019.889639544806</v>
      </c>
      <c r="I129" s="95">
        <f>-SUM($D96:I96)</f>
        <v>27321.878083837579</v>
      </c>
      <c r="J129" s="95">
        <f>-SUM($D96:J96)</f>
        <v>34623.866528130355</v>
      </c>
      <c r="K129" s="95">
        <f>-SUM($D96:K96)</f>
        <v>41925.854972423127</v>
      </c>
      <c r="L129" s="95">
        <f>-SUM($D96:L96)</f>
        <v>49227.843416715899</v>
      </c>
      <c r="M129" s="95">
        <f>-SUM($D96:M96)</f>
        <v>56529.831861008672</v>
      </c>
      <c r="N129" s="95">
        <f>-SUM($D96:N96)</f>
        <v>63831.820305301444</v>
      </c>
      <c r="O129" s="95">
        <f>-SUM($D96:O96)</f>
        <v>65949.11752036633</v>
      </c>
    </row>
    <row r="130" spans="1:17" x14ac:dyDescent="0.2">
      <c r="A130" s="42" t="s">
        <v>15</v>
      </c>
      <c r="B130" s="42" t="s">
        <v>33</v>
      </c>
      <c r="D130" s="95">
        <f>-SUM($D97)</f>
        <v>-12808.143151670323</v>
      </c>
      <c r="E130" s="95">
        <f>-SUM($D97:E97)</f>
        <v>-29067.794601329791</v>
      </c>
      <c r="F130" s="95">
        <f>-SUM($D97:F97)</f>
        <v>-29130.181576071729</v>
      </c>
      <c r="G130" s="95">
        <f>-SUM($D97:G97)</f>
        <v>-20344.26108751112</v>
      </c>
      <c r="H130" s="95">
        <f>-SUM($D97:H97)</f>
        <v>-45939.759676403264</v>
      </c>
      <c r="I130" s="95">
        <f>-SUM($D97:I97)</f>
        <v>-63933.629926006841</v>
      </c>
      <c r="J130" s="95">
        <f>-SUM($D97:J97)</f>
        <v>19422.446253955764</v>
      </c>
      <c r="K130" s="95">
        <f>-SUM($D97:K97)</f>
        <v>146579.84804880674</v>
      </c>
      <c r="L130" s="95">
        <f>-SUM($D97:L97)</f>
        <v>-31567.394906806468</v>
      </c>
      <c r="M130" s="95">
        <f>-SUM($D97:M97)</f>
        <v>-514017.36355082871</v>
      </c>
      <c r="N130" s="95">
        <f>-SUM($D97:N97)</f>
        <v>-685131.3605922421</v>
      </c>
      <c r="O130" s="95">
        <f>-SUM($D97:O97)</f>
        <v>-541032.53892803157</v>
      </c>
    </row>
    <row r="131" spans="1:17" x14ac:dyDescent="0.2">
      <c r="A131" s="5" t="s">
        <v>39</v>
      </c>
      <c r="B131" s="5"/>
      <c r="C131" s="5"/>
      <c r="D131" s="4">
        <f t="shared" ref="D131" si="192">SUBTOTAL(9,D126:D130)</f>
        <v>-12989.626936868854</v>
      </c>
      <c r="E131" s="4">
        <f t="shared" ref="E131" si="193">SUBTOTAL(9,E126:E130)</f>
        <v>-38118.041835121359</v>
      </c>
      <c r="F131" s="4">
        <f t="shared" ref="F131" si="194">SUBTOTAL(9,F126:F130)</f>
        <v>-62926.568179998918</v>
      </c>
      <c r="G131" s="4">
        <f t="shared" ref="G131" si="195">SUBTOTAL(9,G126:G130)</f>
        <v>-104978.05741698993</v>
      </c>
      <c r="H131" s="4">
        <f t="shared" ref="H131" si="196">SUBTOTAL(9,H126:H130)</f>
        <v>-230198.01608984621</v>
      </c>
      <c r="I131" s="4">
        <f t="shared" ref="I131" si="197">SUBTOTAL(9,I126:I130)</f>
        <v>-447482.18430859898</v>
      </c>
      <c r="J131" s="4">
        <f t="shared" ref="J131" si="198">SUBTOTAL(9,J126:J130)</f>
        <v>-691406.31969592907</v>
      </c>
      <c r="K131" s="4">
        <f t="shared" ref="K131" si="199">SUBTOTAL(9,K126:K130)</f>
        <v>-955322.3444811533</v>
      </c>
      <c r="L131" s="4">
        <f t="shared" ref="L131" si="200">SUBTOTAL(9,L126:L130)</f>
        <v>-1560552.9464302673</v>
      </c>
      <c r="M131" s="4">
        <f t="shared" ref="M131" si="201">SUBTOTAL(9,M126:M130)</f>
        <v>-2501734.8114267229</v>
      </c>
      <c r="N131" s="4">
        <f t="shared" ref="N131" si="202">SUBTOTAL(9,N126:N130)</f>
        <v>-3460498.9354257602</v>
      </c>
      <c r="O131" s="4">
        <f t="shared" ref="O131" si="203">SUBTOTAL(9,O126:O130)</f>
        <v>-4436161.1861050213</v>
      </c>
      <c r="P131" s="15"/>
    </row>
    <row r="132" spans="1:17" x14ac:dyDescent="0.2">
      <c r="A132" s="42" t="s">
        <v>8</v>
      </c>
      <c r="B132" s="42" t="s">
        <v>31</v>
      </c>
      <c r="D132" s="96">
        <f t="shared" ref="D132" si="204">-SUM($D99)</f>
        <v>-4502.9837455794313</v>
      </c>
      <c r="E132" s="96">
        <f>-SUM($D99:E99)</f>
        <v>-23584.808409640456</v>
      </c>
      <c r="F132" s="96">
        <f>-SUM($D99:F99)</f>
        <v>-57000.812608962762</v>
      </c>
      <c r="G132" s="96">
        <f>-SUM($D99:G99)</f>
        <v>-95990.74832613091</v>
      </c>
      <c r="H132" s="96">
        <f>-SUM($D99:H99)</f>
        <v>-137544.72508553817</v>
      </c>
      <c r="I132" s="96">
        <f>-SUM($D99:I99)</f>
        <v>-203039.27821252227</v>
      </c>
      <c r="J132" s="96">
        <f>-SUM($D99:J99)</f>
        <v>-302440.22181596491</v>
      </c>
      <c r="K132" s="96">
        <f>-SUM($D99:K99)</f>
        <v>-428155.43905184843</v>
      </c>
      <c r="L132" s="96">
        <f>-SUM($D99:L99)</f>
        <v>-577656.92212081212</v>
      </c>
      <c r="M132" s="96">
        <f>-SUM($D99:M99)</f>
        <v>-747130.51122047787</v>
      </c>
      <c r="N132" s="96">
        <f>-SUM($D99:N99)</f>
        <v>-945446.51724197669</v>
      </c>
      <c r="O132" s="96">
        <f>-SUM($D99:O99)</f>
        <v>-1190931.9270606914</v>
      </c>
    </row>
    <row r="133" spans="1:17" x14ac:dyDescent="0.2">
      <c r="A133" s="5" t="s">
        <v>29</v>
      </c>
      <c r="B133" s="5"/>
      <c r="C133" s="5"/>
      <c r="D133" s="4">
        <f t="shared" ref="D133" si="205">SUBTOTAL(9,D132:D132)</f>
        <v>-4502.9837455794313</v>
      </c>
      <c r="E133" s="4">
        <f t="shared" ref="E133" si="206">SUBTOTAL(9,E132:E132)</f>
        <v>-23584.808409640456</v>
      </c>
      <c r="F133" s="4">
        <f t="shared" ref="F133" si="207">SUBTOTAL(9,F132:F132)</f>
        <v>-57000.812608962762</v>
      </c>
      <c r="G133" s="4">
        <f t="shared" ref="G133" si="208">SUBTOTAL(9,G132:G132)</f>
        <v>-95990.74832613091</v>
      </c>
      <c r="H133" s="4">
        <f t="shared" ref="H133" si="209">SUBTOTAL(9,H132:H132)</f>
        <v>-137544.72508553817</v>
      </c>
      <c r="I133" s="4">
        <f t="shared" ref="I133" si="210">SUBTOTAL(9,I132:I132)</f>
        <v>-203039.27821252227</v>
      </c>
      <c r="J133" s="4">
        <f t="shared" ref="J133" si="211">SUBTOTAL(9,J132:J132)</f>
        <v>-302440.22181596491</v>
      </c>
      <c r="K133" s="4">
        <f t="shared" ref="K133" si="212">SUBTOTAL(9,K132:K132)</f>
        <v>-428155.43905184843</v>
      </c>
      <c r="L133" s="4">
        <f t="shared" ref="L133" si="213">SUBTOTAL(9,L132:L132)</f>
        <v>-577656.92212081212</v>
      </c>
      <c r="M133" s="4">
        <f t="shared" ref="M133" si="214">SUBTOTAL(9,M132:M132)</f>
        <v>-747130.51122047787</v>
      </c>
      <c r="N133" s="4">
        <f t="shared" ref="N133" si="215">SUBTOTAL(9,N132:N132)</f>
        <v>-945446.51724197669</v>
      </c>
      <c r="O133" s="4">
        <f t="shared" ref="O133" si="216">SUBTOTAL(9,O132:O132)</f>
        <v>-1190931.9270606914</v>
      </c>
      <c r="P133" s="15"/>
    </row>
    <row r="134" spans="1:17" x14ac:dyDescent="0.2">
      <c r="A134" s="33" t="s">
        <v>26</v>
      </c>
      <c r="B134" s="34"/>
      <c r="C134" s="34"/>
      <c r="D134" s="24">
        <f t="shared" ref="D134" si="217">SUBTOTAL(9,D105:D133)</f>
        <v>-66183.173627184064</v>
      </c>
      <c r="E134" s="24">
        <f t="shared" ref="E134" si="218">SUBTOTAL(9,E105:E133)</f>
        <v>-210632.16176143155</v>
      </c>
      <c r="F134" s="24">
        <f t="shared" ref="F134" si="219">SUBTOTAL(9,F105:F133)</f>
        <v>-366720.75647253124</v>
      </c>
      <c r="G134" s="24">
        <f t="shared" ref="G134" si="220">SUBTOTAL(9,G105:G133)</f>
        <v>-564131.59259686188</v>
      </c>
      <c r="H134" s="24">
        <f t="shared" ref="H134" si="221">SUBTOTAL(9,H105:H133)</f>
        <v>-902377.55844023847</v>
      </c>
      <c r="I134" s="24">
        <f t="shared" ref="I134" si="222">SUBTOTAL(9,I105:I133)</f>
        <v>-1433305.2344832048</v>
      </c>
      <c r="J134" s="24">
        <f t="shared" ref="J134" si="223">SUBTOTAL(9,J105:J133)</f>
        <v>-2103759.2986168461</v>
      </c>
      <c r="K134" s="24">
        <f t="shared" ref="K134" si="224">SUBTOTAL(9,K105:K133)</f>
        <v>-2897826.5928704715</v>
      </c>
      <c r="L134" s="24">
        <f t="shared" ref="L134" si="225">SUBTOTAL(9,L105:L133)</f>
        <v>-4147034.8803241747</v>
      </c>
      <c r="M134" s="24">
        <f t="shared" ref="M134" si="226">SUBTOTAL(9,M105:M133)</f>
        <v>-5832430.3044806561</v>
      </c>
      <c r="N134" s="24">
        <f t="shared" ref="N134" si="227">SUBTOTAL(9,N105:N133)</f>
        <v>-7648671.6648180243</v>
      </c>
      <c r="O134" s="24">
        <f t="shared" ref="O134" si="228">SUBTOTAL(9,O105:O133)</f>
        <v>-9796503.6627662703</v>
      </c>
      <c r="P134" s="113"/>
      <c r="Q134" s="87"/>
    </row>
    <row r="137" spans="1:17" x14ac:dyDescent="0.2">
      <c r="O137" s="94"/>
    </row>
  </sheetData>
  <mergeCells count="4">
    <mergeCell ref="D4:O4"/>
    <mergeCell ref="D37:O37"/>
    <mergeCell ref="D70:O70"/>
    <mergeCell ref="D103:O10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89F2D-CFE1-43E6-AD7F-CA8C5D19996F}">
  <sheetPr>
    <pageSetUpPr fitToPage="1"/>
  </sheetPr>
  <dimension ref="A1:T82"/>
  <sheetViews>
    <sheetView workbookViewId="0"/>
  </sheetViews>
  <sheetFormatPr defaultColWidth="43.28515625" defaultRowHeight="15" outlineLevelCol="1" x14ac:dyDescent="0.25"/>
  <cols>
    <col min="1" max="1" width="50" style="65" bestFit="1" customWidth="1"/>
    <col min="2" max="2" width="12.5703125" style="65" customWidth="1"/>
    <col min="3" max="3" width="13.5703125" style="81" customWidth="1"/>
    <col min="4" max="4" width="14.140625" style="81" customWidth="1"/>
    <col min="5" max="5" width="14" style="81" bestFit="1" customWidth="1"/>
    <col min="6" max="6" width="13.7109375" style="81" customWidth="1"/>
    <col min="7" max="7" width="14.7109375" style="81" customWidth="1"/>
    <col min="8" max="9" width="17.7109375" style="81" hidden="1" customWidth="1" outlineLevel="1"/>
    <col min="10" max="10" width="14.28515625" style="81" customWidth="1" collapsed="1"/>
    <col min="11" max="11" width="14.7109375" style="81" customWidth="1"/>
    <col min="12" max="12" width="14.28515625" style="81" customWidth="1"/>
    <col min="13" max="13" width="12.7109375" style="81" customWidth="1"/>
    <col min="14" max="14" width="8" style="74" customWidth="1"/>
    <col min="15" max="15" width="5.5703125" style="65" customWidth="1"/>
    <col min="16" max="16" width="5" style="65" customWidth="1"/>
    <col min="17" max="17" width="11.42578125" style="65" customWidth="1"/>
    <col min="18" max="18" width="9" style="65" customWidth="1"/>
    <col min="19" max="19" width="4.7109375" style="65" customWidth="1"/>
    <col min="20" max="20" width="11.140625" style="65" bestFit="1" customWidth="1"/>
    <col min="21" max="16384" width="43.28515625" style="65"/>
  </cols>
  <sheetData>
    <row r="1" spans="1:20" x14ac:dyDescent="0.25">
      <c r="A1" s="61" t="s">
        <v>125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2"/>
      <c r="P1" s="62"/>
      <c r="Q1" s="62"/>
      <c r="R1" s="62"/>
      <c r="S1" s="62"/>
    </row>
    <row r="2" spans="1:20" x14ac:dyDescent="0.25">
      <c r="A2" s="61" t="s">
        <v>204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62"/>
      <c r="P2" s="62"/>
      <c r="Q2" s="62"/>
      <c r="R2" s="62"/>
      <c r="S2" s="62"/>
    </row>
    <row r="3" spans="1:20" x14ac:dyDescent="0.25">
      <c r="A3" s="61"/>
      <c r="B3" s="61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1"/>
      <c r="P3" s="61"/>
      <c r="Q3" s="61"/>
      <c r="R3" s="68"/>
      <c r="S3" s="69"/>
    </row>
    <row r="4" spans="1:20" ht="38.25" customHeight="1" x14ac:dyDescent="0.25">
      <c r="A4" s="70"/>
      <c r="B4" s="163" t="s">
        <v>126</v>
      </c>
      <c r="C4" s="164"/>
      <c r="D4" s="71"/>
      <c r="E4" s="71"/>
      <c r="F4" s="63"/>
      <c r="G4" s="63"/>
      <c r="H4" s="63"/>
      <c r="I4" s="63"/>
      <c r="J4" s="63"/>
      <c r="K4" s="63"/>
      <c r="L4" s="63"/>
      <c r="M4" s="63"/>
      <c r="N4" s="64"/>
      <c r="O4" s="62"/>
      <c r="P4" s="62"/>
      <c r="Q4" s="62"/>
      <c r="R4" s="62"/>
      <c r="S4" s="62"/>
    </row>
    <row r="5" spans="1:20" s="74" customFormat="1" x14ac:dyDescent="0.25">
      <c r="A5" s="72" t="s">
        <v>127</v>
      </c>
      <c r="B5" s="72" t="s">
        <v>128</v>
      </c>
      <c r="C5" s="73" t="s">
        <v>129</v>
      </c>
      <c r="D5" s="73" t="s">
        <v>130</v>
      </c>
      <c r="E5" s="73" t="s">
        <v>131</v>
      </c>
      <c r="F5" s="73" t="s">
        <v>132</v>
      </c>
      <c r="G5" s="73" t="s">
        <v>133</v>
      </c>
      <c r="H5" s="73" t="s">
        <v>134</v>
      </c>
      <c r="I5" s="73" t="s">
        <v>135</v>
      </c>
      <c r="J5" s="73" t="s">
        <v>136</v>
      </c>
      <c r="K5" s="73" t="s">
        <v>137</v>
      </c>
      <c r="L5" s="73" t="s">
        <v>138</v>
      </c>
      <c r="M5" s="73" t="s">
        <v>139</v>
      </c>
      <c r="N5" s="72" t="s">
        <v>140</v>
      </c>
      <c r="O5" s="64"/>
      <c r="P5" s="64"/>
      <c r="Q5" s="67"/>
      <c r="R5" s="64"/>
      <c r="S5" s="64"/>
    </row>
    <row r="6" spans="1:20" s="78" customFormat="1" ht="12.75" x14ac:dyDescent="0.2">
      <c r="A6" s="75" t="s">
        <v>141</v>
      </c>
      <c r="B6" s="75" t="s">
        <v>142</v>
      </c>
      <c r="C6" s="76">
        <v>0</v>
      </c>
      <c r="D6" s="76">
        <v>0</v>
      </c>
      <c r="E6" s="76">
        <v>1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7" t="s">
        <v>141</v>
      </c>
    </row>
    <row r="7" spans="1:20" s="78" customFormat="1" ht="12.75" x14ac:dyDescent="0.2">
      <c r="A7" s="75" t="s">
        <v>112</v>
      </c>
      <c r="B7" s="75" t="s">
        <v>31</v>
      </c>
      <c r="C7" s="76">
        <v>1.5306311472757473E-2</v>
      </c>
      <c r="D7" s="76">
        <v>0.26597473936409682</v>
      </c>
      <c r="E7" s="76">
        <v>7.9787774498314715E-2</v>
      </c>
      <c r="F7" s="76">
        <v>0.44219304245837415</v>
      </c>
      <c r="G7" s="76">
        <v>5.7350746806442823E-2</v>
      </c>
      <c r="H7" s="76">
        <v>1.6347103387405394E-2</v>
      </c>
      <c r="I7" s="76">
        <v>0.1226566832499783</v>
      </c>
      <c r="J7" s="76">
        <f>H7+I7</f>
        <v>0.13900378663738369</v>
      </c>
      <c r="K7" s="76">
        <v>3.8359876263025742E-4</v>
      </c>
      <c r="L7" s="76">
        <v>0</v>
      </c>
      <c r="M7" s="76">
        <v>0</v>
      </c>
      <c r="N7" s="77">
        <v>11.7</v>
      </c>
      <c r="O7" s="78" t="s">
        <v>143</v>
      </c>
      <c r="T7" s="79">
        <f t="shared" ref="T7:T41" si="0">SUM(C7:G7,J7:M7)</f>
        <v>0.99999999999999989</v>
      </c>
    </row>
    <row r="8" spans="1:20" s="78" customFormat="1" ht="12.75" x14ac:dyDescent="0.2">
      <c r="A8" s="75" t="s">
        <v>144</v>
      </c>
      <c r="B8" s="75" t="s">
        <v>63</v>
      </c>
      <c r="C8" s="76">
        <v>1.5306311472757473E-2</v>
      </c>
      <c r="D8" s="76">
        <v>0.26597473936409682</v>
      </c>
      <c r="E8" s="76">
        <v>7.9787774498314715E-2</v>
      </c>
      <c r="F8" s="76">
        <v>0.44219304245837415</v>
      </c>
      <c r="G8" s="76">
        <v>5.7350746806442823E-2</v>
      </c>
      <c r="H8" s="76">
        <v>1.6347103387405394E-2</v>
      </c>
      <c r="I8" s="76">
        <v>0.1226566832499783</v>
      </c>
      <c r="J8" s="76">
        <f t="shared" ref="J8:J9" si="1">H8+I8</f>
        <v>0.13900378663738369</v>
      </c>
      <c r="K8" s="76">
        <v>3.8359876263025742E-4</v>
      </c>
      <c r="L8" s="76">
        <v>0</v>
      </c>
      <c r="M8" s="76">
        <v>0</v>
      </c>
      <c r="N8" s="77">
        <v>11.7</v>
      </c>
      <c r="T8" s="79"/>
    </row>
    <row r="9" spans="1:20" s="78" customFormat="1" ht="12.75" x14ac:dyDescent="0.2">
      <c r="A9" s="75" t="s">
        <v>145</v>
      </c>
      <c r="B9" s="75" t="s">
        <v>61</v>
      </c>
      <c r="C9" s="76">
        <v>1.5306311472757473E-2</v>
      </c>
      <c r="D9" s="76">
        <v>0.26597473936409682</v>
      </c>
      <c r="E9" s="76">
        <v>7.9787774498314715E-2</v>
      </c>
      <c r="F9" s="76">
        <v>0.44219304245837415</v>
      </c>
      <c r="G9" s="76">
        <v>5.7350746806442823E-2</v>
      </c>
      <c r="H9" s="76">
        <v>1.6347103387405394E-2</v>
      </c>
      <c r="I9" s="76">
        <v>0.1226566832499783</v>
      </c>
      <c r="J9" s="76">
        <f t="shared" si="1"/>
        <v>0.13900378663738369</v>
      </c>
      <c r="K9" s="76">
        <v>3.8359876263025742E-4</v>
      </c>
      <c r="L9" s="76">
        <v>0</v>
      </c>
      <c r="M9" s="76">
        <v>0</v>
      </c>
      <c r="N9" s="77">
        <v>11.7</v>
      </c>
      <c r="T9" s="79"/>
    </row>
    <row r="10" spans="1:20" s="78" customFormat="1" ht="12.75" x14ac:dyDescent="0.2">
      <c r="A10" s="75" t="s">
        <v>146</v>
      </c>
      <c r="B10" s="75" t="s">
        <v>147</v>
      </c>
      <c r="C10" s="76">
        <v>1.5594760763031146E-2</v>
      </c>
      <c r="D10" s="76">
        <v>0.27256509654023642</v>
      </c>
      <c r="E10" s="76">
        <v>8.0995819172240732E-2</v>
      </c>
      <c r="F10" s="76">
        <v>0.44102957871621568</v>
      </c>
      <c r="G10" s="76">
        <v>5.5911047692988977E-2</v>
      </c>
      <c r="H10" s="76">
        <v>1.567288295900536E-2</v>
      </c>
      <c r="I10" s="76">
        <v>0.11784357390478452</v>
      </c>
      <c r="J10" s="76">
        <f>H10+I10</f>
        <v>0.13351645686378988</v>
      </c>
      <c r="K10" s="76">
        <v>3.8724025149713346E-4</v>
      </c>
      <c r="L10" s="76">
        <v>0</v>
      </c>
      <c r="M10" s="76">
        <v>0</v>
      </c>
      <c r="N10" s="77">
        <v>11.7</v>
      </c>
      <c r="O10" s="78" t="s">
        <v>143</v>
      </c>
      <c r="T10" s="79">
        <f t="shared" si="0"/>
        <v>0.99999999999999989</v>
      </c>
    </row>
    <row r="11" spans="1:20" s="78" customFormat="1" ht="12.75" x14ac:dyDescent="0.2">
      <c r="A11" s="75" t="s">
        <v>148</v>
      </c>
      <c r="B11" s="75" t="s">
        <v>149</v>
      </c>
      <c r="C11" s="76">
        <v>1.4440963601936451E-2</v>
      </c>
      <c r="D11" s="76">
        <v>0.24620366783567801</v>
      </c>
      <c r="E11" s="76">
        <v>7.6163640476536676E-2</v>
      </c>
      <c r="F11" s="76">
        <v>0.44568343368484969</v>
      </c>
      <c r="G11" s="76">
        <v>6.166984414680439E-2</v>
      </c>
      <c r="H11" s="76">
        <v>1.8369764672605503E-2</v>
      </c>
      <c r="I11" s="76">
        <v>0.13709601128555968</v>
      </c>
      <c r="J11" s="76">
        <f t="shared" ref="J11:J41" si="2">H11+I11</f>
        <v>0.15546577595816519</v>
      </c>
      <c r="K11" s="76">
        <v>3.7267429602962923E-4</v>
      </c>
      <c r="L11" s="76">
        <v>0</v>
      </c>
      <c r="M11" s="76">
        <v>0</v>
      </c>
      <c r="N11" s="77">
        <v>11.9</v>
      </c>
      <c r="O11" s="78" t="s">
        <v>143</v>
      </c>
      <c r="T11" s="79">
        <f t="shared" si="0"/>
        <v>1.0000000000000002</v>
      </c>
    </row>
    <row r="12" spans="1:20" s="78" customFormat="1" ht="12.75" x14ac:dyDescent="0.2">
      <c r="A12" s="75" t="s">
        <v>150</v>
      </c>
      <c r="B12" s="75" t="s">
        <v>151</v>
      </c>
      <c r="C12" s="76">
        <v>4.2875917268496599E-2</v>
      </c>
      <c r="D12" s="76">
        <v>0.73099056159295495</v>
      </c>
      <c r="E12" s="76">
        <v>0.22613352113854845</v>
      </c>
      <c r="F12" s="76">
        <v>0</v>
      </c>
      <c r="G12" s="76">
        <v>0</v>
      </c>
      <c r="H12" s="76">
        <v>0</v>
      </c>
      <c r="I12" s="76">
        <v>0</v>
      </c>
      <c r="J12" s="76">
        <f t="shared" si="2"/>
        <v>0</v>
      </c>
      <c r="K12" s="76">
        <v>0</v>
      </c>
      <c r="L12" s="76">
        <v>0</v>
      </c>
      <c r="M12" s="76">
        <v>0</v>
      </c>
      <c r="N12" s="77">
        <v>11.9</v>
      </c>
      <c r="O12" s="78" t="s">
        <v>143</v>
      </c>
      <c r="T12" s="79">
        <f t="shared" si="0"/>
        <v>1</v>
      </c>
    </row>
    <row r="13" spans="1:20" s="78" customFormat="1" ht="12.75" x14ac:dyDescent="0.2">
      <c r="A13" s="75" t="s">
        <v>108</v>
      </c>
      <c r="B13" s="75" t="s">
        <v>50</v>
      </c>
      <c r="C13" s="76">
        <v>0</v>
      </c>
      <c r="D13" s="76">
        <v>0</v>
      </c>
      <c r="E13" s="76">
        <v>0</v>
      </c>
      <c r="F13" s="76">
        <v>0.67202803474526585</v>
      </c>
      <c r="G13" s="76">
        <v>9.2989465240768732E-2</v>
      </c>
      <c r="H13" s="76">
        <v>2.7699025628117564E-2</v>
      </c>
      <c r="I13" s="76">
        <v>0.20672153387868078</v>
      </c>
      <c r="J13" s="76">
        <f t="shared" si="2"/>
        <v>0.23442055950679835</v>
      </c>
      <c r="K13" s="76">
        <v>5.6194050716716301E-4</v>
      </c>
      <c r="L13" s="76">
        <v>0</v>
      </c>
      <c r="M13" s="76">
        <v>0</v>
      </c>
      <c r="N13" s="77">
        <v>11.9</v>
      </c>
      <c r="O13" s="78" t="s">
        <v>143</v>
      </c>
      <c r="T13" s="79">
        <f t="shared" si="0"/>
        <v>1</v>
      </c>
    </row>
    <row r="14" spans="1:20" s="78" customFormat="1" ht="12.75" x14ac:dyDescent="0.2">
      <c r="A14" s="75" t="s">
        <v>152</v>
      </c>
      <c r="B14" s="75" t="s">
        <v>59</v>
      </c>
      <c r="C14" s="76">
        <v>2.0682735666543675E-2</v>
      </c>
      <c r="D14" s="76">
        <v>0.25462765946659516</v>
      </c>
      <c r="E14" s="76">
        <v>7.0845810240555085E-2</v>
      </c>
      <c r="F14" s="76">
        <v>0.45914801469997946</v>
      </c>
      <c r="G14" s="76">
        <v>5.9252226723431119E-2</v>
      </c>
      <c r="H14" s="76">
        <v>1.7795425970260893E-2</v>
      </c>
      <c r="I14" s="76">
        <v>0.11736481970027846</v>
      </c>
      <c r="J14" s="76">
        <f t="shared" si="2"/>
        <v>0.13516024567053936</v>
      </c>
      <c r="K14" s="76">
        <v>2.8330753235625137E-4</v>
      </c>
      <c r="L14" s="76">
        <v>0</v>
      </c>
      <c r="M14" s="76">
        <v>0</v>
      </c>
      <c r="N14" s="77">
        <v>11.11</v>
      </c>
      <c r="O14" s="78" t="s">
        <v>143</v>
      </c>
      <c r="T14" s="79">
        <f t="shared" si="0"/>
        <v>1</v>
      </c>
    </row>
    <row r="15" spans="1:20" s="78" customFormat="1" ht="12.75" x14ac:dyDescent="0.2">
      <c r="A15" s="75" t="s">
        <v>153</v>
      </c>
      <c r="B15" s="75" t="s">
        <v>154</v>
      </c>
      <c r="C15" s="76">
        <v>2.0682735666543668E-2</v>
      </c>
      <c r="D15" s="76">
        <v>0.25462765946659521</v>
      </c>
      <c r="E15" s="76">
        <v>7.0845810240555071E-2</v>
      </c>
      <c r="F15" s="76">
        <v>0.45914801469997935</v>
      </c>
      <c r="G15" s="76">
        <v>5.9252226723431112E-2</v>
      </c>
      <c r="H15" s="76">
        <v>1.7795425970260889E-2</v>
      </c>
      <c r="I15" s="76">
        <v>0.11736481970027846</v>
      </c>
      <c r="J15" s="76">
        <f t="shared" si="2"/>
        <v>0.13516024567053936</v>
      </c>
      <c r="K15" s="76">
        <v>2.8330753235625126E-4</v>
      </c>
      <c r="L15" s="76">
        <v>0</v>
      </c>
      <c r="M15" s="76">
        <v>0</v>
      </c>
      <c r="N15" s="77">
        <v>11.11</v>
      </c>
      <c r="O15" s="78" t="s">
        <v>143</v>
      </c>
      <c r="T15" s="79">
        <f t="shared" si="0"/>
        <v>1</v>
      </c>
    </row>
    <row r="16" spans="1:20" s="78" customFormat="1" ht="12.75" x14ac:dyDescent="0.2">
      <c r="A16" s="75" t="s">
        <v>155</v>
      </c>
      <c r="B16" s="75" t="s">
        <v>156</v>
      </c>
      <c r="C16" s="76">
        <v>1.861533871517683E-2</v>
      </c>
      <c r="D16" s="76">
        <v>0.247588790833558</v>
      </c>
      <c r="E16" s="76">
        <v>6.8841450639549967E-2</v>
      </c>
      <c r="F16" s="76">
        <v>0.47053229054234008</v>
      </c>
      <c r="G16" s="76">
        <v>5.9140218294735952E-2</v>
      </c>
      <c r="H16" s="76">
        <v>1.7593831982609314E-2</v>
      </c>
      <c r="I16" s="76">
        <v>0.11732360352474852</v>
      </c>
      <c r="J16" s="76">
        <f t="shared" si="2"/>
        <v>0.13491743550735782</v>
      </c>
      <c r="K16" s="76">
        <v>2.9565159438896287E-4</v>
      </c>
      <c r="L16" s="76">
        <v>6.8823872892598373E-5</v>
      </c>
      <c r="M16" s="76">
        <v>0</v>
      </c>
      <c r="N16" s="77">
        <v>11.11</v>
      </c>
      <c r="O16" s="78" t="s">
        <v>143</v>
      </c>
      <c r="T16" s="79">
        <f>SUM(C16:G16,J16:M16)</f>
        <v>1.0000000000000002</v>
      </c>
    </row>
    <row r="17" spans="1:20" s="78" customFormat="1" ht="12.75" x14ac:dyDescent="0.2">
      <c r="A17" s="75" t="s">
        <v>157</v>
      </c>
      <c r="B17" s="75" t="s">
        <v>158</v>
      </c>
      <c r="C17" s="76">
        <v>3.1996233440683274E-2</v>
      </c>
      <c r="D17" s="76">
        <v>0.2725837155240225</v>
      </c>
      <c r="E17" s="76">
        <v>6.264027551852748E-2</v>
      </c>
      <c r="F17" s="76">
        <v>0.48171359627555882</v>
      </c>
      <c r="G17" s="76">
        <v>5.0323414237423779E-2</v>
      </c>
      <c r="H17" s="76">
        <v>1.8522767168885818E-2</v>
      </c>
      <c r="I17" s="76">
        <v>8.2219997834898292E-2</v>
      </c>
      <c r="J17" s="76">
        <f t="shared" si="2"/>
        <v>0.10074276500378411</v>
      </c>
      <c r="K17" s="76">
        <v>0</v>
      </c>
      <c r="L17" s="76">
        <v>0</v>
      </c>
      <c r="M17" s="76">
        <v>0</v>
      </c>
      <c r="N17" s="77">
        <v>11.11</v>
      </c>
      <c r="O17" s="78" t="s">
        <v>143</v>
      </c>
      <c r="T17" s="79">
        <f t="shared" si="0"/>
        <v>0.99999999999999989</v>
      </c>
    </row>
    <row r="18" spans="1:20" s="78" customFormat="1" ht="12.75" x14ac:dyDescent="0.2">
      <c r="A18" s="75" t="s">
        <v>110</v>
      </c>
      <c r="B18" s="75" t="s">
        <v>27</v>
      </c>
      <c r="C18" s="76">
        <v>4.1920810026244058E-2</v>
      </c>
      <c r="D18" s="76">
        <v>0.73644936079335244</v>
      </c>
      <c r="E18" s="76">
        <v>0.22162982918040364</v>
      </c>
      <c r="F18" s="76">
        <v>0</v>
      </c>
      <c r="G18" s="76">
        <v>0</v>
      </c>
      <c r="H18" s="76">
        <v>0</v>
      </c>
      <c r="I18" s="76">
        <v>0</v>
      </c>
      <c r="J18" s="76">
        <f t="shared" si="2"/>
        <v>0</v>
      </c>
      <c r="K18" s="76">
        <v>0</v>
      </c>
      <c r="L18" s="76">
        <v>0</v>
      </c>
      <c r="M18" s="76">
        <v>0</v>
      </c>
      <c r="N18" s="80" t="s">
        <v>159</v>
      </c>
      <c r="O18" s="78" t="s">
        <v>143</v>
      </c>
      <c r="T18" s="79">
        <f t="shared" si="0"/>
        <v>1</v>
      </c>
    </row>
    <row r="19" spans="1:20" s="78" customFormat="1" ht="12.75" x14ac:dyDescent="0.2">
      <c r="A19" s="75" t="s">
        <v>109</v>
      </c>
      <c r="B19" s="75" t="s">
        <v>28</v>
      </c>
      <c r="C19" s="76">
        <v>0</v>
      </c>
      <c r="D19" s="76">
        <v>0</v>
      </c>
      <c r="E19" s="76">
        <v>0</v>
      </c>
      <c r="F19" s="76">
        <v>0.69839300603287158</v>
      </c>
      <c r="G19" s="76">
        <v>9.1405655044486361E-2</v>
      </c>
      <c r="H19" s="76">
        <v>2.4316475749477626E-2</v>
      </c>
      <c r="I19" s="76">
        <v>0.18530052945972386</v>
      </c>
      <c r="J19" s="76">
        <f t="shared" si="2"/>
        <v>0.20961700520920148</v>
      </c>
      <c r="K19" s="76">
        <v>5.8433371344072168E-4</v>
      </c>
      <c r="L19" s="76">
        <v>0</v>
      </c>
      <c r="M19" s="76">
        <v>0</v>
      </c>
      <c r="N19" s="80" t="s">
        <v>159</v>
      </c>
      <c r="O19" s="78" t="s">
        <v>143</v>
      </c>
      <c r="T19" s="79">
        <f t="shared" si="0"/>
        <v>1.0000000000000002</v>
      </c>
    </row>
    <row r="20" spans="1:20" s="78" customFormat="1" ht="12.75" x14ac:dyDescent="0.2">
      <c r="A20" s="75" t="s">
        <v>111</v>
      </c>
      <c r="B20" s="75" t="s">
        <v>33</v>
      </c>
      <c r="C20" s="76">
        <v>4.1920810026244058E-2</v>
      </c>
      <c r="D20" s="76">
        <v>0.73644936079335244</v>
      </c>
      <c r="E20" s="76">
        <v>0.22162982918040364</v>
      </c>
      <c r="F20" s="76">
        <v>0</v>
      </c>
      <c r="G20" s="76">
        <v>0</v>
      </c>
      <c r="H20" s="76">
        <v>0</v>
      </c>
      <c r="I20" s="76">
        <v>0</v>
      </c>
      <c r="J20" s="76">
        <f t="shared" si="2"/>
        <v>0</v>
      </c>
      <c r="K20" s="76">
        <v>0</v>
      </c>
      <c r="L20" s="76">
        <v>0</v>
      </c>
      <c r="M20" s="76">
        <v>0</v>
      </c>
      <c r="N20" s="77">
        <v>11.12</v>
      </c>
      <c r="O20" s="78" t="s">
        <v>143</v>
      </c>
      <c r="T20" s="79">
        <f t="shared" si="0"/>
        <v>1</v>
      </c>
    </row>
    <row r="21" spans="1:20" s="78" customFormat="1" ht="12.75" x14ac:dyDescent="0.2">
      <c r="A21" s="75" t="s">
        <v>160</v>
      </c>
      <c r="B21" s="75" t="s">
        <v>161</v>
      </c>
      <c r="C21" s="76">
        <v>4.2875917268496599E-2</v>
      </c>
      <c r="D21" s="76">
        <v>0.73099056159295495</v>
      </c>
      <c r="E21" s="76">
        <v>0.22613352113854845</v>
      </c>
      <c r="F21" s="76">
        <v>0</v>
      </c>
      <c r="G21" s="76">
        <v>0</v>
      </c>
      <c r="H21" s="76">
        <v>0</v>
      </c>
      <c r="I21" s="76">
        <v>0</v>
      </c>
      <c r="J21" s="76">
        <f t="shared" si="2"/>
        <v>0</v>
      </c>
      <c r="K21" s="76">
        <v>0</v>
      </c>
      <c r="L21" s="76">
        <v>0</v>
      </c>
      <c r="M21" s="76">
        <v>0</v>
      </c>
      <c r="N21" s="77">
        <v>11.12</v>
      </c>
      <c r="O21" s="78" t="s">
        <v>143</v>
      </c>
      <c r="T21" s="79">
        <f t="shared" si="0"/>
        <v>1</v>
      </c>
    </row>
    <row r="22" spans="1:20" s="78" customFormat="1" ht="12.75" x14ac:dyDescent="0.2">
      <c r="A22" s="75" t="s">
        <v>162</v>
      </c>
      <c r="B22" s="75" t="s">
        <v>163</v>
      </c>
      <c r="C22" s="76">
        <v>1.5141842201764295E-2</v>
      </c>
      <c r="D22" s="76">
        <v>0.26600631055893337</v>
      </c>
      <c r="E22" s="76">
        <v>8.0052935488430066E-2</v>
      </c>
      <c r="F22" s="76">
        <v>0.44613269222821877</v>
      </c>
      <c r="G22" s="76">
        <v>5.8389832970293522E-2</v>
      </c>
      <c r="H22" s="76">
        <v>1.5533338246382785E-2</v>
      </c>
      <c r="I22" s="76">
        <v>0.11836977656573207</v>
      </c>
      <c r="J22" s="76">
        <f t="shared" si="2"/>
        <v>0.13390311481211487</v>
      </c>
      <c r="K22" s="76">
        <v>3.7327174024527908E-4</v>
      </c>
      <c r="L22" s="76">
        <v>0</v>
      </c>
      <c r="M22" s="76">
        <v>0</v>
      </c>
      <c r="N22" s="77">
        <v>11.12</v>
      </c>
      <c r="O22" s="78" t="s">
        <v>143</v>
      </c>
      <c r="T22" s="79">
        <f t="shared" si="0"/>
        <v>1.0000000000000002</v>
      </c>
    </row>
    <row r="23" spans="1:20" s="78" customFormat="1" ht="12.75" x14ac:dyDescent="0.2">
      <c r="A23" s="75" t="s">
        <v>164</v>
      </c>
      <c r="B23" s="75" t="s">
        <v>165</v>
      </c>
      <c r="C23" s="76">
        <v>1.5486827977060537E-2</v>
      </c>
      <c r="D23" s="76">
        <v>0.26403458634721633</v>
      </c>
      <c r="E23" s="76">
        <v>8.1679673924850815E-2</v>
      </c>
      <c r="F23" s="76">
        <v>0.42929077726135323</v>
      </c>
      <c r="G23" s="76">
        <v>5.9401569200098633E-2</v>
      </c>
      <c r="H23" s="76">
        <v>1.7694107427801021E-2</v>
      </c>
      <c r="I23" s="76">
        <v>0.13205349087717236</v>
      </c>
      <c r="J23" s="76">
        <f t="shared" si="2"/>
        <v>0.14974759830497339</v>
      </c>
      <c r="K23" s="76">
        <v>3.5896698444711698E-4</v>
      </c>
      <c r="L23" s="76">
        <v>0</v>
      </c>
      <c r="M23" s="76">
        <v>0</v>
      </c>
      <c r="N23" s="77">
        <v>11.12</v>
      </c>
      <c r="O23" s="78" t="s">
        <v>143</v>
      </c>
      <c r="T23" s="79">
        <f t="shared" si="0"/>
        <v>1</v>
      </c>
    </row>
    <row r="24" spans="1:20" s="78" customFormat="1" ht="12.75" x14ac:dyDescent="0.2">
      <c r="A24" s="75" t="s">
        <v>166</v>
      </c>
      <c r="B24" s="75" t="s">
        <v>70</v>
      </c>
      <c r="C24" s="76">
        <v>2.2935983956152175E-2</v>
      </c>
      <c r="D24" s="76">
        <v>0.30682949774927709</v>
      </c>
      <c r="E24" s="76">
        <v>6.742981175467383E-2</v>
      </c>
      <c r="F24" s="76">
        <v>0.48877413958358157</v>
      </c>
      <c r="G24" s="76">
        <v>4.2420875377373525E-2</v>
      </c>
      <c r="H24" s="76">
        <v>8.0659478326114854E-3</v>
      </c>
      <c r="I24" s="76">
        <v>6.3543743746330345E-2</v>
      </c>
      <c r="J24" s="76">
        <f t="shared" si="2"/>
        <v>7.1609691578941828E-2</v>
      </c>
      <c r="K24" s="76">
        <v>0</v>
      </c>
      <c r="L24" s="76">
        <v>0</v>
      </c>
      <c r="M24" s="76">
        <v>0</v>
      </c>
      <c r="N24" s="77">
        <v>11.12</v>
      </c>
      <c r="O24" s="78" t="s">
        <v>143</v>
      </c>
      <c r="T24" s="79">
        <f t="shared" si="0"/>
        <v>1</v>
      </c>
    </row>
    <row r="25" spans="1:20" s="78" customFormat="1" ht="12.75" x14ac:dyDescent="0.2">
      <c r="A25" s="75" t="s">
        <v>167</v>
      </c>
      <c r="B25" s="75" t="s">
        <v>167</v>
      </c>
      <c r="C25" s="76">
        <v>3.1996233440683274E-2</v>
      </c>
      <c r="D25" s="76">
        <v>0.2725837155240225</v>
      </c>
      <c r="E25" s="76">
        <v>6.264027551852748E-2</v>
      </c>
      <c r="F25" s="76">
        <v>0.48171359627555882</v>
      </c>
      <c r="G25" s="76">
        <v>5.0323414237423779E-2</v>
      </c>
      <c r="H25" s="76">
        <v>1.8522767168885818E-2</v>
      </c>
      <c r="I25" s="76">
        <v>8.2219997834898292E-2</v>
      </c>
      <c r="J25" s="76">
        <f t="shared" si="2"/>
        <v>0.10074276500378411</v>
      </c>
      <c r="K25" s="76">
        <v>0</v>
      </c>
      <c r="L25" s="76">
        <v>0</v>
      </c>
      <c r="M25" s="76">
        <v>0</v>
      </c>
      <c r="N25" s="77">
        <v>11.12</v>
      </c>
      <c r="O25" s="78" t="s">
        <v>143</v>
      </c>
      <c r="T25" s="79">
        <f t="shared" si="0"/>
        <v>0.99999999999999989</v>
      </c>
    </row>
    <row r="26" spans="1:20" s="78" customFormat="1" ht="12.75" x14ac:dyDescent="0.2">
      <c r="A26" s="75" t="s">
        <v>168</v>
      </c>
      <c r="B26" s="75" t="s">
        <v>169</v>
      </c>
      <c r="C26" s="76">
        <v>3.4469979992916365E-2</v>
      </c>
      <c r="D26" s="76">
        <v>0.39521001872290024</v>
      </c>
      <c r="E26" s="76">
        <v>0.13627237107686591</v>
      </c>
      <c r="F26" s="76">
        <v>0.33590794451171835</v>
      </c>
      <c r="G26" s="76">
        <v>1.8309908017086696E-2</v>
      </c>
      <c r="H26" s="76">
        <v>1.4714744133610952E-5</v>
      </c>
      <c r="I26" s="76">
        <v>7.9815062934378733E-2</v>
      </c>
      <c r="J26" s="76">
        <f t="shared" si="2"/>
        <v>7.9829777678512348E-2</v>
      </c>
      <c r="K26" s="76">
        <v>0</v>
      </c>
      <c r="L26" s="76">
        <v>0</v>
      </c>
      <c r="M26" s="76">
        <v>0</v>
      </c>
      <c r="N26" s="77">
        <v>11.13</v>
      </c>
      <c r="O26" s="78" t="s">
        <v>143</v>
      </c>
      <c r="T26" s="79">
        <f t="shared" si="0"/>
        <v>0.99999999999999978</v>
      </c>
    </row>
    <row r="27" spans="1:20" s="78" customFormat="1" ht="12.75" x14ac:dyDescent="0.2">
      <c r="A27" s="75" t="s">
        <v>170</v>
      </c>
      <c r="B27" s="75" t="s">
        <v>171</v>
      </c>
      <c r="C27" s="76">
        <v>3.2870000000000003E-2</v>
      </c>
      <c r="D27" s="76">
        <v>0.70975999999999995</v>
      </c>
      <c r="E27" s="76">
        <v>0.14180000000000001</v>
      </c>
      <c r="F27" s="76">
        <v>0</v>
      </c>
      <c r="G27" s="76">
        <v>0</v>
      </c>
      <c r="H27" s="76">
        <v>0</v>
      </c>
      <c r="I27" s="76">
        <v>0.10946</v>
      </c>
      <c r="J27" s="76">
        <f t="shared" si="2"/>
        <v>0.10946</v>
      </c>
      <c r="K27" s="76">
        <v>0</v>
      </c>
      <c r="L27" s="76">
        <v>0</v>
      </c>
      <c r="M27" s="76">
        <v>6.11E-3</v>
      </c>
      <c r="N27" s="77" t="s">
        <v>172</v>
      </c>
      <c r="O27" s="78" t="s">
        <v>143</v>
      </c>
      <c r="T27" s="79">
        <f t="shared" si="0"/>
        <v>0.99999999999999989</v>
      </c>
    </row>
    <row r="28" spans="1:20" s="78" customFormat="1" ht="12.75" x14ac:dyDescent="0.2">
      <c r="A28" s="75" t="s">
        <v>173</v>
      </c>
      <c r="B28" s="75" t="s">
        <v>174</v>
      </c>
      <c r="C28" s="76">
        <v>5.4199999999999998E-2</v>
      </c>
      <c r="D28" s="76">
        <v>0.67689999999999995</v>
      </c>
      <c r="E28" s="76">
        <v>0.1336</v>
      </c>
      <c r="F28" s="76">
        <v>0</v>
      </c>
      <c r="G28" s="76">
        <v>0</v>
      </c>
      <c r="H28" s="76">
        <v>0</v>
      </c>
      <c r="I28" s="76">
        <v>0.11609999999999999</v>
      </c>
      <c r="J28" s="76">
        <f t="shared" si="2"/>
        <v>0.11609999999999999</v>
      </c>
      <c r="K28" s="76">
        <v>0</v>
      </c>
      <c r="L28" s="76">
        <v>0</v>
      </c>
      <c r="M28" s="76">
        <v>1.9199999999999998E-2</v>
      </c>
      <c r="N28" s="77" t="s">
        <v>172</v>
      </c>
      <c r="O28" s="78" t="s">
        <v>143</v>
      </c>
      <c r="T28" s="79">
        <f t="shared" si="0"/>
        <v>1</v>
      </c>
    </row>
    <row r="29" spans="1:20" s="78" customFormat="1" ht="12.75" x14ac:dyDescent="0.2">
      <c r="A29" s="75" t="s">
        <v>175</v>
      </c>
      <c r="B29" s="75" t="s">
        <v>176</v>
      </c>
      <c r="C29" s="76">
        <v>4.7890000000000002E-2</v>
      </c>
      <c r="D29" s="76">
        <v>0.64607999999999999</v>
      </c>
      <c r="E29" s="76">
        <v>0.13125999999999999</v>
      </c>
      <c r="F29" s="76">
        <v>0</v>
      </c>
      <c r="G29" s="76">
        <v>0</v>
      </c>
      <c r="H29" s="76">
        <v>0</v>
      </c>
      <c r="I29" s="76">
        <v>0.155</v>
      </c>
      <c r="J29" s="76">
        <f t="shared" si="2"/>
        <v>0.155</v>
      </c>
      <c r="K29" s="76">
        <v>0</v>
      </c>
      <c r="L29" s="76">
        <v>0</v>
      </c>
      <c r="M29" s="76">
        <v>1.9769999999999999E-2</v>
      </c>
      <c r="N29" s="77" t="s">
        <v>172</v>
      </c>
      <c r="O29" s="78" t="s">
        <v>143</v>
      </c>
      <c r="T29" s="79">
        <f t="shared" si="0"/>
        <v>0.99999999999999989</v>
      </c>
    </row>
    <row r="30" spans="1:20" s="78" customFormat="1" ht="12.75" x14ac:dyDescent="0.2">
      <c r="A30" s="75" t="s">
        <v>177</v>
      </c>
      <c r="B30" s="75" t="s">
        <v>178</v>
      </c>
      <c r="C30" s="76">
        <v>4.2700000000000002E-2</v>
      </c>
      <c r="D30" s="76">
        <v>0.61199999999999999</v>
      </c>
      <c r="E30" s="76">
        <v>0.14960000000000001</v>
      </c>
      <c r="F30" s="76">
        <v>0</v>
      </c>
      <c r="G30" s="76">
        <v>0</v>
      </c>
      <c r="H30" s="76">
        <v>0</v>
      </c>
      <c r="I30" s="76">
        <v>0.1671</v>
      </c>
      <c r="J30" s="76">
        <f t="shared" si="2"/>
        <v>0.1671</v>
      </c>
      <c r="K30" s="76">
        <v>0</v>
      </c>
      <c r="L30" s="76">
        <v>0</v>
      </c>
      <c r="M30" s="76">
        <v>2.86E-2</v>
      </c>
      <c r="N30" s="77" t="s">
        <v>172</v>
      </c>
      <c r="O30" s="78" t="s">
        <v>143</v>
      </c>
      <c r="T30" s="79">
        <f t="shared" si="0"/>
        <v>1</v>
      </c>
    </row>
    <row r="31" spans="1:20" s="78" customFormat="1" ht="12.75" x14ac:dyDescent="0.2">
      <c r="A31" s="75" t="s">
        <v>179</v>
      </c>
      <c r="B31" s="75" t="s">
        <v>180</v>
      </c>
      <c r="C31" s="76">
        <v>4.8806000000000002E-2</v>
      </c>
      <c r="D31" s="76">
        <v>0.563558</v>
      </c>
      <c r="E31" s="76">
        <v>0.15268799999999999</v>
      </c>
      <c r="F31" s="76">
        <v>0</v>
      </c>
      <c r="G31" s="76">
        <v>0</v>
      </c>
      <c r="H31" s="76">
        <v>0</v>
      </c>
      <c r="I31" s="76">
        <v>0.20677599999999999</v>
      </c>
      <c r="J31" s="76">
        <f t="shared" si="2"/>
        <v>0.20677599999999999</v>
      </c>
      <c r="K31" s="76">
        <v>0</v>
      </c>
      <c r="L31" s="76">
        <v>0</v>
      </c>
      <c r="M31" s="76">
        <v>2.8171999999999999E-2</v>
      </c>
      <c r="N31" s="77" t="s">
        <v>172</v>
      </c>
      <c r="O31" s="78" t="s">
        <v>143</v>
      </c>
      <c r="T31" s="79">
        <f t="shared" si="0"/>
        <v>1</v>
      </c>
    </row>
    <row r="32" spans="1:20" s="78" customFormat="1" ht="12.75" x14ac:dyDescent="0.2">
      <c r="A32" s="75" t="s">
        <v>181</v>
      </c>
      <c r="B32" s="75" t="s">
        <v>182</v>
      </c>
      <c r="C32" s="76">
        <v>1.5047E-2</v>
      </c>
      <c r="D32" s="76">
        <v>0.159356</v>
      </c>
      <c r="E32" s="76">
        <v>3.9132E-2</v>
      </c>
      <c r="F32" s="76">
        <v>0.46935500000000002</v>
      </c>
      <c r="G32" s="76">
        <v>0.13981499999999999</v>
      </c>
      <c r="H32" s="76">
        <v>0.135384</v>
      </c>
      <c r="I32" s="76">
        <v>3.8051000000000001E-2</v>
      </c>
      <c r="J32" s="76">
        <f t="shared" si="2"/>
        <v>0.17343500000000001</v>
      </c>
      <c r="K32" s="76">
        <v>0</v>
      </c>
      <c r="L32" s="76">
        <v>0</v>
      </c>
      <c r="M32" s="76">
        <v>3.8600000000000001E-3</v>
      </c>
      <c r="N32" s="77" t="s">
        <v>172</v>
      </c>
      <c r="O32" s="78" t="s">
        <v>143</v>
      </c>
      <c r="T32" s="79">
        <f t="shared" si="0"/>
        <v>1</v>
      </c>
    </row>
    <row r="33" spans="1:20" s="78" customFormat="1" ht="12.75" x14ac:dyDescent="0.2">
      <c r="A33" s="75" t="s">
        <v>183</v>
      </c>
      <c r="B33" s="75" t="s">
        <v>138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f t="shared" si="2"/>
        <v>0</v>
      </c>
      <c r="K33" s="76">
        <v>0</v>
      </c>
      <c r="L33" s="76">
        <v>1</v>
      </c>
      <c r="M33" s="76">
        <v>0</v>
      </c>
      <c r="N33" s="77" t="s">
        <v>141</v>
      </c>
      <c r="O33" s="78" t="s">
        <v>143</v>
      </c>
      <c r="T33" s="79">
        <f t="shared" si="0"/>
        <v>1</v>
      </c>
    </row>
    <row r="34" spans="1:20" s="78" customFormat="1" ht="12.75" x14ac:dyDescent="0.2">
      <c r="A34" s="75" t="s">
        <v>184</v>
      </c>
      <c r="B34" s="75" t="s">
        <v>185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f t="shared" si="2"/>
        <v>0</v>
      </c>
      <c r="K34" s="76">
        <v>0</v>
      </c>
      <c r="L34" s="76">
        <v>0</v>
      </c>
      <c r="M34" s="76">
        <v>1</v>
      </c>
      <c r="N34" s="77" t="s">
        <v>141</v>
      </c>
      <c r="O34" s="78" t="s">
        <v>143</v>
      </c>
      <c r="T34" s="79">
        <f t="shared" si="0"/>
        <v>1</v>
      </c>
    </row>
    <row r="35" spans="1:20" s="78" customFormat="1" ht="12.75" x14ac:dyDescent="0.2">
      <c r="A35" s="75" t="s">
        <v>186</v>
      </c>
      <c r="B35" s="75" t="s">
        <v>187</v>
      </c>
      <c r="C35" s="76">
        <v>1.5311823031490129E-2</v>
      </c>
      <c r="D35" s="76">
        <v>0.26607213152030906</v>
      </c>
      <c r="E35" s="76">
        <v>7.9817133697328443E-2</v>
      </c>
      <c r="F35" s="76">
        <v>0.44210145381846988</v>
      </c>
      <c r="G35" s="76">
        <v>5.7338861323631717E-2</v>
      </c>
      <c r="H35" s="76">
        <v>1.6343729843897464E-2</v>
      </c>
      <c r="I35" s="76">
        <v>0.12263134727800375</v>
      </c>
      <c r="J35" s="76">
        <f t="shared" si="2"/>
        <v>0.13897507712190121</v>
      </c>
      <c r="K35" s="76">
        <v>3.835194868695614E-4</v>
      </c>
      <c r="L35" s="76">
        <v>0</v>
      </c>
      <c r="M35" s="76">
        <v>0</v>
      </c>
      <c r="N35" s="77">
        <v>11.12</v>
      </c>
      <c r="O35" s="78" t="s">
        <v>143</v>
      </c>
      <c r="T35" s="79">
        <f t="shared" si="0"/>
        <v>1</v>
      </c>
    </row>
    <row r="36" spans="1:20" s="78" customFormat="1" ht="12.75" x14ac:dyDescent="0.2">
      <c r="A36" s="75" t="s">
        <v>188</v>
      </c>
      <c r="B36" s="75" t="s">
        <v>189</v>
      </c>
      <c r="C36" s="76">
        <v>4.206589812590001E-2</v>
      </c>
      <c r="D36" s="76">
        <v>0.73562012741792415</v>
      </c>
      <c r="E36" s="76">
        <v>0.22231397445617598</v>
      </c>
      <c r="F36" s="76">
        <v>0</v>
      </c>
      <c r="G36" s="76">
        <v>0</v>
      </c>
      <c r="H36" s="76">
        <v>0</v>
      </c>
      <c r="I36" s="76">
        <v>0</v>
      </c>
      <c r="J36" s="76">
        <f t="shared" si="2"/>
        <v>0</v>
      </c>
      <c r="K36" s="76">
        <v>0</v>
      </c>
      <c r="L36" s="76">
        <v>0</v>
      </c>
      <c r="M36" s="76">
        <v>0</v>
      </c>
      <c r="N36" s="77">
        <v>11.13</v>
      </c>
      <c r="O36" s="78" t="s">
        <v>143</v>
      </c>
      <c r="T36" s="79">
        <f t="shared" si="0"/>
        <v>1.0000000000000002</v>
      </c>
    </row>
    <row r="37" spans="1:20" s="78" customFormat="1" ht="12.75" x14ac:dyDescent="0.2">
      <c r="A37" s="75" t="s">
        <v>190</v>
      </c>
      <c r="B37" s="75" t="s">
        <v>191</v>
      </c>
      <c r="C37" s="76">
        <v>4.209152361653816E-2</v>
      </c>
      <c r="D37" s="76">
        <v>0.73547366804496883</v>
      </c>
      <c r="E37" s="76">
        <v>0.22243480833849302</v>
      </c>
      <c r="F37" s="76">
        <v>0</v>
      </c>
      <c r="G37" s="76">
        <v>0</v>
      </c>
      <c r="H37" s="76">
        <v>0</v>
      </c>
      <c r="I37" s="76">
        <v>0</v>
      </c>
      <c r="J37" s="76">
        <f t="shared" si="2"/>
        <v>0</v>
      </c>
      <c r="K37" s="76">
        <v>0</v>
      </c>
      <c r="L37" s="76">
        <v>0</v>
      </c>
      <c r="M37" s="76">
        <v>0</v>
      </c>
      <c r="N37" s="77">
        <v>11.13</v>
      </c>
      <c r="O37" s="78" t="s">
        <v>143</v>
      </c>
      <c r="T37" s="79">
        <f t="shared" si="0"/>
        <v>1</v>
      </c>
    </row>
    <row r="38" spans="1:20" s="78" customFormat="1" ht="12.75" x14ac:dyDescent="0.2">
      <c r="A38" s="75" t="s">
        <v>192</v>
      </c>
      <c r="B38" s="75" t="s">
        <v>193</v>
      </c>
      <c r="C38" s="76">
        <v>1.9141955588282758E-2</v>
      </c>
      <c r="D38" s="76">
        <v>0.27398036455512026</v>
      </c>
      <c r="E38" s="76">
        <v>3.2100059840287035E-2</v>
      </c>
      <c r="F38" s="76">
        <v>0.41769949533400635</v>
      </c>
      <c r="G38" s="76">
        <v>4.9355006141802826E-2</v>
      </c>
      <c r="H38" s="76">
        <v>2.6508898015263672E-2</v>
      </c>
      <c r="I38" s="76">
        <v>0.12117948257707835</v>
      </c>
      <c r="J38" s="76">
        <f t="shared" si="2"/>
        <v>0.14768838059234202</v>
      </c>
      <c r="K38" s="76">
        <v>3.2247311804357438E-3</v>
      </c>
      <c r="L38" s="76">
        <v>0</v>
      </c>
      <c r="M38" s="76">
        <v>5.6810006767722993E-2</v>
      </c>
      <c r="N38" s="77">
        <v>11.14</v>
      </c>
      <c r="O38" s="78" t="s">
        <v>143</v>
      </c>
      <c r="T38" s="79">
        <f t="shared" si="0"/>
        <v>0.99999999999999989</v>
      </c>
    </row>
    <row r="39" spans="1:20" s="78" customFormat="1" ht="12.75" x14ac:dyDescent="0.2">
      <c r="A39" s="75" t="s">
        <v>194</v>
      </c>
      <c r="B39" s="75" t="s">
        <v>195</v>
      </c>
      <c r="C39" s="76">
        <v>2.1946050229915734E-2</v>
      </c>
      <c r="D39" s="76">
        <v>0.24642830582098518</v>
      </c>
      <c r="E39" s="76">
        <v>6.7890616934189296E-2</v>
      </c>
      <c r="F39" s="76">
        <v>0.44690733422123091</v>
      </c>
      <c r="G39" s="76">
        <v>5.8636805692683869E-2</v>
      </c>
      <c r="H39" s="76">
        <v>2.4461455444006169E-2</v>
      </c>
      <c r="I39" s="76">
        <v>0.12133312142015212</v>
      </c>
      <c r="J39" s="76">
        <f t="shared" si="2"/>
        <v>0.14579457686415828</v>
      </c>
      <c r="K39" s="76">
        <v>2.1397308533431191E-3</v>
      </c>
      <c r="L39" s="76">
        <v>0</v>
      </c>
      <c r="M39" s="76">
        <v>1.025657938349369E-2</v>
      </c>
      <c r="N39" s="77">
        <v>11.15</v>
      </c>
      <c r="O39" s="78" t="s">
        <v>143</v>
      </c>
      <c r="T39" s="79">
        <f t="shared" si="0"/>
        <v>1.0000000000000002</v>
      </c>
    </row>
    <row r="40" spans="1:20" s="78" customFormat="1" ht="12.75" x14ac:dyDescent="0.2">
      <c r="A40" s="75" t="s">
        <v>196</v>
      </c>
      <c r="B40" s="75" t="s">
        <v>197</v>
      </c>
      <c r="C40" s="76">
        <v>1.8161818609740248E-2</v>
      </c>
      <c r="D40" s="76">
        <v>0.27081978415217589</v>
      </c>
      <c r="E40" s="76">
        <v>6.0210637474561575E-2</v>
      </c>
      <c r="F40" s="76">
        <v>0.4474910223226275</v>
      </c>
      <c r="G40" s="76">
        <v>5.5049274959006855E-2</v>
      </c>
      <c r="H40" s="76">
        <v>1.7283790985199329E-2</v>
      </c>
      <c r="I40" s="76">
        <v>0.11364894976759293</v>
      </c>
      <c r="J40" s="76">
        <f t="shared" si="2"/>
        <v>0.13093274075279226</v>
      </c>
      <c r="K40" s="76">
        <v>3.0817627821206749E-4</v>
      </c>
      <c r="L40" s="76">
        <v>0</v>
      </c>
      <c r="M40" s="76">
        <v>1.7026545450883751E-2</v>
      </c>
      <c r="N40" s="77">
        <v>11.15</v>
      </c>
      <c r="O40" s="78" t="s">
        <v>143</v>
      </c>
      <c r="T40" s="79">
        <f t="shared" si="0"/>
        <v>1</v>
      </c>
    </row>
    <row r="41" spans="1:20" s="78" customFormat="1" ht="12.75" x14ac:dyDescent="0.2">
      <c r="A41" s="75" t="s">
        <v>198</v>
      </c>
      <c r="B41" s="75" t="s">
        <v>199</v>
      </c>
      <c r="C41" s="76">
        <v>1.9347509325626018E-2</v>
      </c>
      <c r="D41" s="76">
        <v>0.23906307678364194</v>
      </c>
      <c r="E41" s="76">
        <v>6.946105534858768E-2</v>
      </c>
      <c r="F41" s="76">
        <v>0.47546226753866605</v>
      </c>
      <c r="G41" s="76">
        <v>6.1340351692764167E-2</v>
      </c>
      <c r="H41" s="76">
        <v>1.7787181413216984E-2</v>
      </c>
      <c r="I41" s="76">
        <v>0.12415114634021877</v>
      </c>
      <c r="J41" s="76">
        <f t="shared" si="2"/>
        <v>0.14193832775343576</v>
      </c>
      <c r="K41" s="76">
        <v>3.2030950648266539E-4</v>
      </c>
      <c r="L41" s="76">
        <v>-6.9328979492041401E-3</v>
      </c>
      <c r="M41" s="76">
        <v>0</v>
      </c>
      <c r="N41" s="77">
        <v>11.15</v>
      </c>
      <c r="O41" s="78" t="s">
        <v>143</v>
      </c>
      <c r="T41" s="79">
        <f t="shared" si="0"/>
        <v>1.0000000000000004</v>
      </c>
    </row>
    <row r="42" spans="1:20" s="78" customFormat="1" ht="12.75" x14ac:dyDescent="0.2">
      <c r="B42" s="78" t="s">
        <v>46</v>
      </c>
      <c r="C42" s="85"/>
      <c r="D42" s="85"/>
      <c r="E42" s="85">
        <f>E7</f>
        <v>7.9787774498314715E-2</v>
      </c>
      <c r="F42" s="85"/>
      <c r="G42" s="85"/>
      <c r="H42" s="85"/>
      <c r="I42" s="85"/>
      <c r="J42" s="85"/>
      <c r="K42" s="85"/>
      <c r="L42" s="85"/>
      <c r="M42" s="85"/>
      <c r="N42" s="86"/>
      <c r="T42" s="79"/>
    </row>
    <row r="43" spans="1:20" x14ac:dyDescent="0.25">
      <c r="B43" s="65" t="s">
        <v>75</v>
      </c>
      <c r="E43" s="81">
        <v>0</v>
      </c>
    </row>
    <row r="44" spans="1:20" x14ac:dyDescent="0.25">
      <c r="B44" s="65" t="s">
        <v>55</v>
      </c>
      <c r="E44" s="81">
        <v>1</v>
      </c>
    </row>
    <row r="45" spans="1:20" x14ac:dyDescent="0.25">
      <c r="A45" s="78"/>
      <c r="B45" s="65" t="s">
        <v>66</v>
      </c>
      <c r="E45" s="81">
        <v>0</v>
      </c>
    </row>
    <row r="46" spans="1:20" x14ac:dyDescent="0.25">
      <c r="B46" s="82" t="s">
        <v>53</v>
      </c>
      <c r="C46" s="83"/>
      <c r="D46" s="83"/>
      <c r="E46" s="81">
        <v>0</v>
      </c>
      <c r="F46" s="83"/>
      <c r="G46" s="83"/>
      <c r="H46" s="83"/>
      <c r="I46" s="83"/>
      <c r="J46" s="83"/>
      <c r="K46" s="83"/>
    </row>
    <row r="47" spans="1:20" x14ac:dyDescent="0.25">
      <c r="B47" s="82" t="s">
        <v>81</v>
      </c>
      <c r="C47" s="83"/>
      <c r="D47" s="83"/>
      <c r="E47" s="81">
        <v>0</v>
      </c>
      <c r="F47" s="83"/>
      <c r="G47" s="83"/>
      <c r="H47" s="83"/>
      <c r="I47" s="83"/>
      <c r="J47" s="83"/>
      <c r="K47" s="83"/>
    </row>
    <row r="48" spans="1:20" x14ac:dyDescent="0.25">
      <c r="B48" s="82" t="s">
        <v>68</v>
      </c>
      <c r="C48" s="83"/>
      <c r="D48" s="83"/>
      <c r="E48" s="81">
        <v>0</v>
      </c>
      <c r="F48" s="83"/>
      <c r="G48" s="83"/>
      <c r="H48" s="83"/>
      <c r="I48" s="83"/>
      <c r="J48" s="83"/>
      <c r="K48" s="83"/>
    </row>
    <row r="49" spans="1:20" x14ac:dyDescent="0.25">
      <c r="B49" s="82" t="s">
        <v>57</v>
      </c>
      <c r="C49" s="83"/>
      <c r="D49" s="83"/>
      <c r="E49" s="81">
        <v>0</v>
      </c>
      <c r="F49" s="83"/>
      <c r="G49" s="83"/>
      <c r="H49" s="83"/>
      <c r="I49" s="83"/>
      <c r="J49" s="83"/>
      <c r="K49" s="83"/>
    </row>
    <row r="50" spans="1:20" s="81" customFormat="1" x14ac:dyDescent="0.25">
      <c r="A50" s="65"/>
      <c r="B50" s="82"/>
      <c r="C50" s="83"/>
      <c r="D50" s="83"/>
      <c r="E50" s="83"/>
      <c r="F50" s="83"/>
      <c r="G50" s="83"/>
      <c r="H50" s="83"/>
      <c r="I50" s="83"/>
      <c r="J50" s="83"/>
      <c r="K50" s="83"/>
      <c r="N50" s="74"/>
      <c r="O50" s="65"/>
      <c r="P50" s="65"/>
      <c r="Q50" s="65"/>
      <c r="R50" s="65"/>
      <c r="S50" s="65"/>
      <c r="T50" s="65"/>
    </row>
    <row r="51" spans="1:20" s="81" customFormat="1" x14ac:dyDescent="0.25">
      <c r="A51" s="65"/>
      <c r="B51" s="82"/>
      <c r="C51" s="83"/>
      <c r="D51" s="83"/>
      <c r="E51" s="83"/>
      <c r="F51" s="83"/>
      <c r="G51" s="83"/>
      <c r="H51" s="83"/>
      <c r="I51" s="83"/>
      <c r="J51" s="83"/>
      <c r="K51" s="83"/>
      <c r="N51" s="74"/>
      <c r="O51" s="65"/>
      <c r="P51" s="65"/>
      <c r="Q51" s="65"/>
      <c r="R51" s="65"/>
      <c r="S51" s="65"/>
      <c r="T51" s="65"/>
    </row>
    <row r="52" spans="1:20" s="81" customFormat="1" x14ac:dyDescent="0.25">
      <c r="A52" s="65"/>
      <c r="B52" s="82"/>
      <c r="C52" s="83"/>
      <c r="D52" s="83"/>
      <c r="E52" s="83"/>
      <c r="F52" s="83"/>
      <c r="G52" s="83"/>
      <c r="H52" s="83"/>
      <c r="I52" s="83"/>
      <c r="J52" s="83"/>
      <c r="K52" s="83"/>
      <c r="N52" s="74"/>
      <c r="O52" s="65"/>
      <c r="P52" s="65"/>
      <c r="Q52" s="65"/>
      <c r="R52" s="65"/>
      <c r="S52" s="65"/>
      <c r="T52" s="65"/>
    </row>
    <row r="53" spans="1:20" s="81" customFormat="1" x14ac:dyDescent="0.25">
      <c r="A53" s="65"/>
      <c r="B53" s="82"/>
      <c r="C53" s="83"/>
      <c r="D53" s="83"/>
      <c r="E53" s="83"/>
      <c r="F53" s="83"/>
      <c r="G53" s="83"/>
      <c r="H53" s="83"/>
      <c r="I53" s="83"/>
      <c r="J53" s="83"/>
      <c r="K53" s="83"/>
      <c r="N53" s="74"/>
      <c r="O53" s="65"/>
      <c r="P53" s="65"/>
      <c r="Q53" s="65"/>
      <c r="R53" s="65"/>
      <c r="S53" s="65"/>
      <c r="T53" s="65"/>
    </row>
    <row r="54" spans="1:20" s="81" customFormat="1" x14ac:dyDescent="0.25">
      <c r="A54" s="65"/>
      <c r="B54" s="82"/>
      <c r="C54" s="83"/>
      <c r="D54" s="83"/>
      <c r="E54" s="83"/>
      <c r="F54" s="83"/>
      <c r="G54" s="83"/>
      <c r="H54" s="83"/>
      <c r="I54" s="83"/>
      <c r="J54" s="83"/>
      <c r="K54" s="83"/>
      <c r="N54" s="74"/>
      <c r="O54" s="65"/>
      <c r="P54" s="65"/>
      <c r="Q54" s="65"/>
      <c r="R54" s="65"/>
      <c r="S54" s="65"/>
      <c r="T54" s="65"/>
    </row>
    <row r="56" spans="1:20" s="81" customFormat="1" x14ac:dyDescent="0.25">
      <c r="A56" s="78"/>
      <c r="B56" s="65"/>
      <c r="N56" s="74"/>
      <c r="O56" s="65"/>
      <c r="P56" s="65"/>
      <c r="Q56" s="65"/>
      <c r="R56" s="65"/>
      <c r="S56" s="65"/>
      <c r="T56" s="65"/>
    </row>
    <row r="57" spans="1:20" s="81" customFormat="1" x14ac:dyDescent="0.25">
      <c r="A57" s="65"/>
      <c r="B57" s="82"/>
      <c r="C57" s="83"/>
      <c r="D57" s="83"/>
      <c r="E57" s="83"/>
      <c r="F57" s="83"/>
      <c r="G57" s="83"/>
      <c r="H57" s="83"/>
      <c r="I57" s="83"/>
      <c r="J57" s="83"/>
      <c r="K57" s="83"/>
      <c r="L57" s="83"/>
      <c r="N57" s="74"/>
      <c r="O57" s="65"/>
      <c r="P57" s="65"/>
      <c r="Q57" s="65"/>
      <c r="R57" s="65"/>
      <c r="S57" s="65"/>
      <c r="T57" s="65"/>
    </row>
    <row r="58" spans="1:20" s="81" customFormat="1" x14ac:dyDescent="0.25">
      <c r="A58" s="65"/>
      <c r="B58" s="82"/>
      <c r="C58" s="83"/>
      <c r="D58" s="83"/>
      <c r="E58" s="83"/>
      <c r="F58" s="83"/>
      <c r="G58" s="83"/>
      <c r="H58" s="83"/>
      <c r="I58" s="83"/>
      <c r="J58" s="83"/>
      <c r="K58" s="83"/>
      <c r="L58" s="83"/>
      <c r="N58" s="74"/>
      <c r="O58" s="65"/>
      <c r="P58" s="65"/>
      <c r="Q58" s="65"/>
      <c r="R58" s="65"/>
      <c r="S58" s="65"/>
      <c r="T58" s="65"/>
    </row>
    <row r="59" spans="1:20" s="81" customFormat="1" x14ac:dyDescent="0.25">
      <c r="A59" s="65"/>
      <c r="B59" s="82"/>
      <c r="C59" s="83"/>
      <c r="D59" s="83"/>
      <c r="E59" s="83"/>
      <c r="F59" s="83"/>
      <c r="G59" s="83"/>
      <c r="H59" s="83"/>
      <c r="I59" s="83"/>
      <c r="J59" s="83"/>
      <c r="K59" s="83"/>
      <c r="L59" s="83"/>
      <c r="N59" s="74"/>
      <c r="O59" s="65"/>
      <c r="P59" s="65"/>
      <c r="Q59" s="65"/>
      <c r="R59" s="65"/>
      <c r="S59" s="65"/>
      <c r="T59" s="65"/>
    </row>
    <row r="60" spans="1:20" s="81" customFormat="1" x14ac:dyDescent="0.25">
      <c r="A60" s="65"/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N60" s="74"/>
      <c r="O60" s="65"/>
      <c r="P60" s="65"/>
      <c r="Q60" s="65"/>
      <c r="R60" s="65"/>
      <c r="S60" s="65"/>
      <c r="T60" s="65"/>
    </row>
    <row r="61" spans="1:20" s="81" customFormat="1" x14ac:dyDescent="0.25">
      <c r="A61" s="65"/>
      <c r="B61" s="82"/>
      <c r="C61" s="83"/>
      <c r="D61" s="83"/>
      <c r="E61" s="83"/>
      <c r="F61" s="83"/>
      <c r="G61" s="83"/>
      <c r="H61" s="83"/>
      <c r="I61" s="83"/>
      <c r="J61" s="83"/>
      <c r="K61" s="83"/>
      <c r="L61" s="83"/>
      <c r="N61" s="74"/>
      <c r="O61" s="65"/>
      <c r="P61" s="65"/>
      <c r="Q61" s="65"/>
      <c r="R61" s="65"/>
      <c r="S61" s="65"/>
      <c r="T61" s="65"/>
    </row>
    <row r="62" spans="1:20" s="81" customFormat="1" x14ac:dyDescent="0.25">
      <c r="A62" s="65"/>
      <c r="B62" s="82"/>
      <c r="C62" s="83"/>
      <c r="D62" s="83"/>
      <c r="E62" s="83"/>
      <c r="F62" s="83"/>
      <c r="G62" s="83"/>
      <c r="H62" s="83"/>
      <c r="I62" s="83"/>
      <c r="J62" s="83"/>
      <c r="K62" s="83"/>
      <c r="L62" s="83"/>
      <c r="N62" s="74"/>
      <c r="O62" s="65"/>
      <c r="P62" s="65"/>
      <c r="Q62" s="65"/>
      <c r="R62" s="65"/>
      <c r="S62" s="65"/>
      <c r="T62" s="65"/>
    </row>
    <row r="63" spans="1:20" s="81" customFormat="1" x14ac:dyDescent="0.25">
      <c r="A63" s="65"/>
      <c r="B63" s="82"/>
      <c r="C63" s="83"/>
      <c r="D63" s="83"/>
      <c r="E63" s="83"/>
      <c r="F63" s="83"/>
      <c r="G63" s="83"/>
      <c r="H63" s="83"/>
      <c r="I63" s="83"/>
      <c r="J63" s="83"/>
      <c r="K63" s="83"/>
      <c r="L63" s="83"/>
      <c r="N63" s="74"/>
      <c r="O63" s="65"/>
      <c r="P63" s="65"/>
      <c r="Q63" s="65"/>
      <c r="R63" s="65"/>
      <c r="S63" s="65"/>
      <c r="T63" s="65"/>
    </row>
    <row r="64" spans="1:20" s="81" customFormat="1" x14ac:dyDescent="0.25">
      <c r="A64" s="65"/>
      <c r="B64" s="82"/>
      <c r="C64" s="83"/>
      <c r="D64" s="83"/>
      <c r="E64" s="83"/>
      <c r="F64" s="83"/>
      <c r="G64" s="83"/>
      <c r="H64" s="83"/>
      <c r="I64" s="83"/>
      <c r="J64" s="83"/>
      <c r="K64" s="83"/>
      <c r="L64" s="83"/>
      <c r="N64" s="74"/>
      <c r="O64" s="65"/>
      <c r="P64" s="65"/>
      <c r="Q64" s="65"/>
      <c r="R64" s="65"/>
      <c r="S64" s="65"/>
      <c r="T64" s="65"/>
    </row>
    <row r="65" spans="1:20" s="81" customFormat="1" x14ac:dyDescent="0.25">
      <c r="A65" s="65"/>
      <c r="B65" s="82"/>
      <c r="C65" s="83"/>
      <c r="D65" s="83"/>
      <c r="E65" s="83"/>
      <c r="F65" s="83"/>
      <c r="G65" s="83"/>
      <c r="H65" s="83"/>
      <c r="I65" s="83"/>
      <c r="J65" s="83"/>
      <c r="K65" s="83"/>
      <c r="L65" s="83"/>
      <c r="N65" s="74"/>
      <c r="O65" s="65"/>
      <c r="P65" s="65"/>
      <c r="Q65" s="65"/>
      <c r="R65" s="65"/>
      <c r="S65" s="65"/>
      <c r="T65" s="65"/>
    </row>
    <row r="66" spans="1:20" s="81" customFormat="1" x14ac:dyDescent="0.25">
      <c r="A66" s="65"/>
      <c r="B66" s="82"/>
      <c r="C66" s="83"/>
      <c r="D66" s="83"/>
      <c r="E66" s="83"/>
      <c r="F66" s="83"/>
      <c r="G66" s="83"/>
      <c r="H66" s="83"/>
      <c r="I66" s="83"/>
      <c r="J66" s="83"/>
      <c r="K66" s="83"/>
      <c r="L66" s="83"/>
      <c r="N66" s="74"/>
      <c r="O66" s="65"/>
      <c r="P66" s="65"/>
      <c r="Q66" s="65"/>
      <c r="R66" s="65"/>
      <c r="S66" s="65"/>
      <c r="T66" s="65"/>
    </row>
    <row r="67" spans="1:20" s="81" customFormat="1" x14ac:dyDescent="0.25">
      <c r="A67" s="65"/>
      <c r="B67" s="65"/>
      <c r="C67" s="83"/>
      <c r="D67" s="83"/>
      <c r="E67" s="83"/>
      <c r="F67" s="83"/>
      <c r="G67" s="83"/>
      <c r="H67" s="83"/>
      <c r="I67" s="83"/>
      <c r="J67" s="83"/>
      <c r="K67" s="83"/>
      <c r="L67" s="83"/>
      <c r="N67" s="74"/>
      <c r="O67" s="65"/>
      <c r="P67" s="65"/>
      <c r="Q67" s="65"/>
      <c r="R67" s="65"/>
      <c r="S67" s="65"/>
      <c r="T67" s="65"/>
    </row>
    <row r="68" spans="1:20" s="81" customFormat="1" x14ac:dyDescent="0.25">
      <c r="A68" s="65"/>
      <c r="B68" s="82"/>
      <c r="C68" s="83"/>
      <c r="D68" s="83"/>
      <c r="E68" s="83"/>
      <c r="F68" s="83"/>
      <c r="G68" s="83"/>
      <c r="H68" s="83"/>
      <c r="I68" s="83"/>
      <c r="J68" s="83"/>
      <c r="K68" s="83"/>
      <c r="L68" s="83"/>
      <c r="N68" s="74"/>
      <c r="O68" s="65"/>
      <c r="P68" s="65"/>
      <c r="Q68" s="65"/>
      <c r="R68" s="65"/>
      <c r="S68" s="65"/>
      <c r="T68" s="65"/>
    </row>
    <row r="69" spans="1:20" s="81" customFormat="1" x14ac:dyDescent="0.25">
      <c r="A69" s="65"/>
      <c r="B69" s="82"/>
      <c r="C69" s="83"/>
      <c r="D69" s="83"/>
      <c r="E69" s="83"/>
      <c r="F69" s="83"/>
      <c r="G69" s="83"/>
      <c r="H69" s="83"/>
      <c r="I69" s="83"/>
      <c r="J69" s="83"/>
      <c r="K69" s="83"/>
      <c r="L69" s="83"/>
      <c r="N69" s="74"/>
      <c r="O69" s="65"/>
      <c r="P69" s="65"/>
      <c r="Q69" s="65"/>
      <c r="R69" s="65"/>
      <c r="S69" s="65"/>
      <c r="T69" s="65"/>
    </row>
    <row r="70" spans="1:20" s="81" customFormat="1" x14ac:dyDescent="0.25">
      <c r="A70" s="65"/>
      <c r="B70" s="82"/>
      <c r="C70" s="83"/>
      <c r="D70" s="83"/>
      <c r="E70" s="83"/>
      <c r="F70" s="83"/>
      <c r="G70" s="83"/>
      <c r="H70" s="83"/>
      <c r="I70" s="83"/>
      <c r="J70" s="83"/>
      <c r="K70" s="83"/>
      <c r="L70" s="83"/>
      <c r="N70" s="74"/>
      <c r="O70" s="65"/>
      <c r="P70" s="65"/>
      <c r="Q70" s="65"/>
      <c r="R70" s="65"/>
      <c r="S70" s="65"/>
      <c r="T70" s="65"/>
    </row>
    <row r="71" spans="1:20" s="81" customFormat="1" x14ac:dyDescent="0.25">
      <c r="A71" s="65"/>
      <c r="B71" s="82"/>
      <c r="C71" s="83"/>
      <c r="D71" s="83"/>
      <c r="E71" s="83"/>
      <c r="F71" s="83"/>
      <c r="G71" s="83"/>
      <c r="H71" s="83"/>
      <c r="I71" s="83"/>
      <c r="J71" s="83"/>
      <c r="K71" s="83"/>
      <c r="L71" s="83"/>
      <c r="N71" s="74"/>
      <c r="O71" s="65"/>
      <c r="P71" s="65"/>
      <c r="Q71" s="65"/>
      <c r="R71" s="65"/>
      <c r="S71" s="65"/>
      <c r="T71" s="65"/>
    </row>
    <row r="72" spans="1:20" s="81" customFormat="1" x14ac:dyDescent="0.25">
      <c r="A72" s="65"/>
      <c r="B72" s="82"/>
      <c r="C72" s="83"/>
      <c r="D72" s="83"/>
      <c r="E72" s="83"/>
      <c r="F72" s="83"/>
      <c r="G72" s="83"/>
      <c r="H72" s="83"/>
      <c r="I72" s="83"/>
      <c r="J72" s="83"/>
      <c r="K72" s="83"/>
      <c r="L72" s="83"/>
      <c r="N72" s="74"/>
      <c r="O72" s="65"/>
      <c r="P72" s="65"/>
      <c r="Q72" s="65"/>
      <c r="R72" s="65"/>
      <c r="S72" s="65"/>
      <c r="T72" s="65"/>
    </row>
    <row r="73" spans="1:20" s="81" customFormat="1" x14ac:dyDescent="0.25">
      <c r="A73" s="65"/>
      <c r="B73" s="82"/>
      <c r="C73" s="83"/>
      <c r="D73" s="83"/>
      <c r="E73" s="83"/>
      <c r="F73" s="83"/>
      <c r="G73" s="83"/>
      <c r="H73" s="83"/>
      <c r="I73" s="83"/>
      <c r="J73" s="83"/>
      <c r="K73" s="83"/>
      <c r="L73" s="83"/>
      <c r="N73" s="74"/>
      <c r="O73" s="65"/>
      <c r="P73" s="65"/>
      <c r="Q73" s="65"/>
      <c r="R73" s="65"/>
      <c r="S73" s="65"/>
      <c r="T73" s="65"/>
    </row>
    <row r="77" spans="1:20" s="81" customFormat="1" x14ac:dyDescent="0.25">
      <c r="A77" s="65"/>
      <c r="B77" s="65"/>
      <c r="C77" s="84"/>
      <c r="E77" s="83"/>
      <c r="N77" s="74"/>
      <c r="O77" s="65"/>
      <c r="P77" s="65"/>
      <c r="Q77" s="65"/>
      <c r="R77" s="65"/>
      <c r="S77" s="65"/>
      <c r="T77" s="65"/>
    </row>
    <row r="78" spans="1:20" s="81" customFormat="1" x14ac:dyDescent="0.25">
      <c r="A78" s="65"/>
      <c r="B78" s="65"/>
      <c r="C78" s="84"/>
      <c r="E78" s="83"/>
      <c r="N78" s="74"/>
      <c r="O78" s="65"/>
      <c r="P78" s="65"/>
      <c r="Q78" s="65"/>
      <c r="R78" s="65"/>
      <c r="S78" s="65"/>
      <c r="T78" s="65"/>
    </row>
    <row r="79" spans="1:20" s="81" customFormat="1" x14ac:dyDescent="0.25">
      <c r="A79" s="65"/>
      <c r="B79" s="65"/>
      <c r="C79" s="84"/>
      <c r="E79" s="83"/>
      <c r="N79" s="74"/>
      <c r="O79" s="65"/>
      <c r="P79" s="65"/>
      <c r="Q79" s="65"/>
      <c r="R79" s="65"/>
      <c r="S79" s="65"/>
      <c r="T79" s="65"/>
    </row>
    <row r="80" spans="1:20" s="81" customFormat="1" x14ac:dyDescent="0.25">
      <c r="A80" s="65"/>
      <c r="B80" s="65"/>
      <c r="C80" s="84"/>
      <c r="E80" s="83"/>
      <c r="N80" s="74"/>
      <c r="O80" s="65"/>
      <c r="P80" s="65"/>
      <c r="Q80" s="65"/>
      <c r="R80" s="65"/>
      <c r="S80" s="65"/>
      <c r="T80" s="65"/>
    </row>
    <row r="81" spans="1:20" s="81" customFormat="1" x14ac:dyDescent="0.25">
      <c r="A81" s="65"/>
      <c r="B81" s="65"/>
      <c r="C81" s="84"/>
      <c r="E81" s="83"/>
      <c r="N81" s="74"/>
      <c r="O81" s="65"/>
      <c r="P81" s="65"/>
      <c r="Q81" s="65"/>
      <c r="R81" s="65"/>
      <c r="S81" s="65"/>
      <c r="T81" s="65"/>
    </row>
    <row r="82" spans="1:20" s="81" customFormat="1" x14ac:dyDescent="0.25">
      <c r="A82" s="65"/>
      <c r="B82" s="65"/>
      <c r="C82" s="84"/>
      <c r="E82" s="83"/>
      <c r="N82" s="74"/>
      <c r="O82" s="65"/>
      <c r="P82" s="65"/>
      <c r="Q82" s="65"/>
      <c r="R82" s="65"/>
      <c r="S82" s="65"/>
      <c r="T82" s="65"/>
    </row>
  </sheetData>
  <mergeCells count="1">
    <mergeCell ref="B4:C4"/>
  </mergeCells>
  <pageMargins left="0.5" right="0.5" top="1" bottom="1" header="0.3" footer="0.3"/>
  <pageSetup scale="65" orientation="landscape" r:id="rId1"/>
  <headerFooter>
    <oddFooter>&amp;C&amp;"Arial,Regular"&amp;10Page 11.2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7BC5-40E5-4ABF-ACBF-38D4D7E42489}">
  <dimension ref="A1:L72"/>
  <sheetViews>
    <sheetView workbookViewId="0">
      <selection activeCell="G32" sqref="G32"/>
    </sheetView>
  </sheetViews>
  <sheetFormatPr defaultColWidth="9.140625" defaultRowHeight="12.75" x14ac:dyDescent="0.2"/>
  <cols>
    <col min="1" max="1" width="12.42578125" style="100" bestFit="1" customWidth="1"/>
    <col min="2" max="2" width="7.5703125" style="100" bestFit="1" customWidth="1"/>
    <col min="3" max="3" width="12.7109375" style="100" bestFit="1" customWidth="1"/>
    <col min="4" max="4" width="3.5703125" style="101" customWidth="1"/>
    <col min="5" max="5" width="9.140625" style="100"/>
    <col min="6" max="6" width="10.7109375" style="100" customWidth="1"/>
    <col min="7" max="7" width="7.28515625" style="100" bestFit="1" customWidth="1"/>
    <col min="8" max="8" width="12.28515625" style="100" bestFit="1" customWidth="1"/>
    <col min="9" max="9" width="12.85546875" style="100" customWidth="1"/>
    <col min="10" max="10" width="3.28515625" style="100" customWidth="1"/>
    <col min="11" max="16384" width="9.140625" style="100"/>
  </cols>
  <sheetData>
    <row r="1" spans="1:6" ht="15" x14ac:dyDescent="0.25">
      <c r="A1" s="102" t="s">
        <v>209</v>
      </c>
      <c r="B1" s="65"/>
      <c r="C1" s="65"/>
      <c r="D1" s="102"/>
      <c r="E1" s="102"/>
      <c r="F1" s="65"/>
    </row>
    <row r="2" spans="1:6" ht="15" x14ac:dyDescent="0.25">
      <c r="A2" s="103" t="s">
        <v>25</v>
      </c>
      <c r="B2" s="103" t="s">
        <v>102</v>
      </c>
      <c r="C2" s="103" t="s">
        <v>20</v>
      </c>
      <c r="D2" s="103"/>
      <c r="E2" s="103" t="s">
        <v>103</v>
      </c>
      <c r="F2" s="65"/>
    </row>
    <row r="3" spans="1:6" x14ac:dyDescent="0.2">
      <c r="A3" s="104" t="s">
        <v>6</v>
      </c>
      <c r="B3" s="104" t="s">
        <v>75</v>
      </c>
      <c r="C3" s="104" t="s">
        <v>99</v>
      </c>
      <c r="D3" s="105"/>
      <c r="E3" s="105">
        <v>2.7150055591545742E-2</v>
      </c>
      <c r="F3" s="106"/>
    </row>
    <row r="4" spans="1:6" x14ac:dyDescent="0.2">
      <c r="A4" s="104" t="s">
        <v>6</v>
      </c>
      <c r="B4" s="104" t="s">
        <v>210</v>
      </c>
      <c r="C4" s="104" t="s">
        <v>211</v>
      </c>
      <c r="D4" s="105"/>
      <c r="E4" s="105">
        <v>2.5346172063397666E-2</v>
      </c>
      <c r="F4" s="106"/>
    </row>
    <row r="5" spans="1:6" x14ac:dyDescent="0.2">
      <c r="A5" s="104" t="s">
        <v>6</v>
      </c>
      <c r="B5" s="104" t="s">
        <v>66</v>
      </c>
      <c r="C5" s="104" t="s">
        <v>98</v>
      </c>
      <c r="D5" s="105"/>
      <c r="E5" s="105">
        <v>2.2744040495931508E-2</v>
      </c>
      <c r="F5" s="106"/>
    </row>
    <row r="6" spans="1:6" x14ac:dyDescent="0.2">
      <c r="A6" s="104" t="s">
        <v>6</v>
      </c>
      <c r="B6" s="104" t="s">
        <v>57</v>
      </c>
      <c r="C6" s="104" t="s">
        <v>97</v>
      </c>
      <c r="D6" s="105"/>
      <c r="E6" s="105">
        <v>2.53861805592322E-2</v>
      </c>
      <c r="F6" s="106"/>
    </row>
    <row r="7" spans="1:6" x14ac:dyDescent="0.2">
      <c r="A7" s="104" t="s">
        <v>6</v>
      </c>
      <c r="B7" s="107" t="s">
        <v>55</v>
      </c>
      <c r="C7" s="104" t="s">
        <v>96</v>
      </c>
      <c r="D7" s="105"/>
      <c r="E7" s="105">
        <v>2.582746219570009E-2</v>
      </c>
      <c r="F7" s="106"/>
    </row>
    <row r="8" spans="1:6" x14ac:dyDescent="0.2">
      <c r="A8" s="104" t="s">
        <v>6</v>
      </c>
      <c r="B8" s="107" t="s">
        <v>53</v>
      </c>
      <c r="C8" s="104" t="s">
        <v>95</v>
      </c>
      <c r="D8" s="105"/>
      <c r="E8" s="105">
        <v>2.6561430244868327E-2</v>
      </c>
      <c r="F8" s="106"/>
    </row>
    <row r="9" spans="1:6" x14ac:dyDescent="0.2">
      <c r="A9" s="104" t="s">
        <v>6</v>
      </c>
      <c r="B9" s="104" t="s">
        <v>81</v>
      </c>
      <c r="C9" s="104" t="s">
        <v>212</v>
      </c>
      <c r="D9" s="105"/>
      <c r="E9" s="105">
        <v>2.6480270053926103E-2</v>
      </c>
      <c r="F9" s="106"/>
    </row>
    <row r="10" spans="1:6" x14ac:dyDescent="0.2">
      <c r="A10" s="104" t="s">
        <v>4</v>
      </c>
      <c r="B10" s="107" t="s">
        <v>75</v>
      </c>
      <c r="C10" s="104" t="s">
        <v>93</v>
      </c>
      <c r="D10" s="105"/>
      <c r="E10" s="105">
        <v>2.0163142017093953E-2</v>
      </c>
      <c r="F10" s="106"/>
    </row>
    <row r="11" spans="1:6" x14ac:dyDescent="0.2">
      <c r="A11" s="104" t="s">
        <v>4</v>
      </c>
      <c r="B11" s="107" t="s">
        <v>50</v>
      </c>
      <c r="C11" s="104" t="s">
        <v>92</v>
      </c>
      <c r="D11" s="105"/>
      <c r="E11" s="105">
        <v>3.6234370905640814E-2</v>
      </c>
      <c r="F11" s="106"/>
    </row>
    <row r="12" spans="1:6" x14ac:dyDescent="0.2">
      <c r="A12" s="104" t="s">
        <v>4</v>
      </c>
      <c r="B12" s="104" t="s">
        <v>28</v>
      </c>
      <c r="C12" s="104" t="s">
        <v>91</v>
      </c>
      <c r="D12" s="105"/>
      <c r="E12" s="105">
        <v>2.9134005263562975E-2</v>
      </c>
      <c r="F12" s="106"/>
    </row>
    <row r="13" spans="1:6" x14ac:dyDescent="0.2">
      <c r="A13" s="104" t="s">
        <v>4</v>
      </c>
      <c r="B13" s="104" t="s">
        <v>27</v>
      </c>
      <c r="C13" s="104" t="s">
        <v>90</v>
      </c>
      <c r="D13" s="105"/>
      <c r="E13" s="105">
        <v>4.7619111517986805E-2</v>
      </c>
      <c r="F13" s="106"/>
    </row>
    <row r="14" spans="1:6" x14ac:dyDescent="0.2">
      <c r="A14" s="104" t="s">
        <v>4</v>
      </c>
      <c r="B14" s="104" t="s">
        <v>70</v>
      </c>
      <c r="C14" s="104" t="s">
        <v>89</v>
      </c>
      <c r="D14" s="105"/>
      <c r="E14" s="105">
        <v>5.7966499484002912E-2</v>
      </c>
      <c r="F14" s="106"/>
    </row>
    <row r="15" spans="1:6" x14ac:dyDescent="0.2">
      <c r="A15" s="104" t="s">
        <v>4</v>
      </c>
      <c r="B15" s="104" t="s">
        <v>210</v>
      </c>
      <c r="C15" s="104" t="s">
        <v>213</v>
      </c>
      <c r="D15" s="105"/>
      <c r="E15" s="105">
        <v>1.9864432545517549E-2</v>
      </c>
      <c r="F15" s="106"/>
    </row>
    <row r="16" spans="1:6" x14ac:dyDescent="0.2">
      <c r="A16" s="104" t="s">
        <v>4</v>
      </c>
      <c r="B16" s="104" t="s">
        <v>33</v>
      </c>
      <c r="C16" s="104" t="s">
        <v>88</v>
      </c>
      <c r="D16" s="105"/>
      <c r="E16" s="105">
        <v>1.960618174770553E-2</v>
      </c>
      <c r="F16" s="106"/>
    </row>
    <row r="17" spans="1:12" x14ac:dyDescent="0.2">
      <c r="A17" s="104" t="s">
        <v>4</v>
      </c>
      <c r="B17" s="107" t="s">
        <v>66</v>
      </c>
      <c r="C17" s="104" t="s">
        <v>87</v>
      </c>
      <c r="D17" s="105"/>
      <c r="E17" s="105">
        <v>2.3228782932807262E-2</v>
      </c>
      <c r="F17" s="106"/>
    </row>
    <row r="18" spans="1:12" x14ac:dyDescent="0.2">
      <c r="A18" s="104" t="s">
        <v>4</v>
      </c>
      <c r="B18" s="107" t="s">
        <v>31</v>
      </c>
      <c r="C18" s="104" t="s">
        <v>86</v>
      </c>
      <c r="D18" s="105"/>
      <c r="E18" s="105">
        <v>3.8543828094415665E-2</v>
      </c>
      <c r="F18" s="106"/>
    </row>
    <row r="19" spans="1:12" x14ac:dyDescent="0.2">
      <c r="A19" s="104" t="s">
        <v>4</v>
      </c>
      <c r="B19" s="107" t="s">
        <v>59</v>
      </c>
      <c r="C19" s="104" t="s">
        <v>85</v>
      </c>
      <c r="D19" s="105"/>
      <c r="E19" s="105">
        <v>6.0806735244684086E-2</v>
      </c>
      <c r="F19" s="106"/>
    </row>
    <row r="20" spans="1:12" x14ac:dyDescent="0.2">
      <c r="A20" s="104" t="s">
        <v>4</v>
      </c>
      <c r="B20" s="107" t="s">
        <v>57</v>
      </c>
      <c r="C20" s="104" t="s">
        <v>84</v>
      </c>
      <c r="D20" s="105"/>
      <c r="E20" s="105">
        <v>2.1078842469541004E-2</v>
      </c>
      <c r="F20" s="106"/>
    </row>
    <row r="21" spans="1:12" x14ac:dyDescent="0.2">
      <c r="A21" s="104" t="s">
        <v>4</v>
      </c>
      <c r="B21" s="107" t="s">
        <v>55</v>
      </c>
      <c r="C21" s="104" t="s">
        <v>83</v>
      </c>
      <c r="D21" s="105"/>
      <c r="E21" s="105">
        <v>2.364923828385098E-2</v>
      </c>
      <c r="F21" s="106"/>
    </row>
    <row r="22" spans="1:12" x14ac:dyDescent="0.2">
      <c r="A22" s="104" t="s">
        <v>4</v>
      </c>
      <c r="B22" s="107" t="s">
        <v>53</v>
      </c>
      <c r="C22" s="104" t="s">
        <v>82</v>
      </c>
      <c r="D22" s="105"/>
      <c r="E22" s="105">
        <v>2.4755450225654233E-2</v>
      </c>
      <c r="F22" s="106"/>
    </row>
    <row r="23" spans="1:12" x14ac:dyDescent="0.2">
      <c r="A23" s="104" t="s">
        <v>4</v>
      </c>
      <c r="B23" s="107" t="s">
        <v>81</v>
      </c>
      <c r="C23" s="104" t="s">
        <v>80</v>
      </c>
      <c r="D23" s="105"/>
      <c r="E23" s="105">
        <v>2.0908931969092746E-2</v>
      </c>
      <c r="F23" s="106"/>
    </row>
    <row r="24" spans="1:12" x14ac:dyDescent="0.2">
      <c r="A24" s="104" t="s">
        <v>214</v>
      </c>
      <c r="B24" s="104" t="s">
        <v>75</v>
      </c>
      <c r="C24" s="104" t="s">
        <v>215</v>
      </c>
      <c r="D24" s="105"/>
      <c r="E24" s="105">
        <v>0</v>
      </c>
      <c r="F24" s="106"/>
    </row>
    <row r="25" spans="1:12" x14ac:dyDescent="0.2">
      <c r="A25" s="104" t="s">
        <v>214</v>
      </c>
      <c r="B25" s="104" t="s">
        <v>210</v>
      </c>
      <c r="C25" s="104" t="s">
        <v>216</v>
      </c>
      <c r="D25" s="105"/>
      <c r="E25" s="105">
        <v>0</v>
      </c>
      <c r="F25" s="106"/>
    </row>
    <row r="26" spans="1:12" x14ac:dyDescent="0.2">
      <c r="A26" s="104" t="s">
        <v>214</v>
      </c>
      <c r="B26" s="104" t="s">
        <v>66</v>
      </c>
      <c r="C26" s="104" t="s">
        <v>217</v>
      </c>
      <c r="D26" s="105"/>
      <c r="E26" s="105">
        <v>2.5403183256491369E-2</v>
      </c>
      <c r="F26" s="106"/>
    </row>
    <row r="27" spans="1:12" x14ac:dyDescent="0.2">
      <c r="A27" s="104" t="s">
        <v>214</v>
      </c>
      <c r="B27" s="104" t="s">
        <v>59</v>
      </c>
      <c r="C27" s="104" t="s">
        <v>218</v>
      </c>
      <c r="D27" s="105"/>
      <c r="E27" s="105">
        <v>5.9653886036838286E-2</v>
      </c>
      <c r="F27" s="106"/>
    </row>
    <row r="28" spans="1:12" x14ac:dyDescent="0.2">
      <c r="A28" s="104" t="s">
        <v>214</v>
      </c>
      <c r="B28" s="107" t="s">
        <v>57</v>
      </c>
      <c r="C28" s="104" t="s">
        <v>219</v>
      </c>
      <c r="D28" s="105"/>
      <c r="E28" s="105">
        <v>0</v>
      </c>
      <c r="F28" s="106"/>
      <c r="G28" s="104"/>
      <c r="H28" s="104"/>
      <c r="I28" s="105"/>
      <c r="J28" s="105"/>
      <c r="K28" s="105"/>
      <c r="L28" s="104"/>
    </row>
    <row r="29" spans="1:12" ht="15" x14ac:dyDescent="0.25">
      <c r="A29" s="104" t="s">
        <v>214</v>
      </c>
      <c r="B29" s="104" t="s">
        <v>55</v>
      </c>
      <c r="C29" s="104" t="s">
        <v>220</v>
      </c>
      <c r="D29" s="105"/>
      <c r="E29" s="105">
        <v>3.7997043259080168E-2</v>
      </c>
      <c r="F29" s="106"/>
      <c r="G29" s="65"/>
      <c r="H29" s="65"/>
      <c r="I29" s="65"/>
      <c r="J29" s="108"/>
      <c r="K29" s="108"/>
      <c r="L29" s="65"/>
    </row>
    <row r="30" spans="1:12" ht="15" x14ac:dyDescent="0.25">
      <c r="A30" s="104" t="s">
        <v>214</v>
      </c>
      <c r="B30" s="104" t="s">
        <v>53</v>
      </c>
      <c r="C30" s="104" t="s">
        <v>221</v>
      </c>
      <c r="D30" s="105"/>
      <c r="E30" s="105">
        <v>1.6742039646414141E-2</v>
      </c>
      <c r="F30" s="106"/>
      <c r="G30" s="65"/>
      <c r="H30" s="65"/>
      <c r="I30" s="65"/>
      <c r="J30" s="65"/>
      <c r="K30" s="65"/>
      <c r="L30" s="65"/>
    </row>
    <row r="31" spans="1:12" ht="15" x14ac:dyDescent="0.25">
      <c r="A31" s="104" t="s">
        <v>13</v>
      </c>
      <c r="B31" s="104" t="s">
        <v>63</v>
      </c>
      <c r="C31" s="104" t="s">
        <v>78</v>
      </c>
      <c r="D31" s="105"/>
      <c r="E31" s="105">
        <v>2.619150196839198E-2</v>
      </c>
      <c r="F31" s="106"/>
      <c r="G31" s="65"/>
      <c r="H31" s="65"/>
      <c r="I31" s="65"/>
      <c r="J31" s="65"/>
      <c r="K31" s="65"/>
      <c r="L31" s="65"/>
    </row>
    <row r="32" spans="1:12" ht="15" x14ac:dyDescent="0.25">
      <c r="A32" s="104" t="s">
        <v>13</v>
      </c>
      <c r="B32" s="104" t="s">
        <v>61</v>
      </c>
      <c r="C32" s="104" t="s">
        <v>77</v>
      </c>
      <c r="D32" s="105"/>
      <c r="E32" s="105">
        <v>4.3480814805221937E-2</v>
      </c>
      <c r="F32" s="106"/>
      <c r="G32" s="65"/>
      <c r="H32" s="65"/>
      <c r="I32" s="65"/>
      <c r="J32" s="65"/>
      <c r="K32" s="65"/>
      <c r="L32" s="65"/>
    </row>
    <row r="33" spans="1:12" ht="15" x14ac:dyDescent="0.25">
      <c r="A33" s="104" t="s">
        <v>222</v>
      </c>
      <c r="B33" s="104" t="s">
        <v>63</v>
      </c>
      <c r="C33" s="104" t="s">
        <v>223</v>
      </c>
      <c r="D33" s="105"/>
      <c r="E33" s="105">
        <v>2.1254346992150293E-2</v>
      </c>
      <c r="F33" s="106"/>
      <c r="G33" s="65"/>
      <c r="H33" s="65"/>
      <c r="I33" s="65"/>
      <c r="J33" s="65"/>
      <c r="K33" s="65"/>
      <c r="L33" s="65"/>
    </row>
    <row r="34" spans="1:12" ht="15" x14ac:dyDescent="0.25">
      <c r="A34" s="104" t="s">
        <v>224</v>
      </c>
      <c r="B34" s="104" t="s">
        <v>63</v>
      </c>
      <c r="C34" s="104" t="s">
        <v>225</v>
      </c>
      <c r="D34" s="105"/>
      <c r="E34" s="105">
        <v>0</v>
      </c>
      <c r="F34" s="106"/>
      <c r="G34" s="65"/>
      <c r="H34" s="65"/>
      <c r="I34" s="65"/>
      <c r="J34" s="65"/>
      <c r="K34" s="65"/>
      <c r="L34" s="65"/>
    </row>
    <row r="35" spans="1:12" ht="15" x14ac:dyDescent="0.25">
      <c r="A35" s="104" t="s">
        <v>226</v>
      </c>
      <c r="B35" s="104" t="s">
        <v>63</v>
      </c>
      <c r="C35" s="104" t="s">
        <v>227</v>
      </c>
      <c r="D35" s="105"/>
      <c r="E35" s="105">
        <v>0.19999999999999993</v>
      </c>
      <c r="F35" s="106"/>
      <c r="G35" s="65"/>
      <c r="H35" s="65"/>
      <c r="I35" s="65"/>
      <c r="J35" s="65"/>
      <c r="K35" s="65"/>
      <c r="L35" s="65"/>
    </row>
    <row r="36" spans="1:12" ht="15" x14ac:dyDescent="0.25">
      <c r="A36" s="104" t="s">
        <v>2</v>
      </c>
      <c r="B36" s="104" t="s">
        <v>75</v>
      </c>
      <c r="C36" s="104" t="s">
        <v>74</v>
      </c>
      <c r="D36" s="105"/>
      <c r="E36" s="105">
        <v>1.9091082419482331E-4</v>
      </c>
      <c r="F36" s="106"/>
      <c r="G36" s="65"/>
      <c r="H36" s="65"/>
      <c r="I36" s="65"/>
      <c r="J36" s="65"/>
      <c r="K36" s="65"/>
      <c r="L36" s="65"/>
    </row>
    <row r="37" spans="1:12" ht="15" x14ac:dyDescent="0.25">
      <c r="A37" s="104" t="s">
        <v>2</v>
      </c>
      <c r="B37" s="104" t="s">
        <v>50</v>
      </c>
      <c r="C37" s="104" t="s">
        <v>73</v>
      </c>
      <c r="D37" s="105"/>
      <c r="E37" s="105">
        <v>0.20000043928142344</v>
      </c>
      <c r="F37" s="106"/>
      <c r="G37" s="65"/>
      <c r="H37" s="65"/>
      <c r="I37" s="65"/>
      <c r="J37" s="65"/>
      <c r="K37" s="65"/>
      <c r="L37" s="65"/>
    </row>
    <row r="38" spans="1:12" ht="15" x14ac:dyDescent="0.25">
      <c r="A38" s="104" t="s">
        <v>2</v>
      </c>
      <c r="B38" s="104" t="s">
        <v>28</v>
      </c>
      <c r="C38" s="104" t="s">
        <v>72</v>
      </c>
      <c r="D38" s="105"/>
      <c r="E38" s="105">
        <v>4.1204030105503942E-2</v>
      </c>
      <c r="F38" s="106"/>
      <c r="G38" s="65"/>
      <c r="H38" s="65"/>
      <c r="I38" s="65"/>
      <c r="J38" s="65"/>
      <c r="K38" s="65"/>
      <c r="L38" s="65"/>
    </row>
    <row r="39" spans="1:12" ht="15" x14ac:dyDescent="0.25">
      <c r="A39" s="104" t="s">
        <v>2</v>
      </c>
      <c r="B39" s="104" t="s">
        <v>27</v>
      </c>
      <c r="C39" s="104" t="s">
        <v>71</v>
      </c>
      <c r="D39" s="105"/>
      <c r="E39" s="105">
        <v>1.7828922792076509E-2</v>
      </c>
      <c r="F39" s="106"/>
      <c r="G39" s="65"/>
      <c r="H39" s="65"/>
      <c r="I39" s="65"/>
      <c r="J39" s="65"/>
      <c r="K39" s="65"/>
      <c r="L39" s="65"/>
    </row>
    <row r="40" spans="1:12" ht="15" x14ac:dyDescent="0.25">
      <c r="A40" s="104" t="s">
        <v>2</v>
      </c>
      <c r="B40" s="104" t="s">
        <v>70</v>
      </c>
      <c r="C40" s="104" t="s">
        <v>69</v>
      </c>
      <c r="D40" s="105"/>
      <c r="E40" s="105">
        <v>6.6429610901329414E-2</v>
      </c>
      <c r="F40" s="106"/>
      <c r="G40" s="65"/>
      <c r="H40" s="65"/>
      <c r="I40" s="65"/>
      <c r="J40" s="65"/>
      <c r="K40" s="65"/>
      <c r="L40" s="65"/>
    </row>
    <row r="41" spans="1:12" ht="15" x14ac:dyDescent="0.25">
      <c r="A41" s="104" t="s">
        <v>2</v>
      </c>
      <c r="B41" s="104" t="s">
        <v>210</v>
      </c>
      <c r="C41" s="104" t="s">
        <v>228</v>
      </c>
      <c r="D41" s="105"/>
      <c r="E41" s="105">
        <v>5.1665480477722167E-3</v>
      </c>
      <c r="F41" s="106"/>
      <c r="G41" s="65"/>
      <c r="H41" s="65"/>
      <c r="I41" s="65"/>
      <c r="J41" s="65"/>
      <c r="K41" s="65"/>
      <c r="L41" s="65"/>
    </row>
    <row r="42" spans="1:12" ht="15" x14ac:dyDescent="0.25">
      <c r="A42" s="104" t="s">
        <v>2</v>
      </c>
      <c r="B42" s="104" t="s">
        <v>33</v>
      </c>
      <c r="C42" s="104" t="s">
        <v>67</v>
      </c>
      <c r="D42" s="105"/>
      <c r="E42" s="105">
        <v>0.11646407084731569</v>
      </c>
      <c r="F42" s="106"/>
      <c r="G42" s="65"/>
      <c r="H42" s="65"/>
      <c r="I42" s="65"/>
      <c r="J42" s="65"/>
      <c r="K42" s="65"/>
      <c r="L42" s="65"/>
    </row>
    <row r="43" spans="1:12" ht="15" x14ac:dyDescent="0.25">
      <c r="A43" s="104" t="s">
        <v>2</v>
      </c>
      <c r="B43" s="104" t="s">
        <v>66</v>
      </c>
      <c r="C43" s="104" t="s">
        <v>65</v>
      </c>
      <c r="D43" s="105"/>
      <c r="E43" s="105">
        <v>2.4898332233373988E-3</v>
      </c>
      <c r="F43" s="106"/>
      <c r="G43" s="65"/>
      <c r="H43" s="65"/>
      <c r="I43" s="65"/>
      <c r="J43" s="65"/>
      <c r="K43" s="65"/>
      <c r="L43" s="65"/>
    </row>
    <row r="44" spans="1:12" ht="15" x14ac:dyDescent="0.25">
      <c r="A44" s="104" t="s">
        <v>2</v>
      </c>
      <c r="B44" s="104" t="s">
        <v>31</v>
      </c>
      <c r="C44" s="104" t="s">
        <v>64</v>
      </c>
      <c r="D44" s="105"/>
      <c r="E44" s="105">
        <v>3.2534014544053011E-2</v>
      </c>
      <c r="F44" s="104"/>
      <c r="G44" s="65"/>
      <c r="H44" s="65"/>
      <c r="I44" s="65"/>
      <c r="J44" s="65"/>
      <c r="K44" s="65"/>
      <c r="L44" s="65"/>
    </row>
    <row r="45" spans="1:12" x14ac:dyDescent="0.2">
      <c r="A45" s="100" t="s">
        <v>2</v>
      </c>
      <c r="B45" s="100" t="s">
        <v>63</v>
      </c>
      <c r="C45" s="100" t="s">
        <v>62</v>
      </c>
      <c r="E45" s="100">
        <v>2.5928575803631258E-2</v>
      </c>
    </row>
    <row r="46" spans="1:12" ht="15" x14ac:dyDescent="0.25">
      <c r="A46" s="104" t="s">
        <v>2</v>
      </c>
      <c r="B46" s="65" t="s">
        <v>61</v>
      </c>
      <c r="C46" s="65" t="s">
        <v>60</v>
      </c>
      <c r="D46" s="65"/>
      <c r="E46" s="65">
        <v>3.1969240664787346E-2</v>
      </c>
      <c r="F46" s="65"/>
    </row>
    <row r="47" spans="1:12" ht="15" x14ac:dyDescent="0.25">
      <c r="A47" s="104" t="s">
        <v>2</v>
      </c>
      <c r="B47" s="104" t="s">
        <v>59</v>
      </c>
      <c r="C47" s="104" t="s">
        <v>58</v>
      </c>
      <c r="D47" s="104"/>
      <c r="E47" s="104">
        <v>7.0850415660855592E-2</v>
      </c>
      <c r="F47" s="65"/>
    </row>
    <row r="48" spans="1:12" x14ac:dyDescent="0.2">
      <c r="A48" s="104" t="s">
        <v>2</v>
      </c>
      <c r="B48" s="114" t="s">
        <v>57</v>
      </c>
      <c r="C48" s="105" t="s">
        <v>56</v>
      </c>
      <c r="D48" s="105"/>
      <c r="E48" s="105">
        <v>-1.4032574410196873E-3</v>
      </c>
      <c r="F48" s="110"/>
    </row>
    <row r="49" spans="1:6" x14ac:dyDescent="0.2">
      <c r="A49" s="104" t="s">
        <v>2</v>
      </c>
      <c r="B49" s="114" t="s">
        <v>55</v>
      </c>
      <c r="C49" s="105" t="s">
        <v>54</v>
      </c>
      <c r="D49" s="105"/>
      <c r="E49" s="105">
        <v>6.1203157161941206E-5</v>
      </c>
      <c r="F49" s="110"/>
    </row>
    <row r="50" spans="1:6" x14ac:dyDescent="0.2">
      <c r="A50" s="104" t="s">
        <v>2</v>
      </c>
      <c r="B50" s="107" t="s">
        <v>53</v>
      </c>
      <c r="C50" s="109" t="s">
        <v>52</v>
      </c>
      <c r="D50" s="105"/>
      <c r="E50" s="105">
        <v>2.2269769707144269E-2</v>
      </c>
      <c r="F50" s="110"/>
    </row>
    <row r="51" spans="1:6" x14ac:dyDescent="0.2">
      <c r="A51" s="104" t="s">
        <v>229</v>
      </c>
      <c r="B51" s="104" t="s">
        <v>63</v>
      </c>
      <c r="C51" s="109" t="s">
        <v>230</v>
      </c>
      <c r="D51" s="105"/>
      <c r="E51" s="105">
        <v>0</v>
      </c>
      <c r="F51" s="110"/>
    </row>
    <row r="52" spans="1:6" x14ac:dyDescent="0.2">
      <c r="A52" s="104" t="s">
        <v>231</v>
      </c>
      <c r="B52" s="104" t="s">
        <v>50</v>
      </c>
      <c r="C52" s="109" t="s">
        <v>232</v>
      </c>
      <c r="D52" s="105"/>
      <c r="E52" s="105">
        <v>0</v>
      </c>
      <c r="F52" s="110"/>
    </row>
    <row r="53" spans="1:6" x14ac:dyDescent="0.2">
      <c r="A53" s="104" t="s">
        <v>11</v>
      </c>
      <c r="B53" s="104" t="s">
        <v>28</v>
      </c>
      <c r="C53" s="109" t="s">
        <v>49</v>
      </c>
      <c r="D53" s="105"/>
      <c r="E53" s="105">
        <v>3.516804777139574E-2</v>
      </c>
      <c r="F53" s="110"/>
    </row>
    <row r="54" spans="1:6" x14ac:dyDescent="0.2">
      <c r="A54" s="104" t="s">
        <v>11</v>
      </c>
      <c r="B54" s="104" t="s">
        <v>27</v>
      </c>
      <c r="C54" s="109" t="s">
        <v>48</v>
      </c>
      <c r="D54" s="105"/>
      <c r="E54" s="105">
        <v>3.6835341164150458E-2</v>
      </c>
      <c r="F54" s="110"/>
    </row>
    <row r="55" spans="1:6" x14ac:dyDescent="0.2">
      <c r="A55" s="104" t="s">
        <v>11</v>
      </c>
      <c r="B55" s="104" t="s">
        <v>66</v>
      </c>
      <c r="C55" s="109" t="s">
        <v>233</v>
      </c>
      <c r="D55" s="105"/>
      <c r="E55" s="105">
        <v>0.1043658492839217</v>
      </c>
      <c r="F55" s="110"/>
    </row>
    <row r="56" spans="1:6" x14ac:dyDescent="0.2">
      <c r="A56" s="104" t="s">
        <v>11</v>
      </c>
      <c r="B56" s="104" t="s">
        <v>31</v>
      </c>
      <c r="C56" s="109" t="s">
        <v>47</v>
      </c>
      <c r="D56" s="105"/>
      <c r="E56" s="105">
        <v>1.9489405896369436E-3</v>
      </c>
      <c r="F56" s="110"/>
    </row>
    <row r="57" spans="1:6" x14ac:dyDescent="0.2">
      <c r="A57" s="104" t="s">
        <v>11</v>
      </c>
      <c r="B57" s="104" t="s">
        <v>46</v>
      </c>
      <c r="C57" s="109" t="s">
        <v>45</v>
      </c>
      <c r="D57" s="105"/>
      <c r="E57" s="105">
        <v>4.2086414231916398E-2</v>
      </c>
      <c r="F57" s="110"/>
    </row>
    <row r="58" spans="1:6" x14ac:dyDescent="0.2">
      <c r="A58" s="104" t="s">
        <v>11</v>
      </c>
      <c r="B58" s="104" t="s">
        <v>57</v>
      </c>
      <c r="C58" s="109" t="s">
        <v>234</v>
      </c>
      <c r="D58" s="105"/>
      <c r="E58" s="105">
        <v>4.5759934229617674E-2</v>
      </c>
      <c r="F58" s="110"/>
    </row>
    <row r="59" spans="1:6" x14ac:dyDescent="0.2">
      <c r="A59" s="104" t="s">
        <v>15</v>
      </c>
      <c r="B59" s="104" t="s">
        <v>28</v>
      </c>
      <c r="C59" s="109" t="s">
        <v>43</v>
      </c>
      <c r="D59" s="105"/>
      <c r="E59" s="105">
        <v>5.0707313508212816E-2</v>
      </c>
      <c r="F59" s="110"/>
    </row>
    <row r="60" spans="1:6" x14ac:dyDescent="0.2">
      <c r="A60" s="104" t="s">
        <v>15</v>
      </c>
      <c r="B60" s="104" t="s">
        <v>27</v>
      </c>
      <c r="C60" s="109" t="s">
        <v>42</v>
      </c>
      <c r="D60" s="105"/>
      <c r="E60" s="105">
        <v>0.1761636892887572</v>
      </c>
      <c r="F60" s="110"/>
    </row>
    <row r="61" spans="1:6" x14ac:dyDescent="0.2">
      <c r="A61" s="104" t="s">
        <v>15</v>
      </c>
      <c r="B61" s="104" t="s">
        <v>33</v>
      </c>
      <c r="C61" s="109" t="s">
        <v>41</v>
      </c>
      <c r="D61" s="105"/>
      <c r="E61" s="105">
        <v>0.20210371502590635</v>
      </c>
      <c r="F61" s="110"/>
    </row>
    <row r="62" spans="1:6" x14ac:dyDescent="0.2">
      <c r="A62" s="104" t="s">
        <v>15</v>
      </c>
      <c r="B62" s="104" t="s">
        <v>31</v>
      </c>
      <c r="C62" s="109" t="s">
        <v>40</v>
      </c>
      <c r="D62" s="105"/>
      <c r="E62" s="105">
        <v>2.8976558818059408E-2</v>
      </c>
      <c r="F62" s="110"/>
    </row>
    <row r="63" spans="1:6" x14ac:dyDescent="0.2">
      <c r="A63" s="104" t="s">
        <v>8</v>
      </c>
      <c r="B63" s="104" t="s">
        <v>28</v>
      </c>
      <c r="C63" s="109" t="s">
        <v>35</v>
      </c>
      <c r="D63" s="105"/>
      <c r="E63" s="105">
        <v>0</v>
      </c>
      <c r="F63" s="110"/>
    </row>
    <row r="64" spans="1:6" x14ac:dyDescent="0.2">
      <c r="A64" s="104" t="s">
        <v>8</v>
      </c>
      <c r="B64" s="104" t="s">
        <v>27</v>
      </c>
      <c r="C64" s="109" t="s">
        <v>34</v>
      </c>
      <c r="D64" s="105"/>
      <c r="E64" s="105">
        <v>1.7799999999999996E-2</v>
      </c>
      <c r="F64" s="110"/>
    </row>
    <row r="65" spans="1:6" x14ac:dyDescent="0.2">
      <c r="A65" s="104" t="s">
        <v>8</v>
      </c>
      <c r="B65" s="104" t="s">
        <v>31</v>
      </c>
      <c r="C65" s="109" t="s">
        <v>30</v>
      </c>
      <c r="D65" s="105"/>
      <c r="E65" s="105">
        <v>1.7138885551093868E-2</v>
      </c>
      <c r="F65" s="110"/>
    </row>
    <row r="66" spans="1:6" x14ac:dyDescent="0.2">
      <c r="A66" s="104"/>
      <c r="B66" s="104"/>
      <c r="C66" s="109"/>
      <c r="D66" s="105"/>
      <c r="E66" s="105"/>
      <c r="F66" s="110"/>
    </row>
    <row r="67" spans="1:6" x14ac:dyDescent="0.2">
      <c r="A67" s="104"/>
      <c r="B67" s="104"/>
      <c r="C67" s="109"/>
      <c r="D67" s="105"/>
      <c r="E67" s="105"/>
      <c r="F67" s="110"/>
    </row>
    <row r="68" spans="1:6" x14ac:dyDescent="0.2">
      <c r="A68" s="104"/>
      <c r="B68" s="104"/>
      <c r="C68" s="109"/>
      <c r="D68" s="105"/>
      <c r="E68" s="105"/>
      <c r="F68" s="110"/>
    </row>
    <row r="69" spans="1:6" x14ac:dyDescent="0.2">
      <c r="A69" s="104"/>
      <c r="B69" s="104"/>
      <c r="C69" s="109"/>
      <c r="D69" s="105"/>
      <c r="E69" s="105"/>
      <c r="F69" s="110"/>
    </row>
    <row r="70" spans="1:6" x14ac:dyDescent="0.2">
      <c r="A70" s="104"/>
      <c r="B70" s="104"/>
      <c r="C70" s="109"/>
      <c r="D70" s="105"/>
      <c r="E70" s="105"/>
      <c r="F70" s="110"/>
    </row>
    <row r="71" spans="1:6" x14ac:dyDescent="0.2">
      <c r="A71" s="104"/>
      <c r="B71" s="104"/>
      <c r="C71" s="109"/>
      <c r="D71" s="105"/>
      <c r="E71" s="105"/>
      <c r="F71" s="110"/>
    </row>
    <row r="72" spans="1:6" x14ac:dyDescent="0.2">
      <c r="A72" s="104"/>
      <c r="B72" s="104"/>
      <c r="C72" s="105"/>
      <c r="D72" s="105"/>
      <c r="E72" s="105"/>
      <c r="F72" s="104"/>
    </row>
  </sheetData>
  <pageMargins left="0.7" right="0.7" top="0.75" bottom="0.75" header="0.3" footer="0.3"/>
  <pageSetup orientation="portrait" r:id="rId1"/>
  <headerFooter>
    <oddHeader>&amp;LUT - 20-035-04
UAE 3.9&amp;RAttachment UAE 3.9 1st Revised</oddHeader>
    <oddFooter>&amp;L&amp;F&amp;CPage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2024-07-15T07:00:00+00:00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5B589FA-98FC-4634-9B99-D444CF6E8568}"/>
</file>

<file path=customXml/itemProps2.xml><?xml version="1.0" encoding="utf-8"?>
<ds:datastoreItem xmlns:ds="http://schemas.openxmlformats.org/officeDocument/2006/customXml" ds:itemID="{06283B89-3A3D-4F5F-AD38-D13218DE4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7AEBE-218A-45E9-899E-CAB1ABB25A5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microsoft.com/sharepoint/v3"/>
    <ds:schemaRef ds:uri="http://purl.org/dc/dcmitype/"/>
    <ds:schemaRef ds:uri="e7dde0d2-8c6c-490b-946e-18dafc1970d9"/>
    <ds:schemaRef ds:uri="http://schemas.openxmlformats.org/package/2006/metadata/core-properties"/>
    <ds:schemaRef ds:uri="d20c5dee-25dc-455a-aba9-b3b8034987f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0A4C069-8DAA-473A-B42C-6DCA3A808E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In-Rates vs. Actual_Summary</vt:lpstr>
      <vt:lpstr>Significant Specific Projects</vt:lpstr>
      <vt:lpstr>2023 WA-Alloc Projected In-Rate</vt:lpstr>
      <vt:lpstr>2023 TC Projected (UE-230172)</vt:lpstr>
      <vt:lpstr>2023 WA-Alloc Actual In-Service</vt:lpstr>
      <vt:lpstr>2023 TC Actual Additions</vt:lpstr>
      <vt:lpstr>UE-230172 Alloc. Factors</vt:lpstr>
      <vt:lpstr>Composite Rates</vt:lpstr>
      <vt:lpstr>'UE-230172 Alloc. Factors'!Print_Area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 (PacifiCorp)</dc:creator>
  <cp:lastModifiedBy>Booth, Avery (UTC)</cp:lastModifiedBy>
  <dcterms:created xsi:type="dcterms:W3CDTF">2024-06-25T16:32:54Z</dcterms:created>
  <dcterms:modified xsi:type="dcterms:W3CDTF">2024-07-15T22:50:11Z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