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37EF1757-3740-4176-8DC1-28A1C1AAD88C}" xr6:coauthVersionLast="41" xr6:coauthVersionMax="41" xr10:uidLastSave="{00000000-0000-0000-0000-000000000000}"/>
  <bookViews>
    <workbookView xWindow="-120" yWindow="-120" windowWidth="25440" windowHeight="15390" activeTab="1" xr2:uid="{00000000-000D-0000-FFFF-FFFF00000000}"/>
  </bookViews>
  <sheets>
    <sheet name="Exh. JDT-10 Pgs. 1-4" sheetId="1" r:id="rId1"/>
    <sheet name="Exh. JDT-10 Pgs. 5-8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JDT-10 Pgs. 1-4'!$A$1:$N$392</definedName>
    <definedName name="_xlnm.Print_Area" localSheetId="1">'Exh. JDT-10 Pgs. 5-8'!$A$1:$N$393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7" i="1" l="1"/>
  <c r="N386" i="1"/>
  <c r="M386" i="1"/>
  <c r="L386" i="1"/>
  <c r="K386" i="1"/>
  <c r="J386" i="1"/>
  <c r="I386" i="1"/>
  <c r="H386" i="1"/>
  <c r="G386" i="1"/>
  <c r="E386" i="1"/>
  <c r="N385" i="1"/>
  <c r="M385" i="1"/>
  <c r="L385" i="1"/>
  <c r="K385" i="1"/>
  <c r="J385" i="1"/>
  <c r="I385" i="1"/>
  <c r="H385" i="1"/>
  <c r="G385" i="1"/>
  <c r="E385" i="1"/>
  <c r="N384" i="1"/>
  <c r="M384" i="1"/>
  <c r="L384" i="1"/>
  <c r="K384" i="1"/>
  <c r="J384" i="1"/>
  <c r="I384" i="1"/>
  <c r="H384" i="1"/>
  <c r="G384" i="1"/>
  <c r="E384" i="1"/>
  <c r="B384" i="1"/>
  <c r="N383" i="1"/>
  <c r="M383" i="1"/>
  <c r="L383" i="1"/>
  <c r="K383" i="1"/>
  <c r="J383" i="1"/>
  <c r="I383" i="1"/>
  <c r="H383" i="1"/>
  <c r="G383" i="1"/>
  <c r="E383" i="1"/>
  <c r="B383" i="1"/>
  <c r="N382" i="1"/>
  <c r="M382" i="1"/>
  <c r="L382" i="1"/>
  <c r="K382" i="1"/>
  <c r="J382" i="1"/>
  <c r="I382" i="1"/>
  <c r="H382" i="1"/>
  <c r="G382" i="1"/>
  <c r="E382" i="1"/>
  <c r="B382" i="1"/>
  <c r="N381" i="1"/>
  <c r="M381" i="1"/>
  <c r="L381" i="1"/>
  <c r="K381" i="1"/>
  <c r="J381" i="1"/>
  <c r="I381" i="1"/>
  <c r="H381" i="1"/>
  <c r="G381" i="1"/>
  <c r="E381" i="1"/>
  <c r="B381" i="1"/>
  <c r="N380" i="1"/>
  <c r="M380" i="1"/>
  <c r="L380" i="1"/>
  <c r="K380" i="1"/>
  <c r="J380" i="1"/>
  <c r="I380" i="1"/>
  <c r="H380" i="1"/>
  <c r="G380" i="1"/>
  <c r="E380" i="1"/>
  <c r="B380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N374" i="1"/>
  <c r="M374" i="1"/>
  <c r="L374" i="1"/>
  <c r="K374" i="1"/>
  <c r="J374" i="1"/>
  <c r="I374" i="1"/>
  <c r="H374" i="1"/>
  <c r="G374" i="1"/>
  <c r="E374" i="1"/>
  <c r="B374" i="1"/>
  <c r="N373" i="1"/>
  <c r="M373" i="1"/>
  <c r="L373" i="1"/>
  <c r="K373" i="1"/>
  <c r="J373" i="1"/>
  <c r="I373" i="1"/>
  <c r="H373" i="1"/>
  <c r="G373" i="1"/>
  <c r="E373" i="1"/>
  <c r="B373" i="1"/>
  <c r="N372" i="1"/>
  <c r="M372" i="1"/>
  <c r="L372" i="1"/>
  <c r="K372" i="1"/>
  <c r="J372" i="1"/>
  <c r="I372" i="1"/>
  <c r="H372" i="1"/>
  <c r="G372" i="1"/>
  <c r="E372" i="1"/>
  <c r="B372" i="1"/>
  <c r="N371" i="1"/>
  <c r="M371" i="1"/>
  <c r="L371" i="1"/>
  <c r="K371" i="1"/>
  <c r="J371" i="1"/>
  <c r="I371" i="1"/>
  <c r="H371" i="1"/>
  <c r="G371" i="1"/>
  <c r="E371" i="1"/>
  <c r="B371" i="1"/>
  <c r="N370" i="1"/>
  <c r="M370" i="1"/>
  <c r="L370" i="1"/>
  <c r="K370" i="1"/>
  <c r="J370" i="1"/>
  <c r="I370" i="1"/>
  <c r="H370" i="1"/>
  <c r="G370" i="1"/>
  <c r="E370" i="1"/>
  <c r="B370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N365" i="1"/>
  <c r="M365" i="1"/>
  <c r="L365" i="1"/>
  <c r="K365" i="1"/>
  <c r="J365" i="1"/>
  <c r="I365" i="1"/>
  <c r="H365" i="1"/>
  <c r="G365" i="1"/>
  <c r="E365" i="1"/>
  <c r="B365" i="1"/>
  <c r="N364" i="1"/>
  <c r="M364" i="1"/>
  <c r="L364" i="1"/>
  <c r="K364" i="1"/>
  <c r="J364" i="1"/>
  <c r="I364" i="1"/>
  <c r="H364" i="1"/>
  <c r="G364" i="1"/>
  <c r="E364" i="1"/>
  <c r="B364" i="1"/>
  <c r="N363" i="1"/>
  <c r="M363" i="1"/>
  <c r="L363" i="1"/>
  <c r="K363" i="1"/>
  <c r="J363" i="1"/>
  <c r="I363" i="1"/>
  <c r="H363" i="1"/>
  <c r="G363" i="1"/>
  <c r="E363" i="1"/>
  <c r="B363" i="1"/>
  <c r="N362" i="1"/>
  <c r="M362" i="1"/>
  <c r="L362" i="1"/>
  <c r="K362" i="1"/>
  <c r="J362" i="1"/>
  <c r="I362" i="1"/>
  <c r="H362" i="1"/>
  <c r="G362" i="1"/>
  <c r="E362" i="1"/>
  <c r="B362" i="1"/>
  <c r="N361" i="1"/>
  <c r="M361" i="1"/>
  <c r="L361" i="1"/>
  <c r="K361" i="1"/>
  <c r="J361" i="1"/>
  <c r="I361" i="1"/>
  <c r="H361" i="1"/>
  <c r="G361" i="1"/>
  <c r="E361" i="1"/>
  <c r="B361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N356" i="1"/>
  <c r="M356" i="1"/>
  <c r="L356" i="1"/>
  <c r="K356" i="1"/>
  <c r="J356" i="1"/>
  <c r="I356" i="1"/>
  <c r="H356" i="1"/>
  <c r="G356" i="1"/>
  <c r="E356" i="1"/>
  <c r="B356" i="1"/>
  <c r="N355" i="1"/>
  <c r="M355" i="1"/>
  <c r="L355" i="1"/>
  <c r="K355" i="1"/>
  <c r="J355" i="1"/>
  <c r="I355" i="1"/>
  <c r="H355" i="1"/>
  <c r="G355" i="1"/>
  <c r="E355" i="1"/>
  <c r="B355" i="1"/>
  <c r="N354" i="1"/>
  <c r="M354" i="1"/>
  <c r="L354" i="1"/>
  <c r="K354" i="1"/>
  <c r="J354" i="1"/>
  <c r="I354" i="1"/>
  <c r="H354" i="1"/>
  <c r="G354" i="1"/>
  <c r="E354" i="1"/>
  <c r="B354" i="1"/>
  <c r="N353" i="1"/>
  <c r="M353" i="1"/>
  <c r="L353" i="1"/>
  <c r="K353" i="1"/>
  <c r="J353" i="1"/>
  <c r="I353" i="1"/>
  <c r="H353" i="1"/>
  <c r="G353" i="1"/>
  <c r="E353" i="1"/>
  <c r="B353" i="1"/>
  <c r="N352" i="1"/>
  <c r="M352" i="1"/>
  <c r="L352" i="1"/>
  <c r="K352" i="1"/>
  <c r="J352" i="1"/>
  <c r="I352" i="1"/>
  <c r="H352" i="1"/>
  <c r="G352" i="1"/>
  <c r="E352" i="1"/>
  <c r="B352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N347" i="1"/>
  <c r="M347" i="1"/>
  <c r="L347" i="1"/>
  <c r="K347" i="1"/>
  <c r="J347" i="1"/>
  <c r="I347" i="1"/>
  <c r="H347" i="1"/>
  <c r="G347" i="1"/>
  <c r="E347" i="1"/>
  <c r="B347" i="1"/>
  <c r="N346" i="1"/>
  <c r="M346" i="1"/>
  <c r="L346" i="1"/>
  <c r="K346" i="1"/>
  <c r="J346" i="1"/>
  <c r="I346" i="1"/>
  <c r="H346" i="1"/>
  <c r="G346" i="1"/>
  <c r="E346" i="1"/>
  <c r="B346" i="1"/>
  <c r="N345" i="1"/>
  <c r="M345" i="1"/>
  <c r="L345" i="1"/>
  <c r="K345" i="1"/>
  <c r="J345" i="1"/>
  <c r="I345" i="1"/>
  <c r="H345" i="1"/>
  <c r="G345" i="1"/>
  <c r="E345" i="1"/>
  <c r="B345" i="1"/>
  <c r="N344" i="1"/>
  <c r="M344" i="1"/>
  <c r="L344" i="1"/>
  <c r="K344" i="1"/>
  <c r="J344" i="1"/>
  <c r="I344" i="1"/>
  <c r="H344" i="1"/>
  <c r="G344" i="1"/>
  <c r="E344" i="1"/>
  <c r="B344" i="1"/>
  <c r="N343" i="1"/>
  <c r="M343" i="1"/>
  <c r="L343" i="1"/>
  <c r="K343" i="1"/>
  <c r="J343" i="1"/>
  <c r="I343" i="1"/>
  <c r="H343" i="1"/>
  <c r="G343" i="1"/>
  <c r="E343" i="1"/>
  <c r="B343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N338" i="1"/>
  <c r="M338" i="1"/>
  <c r="L338" i="1"/>
  <c r="K338" i="1"/>
  <c r="J338" i="1"/>
  <c r="I338" i="1"/>
  <c r="H338" i="1"/>
  <c r="G338" i="1"/>
  <c r="E338" i="1"/>
  <c r="B338" i="1"/>
  <c r="N337" i="1"/>
  <c r="M337" i="1"/>
  <c r="L337" i="1"/>
  <c r="K337" i="1"/>
  <c r="J337" i="1"/>
  <c r="I337" i="1"/>
  <c r="H337" i="1"/>
  <c r="G337" i="1"/>
  <c r="E337" i="1"/>
  <c r="B337" i="1"/>
  <c r="N336" i="1"/>
  <c r="M336" i="1"/>
  <c r="L336" i="1"/>
  <c r="K336" i="1"/>
  <c r="J336" i="1"/>
  <c r="I336" i="1"/>
  <c r="H336" i="1"/>
  <c r="G336" i="1"/>
  <c r="E336" i="1"/>
  <c r="B336" i="1"/>
  <c r="N335" i="1"/>
  <c r="M335" i="1"/>
  <c r="L335" i="1"/>
  <c r="K335" i="1"/>
  <c r="J335" i="1"/>
  <c r="I335" i="1"/>
  <c r="H335" i="1"/>
  <c r="G335" i="1"/>
  <c r="E335" i="1"/>
  <c r="B335" i="1"/>
  <c r="N334" i="1"/>
  <c r="M334" i="1"/>
  <c r="L334" i="1"/>
  <c r="K334" i="1"/>
  <c r="J334" i="1"/>
  <c r="I334" i="1"/>
  <c r="H334" i="1"/>
  <c r="G334" i="1"/>
  <c r="E334" i="1"/>
  <c r="B334" i="1"/>
  <c r="N333" i="1"/>
  <c r="M333" i="1"/>
  <c r="L333" i="1"/>
  <c r="K333" i="1"/>
  <c r="J333" i="1"/>
  <c r="I333" i="1"/>
  <c r="H333" i="1"/>
  <c r="G333" i="1"/>
  <c r="E333" i="1"/>
  <c r="B333" i="1"/>
  <c r="B331" i="1"/>
  <c r="N330" i="1"/>
  <c r="M330" i="1"/>
  <c r="L330" i="1"/>
  <c r="K330" i="1"/>
  <c r="J330" i="1"/>
  <c r="I330" i="1"/>
  <c r="H330" i="1"/>
  <c r="G330" i="1"/>
  <c r="E330" i="1"/>
  <c r="N329" i="1"/>
  <c r="M329" i="1"/>
  <c r="L329" i="1"/>
  <c r="K329" i="1"/>
  <c r="J329" i="1"/>
  <c r="I329" i="1"/>
  <c r="H329" i="1"/>
  <c r="G329" i="1"/>
  <c r="E329" i="1"/>
  <c r="B329" i="1"/>
  <c r="N328" i="1"/>
  <c r="M328" i="1"/>
  <c r="L328" i="1"/>
  <c r="K328" i="1"/>
  <c r="J328" i="1"/>
  <c r="I328" i="1"/>
  <c r="H328" i="1"/>
  <c r="G328" i="1"/>
  <c r="E328" i="1"/>
  <c r="B328" i="1"/>
  <c r="N327" i="1"/>
  <c r="M327" i="1"/>
  <c r="L327" i="1"/>
  <c r="K327" i="1"/>
  <c r="J327" i="1"/>
  <c r="I327" i="1"/>
  <c r="H327" i="1"/>
  <c r="G327" i="1"/>
  <c r="E327" i="1"/>
  <c r="B327" i="1"/>
  <c r="N326" i="1"/>
  <c r="M326" i="1"/>
  <c r="L326" i="1"/>
  <c r="K326" i="1"/>
  <c r="J326" i="1"/>
  <c r="I326" i="1"/>
  <c r="H326" i="1"/>
  <c r="G326" i="1"/>
  <c r="E326" i="1"/>
  <c r="B326" i="1"/>
  <c r="N325" i="1"/>
  <c r="M325" i="1"/>
  <c r="L325" i="1"/>
  <c r="K325" i="1"/>
  <c r="J325" i="1"/>
  <c r="I325" i="1"/>
  <c r="H325" i="1"/>
  <c r="G325" i="1"/>
  <c r="E325" i="1"/>
  <c r="B325" i="1"/>
  <c r="N324" i="1"/>
  <c r="M324" i="1"/>
  <c r="L324" i="1"/>
  <c r="K324" i="1"/>
  <c r="J324" i="1"/>
  <c r="I324" i="1"/>
  <c r="H324" i="1"/>
  <c r="G324" i="1"/>
  <c r="E324" i="1"/>
  <c r="B324" i="1"/>
  <c r="B322" i="1"/>
  <c r="N321" i="1"/>
  <c r="M321" i="1"/>
  <c r="L321" i="1"/>
  <c r="K321" i="1"/>
  <c r="J321" i="1"/>
  <c r="I321" i="1"/>
  <c r="H321" i="1"/>
  <c r="G321" i="1"/>
  <c r="E321" i="1"/>
  <c r="N320" i="1"/>
  <c r="M320" i="1"/>
  <c r="L320" i="1"/>
  <c r="K320" i="1"/>
  <c r="J320" i="1"/>
  <c r="I320" i="1"/>
  <c r="H320" i="1"/>
  <c r="G320" i="1"/>
  <c r="E320" i="1"/>
  <c r="B320" i="1"/>
  <c r="N319" i="1"/>
  <c r="M319" i="1"/>
  <c r="L319" i="1"/>
  <c r="K319" i="1"/>
  <c r="J319" i="1"/>
  <c r="I319" i="1"/>
  <c r="H319" i="1"/>
  <c r="G319" i="1"/>
  <c r="E319" i="1"/>
  <c r="B319" i="1"/>
  <c r="N318" i="1"/>
  <c r="M318" i="1"/>
  <c r="L318" i="1"/>
  <c r="K318" i="1"/>
  <c r="J318" i="1"/>
  <c r="I318" i="1"/>
  <c r="H318" i="1"/>
  <c r="G318" i="1"/>
  <c r="E318" i="1"/>
  <c r="B318" i="1"/>
  <c r="N317" i="1"/>
  <c r="M317" i="1"/>
  <c r="L317" i="1"/>
  <c r="K317" i="1"/>
  <c r="J317" i="1"/>
  <c r="I317" i="1"/>
  <c r="H317" i="1"/>
  <c r="G317" i="1"/>
  <c r="E317" i="1"/>
  <c r="B317" i="1"/>
  <c r="N316" i="1"/>
  <c r="M316" i="1"/>
  <c r="L316" i="1"/>
  <c r="K316" i="1"/>
  <c r="J316" i="1"/>
  <c r="I316" i="1"/>
  <c r="H316" i="1"/>
  <c r="G316" i="1"/>
  <c r="E316" i="1"/>
  <c r="B316" i="1"/>
  <c r="N315" i="1"/>
  <c r="M315" i="1"/>
  <c r="L315" i="1"/>
  <c r="K315" i="1"/>
  <c r="J315" i="1"/>
  <c r="I315" i="1"/>
  <c r="H315" i="1"/>
  <c r="G315" i="1"/>
  <c r="E315" i="1"/>
  <c r="B315" i="1"/>
  <c r="B313" i="1"/>
  <c r="N312" i="1"/>
  <c r="M312" i="1"/>
  <c r="L312" i="1"/>
  <c r="K312" i="1"/>
  <c r="J312" i="1"/>
  <c r="I312" i="1"/>
  <c r="H312" i="1"/>
  <c r="G312" i="1"/>
  <c r="E312" i="1"/>
  <c r="N311" i="1"/>
  <c r="M311" i="1"/>
  <c r="L311" i="1"/>
  <c r="K311" i="1"/>
  <c r="J311" i="1"/>
  <c r="I311" i="1"/>
  <c r="H311" i="1"/>
  <c r="G311" i="1"/>
  <c r="E311" i="1"/>
  <c r="B311" i="1"/>
  <c r="N310" i="1"/>
  <c r="M310" i="1"/>
  <c r="L310" i="1"/>
  <c r="K310" i="1"/>
  <c r="J310" i="1"/>
  <c r="I310" i="1"/>
  <c r="H310" i="1"/>
  <c r="G310" i="1"/>
  <c r="E310" i="1"/>
  <c r="B310" i="1"/>
  <c r="N309" i="1"/>
  <c r="M309" i="1"/>
  <c r="L309" i="1"/>
  <c r="K309" i="1"/>
  <c r="J309" i="1"/>
  <c r="I309" i="1"/>
  <c r="H309" i="1"/>
  <c r="G309" i="1"/>
  <c r="E309" i="1"/>
  <c r="B309" i="1"/>
  <c r="N308" i="1"/>
  <c r="M308" i="1"/>
  <c r="L308" i="1"/>
  <c r="K308" i="1"/>
  <c r="J308" i="1"/>
  <c r="I308" i="1"/>
  <c r="H308" i="1"/>
  <c r="G308" i="1"/>
  <c r="E308" i="1"/>
  <c r="B308" i="1"/>
  <c r="N307" i="1"/>
  <c r="M307" i="1"/>
  <c r="L307" i="1"/>
  <c r="K307" i="1"/>
  <c r="J307" i="1"/>
  <c r="I307" i="1"/>
  <c r="H307" i="1"/>
  <c r="G307" i="1"/>
  <c r="E307" i="1"/>
  <c r="B307" i="1"/>
  <c r="N306" i="1"/>
  <c r="M306" i="1"/>
  <c r="L306" i="1"/>
  <c r="K306" i="1"/>
  <c r="J306" i="1"/>
  <c r="I306" i="1"/>
  <c r="H306" i="1"/>
  <c r="G306" i="1"/>
  <c r="E306" i="1"/>
  <c r="B306" i="1"/>
  <c r="B304" i="1"/>
  <c r="N303" i="1"/>
  <c r="M303" i="1"/>
  <c r="L303" i="1"/>
  <c r="K303" i="1"/>
  <c r="J303" i="1"/>
  <c r="I303" i="1"/>
  <c r="H303" i="1"/>
  <c r="G303" i="1"/>
  <c r="E303" i="1"/>
  <c r="N302" i="1"/>
  <c r="M302" i="1"/>
  <c r="L302" i="1"/>
  <c r="K302" i="1"/>
  <c r="J302" i="1"/>
  <c r="I302" i="1"/>
  <c r="H302" i="1"/>
  <c r="G302" i="1"/>
  <c r="E302" i="1"/>
  <c r="B302" i="1"/>
  <c r="N301" i="1"/>
  <c r="M301" i="1"/>
  <c r="L301" i="1"/>
  <c r="K301" i="1"/>
  <c r="J301" i="1"/>
  <c r="I301" i="1"/>
  <c r="H301" i="1"/>
  <c r="G301" i="1"/>
  <c r="E301" i="1"/>
  <c r="B301" i="1"/>
  <c r="N300" i="1"/>
  <c r="M300" i="1"/>
  <c r="L300" i="1"/>
  <c r="K300" i="1"/>
  <c r="J300" i="1"/>
  <c r="I300" i="1"/>
  <c r="H300" i="1"/>
  <c r="G300" i="1"/>
  <c r="E300" i="1"/>
  <c r="B300" i="1"/>
  <c r="N299" i="1"/>
  <c r="M299" i="1"/>
  <c r="L299" i="1"/>
  <c r="K299" i="1"/>
  <c r="J299" i="1"/>
  <c r="I299" i="1"/>
  <c r="H299" i="1"/>
  <c r="G299" i="1"/>
  <c r="E299" i="1"/>
  <c r="B299" i="1"/>
  <c r="N298" i="1"/>
  <c r="M298" i="1"/>
  <c r="L298" i="1"/>
  <c r="K298" i="1"/>
  <c r="J298" i="1"/>
  <c r="I298" i="1"/>
  <c r="H298" i="1"/>
  <c r="G298" i="1"/>
  <c r="E298" i="1"/>
  <c r="B298" i="1"/>
  <c r="N297" i="1"/>
  <c r="M297" i="1"/>
  <c r="L297" i="1"/>
  <c r="K297" i="1"/>
  <c r="J297" i="1"/>
  <c r="I297" i="1"/>
  <c r="H297" i="1"/>
  <c r="G297" i="1"/>
  <c r="E297" i="1"/>
  <c r="B297" i="1"/>
  <c r="B295" i="1"/>
  <c r="N294" i="1"/>
  <c r="M294" i="1"/>
  <c r="L294" i="1"/>
  <c r="K294" i="1"/>
  <c r="J294" i="1"/>
  <c r="I294" i="1"/>
  <c r="H294" i="1"/>
  <c r="G294" i="1"/>
  <c r="E294" i="1"/>
  <c r="N293" i="1"/>
  <c r="M293" i="1"/>
  <c r="L293" i="1"/>
  <c r="K293" i="1"/>
  <c r="J293" i="1"/>
  <c r="I293" i="1"/>
  <c r="H293" i="1"/>
  <c r="G293" i="1"/>
  <c r="E293" i="1"/>
  <c r="B293" i="1"/>
  <c r="N292" i="1"/>
  <c r="M292" i="1"/>
  <c r="L292" i="1"/>
  <c r="K292" i="1"/>
  <c r="J292" i="1"/>
  <c r="I292" i="1"/>
  <c r="H292" i="1"/>
  <c r="G292" i="1"/>
  <c r="E292" i="1"/>
  <c r="B292" i="1"/>
  <c r="N291" i="1"/>
  <c r="M291" i="1"/>
  <c r="L291" i="1"/>
  <c r="K291" i="1"/>
  <c r="J291" i="1"/>
  <c r="I291" i="1"/>
  <c r="H291" i="1"/>
  <c r="G291" i="1"/>
  <c r="E291" i="1"/>
  <c r="B291" i="1"/>
  <c r="N290" i="1"/>
  <c r="M290" i="1"/>
  <c r="L290" i="1"/>
  <c r="K290" i="1"/>
  <c r="J290" i="1"/>
  <c r="I290" i="1"/>
  <c r="H290" i="1"/>
  <c r="G290" i="1"/>
  <c r="E290" i="1"/>
  <c r="B290" i="1"/>
  <c r="N289" i="1"/>
  <c r="M289" i="1"/>
  <c r="L289" i="1"/>
  <c r="K289" i="1"/>
  <c r="J289" i="1"/>
  <c r="I289" i="1"/>
  <c r="H289" i="1"/>
  <c r="G289" i="1"/>
  <c r="E289" i="1"/>
  <c r="B289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N279" i="1"/>
  <c r="M279" i="1"/>
  <c r="L279" i="1"/>
  <c r="K279" i="1"/>
  <c r="J279" i="1"/>
  <c r="I279" i="1"/>
  <c r="H279" i="1"/>
  <c r="G279" i="1"/>
  <c r="E279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M213" i="1"/>
  <c r="B212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M105" i="1"/>
  <c r="B104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N61" i="1"/>
  <c r="M61" i="1"/>
  <c r="L61" i="1"/>
  <c r="K61" i="1"/>
  <c r="J61" i="1"/>
  <c r="I61" i="1"/>
  <c r="H61" i="1"/>
  <c r="G61" i="1"/>
  <c r="E61" i="1"/>
  <c r="N60" i="1"/>
  <c r="M60" i="1"/>
  <c r="L60" i="1"/>
  <c r="K60" i="1"/>
  <c r="J60" i="1"/>
  <c r="I60" i="1"/>
  <c r="H60" i="1"/>
  <c r="G60" i="1"/>
  <c r="E60" i="1"/>
  <c r="N59" i="1"/>
  <c r="M59" i="1"/>
  <c r="L59" i="1"/>
  <c r="K59" i="1"/>
  <c r="J59" i="1"/>
  <c r="I59" i="1"/>
  <c r="H59" i="1"/>
  <c r="G59" i="1"/>
  <c r="E59" i="1"/>
  <c r="N58" i="1"/>
  <c r="M58" i="1"/>
  <c r="L58" i="1"/>
  <c r="K58" i="1"/>
  <c r="J58" i="1"/>
  <c r="I58" i="1"/>
  <c r="H58" i="1"/>
  <c r="G58" i="1"/>
  <c r="E58" i="1"/>
  <c r="N56" i="1"/>
  <c r="M56" i="1"/>
  <c r="L56" i="1"/>
  <c r="K56" i="1"/>
  <c r="J56" i="1"/>
  <c r="I56" i="1"/>
  <c r="H56" i="1"/>
  <c r="G56" i="1"/>
  <c r="E56" i="1"/>
  <c r="N54" i="1"/>
  <c r="M54" i="1"/>
  <c r="L54" i="1"/>
  <c r="K54" i="1"/>
  <c r="J54" i="1"/>
  <c r="I54" i="1"/>
  <c r="H54" i="1"/>
  <c r="G54" i="1"/>
  <c r="E54" i="1"/>
  <c r="N52" i="1"/>
  <c r="M52" i="1"/>
  <c r="L52" i="1"/>
  <c r="K52" i="1"/>
  <c r="J52" i="1"/>
  <c r="I52" i="1"/>
  <c r="H52" i="1"/>
  <c r="G52" i="1"/>
  <c r="E52" i="1"/>
  <c r="N51" i="1"/>
  <c r="M51" i="1"/>
  <c r="L51" i="1"/>
  <c r="K51" i="1"/>
  <c r="J51" i="1"/>
  <c r="I51" i="1"/>
  <c r="H51" i="1"/>
  <c r="G51" i="1"/>
  <c r="E51" i="1"/>
  <c r="E50" i="1"/>
  <c r="N48" i="1"/>
  <c r="M48" i="1"/>
  <c r="L48" i="1"/>
  <c r="K48" i="1"/>
  <c r="J48" i="1"/>
  <c r="I48" i="1"/>
  <c r="H48" i="1"/>
  <c r="G48" i="1"/>
  <c r="E48" i="1"/>
  <c r="N41" i="1"/>
  <c r="M41" i="1"/>
  <c r="L41" i="1"/>
  <c r="K41" i="1"/>
  <c r="J41" i="1"/>
  <c r="I41" i="1"/>
  <c r="H41" i="1"/>
  <c r="G41" i="1"/>
  <c r="E41" i="1"/>
  <c r="N40" i="1"/>
  <c r="M40" i="1"/>
  <c r="L40" i="1"/>
  <c r="K40" i="1"/>
  <c r="J40" i="1"/>
  <c r="I40" i="1"/>
  <c r="H40" i="1"/>
  <c r="G40" i="1"/>
  <c r="E40" i="1"/>
  <c r="N39" i="1"/>
  <c r="M39" i="1"/>
  <c r="L39" i="1"/>
  <c r="K39" i="1"/>
  <c r="J39" i="1"/>
  <c r="I39" i="1"/>
  <c r="H39" i="1"/>
  <c r="G39" i="1"/>
  <c r="E39" i="1"/>
  <c r="N38" i="1"/>
  <c r="M38" i="1"/>
  <c r="L38" i="1"/>
  <c r="K38" i="1"/>
  <c r="J38" i="1"/>
  <c r="I38" i="1"/>
  <c r="H38" i="1"/>
  <c r="G38" i="1"/>
  <c r="E38" i="1"/>
  <c r="N36" i="1"/>
  <c r="M36" i="1"/>
  <c r="L36" i="1"/>
  <c r="K36" i="1"/>
  <c r="J36" i="1"/>
  <c r="I36" i="1"/>
  <c r="H36" i="1"/>
  <c r="G36" i="1"/>
  <c r="E36" i="1"/>
  <c r="N34" i="1"/>
  <c r="M34" i="1"/>
  <c r="L34" i="1"/>
  <c r="K34" i="1"/>
  <c r="J34" i="1"/>
  <c r="I34" i="1"/>
  <c r="H34" i="1"/>
  <c r="G34" i="1"/>
  <c r="E34" i="1"/>
  <c r="N33" i="1"/>
  <c r="M33" i="1"/>
  <c r="L33" i="1"/>
  <c r="K33" i="1"/>
  <c r="J33" i="1"/>
  <c r="I33" i="1"/>
  <c r="H33" i="1"/>
  <c r="G33" i="1"/>
  <c r="E33" i="1"/>
  <c r="N29" i="1"/>
  <c r="M29" i="1"/>
  <c r="L29" i="1"/>
  <c r="K29" i="1"/>
  <c r="J29" i="1"/>
  <c r="I29" i="1"/>
  <c r="H29" i="1"/>
  <c r="G29" i="1"/>
  <c r="E29" i="1"/>
  <c r="N28" i="1"/>
  <c r="M28" i="1"/>
  <c r="L28" i="1"/>
  <c r="K28" i="1"/>
  <c r="J28" i="1"/>
  <c r="I28" i="1"/>
  <c r="H28" i="1"/>
  <c r="G28" i="1"/>
  <c r="E28" i="1"/>
  <c r="N26" i="1"/>
  <c r="M26" i="1"/>
  <c r="L26" i="1"/>
  <c r="K26" i="1"/>
  <c r="J26" i="1"/>
  <c r="I26" i="1"/>
  <c r="H26" i="1"/>
  <c r="G26" i="1"/>
  <c r="E26" i="1"/>
  <c r="N25" i="1"/>
  <c r="M25" i="1"/>
  <c r="L25" i="1"/>
  <c r="K25" i="1"/>
  <c r="J25" i="1"/>
  <c r="I25" i="1"/>
  <c r="H25" i="1"/>
  <c r="G25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<sst xmlns="http://schemas.openxmlformats.org/spreadsheetml/2006/main" count="975" uniqueCount="100">
  <si>
    <t>Puget Sound Energy - 2019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</si>
  <si>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</si>
  <si>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</si>
  <si>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</si>
  <si>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</si>
  <si>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</si>
  <si>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</si>
  <si>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</si>
  <si>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</si>
  <si>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</si>
  <si>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</si>
  <si>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</si>
  <si>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</si>
  <si>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</si>
  <si>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</si>
  <si>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</si>
  <si>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</si>
  <si>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</si>
  <si>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</si>
  <si>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</si>
  <si>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</si>
  <si>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Service Revenue</t>
  </si>
  <si>
    <t>Rental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</si>
  <si>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</si>
  <si>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</si>
  <si>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</si>
  <si>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</si>
  <si>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</si>
  <si>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</si>
  <si>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</si>
  <si>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</si>
  <si>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</si>
  <si>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</si>
  <si>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</si>
  <si>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</si>
  <si>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</si>
  <si>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</si>
  <si>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</si>
  <si>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</si>
  <si>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</si>
  <si>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</si>
  <si>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</si>
  <si>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</si>
  <si>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</si>
  <si>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</si>
  <si>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</si>
  <si>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</si>
  <si>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</si>
  <si>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</si>
  <si>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</si>
  <si>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</si>
  <si>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</si>
  <si>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</si>
  <si>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</si>
  <si>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</si>
  <si>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</si>
  <si>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</si>
  <si>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</si>
  <si>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</si>
  <si>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</si>
  <si>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</si>
  <si>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</si>
  <si>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</si>
  <si>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</si>
  <si>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</si>
  <si>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</si>
  <si>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</si>
  <si>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</si>
  <si>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</si>
  <si>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</si>
  <si>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</si>
  <si>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</si>
  <si>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</si>
  <si>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</si>
  <si>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</si>
  <si>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</si>
  <si>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Gas Supply</t>
  </si>
  <si>
    <t/>
  </si>
  <si>
    <t>Demand</t>
  </si>
  <si>
    <t>Commodity</t>
  </si>
  <si>
    <t>Customer</t>
  </si>
  <si>
    <t>Direct Sales</t>
  </si>
  <si>
    <t>Direct Transport</t>
  </si>
  <si>
    <t>~</t>
  </si>
  <si>
    <t>Sub-total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</si>
  <si>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</si>
  <si>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</si>
  <si>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</si>
  <si>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</si>
  <si>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</si>
  <si>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</si>
  <si>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</si>
  <si>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COM_1</t>
  </si>
  <si>
    <t>CUST</t>
  </si>
  <si>
    <t>CUSTXT</t>
  </si>
  <si>
    <t>TRANSCUS</t>
  </si>
  <si>
    <t>Summary - Compromise Method</t>
  </si>
  <si>
    <t>Functional Rate Base - Compromise Method</t>
  </si>
  <si>
    <t>Functional Revenue Requirement - Compromise Method</t>
  </si>
  <si>
    <t>Unit Costs - Compromise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</si>
</sst>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&quot;$&quot;* #,##0.00_);_(&quot;$&quot;* \(#,##0.00\);_(&quot;$&quot;* &quot;-&quot;????_);_(@_)"/>
  </numFmts>
  <fonts count="13" x14ac:knownFonts="1">
    <font>
      <sz val="10"/>
      <name val="Arial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4"/>
    <xf numFmtId="41" fontId="2" fillId="2" borderId="0"/>
    <xf numFmtId="164" fontId="1" fillId="2" borderId="0">
      <alignment horizontal="left" vertical="center"/>
    </xf>
    <xf numFmtId="0" fontId="3" fillId="2" borderId="0">
      <alignment horizontal="left" wrapText="1"/>
    </xf>
    <xf numFmtId="0" fontId="3" fillId="2" borderId="1" applyNumberFormat="0">
      <alignment horizontal="center" vertical="center" wrapText="1"/>
    </xf>
    <xf numFmtId="42" fontId="4" fillId="2" borderId="0"/>
    <xf numFmtId="42" fontId="4" fillId="2" borderId="2">
      <alignment vertical="center"/>
    </xf>
    <xf numFmtId="42" fontId="4" fillId="2" borderId="3">
      <alignment horizontal="left"/>
    </xf>
    <xf numFmtId="0" fontId="5" fillId="0" borderId="0">
      <alignment horizontal="left" vertical="center"/>
    </xf>
    <xf numFmtId="173" fontId="2" fillId="2" borderId="0"/>
    <xf numFmtId="173" fontId="6" fillId="2" borderId="3">
      <alignment horizontal="left"/>
    </xf>
  </cellStyleXfs>
  <cellXfs count="97">
    <xf numFmtId="165" fontId="0" fillId="0" borderId="0" xfId="0">
      <alignment horizontal="left" wrapText="1"/>
    </xf>
    <xf numFmtId="164" fontId="8" fillId="2" borderId="0" xfId="5" applyFont="1" applyFill="1" applyAlignment="1">
      <alignment horizontal="centerContinuous" vertical="center"/>
    </xf>
    <xf numFmtId="164" fontId="8" fillId="2" borderId="0" xfId="5" applyFont="1" applyFill="1">
      <alignment horizontal="left" vertical="center"/>
    </xf>
    <xf numFmtId="164" fontId="9" fillId="2" borderId="0" xfId="5" applyFont="1" applyFill="1" applyAlignment="1">
      <alignment horizontal="centerContinuous" vertical="center"/>
    </xf>
    <xf numFmtId="0" fontId="7" fillId="2" borderId="0" xfId="0" applyNumberFormat="1" applyFont="1" applyFill="1" applyAlignment="1"/>
    <xf numFmtId="0" fontId="8" fillId="2" borderId="0" xfId="6" applyFont="1" applyFill="1" applyAlignment="1">
      <alignment horizontal="left"/>
    </xf>
    <xf numFmtId="0" fontId="10" fillId="2" borderId="0" xfId="6" applyFont="1" applyFill="1">
      <alignment horizontal="left" wrapText="1"/>
    </xf>
    <xf numFmtId="0" fontId="10" fillId="2" borderId="1" xfId="7" applyFont="1" applyFill="1">
      <alignment horizontal="center" vertical="center" wrapText="1"/>
    </xf>
    <xf numFmtId="0" fontId="10" fillId="2" borderId="0" xfId="7" applyFont="1" applyFill="1" applyBorder="1">
      <alignment horizontal="center" vertical="center" wrapText="1"/>
    </xf>
    <xf numFmtId="41" fontId="10" fillId="2" borderId="1" xfId="7" applyNumberFormat="1" applyFont="1" applyFill="1">
      <alignment horizontal="center" vertical="center" wrapText="1"/>
    </xf>
    <xf numFmtId="0" fontId="7" fillId="2" borderId="0" xfId="0" applyNumberFormat="1" applyFont="1" applyFill="1" applyAlignment="1">
      <alignment horizontal="center"/>
    </xf>
    <xf numFmtId="0" fontId="7" fillId="2" borderId="0" xfId="0" quotePrefix="1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left"/>
    </xf>
    <xf numFmtId="0" fontId="10" fillId="2" borderId="0" xfId="0" applyNumberFormat="1" applyFont="1" applyFill="1" applyAlignment="1"/>
    <xf numFmtId="0" fontId="10" fillId="2" borderId="0" xfId="0" applyNumberFormat="1" applyFont="1" applyFill="1" applyAlignment="1">
      <alignment horizontal="center"/>
    </xf>
    <xf numFmtId="42" fontId="7" fillId="2" borderId="0" xfId="8" applyFont="1" applyFill="1"/>
    <xf numFmtId="166" fontId="7" fillId="2" borderId="0" xfId="2" applyNumberFormat="1" applyFont="1" applyFill="1"/>
    <xf numFmtId="167" fontId="7" fillId="2" borderId="0" xfId="1" applyNumberFormat="1" applyFont="1" applyFill="1"/>
    <xf numFmtId="41" fontId="7" fillId="2" borderId="0" xfId="0" applyNumberFormat="1" applyFont="1" applyFill="1" applyAlignment="1"/>
    <xf numFmtId="42" fontId="7" fillId="2" borderId="2" xfId="9" applyFont="1" applyFill="1">
      <alignment vertical="center"/>
    </xf>
    <xf numFmtId="42" fontId="7" fillId="2" borderId="0" xfId="0" applyNumberFormat="1" applyFont="1" applyFill="1" applyAlignment="1"/>
    <xf numFmtId="166" fontId="7" fillId="2" borderId="0" xfId="0" applyNumberFormat="1" applyFont="1" applyFill="1" applyAlignment="1"/>
    <xf numFmtId="43" fontId="7" fillId="2" borderId="0" xfId="1" applyNumberFormat="1" applyFont="1" applyFill="1"/>
    <xf numFmtId="42" fontId="7" fillId="2" borderId="2" xfId="10" applyFont="1" applyFill="1" applyBorder="1">
      <alignment horizontal="left"/>
    </xf>
    <xf numFmtId="0" fontId="10" fillId="2" borderId="0" xfId="6" applyFont="1" applyFill="1" applyAlignment="1">
      <alignment horizontal="center" wrapText="1"/>
    </xf>
    <xf numFmtId="0" fontId="7" fillId="2" borderId="0" xfId="6" applyFont="1" applyFill="1">
      <alignment horizontal="left" wrapText="1"/>
    </xf>
    <xf numFmtId="42" fontId="7" fillId="2" borderId="2" xfId="8" applyFont="1" applyFill="1" applyBorder="1"/>
    <xf numFmtId="0" fontId="7" fillId="2" borderId="2" xfId="6" applyFont="1" applyFill="1" applyBorder="1">
      <alignment horizontal="left" wrapText="1"/>
    </xf>
    <xf numFmtId="10" fontId="7" fillId="2" borderId="2" xfId="3" applyNumberFormat="1" applyFont="1" applyFill="1" applyBorder="1"/>
    <xf numFmtId="10" fontId="7" fillId="2" borderId="2" xfId="8" applyNumberFormat="1" applyFont="1" applyFill="1" applyBorder="1"/>
    <xf numFmtId="42" fontId="7" fillId="2" borderId="0" xfId="8" applyFont="1" applyFill="1" applyBorder="1"/>
    <xf numFmtId="0" fontId="7" fillId="2" borderId="0" xfId="6" applyFont="1" applyFill="1" applyBorder="1">
      <alignment horizontal="left" wrapText="1"/>
    </xf>
    <xf numFmtId="167" fontId="7" fillId="2" borderId="0" xfId="1" applyNumberFormat="1" applyFont="1" applyFill="1" applyBorder="1"/>
    <xf numFmtId="168" fontId="7" fillId="2" borderId="0" xfId="3" applyNumberFormat="1" applyFont="1" applyFill="1" applyBorder="1"/>
    <xf numFmtId="0" fontId="10" fillId="2" borderId="0" xfId="6" applyFont="1" applyFill="1" applyAlignment="1">
      <alignment horizontal="left"/>
    </xf>
    <xf numFmtId="43" fontId="7" fillId="2" borderId="0" xfId="1" applyFont="1" applyFill="1" applyBorder="1"/>
    <xf numFmtId="10" fontId="7" fillId="2" borderId="0" xfId="3" applyNumberFormat="1" applyFont="1" applyFill="1" applyBorder="1"/>
    <xf numFmtId="169" fontId="7" fillId="2" borderId="0" xfId="1" applyNumberFormat="1" applyFont="1" applyFill="1"/>
    <xf numFmtId="170" fontId="7" fillId="2" borderId="0" xfId="1" applyNumberFormat="1" applyFont="1" applyFill="1"/>
    <xf numFmtId="42" fontId="7" fillId="2" borderId="5" xfId="8" applyFont="1" applyFill="1" applyBorder="1"/>
    <xf numFmtId="0" fontId="7" fillId="2" borderId="5" xfId="6" applyFont="1" applyFill="1" applyBorder="1">
      <alignment horizontal="left" wrapText="1"/>
    </xf>
    <xf numFmtId="42" fontId="7" fillId="2" borderId="0" xfId="8" applyNumberFormat="1" applyFont="1" applyFill="1"/>
    <xf numFmtId="171" fontId="7" fillId="2" borderId="0" xfId="8" applyNumberFormat="1" applyFont="1" applyFill="1"/>
    <xf numFmtId="172" fontId="7" fillId="2" borderId="0" xfId="8" applyNumberFormat="1" applyFont="1" applyFill="1"/>
    <xf numFmtId="0" fontId="7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horizontal="center"/>
    </xf>
    <xf numFmtId="42" fontId="7" fillId="2" borderId="3" xfId="9" applyFont="1" applyFill="1" applyBorder="1">
      <alignment vertical="center"/>
    </xf>
    <xf numFmtId="42" fontId="7" fillId="2" borderId="3" xfId="10" applyFont="1" applyFill="1" applyBorder="1">
      <alignment horizontal="left"/>
    </xf>
    <xf numFmtId="42" fontId="7" fillId="2" borderId="0" xfId="9" applyFont="1" applyFill="1" applyBorder="1">
      <alignment vertical="center"/>
    </xf>
    <xf numFmtId="42" fontId="7" fillId="2" borderId="0" xfId="10" applyFont="1" applyFill="1" applyBorder="1">
      <alignment horizontal="left"/>
    </xf>
    <xf numFmtId="167" fontId="7" fillId="2" borderId="0" xfId="1" applyNumberFormat="1" applyFont="1" applyFill="1" applyBorder="1" applyAlignment="1">
      <alignment horizontal="left"/>
    </xf>
    <xf numFmtId="42" fontId="7" fillId="2" borderId="2" xfId="9" applyFont="1" applyFill="1" applyBorder="1">
      <alignment vertical="center"/>
    </xf>
    <xf numFmtId="42" fontId="7" fillId="2" borderId="1" xfId="9" applyFont="1" applyFill="1" applyBorder="1">
      <alignment vertical="center"/>
    </xf>
    <xf numFmtId="42" fontId="7" fillId="2" borderId="1" xfId="10" applyFont="1" applyFill="1" applyBorder="1">
      <alignment horizontal="left"/>
    </xf>
    <xf numFmtId="42" fontId="7" fillId="2" borderId="6" xfId="9" applyFont="1" applyFill="1" applyBorder="1">
      <alignment vertical="center"/>
    </xf>
    <xf numFmtId="42" fontId="7" fillId="2" borderId="6" xfId="10" applyFont="1" applyFill="1" applyBorder="1">
      <alignment horizontal="left"/>
    </xf>
    <xf numFmtId="43" fontId="7" fillId="2" borderId="0" xfId="1" applyFont="1" applyFill="1"/>
    <xf numFmtId="42" fontId="10" fillId="2" borderId="3" xfId="8" applyFont="1" applyFill="1" applyBorder="1"/>
    <xf numFmtId="0" fontId="10" fillId="2" borderId="3" xfId="6" applyFont="1" applyFill="1" applyBorder="1">
      <alignment horizontal="left" wrapText="1"/>
    </xf>
    <xf numFmtId="43" fontId="10" fillId="2" borderId="3" xfId="1" applyFont="1" applyFill="1" applyBorder="1"/>
    <xf numFmtId="43" fontId="7" fillId="2" borderId="2" xfId="1" applyNumberFormat="1" applyFont="1" applyFill="1" applyBorder="1"/>
    <xf numFmtId="43" fontId="7" fillId="2" borderId="2" xfId="1" applyFont="1" applyFill="1" applyBorder="1"/>
    <xf numFmtId="167" fontId="7" fillId="2" borderId="0" xfId="1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left"/>
    </xf>
    <xf numFmtId="164" fontId="8" fillId="2" borderId="0" xfId="5" applyFont="1" applyAlignment="1">
      <alignment horizontal="centerContinuous" vertical="center"/>
    </xf>
    <xf numFmtId="164" fontId="8" fillId="2" borderId="0" xfId="5" applyFont="1">
      <alignment horizontal="left" vertical="center"/>
    </xf>
    <xf numFmtId="164" fontId="9" fillId="2" borderId="0" xfId="5" applyFont="1" applyAlignment="1">
      <alignment horizontal="centerContinuous" vertical="center"/>
    </xf>
    <xf numFmtId="0" fontId="11" fillId="0" borderId="0" xfId="11" applyFont="1">
      <alignment horizontal="left" vertical="center"/>
    </xf>
    <xf numFmtId="0" fontId="10" fillId="2" borderId="1" xfId="7" applyFont="1">
      <alignment horizontal="center" vertical="center" wrapText="1"/>
    </xf>
    <xf numFmtId="41" fontId="10" fillId="2" borderId="1" xfId="7" applyNumberFormat="1" applyFont="1">
      <alignment horizontal="center" vertical="center" wrapText="1"/>
    </xf>
    <xf numFmtId="41" fontId="10" fillId="2" borderId="0" xfId="0" applyNumberFormat="1" applyFont="1" applyFill="1" applyAlignment="1"/>
    <xf numFmtId="41" fontId="7" fillId="2" borderId="0" xfId="4" applyFont="1"/>
    <xf numFmtId="42" fontId="7" fillId="2" borderId="0" xfId="8" applyFont="1"/>
    <xf numFmtId="42" fontId="7" fillId="2" borderId="3" xfId="10" applyFont="1">
      <alignment horizontal="left"/>
    </xf>
    <xf numFmtId="42" fontId="7" fillId="2" borderId="0" xfId="10" applyFont="1" applyBorder="1">
      <alignment horizontal="left"/>
    </xf>
    <xf numFmtId="42" fontId="7" fillId="2" borderId="2" xfId="9" applyFont="1" applyBorder="1">
      <alignment vertical="center"/>
    </xf>
    <xf numFmtId="42" fontId="7" fillId="2" borderId="2" xfId="9" applyFont="1">
      <alignment vertical="center"/>
    </xf>
    <xf numFmtId="42" fontId="7" fillId="2" borderId="0" xfId="9" applyFont="1" applyBorder="1">
      <alignment vertical="center"/>
    </xf>
    <xf numFmtId="42" fontId="7" fillId="2" borderId="3" xfId="9" applyFont="1" applyBorder="1">
      <alignment vertical="center"/>
    </xf>
    <xf numFmtId="164" fontId="8" fillId="2" borderId="0" xfId="5" applyFont="1" applyBorder="1" applyAlignment="1">
      <alignment horizontal="centerContinuous" vertical="center"/>
    </xf>
    <xf numFmtId="173" fontId="7" fillId="2" borderId="0" xfId="12" applyNumberFormat="1" applyFont="1"/>
    <xf numFmtId="173" fontId="7" fillId="2" borderId="0" xfId="12" applyFont="1"/>
    <xf numFmtId="173" fontId="7" fillId="2" borderId="0" xfId="12" applyNumberFormat="1" applyFont="1" applyBorder="1"/>
    <xf numFmtId="41" fontId="10" fillId="2" borderId="0" xfId="0" applyNumberFormat="1" applyFont="1" applyFill="1" applyBorder="1" applyAlignment="1"/>
    <xf numFmtId="173" fontId="7" fillId="2" borderId="0" xfId="12" applyFont="1" applyBorder="1"/>
    <xf numFmtId="174" fontId="7" fillId="2" borderId="0" xfId="12" applyNumberFormat="1" applyFont="1"/>
    <xf numFmtId="173" fontId="12" fillId="2" borderId="0" xfId="13" applyFont="1" applyBorder="1">
      <alignment horizontal="left"/>
    </xf>
    <xf numFmtId="41" fontId="7" fillId="2" borderId="0" xfId="4" applyFont="1" applyBorder="1"/>
    <xf numFmtId="0" fontId="7" fillId="0" borderId="0" xfId="0" applyNumberFormat="1" applyFont="1" applyFill="1" applyAlignment="1"/>
    <xf numFmtId="41" fontId="7" fillId="0" borderId="0" xfId="4" applyFont="1" applyFill="1"/>
    <xf numFmtId="175" fontId="7" fillId="0" borderId="0" xfId="12" applyNumberFormat="1" applyFont="1" applyFill="1"/>
    <xf numFmtId="175" fontId="7" fillId="2" borderId="0" xfId="12" applyNumberFormat="1" applyFont="1"/>
    <xf numFmtId="175" fontId="7" fillId="2" borderId="0" xfId="0" applyNumberFormat="1" applyFont="1" applyFill="1" applyAlignment="1"/>
    <xf numFmtId="42" fontId="7" fillId="2" borderId="5" xfId="9" applyFont="1" applyBorder="1">
      <alignment vertical="center"/>
    </xf>
    <xf numFmtId="37" fontId="7" fillId="2" borderId="5" xfId="9" applyNumberFormat="1" applyFont="1" applyBorder="1">
      <alignment vertical="center"/>
    </xf>
    <xf numFmtId="173" fontId="7" fillId="2" borderId="0" xfId="0" applyNumberFormat="1" applyFont="1" applyFill="1" applyAlignment="1"/>
    <xf numFmtId="10" fontId="7" fillId="0" borderId="4" xfId="3" applyNumberFormat="1" applyFont="1" applyFill="1"/>
  </cellXfs>
  <cellStyles count="14">
    <cellStyle name="Calculation" xfId="4" builtinId="22"/>
    <cellStyle name="Comma" xfId="1" builtinId="3"/>
    <cellStyle name="Currency" xfId="2" builtinId="4"/>
    <cellStyle name="Normal" xfId="0" builtinId="0"/>
    <cellStyle name="Percent" xfId="3" builtinId="5"/>
    <cellStyle name="Report" xfId="8" xr:uid="{00000000-0005-0000-0000-000005000000}"/>
    <cellStyle name="Report Bar" xfId="9" xr:uid="{00000000-0005-0000-0000-000006000000}"/>
    <cellStyle name="Report Heading" xfId="7" xr:uid="{00000000-0005-0000-0000-000007000000}"/>
    <cellStyle name="Report Unit Cost" xfId="12" xr:uid="{00000000-0005-0000-0000-000008000000}"/>
    <cellStyle name="Reports Total" xfId="10" xr:uid="{00000000-0005-0000-0000-000009000000}"/>
    <cellStyle name="Reports Unit Cost Total" xfId="13" xr:uid="{00000000-0005-0000-0000-00000A000000}"/>
    <cellStyle name="Title: Major" xfId="5" xr:uid="{00000000-0005-0000-0000-00000B000000}"/>
    <cellStyle name="Title: Minor" xfId="6" xr:uid="{00000000-0005-0000-0000-00000C000000}"/>
    <cellStyle name="Title: Worksheet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64">
          <cell r="H64">
            <v>1634043.4001293981</v>
          </cell>
        </row>
      </sheetData>
      <sheetData sheetId="9">
        <row r="344">
          <cell r="D344">
            <v>431456.76126</v>
          </cell>
        </row>
      </sheetData>
      <sheetData sheetId="10" refreshError="1"/>
      <sheetData sheetId="11">
        <row r="636">
          <cell r="D636">
            <v>659031.37036667694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P397"/>
  <sheetViews>
    <sheetView showGridLines="0" zoomScale="90" zoomScaleNormal="90" workbookViewId="0">
      <selection activeCell="P14" sqref="P14"/>
    </sheetView>
  </sheetViews>
  <sheetFormatPr defaultColWidth="8.7109375" defaultRowHeight="12.75" x14ac:dyDescent="0.2"/>
  <cols>
    <col min="1" max="1" width="6.7109375" style="4" customWidth="1"/>
    <col min="2" max="2" width="1.7109375" style="4" customWidth="1"/>
    <col min="3" max="3" width="40.28515625" style="4" customWidth="1"/>
    <col min="4" max="4" width="1.7109375" style="4" customWidth="1"/>
    <col min="5" max="5" width="16.28515625" style="4" customWidth="1"/>
    <col min="6" max="6" width="6.7109375" style="4" customWidth="1"/>
    <col min="7" max="7" width="18.140625" style="4" bestFit="1" customWidth="1"/>
    <col min="8" max="8" width="16.42578125" style="4" bestFit="1" customWidth="1"/>
    <col min="9" max="9" width="15.42578125" style="4" bestFit="1" customWidth="1"/>
    <col min="10" max="10" width="14.85546875" style="4" customWidth="1"/>
    <col min="11" max="11" width="15.42578125" style="4" bestFit="1" customWidth="1"/>
    <col min="12" max="12" width="16" style="4" bestFit="1" customWidth="1"/>
    <col min="13" max="13" width="14.85546875" style="4" customWidth="1"/>
    <col min="14" max="14" width="14.5703125" style="4" bestFit="1" customWidth="1"/>
    <col min="15" max="15" width="8.7109375" style="4"/>
    <col min="16" max="16" width="15" style="4" bestFit="1" customWidth="1"/>
    <col min="17" max="16384" width="8.7109375" style="4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x14ac:dyDescent="0.2">
      <c r="A8" s="12"/>
    </row>
    <row r="9" spans="1:16" x14ac:dyDescent="0.2">
      <c r="A9" s="12"/>
      <c r="C9" s="13" t="s">
        <v>15</v>
      </c>
    </row>
    <row r="10" spans="1:16" x14ac:dyDescent="0.2">
      <c r="A10" s="14">
        <v>1</v>
      </c>
      <c r="C10" s="15" t="s">
        <v>16</v>
      </c>
      <c r="E10" s="16">
        <v>4320470005.2703133</v>
      </c>
      <c r="F10" s="16"/>
      <c r="G10" s="16">
        <v>2801154653.0299797</v>
      </c>
      <c r="H10" s="16">
        <v>1196726321.0040953</v>
      </c>
      <c r="I10" s="16">
        <v>151430830.87081471</v>
      </c>
      <c r="J10" s="16">
        <v>76155784.811053723</v>
      </c>
      <c r="K10" s="16">
        <v>9649796.3154443745</v>
      </c>
      <c r="L10" s="16">
        <v>53817517.692121699</v>
      </c>
      <c r="M10" s="16">
        <v>8186460.0849781502</v>
      </c>
      <c r="N10" s="16">
        <v>23348641.461825974</v>
      </c>
      <c r="P10" s="17"/>
    </row>
    <row r="11" spans="1:16" x14ac:dyDescent="0.2">
      <c r="A11" s="14">
        <f ca="1">A10+1</f>
        <v>2</v>
      </c>
      <c r="C11" s="15" t="s">
        <v>17</v>
      </c>
      <c r="E11" s="18">
        <v>-1654095499.0366788</v>
      </c>
      <c r="G11" s="18">
        <v>-1060276322.9095489</v>
      </c>
      <c r="H11" s="18">
        <v>-477894268.84609032</v>
      </c>
      <c r="I11" s="18">
        <v>-51799635.324550167</v>
      </c>
      <c r="J11" s="18">
        <v>-27041825.508519292</v>
      </c>
      <c r="K11" s="18">
        <v>-3332155.192449294</v>
      </c>
      <c r="L11" s="18">
        <v>-19120793.552758224</v>
      </c>
      <c r="M11" s="18">
        <v>-2846230.3413639218</v>
      </c>
      <c r="N11" s="18">
        <v>-11784267.361398708</v>
      </c>
      <c r="P11" s="17"/>
    </row>
    <row r="12" spans="1:16" x14ac:dyDescent="0.2">
      <c r="A12" s="14">
        <f ca="1">A11+1</f>
        <v>3</v>
      </c>
      <c r="C12" s="15" t="s">
        <v>18</v>
      </c>
      <c r="E12" s="18">
        <v>-552931259.04244125</v>
      </c>
      <c r="G12" s="18">
        <v>-359439636.69382751</v>
      </c>
      <c r="H12" s="18">
        <v>-151638443.18174422</v>
      </c>
      <c r="I12" s="18">
        <v>-20687191.2568116</v>
      </c>
      <c r="J12" s="18">
        <v>-10256376.142550915</v>
      </c>
      <c r="K12" s="18">
        <v>-1222718.2724176422</v>
      </c>
      <c r="L12" s="18">
        <v>-6961447.3693110328</v>
      </c>
      <c r="M12" s="18">
        <v>-998908.44578359963</v>
      </c>
      <c r="N12" s="18">
        <v>-1726537.6799946669</v>
      </c>
      <c r="P12" s="17"/>
    </row>
    <row r="13" spans="1:16" ht="13.5" thickBot="1" x14ac:dyDescent="0.25">
      <c r="A13" s="14">
        <f ca="1">A12+1</f>
        <v>4</v>
      </c>
      <c r="C13" s="19" t="s">
        <v>19</v>
      </c>
      <c r="D13" s="19"/>
      <c r="E13" s="19">
        <f ca="1">SUM(E10:E12)</f>
        <v>2113443247.1911931</v>
      </c>
      <c r="F13" s="19"/>
      <c r="G13" s="19">
        <f t="shared" ref="G13:N13" ca="1" si="0">SUM(G10:G12)</f>
        <v>1381438693.4266033</v>
      </c>
      <c r="H13" s="19">
        <f t="shared" ca="1" si="0"/>
        <v>567193608.97626078</v>
      </c>
      <c r="I13" s="19">
        <f t="shared" ca="1" si="0"/>
        <v>78944004.28945294</v>
      </c>
      <c r="J13" s="19">
        <f t="shared" ca="1" si="0"/>
        <v>38857583.159983516</v>
      </c>
      <c r="K13" s="19">
        <f t="shared" ca="1" si="0"/>
        <v>5094922.8505774383</v>
      </c>
      <c r="L13" s="19">
        <f t="shared" ca="1" si="0"/>
        <v>27735276.77005244</v>
      </c>
      <c r="M13" s="19">
        <f t="shared" ca="1" si="0"/>
        <v>4341321.2978306292</v>
      </c>
      <c r="N13" s="19">
        <f t="shared" ca="1" si="0"/>
        <v>9837836.4204325993</v>
      </c>
      <c r="P13" s="17"/>
    </row>
    <row r="14" spans="1:16" ht="13.5" thickTop="1" x14ac:dyDescent="0.2">
      <c r="A14" s="12"/>
      <c r="P14" s="17"/>
    </row>
    <row r="15" spans="1:16" x14ac:dyDescent="0.2">
      <c r="A15" s="14"/>
      <c r="C15" s="6" t="s">
        <v>20</v>
      </c>
      <c r="E15" s="20"/>
      <c r="P15" s="17"/>
    </row>
    <row r="16" spans="1:16" x14ac:dyDescent="0.2">
      <c r="A16" s="14">
        <f ca="1">A13+1</f>
        <v>5</v>
      </c>
      <c r="B16" s="13"/>
      <c r="C16" s="15" t="s">
        <v>21</v>
      </c>
      <c r="E16" s="17">
        <v>445447746.16632593</v>
      </c>
      <c r="F16" s="17"/>
      <c r="G16" s="17">
        <v>315481525.73351622</v>
      </c>
      <c r="H16" s="17">
        <v>93663669.403174534</v>
      </c>
      <c r="I16" s="17">
        <v>19499457.72621474</v>
      </c>
      <c r="J16" s="17">
        <v>8489397.9444826432</v>
      </c>
      <c r="K16" s="17">
        <v>1989280.1358036606</v>
      </c>
      <c r="L16" s="17">
        <v>4605199.7103535049</v>
      </c>
      <c r="M16" s="17">
        <v>1719215.5127806598</v>
      </c>
      <c r="N16" s="17">
        <v>0</v>
      </c>
      <c r="P16" s="17"/>
    </row>
    <row r="17" spans="1:16" x14ac:dyDescent="0.2">
      <c r="A17" s="14">
        <f ca="1">A16+1</f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4">
        <f ca="1">A17+1</f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4">
        <f ca="1">A18+1</f>
        <v>8</v>
      </c>
      <c r="C19" s="19" t="s">
        <v>24</v>
      </c>
      <c r="D19" s="19"/>
      <c r="E19" s="19">
        <f ca="1">SUM(E16:E18)</f>
        <v>455798040.1363259</v>
      </c>
      <c r="F19" s="19"/>
      <c r="G19" s="19">
        <f ca="1">SUM(G16:G18)</f>
        <v>320196392.02497584</v>
      </c>
      <c r="H19" s="19">
        <f t="shared" ref="H19:N19" ca="1" si="1">SUM(H16:H18)</f>
        <v>93907287.688582331</v>
      </c>
      <c r="I19" s="19">
        <f t="shared" ca="1" si="1"/>
        <v>19485182.722816575</v>
      </c>
      <c r="J19" s="19">
        <f t="shared" ca="1" si="1"/>
        <v>8372342.5411250973</v>
      </c>
      <c r="K19" s="19">
        <f t="shared" ca="1" si="1"/>
        <v>1989179.3232136115</v>
      </c>
      <c r="L19" s="19">
        <f t="shared" ca="1" si="1"/>
        <v>4605199.7103535049</v>
      </c>
      <c r="M19" s="19">
        <f t="shared" ca="1" si="1"/>
        <v>1719215.5127806598</v>
      </c>
      <c r="N19" s="19">
        <f t="shared" ca="1" si="1"/>
        <v>5523240.6124783279</v>
      </c>
      <c r="P19" s="17"/>
    </row>
    <row r="20" spans="1:16" ht="13.5" thickTop="1" x14ac:dyDescent="0.2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x14ac:dyDescent="0.2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x14ac:dyDescent="0.2">
      <c r="A22" s="14">
        <v>9</v>
      </c>
      <c r="B22" s="13"/>
      <c r="C22" s="15" t="s">
        <v>26</v>
      </c>
      <c r="E22" s="17">
        <v>158421090.55945861</v>
      </c>
      <c r="F22" s="17"/>
      <c r="G22" s="17">
        <v>112901377.6226812</v>
      </c>
      <c r="H22" s="17">
        <v>34448662.968721732</v>
      </c>
      <c r="I22" s="17">
        <v>4652012.5497243982</v>
      </c>
      <c r="J22" s="17">
        <v>2145944.9276188123</v>
      </c>
      <c r="K22" s="17">
        <v>386257.11737131822</v>
      </c>
      <c r="L22" s="17">
        <v>1798024.8443215578</v>
      </c>
      <c r="M22" s="17">
        <v>375677.62066617992</v>
      </c>
      <c r="N22" s="17">
        <v>1713132.908353386</v>
      </c>
      <c r="P22" s="17"/>
    </row>
    <row r="23" spans="1:16" x14ac:dyDescent="0.2">
      <c r="A23" s="14">
        <v>10</v>
      </c>
      <c r="B23" s="13"/>
      <c r="C23" s="15" t="s">
        <v>27</v>
      </c>
      <c r="E23" s="17">
        <v>174350702.88727126</v>
      </c>
      <c r="F23" s="17"/>
      <c r="G23" s="17">
        <v>114519447.66843066</v>
      </c>
      <c r="H23" s="17">
        <v>45727475.553121328</v>
      </c>
      <c r="I23" s="17">
        <v>6076292.6441166615</v>
      </c>
      <c r="J23" s="17">
        <v>2997075.2637133901</v>
      </c>
      <c r="K23" s="17">
        <v>417535.69080819021</v>
      </c>
      <c r="L23" s="17">
        <v>2094326.6919594554</v>
      </c>
      <c r="M23" s="17">
        <v>369989.60419669229</v>
      </c>
      <c r="N23" s="17">
        <v>2148559.7709249076</v>
      </c>
      <c r="P23" s="17"/>
    </row>
    <row r="24" spans="1:16" x14ac:dyDescent="0.2">
      <c r="A24" s="14">
        <v>11</v>
      </c>
      <c r="B24" s="13"/>
      <c r="C24" s="15" t="s">
        <v>28</v>
      </c>
      <c r="E24" s="17">
        <v>24633878.950000562</v>
      </c>
      <c r="F24" s="17"/>
      <c r="G24" s="17">
        <v>17256312.325469218</v>
      </c>
      <c r="H24" s="17">
        <v>5130900.6309783561</v>
      </c>
      <c r="I24" s="17">
        <v>1003280.6527487506</v>
      </c>
      <c r="J24" s="17">
        <v>443711.03018311458</v>
      </c>
      <c r="K24" s="17">
        <v>99330.812048743494</v>
      </c>
      <c r="L24" s="17">
        <v>269823.34214957495</v>
      </c>
      <c r="M24" s="17">
        <v>94091.144145988786</v>
      </c>
      <c r="N24" s="17">
        <v>336429.01227681711</v>
      </c>
      <c r="P24" s="17"/>
    </row>
    <row r="25" spans="1:16" x14ac:dyDescent="0.2">
      <c r="A25" s="14">
        <v>12</v>
      </c>
      <c r="B25" s="13"/>
      <c r="C25" s="15" t="s">
        <v>29</v>
      </c>
      <c r="E25" s="17">
        <v>1902030.057429675</v>
      </c>
      <c r="F25" s="17"/>
      <c r="G25" s="22">
        <f ca="1">(G13/$E13)*$E25</f>
        <v>1243249.8108883814</v>
      </c>
      <c r="H25" s="17">
        <f t="shared" ref="H25:N25" ca="1" si="2">(H13/$E13)*$E25</f>
        <v>510455.76647900703</v>
      </c>
      <c r="I25" s="17">
        <f t="shared" ca="1" si="2"/>
        <v>71047.03152637482</v>
      </c>
      <c r="J25" s="17">
        <f t="shared" ca="1" si="2"/>
        <v>34970.558697323606</v>
      </c>
      <c r="K25" s="17">
        <f t="shared" ca="1" si="2"/>
        <v>4585.2645510886996</v>
      </c>
      <c r="L25" s="17">
        <f t="shared" ca="1" si="2"/>
        <v>24960.8453588148</v>
      </c>
      <c r="M25" s="17">
        <f t="shared" ca="1" si="2"/>
        <v>3907.0477091862322</v>
      </c>
      <c r="N25" s="17">
        <f t="shared" ca="1" si="2"/>
        <v>8853.7322194989574</v>
      </c>
      <c r="O25" s="17"/>
      <c r="P25" s="17"/>
    </row>
    <row r="26" spans="1:16" ht="13.5" thickBot="1" x14ac:dyDescent="0.25">
      <c r="A26" s="14">
        <v>13</v>
      </c>
      <c r="C26" s="19" t="s">
        <v>30</v>
      </c>
      <c r="D26" s="23"/>
      <c r="E26" s="23">
        <f ca="1">SUM(E22:E25)</f>
        <v>359307702.45416015</v>
      </c>
      <c r="F26" s="23"/>
      <c r="G26" s="23">
        <f t="shared" ref="G26:N26" ca="1" si="3">SUM(G22:G25)</f>
        <v>245920387.42746946</v>
      </c>
      <c r="H26" s="23">
        <f t="shared" ca="1" si="3"/>
        <v>85817494.919300422</v>
      </c>
      <c r="I26" s="23">
        <f t="shared" ca="1" si="3"/>
        <v>11802632.878116185</v>
      </c>
      <c r="J26" s="23">
        <f t="shared" ca="1" si="3"/>
        <v>5621701.7802126398</v>
      </c>
      <c r="K26" s="23">
        <f t="shared" ca="1" si="3"/>
        <v>907708.88477934059</v>
      </c>
      <c r="L26" s="23">
        <f t="shared" ca="1" si="3"/>
        <v>4187135.7237894023</v>
      </c>
      <c r="M26" s="23">
        <f t="shared" ca="1" si="3"/>
        <v>843665.41671804711</v>
      </c>
      <c r="N26" s="23">
        <f t="shared" ca="1" si="3"/>
        <v>4206975.4237746093</v>
      </c>
      <c r="P26" s="17"/>
    </row>
    <row r="27" spans="1:16" ht="13.5" thickTop="1" x14ac:dyDescent="0.2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x14ac:dyDescent="0.2">
      <c r="A28" s="24">
        <v>14</v>
      </c>
      <c r="B28" s="6"/>
      <c r="C28" s="15" t="s">
        <v>31</v>
      </c>
      <c r="D28" s="25"/>
      <c r="E28" s="15">
        <f ca="1">E19-E26</f>
        <v>96490337.682165742</v>
      </c>
      <c r="F28" s="15"/>
      <c r="G28" s="15">
        <f ca="1">G19-G26</f>
        <v>74276004.597506374</v>
      </c>
      <c r="H28" s="15">
        <f t="shared" ref="H28:N28" ca="1" si="4">H19-H26</f>
        <v>8089792.7692819089</v>
      </c>
      <c r="I28" s="15">
        <f t="shared" ca="1" si="4"/>
        <v>7682549.8447003905</v>
      </c>
      <c r="J28" s="15">
        <f t="shared" ca="1" si="4"/>
        <v>2750640.7609124575</v>
      </c>
      <c r="K28" s="15">
        <f t="shared" ca="1" si="4"/>
        <v>1081470.4384342709</v>
      </c>
      <c r="L28" s="15">
        <f t="shared" ca="1" si="4"/>
        <v>418063.98656410258</v>
      </c>
      <c r="M28" s="15">
        <f t="shared" ca="1" si="4"/>
        <v>875550.09606261272</v>
      </c>
      <c r="N28" s="15">
        <f t="shared" ca="1" si="4"/>
        <v>1316265.1887037186</v>
      </c>
      <c r="P28" s="17"/>
    </row>
    <row r="29" spans="1:16" ht="13.5" thickBot="1" x14ac:dyDescent="0.25">
      <c r="A29" s="14">
        <v>15</v>
      </c>
      <c r="B29" s="6"/>
      <c r="C29" s="26" t="s">
        <v>32</v>
      </c>
      <c r="D29" s="27"/>
      <c r="E29" s="28">
        <f ca="1">IF(E13=0, 0, E28/E13)</f>
        <v>4.5655513963009542E-2</v>
      </c>
      <c r="F29" s="29"/>
      <c r="G29" s="28">
        <f t="shared" ref="G29:N29" ca="1" si="5">IF(G13=0, 0, G28/G13)</f>
        <v>5.3767137804188563E-2</v>
      </c>
      <c r="H29" s="28">
        <f t="shared" ca="1" si="5"/>
        <v>1.4262841896056162E-2</v>
      </c>
      <c r="I29" s="28">
        <f t="shared" ca="1" si="5"/>
        <v>9.7316444913686656E-2</v>
      </c>
      <c r="J29" s="28">
        <f t="shared" ca="1" si="5"/>
        <v>7.0787746875238866E-2</v>
      </c>
      <c r="K29" s="28">
        <f t="shared" ca="1" si="5"/>
        <v>0.21226434043288828</v>
      </c>
      <c r="L29" s="28">
        <f t="shared" ca="1" si="5"/>
        <v>1.5073366313600775E-2</v>
      </c>
      <c r="M29" s="28">
        <f t="shared" ca="1" si="5"/>
        <v>0.20167825323136707</v>
      </c>
      <c r="N29" s="28">
        <f t="shared" ca="1" si="5"/>
        <v>0.13379620604078293</v>
      </c>
      <c r="P29" s="17"/>
    </row>
    <row r="30" spans="1:16" ht="13.5" thickTop="1" x14ac:dyDescent="0.2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5" t="s">
        <v>34</v>
      </c>
      <c r="D32" s="25"/>
      <c r="E32" s="36">
        <v>7.5700000000000003E-2</v>
      </c>
      <c r="F32" s="36"/>
      <c r="G32" s="36">
        <v>7.5700000000000003E-2</v>
      </c>
      <c r="H32" s="36">
        <v>7.5700000000000003E-2</v>
      </c>
      <c r="I32" s="36">
        <v>7.5700000000000003E-2</v>
      </c>
      <c r="J32" s="36">
        <v>7.5700000000000003E-2</v>
      </c>
      <c r="K32" s="36">
        <v>7.5700000000000003E-2</v>
      </c>
      <c r="L32" s="36">
        <v>7.5700000000000003E-2</v>
      </c>
      <c r="M32" s="36">
        <v>7.5700000000000003E-2</v>
      </c>
      <c r="N32" s="36">
        <v>7.5700000000000003E-2</v>
      </c>
      <c r="P32" s="17"/>
    </row>
    <row r="33" spans="1:16" x14ac:dyDescent="0.2">
      <c r="A33" s="14">
        <v>17</v>
      </c>
      <c r="B33" s="6"/>
      <c r="C33" s="15" t="s">
        <v>35</v>
      </c>
      <c r="D33" s="25"/>
      <c r="E33" s="15">
        <f ca="1">E32*E13</f>
        <v>159987653.81237331</v>
      </c>
      <c r="F33" s="15"/>
      <c r="G33" s="15">
        <f t="shared" ref="G33:N33" ca="1" si="6">G32*G13</f>
        <v>104574909.09239388</v>
      </c>
      <c r="H33" s="15">
        <f t="shared" ca="1" si="6"/>
        <v>42936556.199502945</v>
      </c>
      <c r="I33" s="15">
        <f t="shared" ca="1" si="6"/>
        <v>5976061.124711588</v>
      </c>
      <c r="J33" s="15">
        <f t="shared" ca="1" si="6"/>
        <v>2941519.0452107522</v>
      </c>
      <c r="K33" s="15">
        <f t="shared" ca="1" si="6"/>
        <v>385685.6597887121</v>
      </c>
      <c r="L33" s="15">
        <f t="shared" ca="1" si="6"/>
        <v>2099560.4514929699</v>
      </c>
      <c r="M33" s="15">
        <f t="shared" ca="1" si="6"/>
        <v>328638.02224577864</v>
      </c>
      <c r="N33" s="15">
        <f t="shared" ca="1" si="6"/>
        <v>744724.21702674776</v>
      </c>
      <c r="P33" s="17"/>
    </row>
    <row r="34" spans="1:16" x14ac:dyDescent="0.2">
      <c r="A34" s="14">
        <v>18</v>
      </c>
      <c r="B34" s="6"/>
      <c r="C34" s="15" t="s">
        <v>36</v>
      </c>
      <c r="D34" s="25"/>
      <c r="E34" s="17">
        <f ca="1">E28-E33</f>
        <v>-63497316.130207568</v>
      </c>
      <c r="F34" s="17"/>
      <c r="G34" s="17">
        <f ca="1">G28-G33</f>
        <v>-30298904.494887501</v>
      </c>
      <c r="H34" s="17">
        <f t="shared" ref="H34:N34" ca="1" si="7">H28-H33</f>
        <v>-34846763.430221036</v>
      </c>
      <c r="I34" s="17">
        <f t="shared" ca="1" si="7"/>
        <v>1706488.7199888024</v>
      </c>
      <c r="J34" s="17">
        <f t="shared" ca="1" si="7"/>
        <v>-190878.28429829469</v>
      </c>
      <c r="K34" s="17">
        <f t="shared" ca="1" si="7"/>
        <v>695784.77864555875</v>
      </c>
      <c r="L34" s="17">
        <f t="shared" ca="1" si="7"/>
        <v>-1681496.4649288673</v>
      </c>
      <c r="M34" s="17">
        <f t="shared" ca="1" si="7"/>
        <v>546912.07381683402</v>
      </c>
      <c r="N34" s="17">
        <f t="shared" ca="1" si="7"/>
        <v>571540.97167697083</v>
      </c>
      <c r="P34" s="17"/>
    </row>
    <row r="35" spans="1:16" x14ac:dyDescent="0.2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4">
        <v>20</v>
      </c>
      <c r="B36" s="6"/>
      <c r="C36" s="39" t="s">
        <v>38</v>
      </c>
      <c r="D36" s="40"/>
      <c r="E36" s="39">
        <f ca="1">SUM(G36:N36)</f>
        <v>-84203114.718052566</v>
      </c>
      <c r="F36" s="39"/>
      <c r="G36" s="39">
        <f ca="1">G19-G38</f>
        <v>-44094178.90922159</v>
      </c>
      <c r="H36" s="39">
        <f t="shared" ref="H36:N36" ca="1" si="8">H19-H38</f>
        <v>-40115799.463554382</v>
      </c>
      <c r="I36" s="39">
        <f t="shared" ca="1" si="8"/>
        <v>926993.3479632549</v>
      </c>
      <c r="J36" s="39">
        <f t="shared" ca="1" si="8"/>
        <v>-565816.37525762338</v>
      </c>
      <c r="K36" s="39">
        <f t="shared" ca="1" si="8"/>
        <v>639773.67158003361</v>
      </c>
      <c r="L36" s="39">
        <f t="shared" ca="1" si="8"/>
        <v>-1939106.8383204173</v>
      </c>
      <c r="M36" s="39">
        <f t="shared" ca="1" si="8"/>
        <v>499302.68035269529</v>
      </c>
      <c r="N36" s="39">
        <f t="shared" ca="1" si="8"/>
        <v>445717.16840546764</v>
      </c>
      <c r="O36" s="30"/>
      <c r="P36" s="17"/>
    </row>
    <row r="37" spans="1:16" x14ac:dyDescent="0.2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x14ac:dyDescent="0.2">
      <c r="A38" s="14">
        <v>21</v>
      </c>
      <c r="B38" s="6"/>
      <c r="C38" s="15" t="s">
        <v>39</v>
      </c>
      <c r="D38" s="25"/>
      <c r="E38" s="16">
        <f ca="1">SUM(G38:N38)</f>
        <v>540001154.85437846</v>
      </c>
      <c r="F38" s="16"/>
      <c r="G38" s="16">
        <f ca="1">SUM(G48,G33)</f>
        <v>364290570.93419743</v>
      </c>
      <c r="H38" s="16">
        <f t="shared" ref="H38:N38" ca="1" si="9">SUM(H48,H33)</f>
        <v>134023087.15213671</v>
      </c>
      <c r="I38" s="16">
        <f t="shared" ca="1" si="9"/>
        <v>18558189.37485332</v>
      </c>
      <c r="J38" s="16">
        <f t="shared" ca="1" si="9"/>
        <v>8938158.9163827207</v>
      </c>
      <c r="K38" s="16">
        <f t="shared" ca="1" si="9"/>
        <v>1349405.6516335779</v>
      </c>
      <c r="L38" s="16">
        <f ca="1">SUM(L48,L33)</f>
        <v>6544306.5486739222</v>
      </c>
      <c r="M38" s="16">
        <f t="shared" ca="1" si="9"/>
        <v>1219912.8324279645</v>
      </c>
      <c r="N38" s="16">
        <f t="shared" ca="1" si="9"/>
        <v>5077523.4440728603</v>
      </c>
      <c r="O38" s="16"/>
      <c r="P38" s="17"/>
    </row>
    <row r="39" spans="1:16" x14ac:dyDescent="0.2">
      <c r="A39" s="14">
        <v>22</v>
      </c>
      <c r="B39" s="6"/>
      <c r="C39" s="15" t="s">
        <v>40</v>
      </c>
      <c r="D39" s="25"/>
      <c r="E39" s="17">
        <f ca="1">SUM(G39:N39)</f>
        <v>5039913.28</v>
      </c>
      <c r="F39" s="17"/>
      <c r="G39" s="17">
        <f ca="1">G18</f>
        <v>4714866.2914596405</v>
      </c>
      <c r="H39" s="17">
        <f t="shared" ref="H39:N39" ca="1" si="10">H18</f>
        <v>243618.28540779173</v>
      </c>
      <c r="I39" s="17">
        <f t="shared" ca="1" si="10"/>
        <v>-14275.003398166793</v>
      </c>
      <c r="J39" s="17">
        <f t="shared" ca="1" si="10"/>
        <v>-117055.40335754609</v>
      </c>
      <c r="K39" s="17">
        <f t="shared" ca="1" si="10"/>
        <v>-100.81259004905286</v>
      </c>
      <c r="L39" s="17">
        <f t="shared" ca="1" si="10"/>
        <v>0</v>
      </c>
      <c r="M39" s="17">
        <f t="shared" ca="1" si="10"/>
        <v>0</v>
      </c>
      <c r="N39" s="17">
        <f t="shared" ca="1" si="10"/>
        <v>212859.92247832956</v>
      </c>
      <c r="O39" s="17"/>
      <c r="P39" s="17"/>
    </row>
    <row r="40" spans="1:16" x14ac:dyDescent="0.2">
      <c r="A40" s="14">
        <v>23</v>
      </c>
      <c r="B40" s="6"/>
      <c r="C40" s="15" t="s">
        <v>41</v>
      </c>
      <c r="D40" s="25"/>
      <c r="E40" s="17">
        <f ca="1">SUM(G40:N40)</f>
        <v>534961241.57437855</v>
      </c>
      <c r="F40" s="17"/>
      <c r="G40" s="17">
        <f ca="1">G38-G39</f>
        <v>359575704.64273781</v>
      </c>
      <c r="H40" s="17">
        <f t="shared" ref="H40:N40" ca="1" si="11">H38-H39</f>
        <v>133779468.86672892</v>
      </c>
      <c r="I40" s="17">
        <f t="shared" ca="1" si="11"/>
        <v>18572464.378251486</v>
      </c>
      <c r="J40" s="17">
        <f t="shared" ca="1" si="11"/>
        <v>9055214.3197402675</v>
      </c>
      <c r="K40" s="17">
        <f t="shared" ca="1" si="11"/>
        <v>1349506.464223627</v>
      </c>
      <c r="L40" s="17">
        <f ca="1">L38-L39</f>
        <v>6544306.5486739222</v>
      </c>
      <c r="M40" s="17">
        <f t="shared" ca="1" si="11"/>
        <v>1219912.8324279645</v>
      </c>
      <c r="N40" s="17">
        <f t="shared" ca="1" si="11"/>
        <v>4864663.5215945309</v>
      </c>
      <c r="P40" s="17"/>
    </row>
    <row r="41" spans="1:16" x14ac:dyDescent="0.2">
      <c r="A41" s="14">
        <v>24</v>
      </c>
      <c r="B41" s="6"/>
      <c r="C41" s="15" t="s">
        <v>42</v>
      </c>
      <c r="D41" s="25"/>
      <c r="E41" s="36">
        <f ca="1">IF(SUM(E16:E16)=0,0,(E40/SUM(E16:E16))-1)</f>
        <v>0.20095173042951964</v>
      </c>
      <c r="F41" s="36"/>
      <c r="G41" s="36">
        <f t="shared" ref="G41:N41" ca="1" si="12">IF(SUM(G16:G16)=0,0,(G40/SUM(G16:G16))-1)</f>
        <v>0.13976786376539674</v>
      </c>
      <c r="H41" s="36">
        <f t="shared" ca="1" si="12"/>
        <v>0.42829626171142454</v>
      </c>
      <c r="I41" s="36">
        <f t="shared" ca="1" si="12"/>
        <v>-4.753944242854613E-2</v>
      </c>
      <c r="J41" s="36">
        <f t="shared" ca="1" si="12"/>
        <v>6.6649764677995105E-2</v>
      </c>
      <c r="K41" s="36">
        <f t="shared" ca="1" si="12"/>
        <v>-0.3216106470200929</v>
      </c>
      <c r="L41" s="36">
        <f t="shared" ca="1" si="12"/>
        <v>0.42106900032171835</v>
      </c>
      <c r="M41" s="36">
        <f t="shared" ca="1" si="12"/>
        <v>-0.29042471792563285</v>
      </c>
      <c r="N41" s="36">
        <f t="shared" ca="1" si="12"/>
        <v>0</v>
      </c>
      <c r="P41" s="17"/>
    </row>
    <row r="42" spans="1:16" x14ac:dyDescent="0.2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x14ac:dyDescent="0.2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x14ac:dyDescent="0.2">
      <c r="A44" s="14">
        <v>25</v>
      </c>
      <c r="B44" s="13"/>
      <c r="C44" s="15" t="s">
        <v>26</v>
      </c>
      <c r="E44" s="15">
        <v>159020953.55071861</v>
      </c>
      <c r="F44" s="15"/>
      <c r="G44" s="15">
        <v>113408956.8568358</v>
      </c>
      <c r="H44" s="15">
        <v>34518366.315959804</v>
      </c>
      <c r="I44" s="15">
        <v>4661653.5470828172</v>
      </c>
      <c r="J44" s="15">
        <v>2149870.8155596592</v>
      </c>
      <c r="K44" s="15">
        <v>387359.68811930483</v>
      </c>
      <c r="L44" s="15">
        <v>1801212.7559051155</v>
      </c>
      <c r="M44" s="15">
        <v>376327.34327110543</v>
      </c>
      <c r="N44" s="15">
        <v>1717206.2279849956</v>
      </c>
      <c r="P44" s="17"/>
    </row>
    <row r="45" spans="1:16" x14ac:dyDescent="0.2">
      <c r="A45" s="14">
        <v>26</v>
      </c>
      <c r="B45" s="13"/>
      <c r="C45" s="15" t="s">
        <v>27</v>
      </c>
      <c r="E45" s="17">
        <v>174350702.88727126</v>
      </c>
      <c r="F45" s="17"/>
      <c r="G45" s="17">
        <v>114519447.66843066</v>
      </c>
      <c r="H45" s="17">
        <v>45727475.553121328</v>
      </c>
      <c r="I45" s="17">
        <v>6076292.6441166615</v>
      </c>
      <c r="J45" s="17">
        <v>2997075.2637133901</v>
      </c>
      <c r="K45" s="17">
        <v>417535.69080819021</v>
      </c>
      <c r="L45" s="17">
        <v>2094326.6919594554</v>
      </c>
      <c r="M45" s="17">
        <v>369989.60419669229</v>
      </c>
      <c r="N45" s="17">
        <v>2148559.7709249076</v>
      </c>
      <c r="P45" s="17"/>
    </row>
    <row r="46" spans="1:16" x14ac:dyDescent="0.2">
      <c r="A46" s="14">
        <v>27</v>
      </c>
      <c r="B46" s="13"/>
      <c r="C46" s="15" t="s">
        <v>28</v>
      </c>
      <c r="E46" s="17">
        <v>27860794.926145561</v>
      </c>
      <c r="F46" s="17"/>
      <c r="G46" s="17">
        <v>19511144.029531337</v>
      </c>
      <c r="H46" s="17">
        <v>5800340.1830980135</v>
      </c>
      <c r="I46" s="17">
        <v>1142648.5456574066</v>
      </c>
      <c r="J46" s="17">
        <v>504387.0510344542</v>
      </c>
      <c r="K46" s="17">
        <v>113548.73466098527</v>
      </c>
      <c r="L46" s="17">
        <v>302737.94875387417</v>
      </c>
      <c r="M46" s="17">
        <v>106378.84192898899</v>
      </c>
      <c r="N46" s="17">
        <v>379609.59148050274</v>
      </c>
      <c r="P46" s="17"/>
    </row>
    <row r="47" spans="1:16" x14ac:dyDescent="0.2">
      <c r="A47" s="14">
        <v>28</v>
      </c>
      <c r="B47" s="13"/>
      <c r="C47" s="15" t="s">
        <v>29</v>
      </c>
      <c r="E47" s="17">
        <v>18781049.677869674</v>
      </c>
      <c r="F47" s="17"/>
      <c r="G47" s="17">
        <v>12276113.287005758</v>
      </c>
      <c r="H47" s="17">
        <v>5040348.9004546059</v>
      </c>
      <c r="I47" s="17">
        <v>701533.51328484691</v>
      </c>
      <c r="J47" s="17">
        <v>345306.74086446495</v>
      </c>
      <c r="K47" s="17">
        <v>45275.878256385389</v>
      </c>
      <c r="L47" s="17">
        <v>246468.70056250741</v>
      </c>
      <c r="M47" s="17">
        <v>38579.020785399218</v>
      </c>
      <c r="N47" s="17">
        <v>87423.636655706898</v>
      </c>
      <c r="P47" s="17"/>
    </row>
    <row r="48" spans="1:16" ht="13.5" thickBot="1" x14ac:dyDescent="0.25">
      <c r="A48" s="14">
        <v>29</v>
      </c>
      <c r="C48" s="19" t="s">
        <v>44</v>
      </c>
      <c r="D48" s="23"/>
      <c r="E48" s="23">
        <f ca="1">SUM(E44:E47)</f>
        <v>380013501.04200506</v>
      </c>
      <c r="F48" s="23"/>
      <c r="G48" s="23">
        <f t="shared" ref="G48:N48" ca="1" si="13">SUM(G44:G47)</f>
        <v>259715661.84180355</v>
      </c>
      <c r="H48" s="23">
        <f t="shared" ca="1" si="13"/>
        <v>91086530.952633768</v>
      </c>
      <c r="I48" s="23">
        <f t="shared" ca="1" si="13"/>
        <v>12582128.250141732</v>
      </c>
      <c r="J48" s="23">
        <f t="shared" ca="1" si="13"/>
        <v>5996639.8711719681</v>
      </c>
      <c r="K48" s="23">
        <f t="shared" ca="1" si="13"/>
        <v>963719.99184486573</v>
      </c>
      <c r="L48" s="23">
        <f t="shared" ca="1" si="13"/>
        <v>4444746.0971809523</v>
      </c>
      <c r="M48" s="23">
        <f t="shared" ca="1" si="13"/>
        <v>891274.81018218584</v>
      </c>
      <c r="N48" s="23">
        <f t="shared" ca="1" si="13"/>
        <v>4332799.2270461125</v>
      </c>
      <c r="P48" s="17"/>
    </row>
    <row r="49" spans="1:16" s="44" customFormat="1" ht="13.5" thickTop="1" x14ac:dyDescent="0.2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x14ac:dyDescent="0.2">
      <c r="A50" s="45">
        <v>30</v>
      </c>
      <c r="C50" s="46" t="s">
        <v>45</v>
      </c>
      <c r="D50" s="47"/>
      <c r="E50" s="47">
        <f ca="1">SUM(G50:N50)</f>
        <v>548637755.0657177</v>
      </c>
      <c r="F50" s="47"/>
      <c r="G50" s="47">
        <v>380503344.55868042</v>
      </c>
      <c r="H50" s="47">
        <v>122619885.06999998</v>
      </c>
      <c r="I50" s="47">
        <v>21508858.236099828</v>
      </c>
      <c r="J50" s="47">
        <v>9364130.1199999992</v>
      </c>
      <c r="K50" s="47">
        <v>1989304.75</v>
      </c>
      <c r="L50" s="47">
        <v>6028924.9500000002</v>
      </c>
      <c r="M50" s="47">
        <v>1757818.4509374714</v>
      </c>
      <c r="N50" s="47">
        <v>4865488.9299999988</v>
      </c>
      <c r="P50" s="32"/>
    </row>
    <row r="51" spans="1:16" s="44" customFormat="1" x14ac:dyDescent="0.2">
      <c r="A51" s="45">
        <v>31</v>
      </c>
      <c r="C51" s="48" t="s">
        <v>46</v>
      </c>
      <c r="D51" s="49"/>
      <c r="E51" s="17">
        <f ca="1">SUM(G51:N51)</f>
        <v>5039913.28</v>
      </c>
      <c r="F51" s="50"/>
      <c r="G51" s="50">
        <f ca="1">G39</f>
        <v>4714866.2914596405</v>
      </c>
      <c r="H51" s="50">
        <f t="shared" ref="H51:N51" ca="1" si="14">H39</f>
        <v>243618.28540779173</v>
      </c>
      <c r="I51" s="50">
        <f t="shared" ca="1" si="14"/>
        <v>-14275.003398166793</v>
      </c>
      <c r="J51" s="50">
        <f t="shared" ca="1" si="14"/>
        <v>-117055.40335754609</v>
      </c>
      <c r="K51" s="50">
        <f t="shared" ca="1" si="14"/>
        <v>-100.81259004905286</v>
      </c>
      <c r="L51" s="50">
        <f t="shared" ca="1" si="14"/>
        <v>0</v>
      </c>
      <c r="M51" s="50">
        <f t="shared" ca="1" si="14"/>
        <v>0</v>
      </c>
      <c r="N51" s="50">
        <f t="shared" ca="1" si="14"/>
        <v>212859.92247832956</v>
      </c>
      <c r="P51" s="32"/>
    </row>
    <row r="52" spans="1:16" s="44" customFormat="1" ht="13.5" thickBot="1" x14ac:dyDescent="0.25">
      <c r="A52" s="45">
        <v>32</v>
      </c>
      <c r="C52" s="51" t="s">
        <v>47</v>
      </c>
      <c r="D52" s="23"/>
      <c r="E52" s="23">
        <f ca="1">SUM(G52:N52)</f>
        <v>553677668.34571791</v>
      </c>
      <c r="F52" s="23"/>
      <c r="G52" s="23">
        <f ca="1">G51+G50</f>
        <v>385218210.85014004</v>
      </c>
      <c r="H52" s="23">
        <f t="shared" ref="H52:N52" ca="1" si="15">H51+H50</f>
        <v>122863503.35540777</v>
      </c>
      <c r="I52" s="23">
        <f t="shared" ca="1" si="15"/>
        <v>21494583.232701663</v>
      </c>
      <c r="J52" s="23">
        <f t="shared" ca="1" si="15"/>
        <v>9247074.7166424524</v>
      </c>
      <c r="K52" s="23">
        <f t="shared" ca="1" si="15"/>
        <v>1989203.9374099509</v>
      </c>
      <c r="L52" s="23">
        <f t="shared" ca="1" si="15"/>
        <v>6028924.9500000002</v>
      </c>
      <c r="M52" s="23">
        <f t="shared" ca="1" si="15"/>
        <v>1757818.4509374714</v>
      </c>
      <c r="N52" s="23">
        <f t="shared" ca="1" si="15"/>
        <v>5078348.8524783282</v>
      </c>
      <c r="P52" s="32"/>
    </row>
    <row r="53" spans="1:16" s="44" customFormat="1" ht="13.5" thickTop="1" x14ac:dyDescent="0.2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x14ac:dyDescent="0.2">
      <c r="A54" s="45">
        <v>33</v>
      </c>
      <c r="C54" s="52" t="s">
        <v>48</v>
      </c>
      <c r="D54" s="53"/>
      <c r="E54" s="53">
        <f ca="1">SUM(G54:N54)</f>
        <v>97879628.209391728</v>
      </c>
      <c r="F54" s="53"/>
      <c r="G54" s="53">
        <f ca="1">+G52-G19</f>
        <v>65021818.825164199</v>
      </c>
      <c r="H54" s="53">
        <f t="shared" ref="H54:N54" ca="1" si="16">+H52-H19</f>
        <v>28956215.666825444</v>
      </c>
      <c r="I54" s="53">
        <f t="shared" ca="1" si="16"/>
        <v>2009400.5098850876</v>
      </c>
      <c r="J54" s="53">
        <f t="shared" ca="1" si="16"/>
        <v>874732.17551735509</v>
      </c>
      <c r="K54" s="53">
        <f t="shared" ca="1" si="16"/>
        <v>24.614196339389309</v>
      </c>
      <c r="L54" s="53">
        <f t="shared" ca="1" si="16"/>
        <v>1423725.2396464953</v>
      </c>
      <c r="M54" s="53">
        <f t="shared" ca="1" si="16"/>
        <v>38602.93815681152</v>
      </c>
      <c r="N54" s="53">
        <f t="shared" ca="1" si="16"/>
        <v>-444891.75999999978</v>
      </c>
      <c r="P54" s="32"/>
    </row>
    <row r="55" spans="1:16" s="44" customFormat="1" x14ac:dyDescent="0.2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25">
      <c r="A56" s="45">
        <v>34</v>
      </c>
      <c r="C56" s="54" t="s">
        <v>49</v>
      </c>
      <c r="D56" s="55"/>
      <c r="E56" s="55">
        <f ca="1">+E54+E19</f>
        <v>553677668.34571767</v>
      </c>
      <c r="F56" s="55"/>
      <c r="G56" s="55">
        <f ca="1">+G54+G19</f>
        <v>385218210.85014004</v>
      </c>
      <c r="H56" s="55">
        <f t="shared" ref="H56:N56" ca="1" si="17">+H54+H19</f>
        <v>122863503.35540777</v>
      </c>
      <c r="I56" s="55">
        <f t="shared" ca="1" si="17"/>
        <v>21494583.232701663</v>
      </c>
      <c r="J56" s="55">
        <f t="shared" ca="1" si="17"/>
        <v>9247074.7166424524</v>
      </c>
      <c r="K56" s="55">
        <f t="shared" ca="1" si="17"/>
        <v>1989203.9374099509</v>
      </c>
      <c r="L56" s="55">
        <f t="shared" ca="1" si="17"/>
        <v>6028924.9500000002</v>
      </c>
      <c r="M56" s="55">
        <f t="shared" ca="1" si="17"/>
        <v>1757818.4509374714</v>
      </c>
      <c r="N56" s="55">
        <f t="shared" ca="1" si="17"/>
        <v>5078348.8524783282</v>
      </c>
      <c r="P56" s="32"/>
    </row>
    <row r="57" spans="1:16" s="44" customFormat="1" ht="13.5" thickTop="1" x14ac:dyDescent="0.2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x14ac:dyDescent="0.2">
      <c r="A58" s="45">
        <v>35</v>
      </c>
      <c r="C58" s="15" t="s">
        <v>50</v>
      </c>
      <c r="D58" s="25"/>
      <c r="E58" s="56">
        <f ca="1">IF(E40=0,0,SUM(E16)/E40)</f>
        <v>0.8326729331930357</v>
      </c>
      <c r="F58" s="56"/>
      <c r="G58" s="56">
        <f t="shared" ref="G58:M58" ca="1" si="18">IF(G40=0,0,SUM(G16)/G40)</f>
        <v>0.8773716401306032</v>
      </c>
      <c r="H58" s="56">
        <f t="shared" ca="1" si="18"/>
        <v>0.70013485773726813</v>
      </c>
      <c r="I58" s="56">
        <f t="shared" ca="1" si="18"/>
        <v>1.0499122426127128</v>
      </c>
      <c r="J58" s="56">
        <f t="shared" ca="1" si="18"/>
        <v>0.93751485549887525</v>
      </c>
      <c r="K58" s="56">
        <f t="shared" ca="1" si="18"/>
        <v>1.4740797384383753</v>
      </c>
      <c r="L58" s="56">
        <f t="shared" ca="1" si="18"/>
        <v>0.70369559801361381</v>
      </c>
      <c r="M58" s="56">
        <f t="shared" ca="1" si="18"/>
        <v>1.4092937356507225</v>
      </c>
      <c r="N58" s="56">
        <f ca="1">IF(N40=0,0,SUM(N17)/N40)</f>
        <v>1.091623432212095</v>
      </c>
      <c r="P58" s="32"/>
    </row>
    <row r="59" spans="1:16" s="44" customFormat="1" x14ac:dyDescent="0.2">
      <c r="A59" s="45">
        <v>36</v>
      </c>
      <c r="C59" s="57" t="s">
        <v>51</v>
      </c>
      <c r="D59" s="58"/>
      <c r="E59" s="59">
        <f ca="1">+E58/$E$58</f>
        <v>1</v>
      </c>
      <c r="F59" s="59"/>
      <c r="G59" s="59">
        <f ca="1">+G58/$E$58</f>
        <v>1.0536809894446337</v>
      </c>
      <c r="H59" s="59">
        <f t="shared" ref="H59:N59" ca="1" si="19">+H58/$E$58</f>
        <v>0.84082816893359769</v>
      </c>
      <c r="I59" s="59">
        <f t="shared" ca="1" si="19"/>
        <v>1.2608939245648749</v>
      </c>
      <c r="J59" s="59">
        <f t="shared" ca="1" si="19"/>
        <v>1.1259100880147552</v>
      </c>
      <c r="K59" s="59">
        <f t="shared" ca="1" si="19"/>
        <v>1.7702986126686604</v>
      </c>
      <c r="L59" s="59">
        <f ca="1">+L58/$E$58</f>
        <v>0.84510444613008517</v>
      </c>
      <c r="M59" s="59">
        <f t="shared" ca="1" si="19"/>
        <v>1.6924937505132172</v>
      </c>
      <c r="N59" s="59">
        <f t="shared" ca="1" si="19"/>
        <v>1.3109870498925269</v>
      </c>
      <c r="P59" s="32"/>
    </row>
    <row r="60" spans="1:16" s="44" customFormat="1" ht="13.5" thickBot="1" x14ac:dyDescent="0.25">
      <c r="A60" s="45">
        <v>37</v>
      </c>
      <c r="C60" s="26" t="s">
        <v>52</v>
      </c>
      <c r="D60" s="27"/>
      <c r="E60" s="60">
        <f ca="1">IF(E40=0,0,E50/E40)</f>
        <v>1.025565428723564</v>
      </c>
      <c r="F60" s="26"/>
      <c r="G60" s="61">
        <f ca="1">IF(G40=0,0,G50/G40)</f>
        <v>1.0582009286103899</v>
      </c>
      <c r="H60" s="61">
        <f t="shared" ref="H60:N60" ca="1" si="20">IF(H40=0,0,H50/H40)</f>
        <v>0.91658223873017386</v>
      </c>
      <c r="I60" s="61">
        <f t="shared" ca="1" si="20"/>
        <v>1.1581046972574562</v>
      </c>
      <c r="J60" s="61">
        <f t="shared" ca="1" si="20"/>
        <v>1.0341146867817694</v>
      </c>
      <c r="K60" s="61">
        <f t="shared" ca="1" si="20"/>
        <v>1.4740979778444039</v>
      </c>
      <c r="L60" s="61">
        <f ca="1">IF(L40=0,0,L50/L40)</f>
        <v>0.92124733234289669</v>
      </c>
      <c r="M60" s="61">
        <f t="shared" ca="1" si="20"/>
        <v>1.4409377491660003</v>
      </c>
      <c r="N60" s="61">
        <f t="shared" ca="1" si="20"/>
        <v>1.0001696743056954</v>
      </c>
      <c r="P60" s="32"/>
    </row>
    <row r="61" spans="1:16" s="44" customFormat="1" ht="13.5" thickTop="1" x14ac:dyDescent="0.2">
      <c r="A61" s="45">
        <v>36</v>
      </c>
      <c r="C61" s="57" t="s">
        <v>51</v>
      </c>
      <c r="D61" s="58"/>
      <c r="E61" s="59">
        <f ca="1">+E60/$E$60</f>
        <v>1</v>
      </c>
      <c r="F61" s="59"/>
      <c r="G61" s="59">
        <f ca="1">+G60/$E$60</f>
        <v>1.0318219578905312</v>
      </c>
      <c r="H61" s="59">
        <f t="shared" ref="H61:N61" ca="1" si="21">+H60/$E$60</f>
        <v>0.89373355717632519</v>
      </c>
      <c r="I61" s="59">
        <f t="shared" ca="1" si="21"/>
        <v>1.129235312367006</v>
      </c>
      <c r="J61" s="59">
        <f t="shared" ca="1" si="21"/>
        <v>1.0083361410386522</v>
      </c>
      <c r="K61" s="59">
        <f t="shared" ca="1" si="21"/>
        <v>1.4373514712553161</v>
      </c>
      <c r="L61" s="59">
        <f t="shared" ca="1" si="21"/>
        <v>0.89828235872722095</v>
      </c>
      <c r="M61" s="59">
        <f t="shared" ca="1" si="21"/>
        <v>1.4050178650809393</v>
      </c>
      <c r="N61" s="59">
        <f t="shared" ca="1" si="21"/>
        <v>0.97523731425943572</v>
      </c>
      <c r="P61" s="32"/>
    </row>
    <row r="62" spans="1:16" s="44" customFormat="1" x14ac:dyDescent="0.2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tr">
        <f ca="1"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tr">
        <f ca="1"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53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">
      <c r="B70" s="4" t="str">
        <f ca="1">IF(OR((B69="~"),(C70="~")),"~","")</f>
        <v/>
      </c>
      <c r="C70" s="71" t="s">
        <v>78</v>
      </c>
      <c r="E70" s="72">
        <f t="shared" ref="E70:E75" ca="1" si="22">SUM(G70:N70)</f>
        <v>2289161.1512254695</v>
      </c>
      <c r="F70" s="72"/>
      <c r="G70" s="72">
        <v>1634043.4001293981</v>
      </c>
      <c r="H70" s="72">
        <v>582420.11889369925</v>
      </c>
      <c r="I70" s="72">
        <v>69674.953071061929</v>
      </c>
      <c r="J70" s="72">
        <v>1567.8397978424432</v>
      </c>
      <c r="K70" s="72">
        <v>1454.8393334678908</v>
      </c>
      <c r="L70" s="72">
        <v>0</v>
      </c>
      <c r="M70" s="72">
        <v>0</v>
      </c>
      <c r="N70" s="72">
        <v>0</v>
      </c>
    </row>
    <row r="71" spans="1:14" x14ac:dyDescent="0.2">
      <c r="B71" s="4" t="str">
        <f ca="1">IF(OR((B69="~"),(C71="~")),"~","")</f>
        <v/>
      </c>
      <c r="C71" s="71" t="s">
        <v>79</v>
      </c>
      <c r="E71" s="72">
        <f t="shared" ca="1" si="22"/>
        <v>466358.10146389919</v>
      </c>
      <c r="F71" s="72"/>
      <c r="G71" s="72">
        <v>303605.4909516559</v>
      </c>
      <c r="H71" s="72">
        <v>116464.4088092078</v>
      </c>
      <c r="I71" s="72">
        <v>31833.673432470565</v>
      </c>
      <c r="J71" s="72">
        <v>4628.4356061761719</v>
      </c>
      <c r="K71" s="72">
        <v>4392.4352097404126</v>
      </c>
      <c r="L71" s="72">
        <v>7014.3116180831776</v>
      </c>
      <c r="M71" s="72">
        <v>-1580.6541634348039</v>
      </c>
      <c r="N71" s="72">
        <v>0</v>
      </c>
    </row>
    <row r="72" spans="1:14" x14ac:dyDescent="0.2">
      <c r="B72" s="4" t="str">
        <f ca="1">IF(OR((B69="~"),(C72="~")),"~","")</f>
        <v/>
      </c>
      <c r="C72" s="71" t="s">
        <v>80</v>
      </c>
      <c r="E72" s="72">
        <f t="shared" ca="1" si="22"/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">
      <c r="B73" s="4" t="str">
        <f ca="1">IF(OR((B69="~"),(C73="~")),"~","")</f>
        <v/>
      </c>
      <c r="C73" s="71" t="s">
        <v>81</v>
      </c>
      <c r="E73" s="72">
        <f t="shared" ca="1" si="22"/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">
      <c r="B74" s="4" t="str">
        <f ca="1">IF(OR((B69="~"),(C74="~")),"~","")</f>
        <v/>
      </c>
      <c r="C74" s="71" t="s">
        <v>82</v>
      </c>
      <c r="E74" s="72">
        <f t="shared" ca="1" si="22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">
      <c r="B75" s="4" t="str">
        <f ca="1">IF(OR((B69="~"),(C75="~")),"~","")</f>
        <v>~</v>
      </c>
      <c r="C75" s="71" t="s">
        <v>83</v>
      </c>
      <c r="E75" s="72">
        <f t="shared" ca="1" si="22"/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">
      <c r="B76" s="4" t="str">
        <f ca="1">IF(OR((B69="~"),(C76="~")),"~","")</f>
        <v/>
      </c>
      <c r="C76" s="73" t="str">
        <f ca="1">IF(B69="~","~","Sub-total")</f>
        <v>Sub-total</v>
      </c>
      <c r="D76" s="73"/>
      <c r="E76" s="73">
        <f ca="1">SUM(E70:E75)</f>
        <v>2755519.2526893686</v>
      </c>
      <c r="F76" s="73"/>
      <c r="G76" s="73">
        <f t="shared" ref="G76:N76" ca="1" si="23">SUM(G70:G75)</f>
        <v>1937648.891081054</v>
      </c>
      <c r="H76" s="73">
        <f t="shared" ca="1" si="23"/>
        <v>698884.5277029071</v>
      </c>
      <c r="I76" s="73">
        <f t="shared" ca="1" si="23"/>
        <v>101508.62650353249</v>
      </c>
      <c r="J76" s="73">
        <f t="shared" ca="1" si="23"/>
        <v>6196.2754040186155</v>
      </c>
      <c r="K76" s="73">
        <f t="shared" ca="1" si="23"/>
        <v>5847.2745432083029</v>
      </c>
      <c r="L76" s="73">
        <f t="shared" ca="1" si="23"/>
        <v>7014.3116180831776</v>
      </c>
      <c r="M76" s="73">
        <f t="shared" ca="1" si="23"/>
        <v>-1580.6541634348039</v>
      </c>
      <c r="N76" s="73">
        <f t="shared" ca="1" si="23"/>
        <v>0</v>
      </c>
    </row>
    <row r="77" spans="1:14" x14ac:dyDescent="0.2">
      <c r="B77" s="4" t="str">
        <f ca="1">IF(OR((B69="~"),(C77="~")),"~","")</f>
        <v/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2">
      <c r="B78" s="70" t="s">
        <v>85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">
      <c r="B79" s="4" t="str">
        <f ca="1">IF(OR((B78="~"),(C79="~")),"~","")</f>
        <v/>
      </c>
      <c r="C79" s="71" t="s">
        <v>78</v>
      </c>
      <c r="E79" s="72">
        <f t="shared" ref="E79:E84" ca="1" si="24">SUM(G79:N79)</f>
        <v>38657286.41612339</v>
      </c>
      <c r="F79" s="72"/>
      <c r="G79" s="72">
        <v>27234058.28015893</v>
      </c>
      <c r="H79" s="72">
        <v>8755875.3732519485</v>
      </c>
      <c r="I79" s="72">
        <v>1646800.4013268563</v>
      </c>
      <c r="J79" s="72">
        <v>241221.46723660995</v>
      </c>
      <c r="K79" s="72">
        <v>310804.58278563205</v>
      </c>
      <c r="L79" s="72">
        <v>468526.3113634155</v>
      </c>
      <c r="M79" s="72">
        <v>0</v>
      </c>
      <c r="N79" s="72">
        <v>0</v>
      </c>
    </row>
    <row r="80" spans="1:14" x14ac:dyDescent="0.2">
      <c r="B80" s="4" t="str">
        <f ca="1">IF(OR((B78="~"),(C80="~")),"~","")</f>
        <v/>
      </c>
      <c r="C80" s="71" t="s">
        <v>79</v>
      </c>
      <c r="E80" s="72">
        <f t="shared" ca="1" si="24"/>
        <v>6016452.8921670606</v>
      </c>
      <c r="F80" s="72"/>
      <c r="G80" s="72">
        <v>3086491.4198751301</v>
      </c>
      <c r="H80" s="72">
        <v>1184190.5963017505</v>
      </c>
      <c r="I80" s="72">
        <v>435713.10047595261</v>
      </c>
      <c r="J80" s="72">
        <v>456026.20987592294</v>
      </c>
      <c r="K80" s="72">
        <v>46575.420592838353</v>
      </c>
      <c r="L80" s="72">
        <v>620656.3589981132</v>
      </c>
      <c r="M80" s="72">
        <v>186799.78604735309</v>
      </c>
      <c r="N80" s="72">
        <v>0</v>
      </c>
    </row>
    <row r="81" spans="2:14" x14ac:dyDescent="0.2">
      <c r="B81" s="4" t="str">
        <f ca="1">IF(OR((B78="~"),(C81="~")),"~","")</f>
        <v/>
      </c>
      <c r="C81" s="71" t="s">
        <v>80</v>
      </c>
      <c r="E81" s="72">
        <f t="shared" ca="1" si="24"/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">
      <c r="B82" s="4" t="str">
        <f ca="1">IF(OR((B78="~"),(C82="~")),"~","")</f>
        <v/>
      </c>
      <c r="C82" s="71" t="s">
        <v>81</v>
      </c>
      <c r="E82" s="72">
        <f t="shared" ca="1" si="24"/>
        <v>23544044.439418077</v>
      </c>
      <c r="F82" s="72"/>
      <c r="G82" s="72">
        <v>16806152.07364887</v>
      </c>
      <c r="H82" s="72">
        <v>5990196.5199364014</v>
      </c>
      <c r="I82" s="72">
        <v>716607.56191903329</v>
      </c>
      <c r="J82" s="72">
        <v>16125.247387904403</v>
      </c>
      <c r="K82" s="72">
        <v>14963.036525866539</v>
      </c>
      <c r="L82" s="72">
        <v>0</v>
      </c>
      <c r="M82" s="72">
        <v>0</v>
      </c>
      <c r="N82" s="72">
        <v>0</v>
      </c>
    </row>
    <row r="83" spans="2:14" x14ac:dyDescent="0.2">
      <c r="B83" s="4" t="str">
        <f ca="1">IF(OR((B78="~"),(C83="~")),"~","")</f>
        <v/>
      </c>
      <c r="C83" s="71" t="s">
        <v>82</v>
      </c>
      <c r="E83" s="72">
        <f t="shared" ca="1" si="24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">
      <c r="B84" s="4" t="str">
        <f ca="1">IF(OR((B78="~"),(C84="~")),"~","")</f>
        <v>~</v>
      </c>
      <c r="C84" s="71" t="s">
        <v>83</v>
      </c>
      <c r="E84" s="72">
        <f t="shared" ca="1" si="24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">
      <c r="B85" s="4" t="str">
        <f ca="1">IF(OR((B78="~"),(C85="~")),"~","")</f>
        <v/>
      </c>
      <c r="C85" s="73" t="str">
        <f ca="1">IF(B78="~","~","Sub-total")</f>
        <v>Sub-total</v>
      </c>
      <c r="D85" s="73"/>
      <c r="E85" s="73">
        <f ca="1">SUM(E79:E84)</f>
        <v>68217783.747708529</v>
      </c>
      <c r="F85" s="73"/>
      <c r="G85" s="73">
        <f t="shared" ref="G85:N85" ca="1" si="25">SUM(G79:G84)</f>
        <v>47126701.77368293</v>
      </c>
      <c r="H85" s="73">
        <f t="shared" ca="1" si="25"/>
        <v>15930262.489490101</v>
      </c>
      <c r="I85" s="73">
        <f t="shared" ca="1" si="25"/>
        <v>2799121.0637218421</v>
      </c>
      <c r="J85" s="73">
        <f t="shared" ca="1" si="25"/>
        <v>713372.92450043734</v>
      </c>
      <c r="K85" s="73">
        <f t="shared" ca="1" si="25"/>
        <v>372343.03990433697</v>
      </c>
      <c r="L85" s="73">
        <f t="shared" ca="1" si="25"/>
        <v>1089182.6703615286</v>
      </c>
      <c r="M85" s="73">
        <f t="shared" ca="1" si="25"/>
        <v>186799.78604735309</v>
      </c>
      <c r="N85" s="73">
        <f t="shared" ca="1" si="25"/>
        <v>0</v>
      </c>
    </row>
    <row r="86" spans="2:14" x14ac:dyDescent="0.2">
      <c r="B86" s="4" t="str">
        <f ca="1">IF(OR((B78="~"),(C86="~")),"~","")</f>
        <v/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x14ac:dyDescent="0.2">
      <c r="B87" s="70" t="s">
        <v>86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">
      <c r="B88" s="4" t="str">
        <f ca="1">IF(OR((B87="~"),(C88="~")),"~","")</f>
        <v/>
      </c>
      <c r="C88" s="71" t="s">
        <v>78</v>
      </c>
      <c r="E88" s="72">
        <f t="shared" ref="E88:E93" ca="1" si="26">SUM(G88:N88)</f>
        <v>1713.1769946500394</v>
      </c>
      <c r="F88" s="72"/>
      <c r="G88" s="72">
        <v>1092.9992508246032</v>
      </c>
      <c r="H88" s="72">
        <v>397.22667095498031</v>
      </c>
      <c r="I88" s="72">
        <v>85.76329110264092</v>
      </c>
      <c r="J88" s="72">
        <v>49.258353465790435</v>
      </c>
      <c r="K88" s="72">
        <v>5.0734306415279242</v>
      </c>
      <c r="L88" s="72">
        <v>59.900201919089803</v>
      </c>
      <c r="M88" s="72">
        <v>22.955795741406671</v>
      </c>
      <c r="N88" s="72">
        <v>0</v>
      </c>
    </row>
    <row r="89" spans="2:14" x14ac:dyDescent="0.2">
      <c r="B89" s="4" t="str">
        <f ca="1">IF(OR((B87="~"),(C89="~")),"~","")</f>
        <v/>
      </c>
      <c r="C89" s="71" t="s">
        <v>79</v>
      </c>
      <c r="E89" s="72">
        <f t="shared" ca="1" si="26"/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">
      <c r="B90" s="4" t="str">
        <f ca="1">IF(OR((B87="~"),(C90="~")),"~","")</f>
        <v/>
      </c>
      <c r="C90" s="71" t="s">
        <v>80</v>
      </c>
      <c r="E90" s="72">
        <f t="shared" ca="1" si="26"/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">
      <c r="B91" s="4" t="str">
        <f ca="1">IF(OR((B87="~"),(C91="~")),"~","")</f>
        <v/>
      </c>
      <c r="C91" s="71" t="s">
        <v>81</v>
      </c>
      <c r="E91" s="72">
        <f t="shared" ca="1" si="26"/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">
      <c r="B92" s="4" t="str">
        <f ca="1">IF(OR((B87="~"),(C92="~")),"~","")</f>
        <v/>
      </c>
      <c r="C92" s="71" t="s">
        <v>82</v>
      </c>
      <c r="E92" s="72">
        <f t="shared" ca="1" si="26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">
      <c r="B93" s="4" t="str">
        <f ca="1">IF(OR((B87="~"),(C93="~")),"~","")</f>
        <v>~</v>
      </c>
      <c r="C93" s="71" t="s">
        <v>83</v>
      </c>
      <c r="E93" s="72">
        <f t="shared" ca="1" si="26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">
      <c r="B94" s="4" t="str">
        <f ca="1">IF(OR((B87="~"),(C94="~")),"~","")</f>
        <v/>
      </c>
      <c r="C94" s="73" t="str">
        <f ca="1">IF(B87="~","~","Sub-total")</f>
        <v>Sub-total</v>
      </c>
      <c r="D94" s="73"/>
      <c r="E94" s="73">
        <f ca="1">SUM(E88:E93)</f>
        <v>1713.1769946500394</v>
      </c>
      <c r="F94" s="73"/>
      <c r="G94" s="73">
        <f t="shared" ref="G94:N94" ca="1" si="27">SUM(G88:G93)</f>
        <v>1092.9992508246032</v>
      </c>
      <c r="H94" s="73">
        <f t="shared" ca="1" si="27"/>
        <v>397.22667095498031</v>
      </c>
      <c r="I94" s="73">
        <f t="shared" ca="1" si="27"/>
        <v>85.76329110264092</v>
      </c>
      <c r="J94" s="73">
        <f t="shared" ca="1" si="27"/>
        <v>49.258353465790435</v>
      </c>
      <c r="K94" s="73">
        <f t="shared" ca="1" si="27"/>
        <v>5.0734306415279242</v>
      </c>
      <c r="L94" s="73">
        <f t="shared" ca="1" si="27"/>
        <v>59.900201919089803</v>
      </c>
      <c r="M94" s="73">
        <f t="shared" ca="1" si="27"/>
        <v>22.955795741406671</v>
      </c>
      <c r="N94" s="73">
        <f t="shared" ca="1" si="27"/>
        <v>0</v>
      </c>
    </row>
    <row r="95" spans="2:14" x14ac:dyDescent="0.2">
      <c r="B95" s="4" t="str">
        <f ca="1">IF(OR((B87="~"),(C95="~")),"~","")</f>
        <v/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x14ac:dyDescent="0.2">
      <c r="B96" s="70" t="s">
        <v>87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">
      <c r="B97" s="4" t="str">
        <f ca="1">IF(OR((B96="~"),(C97="~")),"~","")</f>
        <v/>
      </c>
      <c r="C97" s="71" t="s">
        <v>78</v>
      </c>
      <c r="E97" s="72">
        <f t="shared" ref="E97:E102" ca="1" si="28">SUM(G97:N97)</f>
        <v>785954766.76580369</v>
      </c>
      <c r="F97" s="72"/>
      <c r="G97" s="72">
        <v>550389411.80408812</v>
      </c>
      <c r="H97" s="72">
        <v>196240595.34512347</v>
      </c>
      <c r="I97" s="72">
        <v>31318889.201144751</v>
      </c>
      <c r="J97" s="72">
        <v>4539132.1145547014</v>
      </c>
      <c r="K97" s="72">
        <v>499823.41721428471</v>
      </c>
      <c r="L97" s="72">
        <v>1580857.4421201779</v>
      </c>
      <c r="M97" s="72">
        <v>1386057.4415582707</v>
      </c>
      <c r="N97" s="72">
        <v>0</v>
      </c>
    </row>
    <row r="98" spans="2:14" x14ac:dyDescent="0.2">
      <c r="B98" s="4" t="str">
        <f ca="1">IF(OR((B96="~"),(C98="~")),"~","")</f>
        <v/>
      </c>
      <c r="C98" s="71" t="s">
        <v>79</v>
      </c>
      <c r="E98" s="72">
        <f t="shared" ca="1" si="28"/>
        <v>370331897.84604913</v>
      </c>
      <c r="F98" s="72"/>
      <c r="G98" s="72">
        <v>208671050.847866</v>
      </c>
      <c r="H98" s="72">
        <v>80060580.9377058</v>
      </c>
      <c r="I98" s="72">
        <v>29457626.209172238</v>
      </c>
      <c r="J98" s="72">
        <v>25390941.556324471</v>
      </c>
      <c r="K98" s="72">
        <v>2593258.362399288</v>
      </c>
      <c r="L98" s="72">
        <v>22954869.979914717</v>
      </c>
      <c r="M98" s="72">
        <v>1203569.9526665581</v>
      </c>
      <c r="N98" s="72">
        <v>0</v>
      </c>
    </row>
    <row r="99" spans="2:14" x14ac:dyDescent="0.2">
      <c r="B99" s="4" t="str">
        <f ca="1">IF(OR((B96="~"),(C99="~")),"~","")</f>
        <v/>
      </c>
      <c r="C99" s="71" t="s">
        <v>80</v>
      </c>
      <c r="E99" s="72">
        <f t="shared" ca="1" si="28"/>
        <v>855870112.0212419</v>
      </c>
      <c r="F99" s="72"/>
      <c r="G99" s="72">
        <v>548138901.17274237</v>
      </c>
      <c r="H99" s="72">
        <v>271218754.95776504</v>
      </c>
      <c r="I99" s="72">
        <v>14758645.529100886</v>
      </c>
      <c r="J99" s="72">
        <v>7946692.827713294</v>
      </c>
      <c r="K99" s="72">
        <v>1554069.7804149853</v>
      </c>
      <c r="L99" s="72">
        <v>1534087.9959428937</v>
      </c>
      <c r="M99" s="72">
        <v>1360196.8093269849</v>
      </c>
      <c r="N99" s="72">
        <v>9358762.9482353963</v>
      </c>
    </row>
    <row r="100" spans="2:14" x14ac:dyDescent="0.2">
      <c r="B100" s="4" t="str">
        <f ca="1">IF(OR((B96="~"),(C100="~")),"~","")</f>
        <v/>
      </c>
      <c r="C100" s="71" t="s">
        <v>81</v>
      </c>
      <c r="E100" s="72">
        <f t="shared" ca="1" si="28"/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">
      <c r="B101" s="4" t="str">
        <f ca="1">IF(OR((B96="~"),(C101="~")),"~","")</f>
        <v/>
      </c>
      <c r="C101" s="71" t="s">
        <v>82</v>
      </c>
      <c r="E101" s="72">
        <f t="shared" ca="1" si="28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">
      <c r="B102" s="4" t="str">
        <f ca="1">IF(OR((B96="~"),(C102="~")),"~","")</f>
        <v>~</v>
      </c>
      <c r="C102" s="71" t="s">
        <v>83</v>
      </c>
      <c r="E102" s="72">
        <f t="shared" ca="1" si="28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">
      <c r="B103" s="4" t="str">
        <f ca="1">IF(OR((B96="~"),(C103="~")),"~","")</f>
        <v/>
      </c>
      <c r="C103" s="73" t="str">
        <f ca="1">IF(B96="~","~","Sub-total")</f>
        <v>Sub-total</v>
      </c>
      <c r="D103" s="73"/>
      <c r="E103" s="73">
        <f ca="1">SUM(E97:E102)</f>
        <v>2012156776.6330948</v>
      </c>
      <c r="F103" s="73"/>
      <c r="G103" s="73">
        <f t="shared" ref="G103:N103" ca="1" si="29">SUM(G97:G102)</f>
        <v>1307199363.8246965</v>
      </c>
      <c r="H103" s="73">
        <f t="shared" ca="1" si="29"/>
        <v>547519931.24059439</v>
      </c>
      <c r="I103" s="73">
        <f t="shared" ca="1" si="29"/>
        <v>75535160.939417869</v>
      </c>
      <c r="J103" s="73">
        <f t="shared" ca="1" si="29"/>
        <v>37876766.498592466</v>
      </c>
      <c r="K103" s="73">
        <f t="shared" ca="1" si="29"/>
        <v>4647151.5600285577</v>
      </c>
      <c r="L103" s="73">
        <f t="shared" ca="1" si="29"/>
        <v>26069815.417977791</v>
      </c>
      <c r="M103" s="73">
        <f t="shared" ca="1" si="29"/>
        <v>3949824.203551814</v>
      </c>
      <c r="N103" s="73">
        <f t="shared" ca="1" si="29"/>
        <v>9358762.9482353963</v>
      </c>
    </row>
    <row r="104" spans="2:14" x14ac:dyDescent="0.2">
      <c r="B104" s="4" t="str">
        <f ca="1">IF(OR((B96="~"),(C104="~")),"~","")</f>
        <v/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x14ac:dyDescent="0.2">
      <c r="B105" s="70" t="s">
        <v>88</v>
      </c>
      <c r="E105" s="72"/>
      <c r="F105" s="72"/>
      <c r="G105" s="72"/>
      <c r="H105" s="72"/>
      <c r="I105" s="72"/>
      <c r="J105" s="72"/>
      <c r="K105" s="72"/>
      <c r="L105" s="72"/>
      <c r="M105" s="96">
        <f ca="1">SUM(M97:M98)/SUM(E97:E98)</f>
        <v>2.2396067285737711E-3</v>
      </c>
      <c r="N105" s="72"/>
    </row>
    <row r="106" spans="2:14" x14ac:dyDescent="0.2">
      <c r="B106" s="4" t="str">
        <f ca="1">IF(OR((B105="~"),(C106="~")),"~","")</f>
        <v/>
      </c>
      <c r="C106" s="71" t="s">
        <v>78</v>
      </c>
      <c r="E106" s="72">
        <f t="shared" ref="E106:E111" ca="1" si="30">SUM(G106:N106)</f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">
      <c r="B107" s="4" t="str">
        <f ca="1">IF(OR((B105="~"),(C107="~")),"~","")</f>
        <v/>
      </c>
      <c r="C107" s="71" t="s">
        <v>79</v>
      </c>
      <c r="E107" s="72">
        <f t="shared" ca="1" si="30"/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">
      <c r="B108" s="4" t="str">
        <f ca="1">IF(OR((B105="~"),(C108="~")),"~","")</f>
        <v/>
      </c>
      <c r="C108" s="71" t="s">
        <v>80</v>
      </c>
      <c r="E108" s="72">
        <f t="shared" ca="1" si="30"/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">
      <c r="B109" s="4" t="str">
        <f ca="1">IF(OR((B105="~"),(C109="~")),"~","")</f>
        <v/>
      </c>
      <c r="C109" s="71" t="s">
        <v>81</v>
      </c>
      <c r="E109" s="72">
        <f t="shared" ca="1" si="30"/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">
      <c r="B110" s="4" t="str">
        <f ca="1">IF(OR((B105="~"),(C110="~")),"~","")</f>
        <v/>
      </c>
      <c r="C110" s="71" t="s">
        <v>82</v>
      </c>
      <c r="E110" s="72">
        <f t="shared" ca="1" si="30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">
      <c r="B111" s="4" t="str">
        <f ca="1">IF(OR((B105="~"),(C111="~")),"~","")</f>
        <v>~</v>
      </c>
      <c r="C111" s="71" t="s">
        <v>83</v>
      </c>
      <c r="E111" s="72">
        <f t="shared" ca="1" si="30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">
      <c r="B112" s="4" t="str">
        <f ca="1">IF(OR((B105="~"),(C112="~")),"~","")</f>
        <v/>
      </c>
      <c r="C112" s="73" t="str">
        <f ca="1">IF(B105="~","~","Sub-total")</f>
        <v>Sub-total</v>
      </c>
      <c r="D112" s="73"/>
      <c r="E112" s="73">
        <f ca="1">SUM(E106:E111)</f>
        <v>0</v>
      </c>
      <c r="F112" s="73"/>
      <c r="G112" s="73">
        <f t="shared" ref="G112:N112" ca="1" si="31">SUM(G106:G111)</f>
        <v>0</v>
      </c>
      <c r="H112" s="73">
        <f t="shared" ca="1" si="31"/>
        <v>0</v>
      </c>
      <c r="I112" s="73">
        <f t="shared" ca="1" si="31"/>
        <v>0</v>
      </c>
      <c r="J112" s="73">
        <f t="shared" ca="1" si="31"/>
        <v>0</v>
      </c>
      <c r="K112" s="73">
        <f t="shared" ca="1" si="31"/>
        <v>0</v>
      </c>
      <c r="L112" s="73">
        <f t="shared" ca="1" si="31"/>
        <v>0</v>
      </c>
      <c r="M112" s="73">
        <f t="shared" ca="1" si="31"/>
        <v>0</v>
      </c>
      <c r="N112" s="73">
        <f t="shared" ca="1" si="31"/>
        <v>0</v>
      </c>
    </row>
    <row r="113" spans="2:14" x14ac:dyDescent="0.2">
      <c r="B113" s="4" t="str">
        <f ca="1">IF(OR((B105="~"),(C113="~")),"~","")</f>
        <v/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x14ac:dyDescent="0.2">
      <c r="B114" s="70" t="s">
        <v>89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">
      <c r="B115" s="4" t="str">
        <f ca="1">IF(OR((B114="~"),(C115="~")),"~","")</f>
        <v/>
      </c>
      <c r="C115" s="71" t="s">
        <v>78</v>
      </c>
      <c r="E115" s="72">
        <f t="shared" ref="E115:E120" ca="1" si="32">SUM(G115:N115)</f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">
      <c r="B116" s="4" t="str">
        <f ca="1">IF(OR((B114="~"),(C116="~")),"~","")</f>
        <v/>
      </c>
      <c r="C116" s="71" t="s">
        <v>79</v>
      </c>
      <c r="E116" s="72">
        <f t="shared" ca="1" si="32"/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">
      <c r="B117" s="4" t="str">
        <f ca="1">IF(OR((B114="~"),(C117="~")),"~","")</f>
        <v/>
      </c>
      <c r="C117" s="71" t="s">
        <v>80</v>
      </c>
      <c r="E117" s="72">
        <f t="shared" ca="1" si="32"/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">
      <c r="B118" s="4" t="str">
        <f ca="1">IF(OR((B114="~"),(C118="~")),"~","")</f>
        <v/>
      </c>
      <c r="C118" s="71" t="s">
        <v>81</v>
      </c>
      <c r="E118" s="72">
        <f t="shared" ca="1" si="32"/>
        <v>29462489.460305307</v>
      </c>
      <c r="F118" s="72"/>
      <c r="G118" s="72">
        <v>25173885.937891696</v>
      </c>
      <c r="H118" s="72">
        <v>3043304.7239738768</v>
      </c>
      <c r="I118" s="72">
        <v>436518.10962678847</v>
      </c>
      <c r="J118" s="72">
        <v>92378.086899354981</v>
      </c>
      <c r="K118" s="72">
        <v>67003.258391839219</v>
      </c>
      <c r="L118" s="72">
        <v>170325.87132454573</v>
      </c>
      <c r="M118" s="72">
        <v>0</v>
      </c>
      <c r="N118" s="72">
        <v>479073.47219720378</v>
      </c>
    </row>
    <row r="119" spans="2:14" x14ac:dyDescent="0.2">
      <c r="B119" s="4" t="str">
        <f ca="1">IF(OR((B114="~"),(C119="~")),"~","")</f>
        <v/>
      </c>
      <c r="C119" s="71" t="s">
        <v>82</v>
      </c>
      <c r="E119" s="72">
        <f t="shared" ca="1" si="32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">
      <c r="B120" s="4" t="str">
        <f ca="1">IF(OR((B114="~"),(C120="~")),"~","")</f>
        <v>~</v>
      </c>
      <c r="C120" s="71" t="s">
        <v>83</v>
      </c>
      <c r="E120" s="72">
        <f t="shared" ca="1" si="32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">
      <c r="B121" s="4" t="str">
        <f ca="1">IF(OR((B114="~"),(C121="~")),"~","")</f>
        <v/>
      </c>
      <c r="C121" s="73" t="str">
        <f ca="1">IF(B114="~","~","Sub-total")</f>
        <v>Sub-total</v>
      </c>
      <c r="D121" s="73"/>
      <c r="E121" s="73">
        <f ca="1">SUM(E115:E120)</f>
        <v>29462489.460305307</v>
      </c>
      <c r="F121" s="73"/>
      <c r="G121" s="73">
        <f t="shared" ref="G121:N121" ca="1" si="33">SUM(G115:G120)</f>
        <v>25173885.937891696</v>
      </c>
      <c r="H121" s="73">
        <f t="shared" ca="1" si="33"/>
        <v>3043304.7239738768</v>
      </c>
      <c r="I121" s="73">
        <f t="shared" ca="1" si="33"/>
        <v>436518.10962678847</v>
      </c>
      <c r="J121" s="73">
        <f t="shared" ca="1" si="33"/>
        <v>92378.086899354981</v>
      </c>
      <c r="K121" s="73">
        <f t="shared" ca="1" si="33"/>
        <v>67003.258391839219</v>
      </c>
      <c r="L121" s="73">
        <f t="shared" ca="1" si="33"/>
        <v>170325.87132454573</v>
      </c>
      <c r="M121" s="73">
        <f t="shared" ca="1" si="33"/>
        <v>0</v>
      </c>
      <c r="N121" s="73">
        <f t="shared" ca="1" si="33"/>
        <v>479073.47219720378</v>
      </c>
    </row>
    <row r="122" spans="2:14" x14ac:dyDescent="0.2">
      <c r="B122" s="4" t="str">
        <f ca="1">IF(OR((B114="~"),(C122="~")),"~","")</f>
        <v/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2">
      <c r="B123" s="70" t="s">
        <v>90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">
      <c r="B124" s="4" t="str">
        <f ca="1">IF(OR((B123="~"),(C124="~")),"~","")</f>
        <v/>
      </c>
      <c r="C124" s="71" t="s">
        <v>78</v>
      </c>
      <c r="E124" s="72">
        <f t="shared" ref="E124:E129" ca="1" si="34">SUM(G124:N124)</f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">
      <c r="B125" s="4" t="str">
        <f ca="1">IF(OR((B123="~"),(C125="~")),"~","")</f>
        <v/>
      </c>
      <c r="C125" s="71" t="s">
        <v>79</v>
      </c>
      <c r="E125" s="72">
        <f t="shared" ca="1" si="34"/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">
      <c r="B126" s="4" t="str">
        <f ca="1">IF(OR((B123="~"),(C126="~")),"~","")</f>
        <v/>
      </c>
      <c r="C126" s="71" t="s">
        <v>80</v>
      </c>
      <c r="E126" s="72">
        <f t="shared" ca="1" si="34"/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">
      <c r="B127" s="4" t="str">
        <f ca="1">IF(OR((B123="~"),(C127="~")),"~","")</f>
        <v/>
      </c>
      <c r="C127" s="71" t="s">
        <v>81</v>
      </c>
      <c r="E127" s="72">
        <f t="shared" ca="1" si="34"/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">
      <c r="B128" s="4" t="str">
        <f ca="1">IF(OR((B123="~"),(C128="~")),"~","")</f>
        <v/>
      </c>
      <c r="C128" s="71" t="s">
        <v>82</v>
      </c>
      <c r="E128" s="72">
        <f t="shared" ca="1" si="34"/>
        <v>848964.9204008698</v>
      </c>
      <c r="F128" s="72"/>
      <c r="G128" s="72">
        <v>0</v>
      </c>
      <c r="H128" s="72">
        <v>828.76782867989982</v>
      </c>
      <c r="I128" s="72">
        <v>71609.786891825002</v>
      </c>
      <c r="J128" s="72">
        <v>168820.11623377958</v>
      </c>
      <c r="K128" s="72">
        <v>2572.6442788564427</v>
      </c>
      <c r="L128" s="72">
        <v>398878.59856857429</v>
      </c>
      <c r="M128" s="72">
        <v>206255.00659915459</v>
      </c>
      <c r="N128" s="72">
        <v>0</v>
      </c>
    </row>
    <row r="129" spans="2:14" hidden="1" x14ac:dyDescent="0.2">
      <c r="B129" s="4" t="str">
        <f ca="1">IF(OR((B123="~"),(C129="~")),"~","")</f>
        <v>~</v>
      </c>
      <c r="C129" s="71" t="s">
        <v>83</v>
      </c>
      <c r="E129" s="72">
        <f t="shared" ca="1" si="34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">
      <c r="B130" s="4" t="str">
        <f ca="1">IF(OR((B123="~"),(C130="~")),"~","")</f>
        <v/>
      </c>
      <c r="C130" s="73" t="str">
        <f ca="1">IF(B123="~","~","Sub-total")</f>
        <v>Sub-total</v>
      </c>
      <c r="D130" s="73"/>
      <c r="E130" s="73">
        <f ca="1">SUM(E124:E129)</f>
        <v>848964.9204008698</v>
      </c>
      <c r="F130" s="73"/>
      <c r="G130" s="73">
        <f t="shared" ref="G130:N130" ca="1" si="35">SUM(G124:G129)</f>
        <v>0</v>
      </c>
      <c r="H130" s="73">
        <f t="shared" ca="1" si="35"/>
        <v>828.76782867989982</v>
      </c>
      <c r="I130" s="73">
        <f t="shared" ca="1" si="35"/>
        <v>71609.786891825002</v>
      </c>
      <c r="J130" s="73">
        <f t="shared" ca="1" si="35"/>
        <v>168820.11623377958</v>
      </c>
      <c r="K130" s="73">
        <f t="shared" ca="1" si="35"/>
        <v>2572.6442788564427</v>
      </c>
      <c r="L130" s="73">
        <f t="shared" ca="1" si="35"/>
        <v>398878.59856857429</v>
      </c>
      <c r="M130" s="73">
        <f t="shared" ca="1" si="35"/>
        <v>206255.00659915459</v>
      </c>
      <c r="N130" s="73">
        <f t="shared" ca="1" si="35"/>
        <v>0</v>
      </c>
    </row>
    <row r="131" spans="2:14" x14ac:dyDescent="0.2">
      <c r="B131" s="4" t="str">
        <f ca="1">IF(OR((B123="~"),(C131="~")),"~","")</f>
        <v/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idden="1" x14ac:dyDescent="0.2">
      <c r="B132" s="70" t="s">
        <v>83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">
      <c r="B133" s="4" t="str">
        <f ca="1">IF(OR((B132="~"),(C133="~")),"~","")</f>
        <v>~</v>
      </c>
      <c r="C133" s="71" t="s">
        <v>83</v>
      </c>
      <c r="E133" s="72">
        <f t="shared" ref="E133:E138" ca="1" si="36">SUM(G133:N133)</f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">
      <c r="B134" s="4" t="str">
        <f ca="1">IF(OR((B132="~"),(C134="~")),"~","")</f>
        <v>~</v>
      </c>
      <c r="C134" s="71" t="s">
        <v>83</v>
      </c>
      <c r="E134" s="72">
        <f t="shared" ca="1" si="36"/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">
      <c r="B135" s="4" t="str">
        <f ca="1">IF(OR((B132="~"),(C135="~")),"~","")</f>
        <v>~</v>
      </c>
      <c r="C135" s="71" t="s">
        <v>83</v>
      </c>
      <c r="E135" s="72">
        <f t="shared" ca="1" si="36"/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">
      <c r="B136" s="4" t="str">
        <f ca="1">IF(OR((B132="~"),(C136="~")),"~","")</f>
        <v>~</v>
      </c>
      <c r="C136" s="71" t="s">
        <v>83</v>
      </c>
      <c r="E136" s="72">
        <f t="shared" ca="1" si="36"/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">
      <c r="B137" s="4" t="str">
        <f ca="1">IF(OR((B132="~"),(C137="~")),"~","")</f>
        <v>~</v>
      </c>
      <c r="C137" s="71" t="s">
        <v>83</v>
      </c>
      <c r="E137" s="72">
        <f t="shared" ca="1" si="36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">
      <c r="B138" s="4" t="str">
        <f ca="1">IF(OR((B132="~"),(C138="~")),"~","")</f>
        <v>~</v>
      </c>
      <c r="C138" s="71" t="s">
        <v>83</v>
      </c>
      <c r="E138" s="72">
        <f t="shared" ca="1" si="36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">
      <c r="B139" s="4" t="str">
        <f ca="1">IF(OR((B132="~"),(C139="~")),"~","")</f>
        <v>~</v>
      </c>
      <c r="C139" s="73" t="str">
        <f ca="1">IF(B132="~","~","Sub-total")</f>
        <v>~</v>
      </c>
      <c r="D139" s="73"/>
      <c r="E139" s="73">
        <f ca="1">SUM(E133:E138)</f>
        <v>0</v>
      </c>
      <c r="F139" s="73"/>
      <c r="G139" s="73">
        <f t="shared" ref="G139:N139" ca="1" si="37">SUM(G133:G138)</f>
        <v>0</v>
      </c>
      <c r="H139" s="73">
        <f t="shared" ca="1" si="37"/>
        <v>0</v>
      </c>
      <c r="I139" s="73">
        <f t="shared" ca="1" si="37"/>
        <v>0</v>
      </c>
      <c r="J139" s="73">
        <f t="shared" ca="1" si="37"/>
        <v>0</v>
      </c>
      <c r="K139" s="73">
        <f t="shared" ca="1" si="37"/>
        <v>0</v>
      </c>
      <c r="L139" s="73">
        <f t="shared" ca="1" si="37"/>
        <v>0</v>
      </c>
      <c r="M139" s="73">
        <f t="shared" ca="1" si="37"/>
        <v>0</v>
      </c>
      <c r="N139" s="73">
        <f t="shared" ca="1" si="37"/>
        <v>0</v>
      </c>
    </row>
    <row r="140" spans="2:14" hidden="1" x14ac:dyDescent="0.2">
      <c r="B140" s="4" t="str">
        <f ca="1">IF(OR((B132="~"),(C140="~")),"~","")</f>
        <v>~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idden="1" x14ac:dyDescent="0.2">
      <c r="B141" s="70" t="s">
        <v>83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">
      <c r="B142" s="4" t="str">
        <f ca="1">IF(OR((B141="~"),(C142="~")),"~","")</f>
        <v>~</v>
      </c>
      <c r="C142" s="71" t="s">
        <v>83</v>
      </c>
      <c r="E142" s="72">
        <f t="shared" ref="E142:E147" ca="1" si="38">SUM(G142:N142)</f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">
      <c r="B143" s="4" t="str">
        <f ca="1">IF(OR((B141="~"),(C143="~")),"~","")</f>
        <v>~</v>
      </c>
      <c r="C143" s="71" t="s">
        <v>83</v>
      </c>
      <c r="E143" s="72">
        <f t="shared" ca="1" si="38"/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">
      <c r="B144" s="4" t="str">
        <f ca="1">IF(OR((B141="~"),(C144="~")),"~","")</f>
        <v>~</v>
      </c>
      <c r="C144" s="71" t="s">
        <v>83</v>
      </c>
      <c r="E144" s="72">
        <f t="shared" ca="1" si="38"/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">
      <c r="B145" s="4" t="str">
        <f ca="1">IF(OR((B141="~"),(C145="~")),"~","")</f>
        <v>~</v>
      </c>
      <c r="C145" s="71" t="s">
        <v>83</v>
      </c>
      <c r="E145" s="72">
        <f t="shared" ca="1" si="38"/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">
      <c r="B146" s="4" t="str">
        <f ca="1">IF(OR((B141="~"),(C146="~")),"~","")</f>
        <v>~</v>
      </c>
      <c r="C146" s="71" t="s">
        <v>83</v>
      </c>
      <c r="E146" s="72">
        <f t="shared" ca="1" si="38"/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">
      <c r="B147" s="4" t="str">
        <f ca="1">IF(OR((B141="~"),(C147="~")),"~","")</f>
        <v>~</v>
      </c>
      <c r="C147" s="71" t="s">
        <v>83</v>
      </c>
      <c r="E147" s="72">
        <f t="shared" ca="1" si="38"/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">
      <c r="B148" s="4" t="str">
        <f ca="1">IF(OR((B141="~"),(C148="~")),"~","")</f>
        <v>~</v>
      </c>
      <c r="C148" s="73" t="str">
        <f ca="1">IF(B141="~","~","Sub-total")</f>
        <v>~</v>
      </c>
      <c r="D148" s="73"/>
      <c r="E148" s="73">
        <f ca="1">SUM(E142:E147)</f>
        <v>0</v>
      </c>
      <c r="F148" s="73"/>
      <c r="G148" s="73">
        <f t="shared" ref="G148:N148" ca="1" si="39">SUM(G142:G147)</f>
        <v>0</v>
      </c>
      <c r="H148" s="73">
        <f t="shared" ca="1" si="39"/>
        <v>0</v>
      </c>
      <c r="I148" s="73">
        <f t="shared" ca="1" si="39"/>
        <v>0</v>
      </c>
      <c r="J148" s="73">
        <f t="shared" ca="1" si="39"/>
        <v>0</v>
      </c>
      <c r="K148" s="73">
        <f t="shared" ca="1" si="39"/>
        <v>0</v>
      </c>
      <c r="L148" s="73">
        <f t="shared" ca="1" si="39"/>
        <v>0</v>
      </c>
      <c r="M148" s="73">
        <f t="shared" ca="1" si="39"/>
        <v>0</v>
      </c>
      <c r="N148" s="73">
        <f t="shared" ca="1" si="39"/>
        <v>0</v>
      </c>
    </row>
    <row r="149" spans="2:14" hidden="1" x14ac:dyDescent="0.2">
      <c r="B149" s="4" t="str">
        <f ca="1">IF(OR((B141="~"),(C149="~")),"~","")</f>
        <v>~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idden="1" x14ac:dyDescent="0.2">
      <c r="B150" s="70" t="s">
        <v>83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">
      <c r="B151" s="4" t="str">
        <f ca="1">IF(OR((B150="~"),(C151="~")),"~","")</f>
        <v>~</v>
      </c>
      <c r="C151" s="71" t="s">
        <v>83</v>
      </c>
      <c r="E151" s="72">
        <f t="shared" ref="E151:E156" ca="1" si="40">SUM(G151:N151)</f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">
      <c r="B152" s="4" t="str">
        <f ca="1">IF(OR((B150="~"),(C152="~")),"~","")</f>
        <v>~</v>
      </c>
      <c r="C152" s="71" t="s">
        <v>83</v>
      </c>
      <c r="E152" s="72">
        <f t="shared" ca="1" si="40"/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">
      <c r="B153" s="4" t="str">
        <f ca="1">IF(OR((B150="~"),(C153="~")),"~","")</f>
        <v>~</v>
      </c>
      <c r="C153" s="71" t="s">
        <v>83</v>
      </c>
      <c r="E153" s="72">
        <f t="shared" ca="1" si="40"/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">
      <c r="B154" s="4" t="str">
        <f ca="1">IF(OR((B150="~"),(C154="~")),"~","")</f>
        <v>~</v>
      </c>
      <c r="C154" s="71" t="s">
        <v>83</v>
      </c>
      <c r="E154" s="72">
        <f t="shared" ca="1" si="40"/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">
      <c r="B155" s="4" t="str">
        <f ca="1">IF(OR((B150="~"),(C155="~")),"~","")</f>
        <v>~</v>
      </c>
      <c r="C155" s="71" t="s">
        <v>83</v>
      </c>
      <c r="E155" s="72">
        <f t="shared" ca="1" si="40"/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">
      <c r="B156" s="4" t="str">
        <f ca="1">IF(OR((B150="~"),(C156="~")),"~","")</f>
        <v>~</v>
      </c>
      <c r="C156" s="71" t="s">
        <v>83</v>
      </c>
      <c r="E156" s="72">
        <f t="shared" ca="1" si="40"/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">
      <c r="B157" s="4" t="str">
        <f ca="1">IF(OR((B150="~"),(C157="~")),"~","")</f>
        <v>~</v>
      </c>
      <c r="C157" s="73" t="str">
        <f ca="1">IF(B150="~","~","Sub-total")</f>
        <v>~</v>
      </c>
      <c r="D157" s="73"/>
      <c r="E157" s="73">
        <f ca="1">SUM(E151:E156)</f>
        <v>0</v>
      </c>
      <c r="F157" s="73"/>
      <c r="G157" s="73">
        <f t="shared" ref="G157:N157" ca="1" si="41">SUM(G151:G156)</f>
        <v>0</v>
      </c>
      <c r="H157" s="73">
        <f t="shared" ca="1" si="41"/>
        <v>0</v>
      </c>
      <c r="I157" s="73">
        <f t="shared" ca="1" si="41"/>
        <v>0</v>
      </c>
      <c r="J157" s="73">
        <f t="shared" ca="1" si="41"/>
        <v>0</v>
      </c>
      <c r="K157" s="73">
        <f t="shared" ca="1" si="41"/>
        <v>0</v>
      </c>
      <c r="L157" s="73">
        <f t="shared" ca="1" si="41"/>
        <v>0</v>
      </c>
      <c r="M157" s="73">
        <f t="shared" ca="1" si="41"/>
        <v>0</v>
      </c>
      <c r="N157" s="73">
        <f t="shared" ca="1" si="41"/>
        <v>0</v>
      </c>
    </row>
    <row r="158" spans="2:14" hidden="1" x14ac:dyDescent="0.2">
      <c r="B158" s="4" t="str">
        <f ca="1">IF(OR((B150="~"),(C158="~")),"~","")</f>
        <v>~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x14ac:dyDescent="0.2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x14ac:dyDescent="0.2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">
      <c r="B161" s="4" t="str">
        <f ca="1">IF(OR((B161="~"),(C161="~")),"~","")</f>
        <v/>
      </c>
      <c r="C161" s="71" t="s">
        <v>78</v>
      </c>
      <c r="E161" s="72">
        <f t="shared" ref="E161:E166" ca="1" si="42">SUM(G161:N161)</f>
        <v>826902927.51014745</v>
      </c>
      <c r="F161" s="72"/>
      <c r="G161" s="72">
        <v>579258606.48362732</v>
      </c>
      <c r="H161" s="72">
        <v>205579288.06394008</v>
      </c>
      <c r="I161" s="72">
        <v>33035450.318833772</v>
      </c>
      <c r="J161" s="72">
        <v>4781970.67994262</v>
      </c>
      <c r="K161" s="72">
        <v>812087.9127640262</v>
      </c>
      <c r="L161" s="72">
        <v>2049443.6536855125</v>
      </c>
      <c r="M161" s="72">
        <v>1386080.3973540121</v>
      </c>
      <c r="N161" s="72">
        <v>0</v>
      </c>
    </row>
    <row r="162" spans="1:14" x14ac:dyDescent="0.2">
      <c r="B162" s="4" t="str">
        <f ca="1">IF(OR((B161="~"),(C162="~")),"~","")</f>
        <v/>
      </c>
      <c r="C162" s="71" t="s">
        <v>79</v>
      </c>
      <c r="E162" s="72">
        <f t="shared" ca="1" si="42"/>
        <v>376814708.83968008</v>
      </c>
      <c r="F162" s="72"/>
      <c r="G162" s="72">
        <v>212061147.75869277</v>
      </c>
      <c r="H162" s="72">
        <v>81361235.942816764</v>
      </c>
      <c r="I162" s="72">
        <v>29925172.983080659</v>
      </c>
      <c r="J162" s="72">
        <v>25851596.201806571</v>
      </c>
      <c r="K162" s="72">
        <v>2644226.2182018668</v>
      </c>
      <c r="L162" s="72">
        <v>23582540.650530912</v>
      </c>
      <c r="M162" s="72">
        <v>1388789.0845504764</v>
      </c>
      <c r="N162" s="72">
        <v>0</v>
      </c>
    </row>
    <row r="163" spans="1:14" x14ac:dyDescent="0.2">
      <c r="B163" s="4" t="str">
        <f ca="1">IF(OR((B161="~"),(C163="~")),"~","")</f>
        <v/>
      </c>
      <c r="C163" s="71" t="s">
        <v>80</v>
      </c>
      <c r="E163" s="72">
        <f t="shared" ca="1" si="42"/>
        <v>855870112.0212419</v>
      </c>
      <c r="F163" s="72"/>
      <c r="G163" s="72">
        <v>548138901.17274237</v>
      </c>
      <c r="H163" s="72">
        <v>271218754.95776504</v>
      </c>
      <c r="I163" s="72">
        <v>14758645.529100886</v>
      </c>
      <c r="J163" s="72">
        <v>7946692.827713294</v>
      </c>
      <c r="K163" s="72">
        <v>1554069.7804149853</v>
      </c>
      <c r="L163" s="72">
        <v>1534087.9959428937</v>
      </c>
      <c r="M163" s="72">
        <v>1360196.8093269849</v>
      </c>
      <c r="N163" s="72">
        <v>9358762.9482353963</v>
      </c>
    </row>
    <row r="164" spans="1:14" x14ac:dyDescent="0.2">
      <c r="B164" s="4" t="str">
        <f ca="1">IF(OR((B161="~"),(C164="~")),"~","")</f>
        <v/>
      </c>
      <c r="C164" s="71" t="s">
        <v>81</v>
      </c>
      <c r="E164" s="72">
        <f t="shared" ca="1" si="42"/>
        <v>53006533.899723373</v>
      </c>
      <c r="F164" s="72"/>
      <c r="G164" s="72">
        <v>41980038.011540562</v>
      </c>
      <c r="H164" s="72">
        <v>9033501.2439102791</v>
      </c>
      <c r="I164" s="72">
        <v>1153125.6715458217</v>
      </c>
      <c r="J164" s="72">
        <v>108503.33428725938</v>
      </c>
      <c r="K164" s="72">
        <v>81966.29491770576</v>
      </c>
      <c r="L164" s="72">
        <v>170325.87132454573</v>
      </c>
      <c r="M164" s="72">
        <v>0</v>
      </c>
      <c r="N164" s="72">
        <v>479073.47219720378</v>
      </c>
    </row>
    <row r="165" spans="1:14" x14ac:dyDescent="0.2">
      <c r="B165" s="4" t="str">
        <f ca="1">IF(OR((B161="~"),(C165="~")),"~","")</f>
        <v/>
      </c>
      <c r="C165" s="71" t="s">
        <v>82</v>
      </c>
      <c r="E165" s="72">
        <f t="shared" ca="1" si="42"/>
        <v>848964.9204008698</v>
      </c>
      <c r="F165" s="72"/>
      <c r="G165" s="72">
        <v>0</v>
      </c>
      <c r="H165" s="72">
        <v>828.76782867989982</v>
      </c>
      <c r="I165" s="72">
        <v>71609.786891825002</v>
      </c>
      <c r="J165" s="72">
        <v>168820.11623377958</v>
      </c>
      <c r="K165" s="72">
        <v>2572.6442788564427</v>
      </c>
      <c r="L165" s="72">
        <v>398878.59856857429</v>
      </c>
      <c r="M165" s="72">
        <v>206255.00659915459</v>
      </c>
      <c r="N165" s="72">
        <v>0</v>
      </c>
    </row>
    <row r="166" spans="1:14" hidden="1" x14ac:dyDescent="0.2">
      <c r="B166" s="4" t="str">
        <f ca="1">IF(OR((B161="~"),(C166="~")),"~","")</f>
        <v>~</v>
      </c>
      <c r="C166" s="71" t="s">
        <v>83</v>
      </c>
      <c r="E166" s="72">
        <f t="shared" ca="1" si="42"/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">
      <c r="A168" s="44"/>
      <c r="B168" s="44" t="str">
        <f ca="1">IF(OR((B161="~"),(C168="~")),"~","")</f>
        <v/>
      </c>
    </row>
    <row r="169" spans="1:14" ht="13.5" thickBot="1" x14ac:dyDescent="0.25">
      <c r="A169" s="44"/>
      <c r="C169" s="75" t="s">
        <v>19</v>
      </c>
      <c r="D169" s="76"/>
      <c r="E169" s="76">
        <f ca="1">SUM(G169:N169)</f>
        <v>2113443247.1911936</v>
      </c>
      <c r="F169" s="76"/>
      <c r="G169" s="76">
        <f t="shared" ref="G169:N169" ca="1" si="43">SUM(G161:G166)</f>
        <v>1381438693.4266031</v>
      </c>
      <c r="H169" s="76">
        <f t="shared" ca="1" si="43"/>
        <v>567193608.9762609</v>
      </c>
      <c r="I169" s="76">
        <f t="shared" ca="1" si="43"/>
        <v>78944004.289452955</v>
      </c>
      <c r="J169" s="76">
        <f t="shared" ca="1" si="43"/>
        <v>38857583.159983523</v>
      </c>
      <c r="K169" s="76">
        <f t="shared" ca="1" si="43"/>
        <v>5094922.8505774401</v>
      </c>
      <c r="L169" s="76">
        <f t="shared" ca="1" si="43"/>
        <v>27735276.77005244</v>
      </c>
      <c r="M169" s="76">
        <f t="shared" ca="1" si="43"/>
        <v>4341321.2978306282</v>
      </c>
      <c r="N169" s="76">
        <f t="shared" ca="1" si="43"/>
        <v>9837836.4204325993</v>
      </c>
    </row>
    <row r="170" spans="1:14" ht="13.5" thickTop="1" x14ac:dyDescent="0.2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75" x14ac:dyDescent="0.2">
      <c r="A171" s="64" t="str">
        <f ca="1"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tr">
        <f ca="1"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56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70" t="s">
        <v>76</v>
      </c>
    </row>
    <row r="178" spans="2:14" x14ac:dyDescent="0.2">
      <c r="B178" s="4" t="str">
        <f ca="1">IF(OR((B177="~"),(C178="~")),"~","")</f>
        <v/>
      </c>
      <c r="C178" s="71" t="s">
        <v>78</v>
      </c>
      <c r="E178" s="72">
        <v>659031.37036667694</v>
      </c>
      <c r="G178" s="72">
        <v>470428.15690341679</v>
      </c>
      <c r="H178" s="72">
        <v>167674.14075595245</v>
      </c>
      <c r="I178" s="72">
        <v>20058.867318307544</v>
      </c>
      <c r="J178" s="72">
        <v>451.36866399046681</v>
      </c>
      <c r="K178" s="72">
        <v>418.83672500968981</v>
      </c>
      <c r="L178" s="72">
        <v>0</v>
      </c>
      <c r="M178" s="72">
        <v>0</v>
      </c>
      <c r="N178" s="72">
        <v>0</v>
      </c>
    </row>
    <row r="179" spans="2:14" x14ac:dyDescent="0.2">
      <c r="B179" s="4" t="str">
        <f ca="1">IF(OR((B177="~"),(C179="~")),"~","")</f>
        <v/>
      </c>
      <c r="C179" s="71" t="s">
        <v>79</v>
      </c>
      <c r="E179" s="72">
        <v>3112293.4245450543</v>
      </c>
      <c r="G179" s="72">
        <v>1995239.5052114581</v>
      </c>
      <c r="H179" s="72">
        <v>765390.09807220497</v>
      </c>
      <c r="I179" s="72">
        <v>213377.26245255407</v>
      </c>
      <c r="J179" s="72">
        <v>45640.275866506963</v>
      </c>
      <c r="K179" s="72">
        <v>28937.795782919602</v>
      </c>
      <c r="L179" s="72">
        <v>66544.942129927484</v>
      </c>
      <c r="M179" s="72">
        <v>-2836.4549705163649</v>
      </c>
      <c r="N179" s="72">
        <v>0</v>
      </c>
    </row>
    <row r="180" spans="2:14" x14ac:dyDescent="0.2">
      <c r="B180" s="4" t="str">
        <f ca="1">IF(OR((B177="~"),(C180="~")),"~","")</f>
        <v/>
      </c>
      <c r="C180" s="71" t="s">
        <v>80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">
      <c r="B181" s="4" t="str">
        <f ca="1">IF(OR((B177="~"),(C181="~")),"~","")</f>
        <v/>
      </c>
      <c r="C181" s="71" t="s">
        <v>81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">
      <c r="B182" s="4" t="str">
        <f ca="1">IF(OR((B177="~"),(C182="~")),"~","")</f>
        <v/>
      </c>
      <c r="C182" s="71" t="s">
        <v>82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">
      <c r="B183" s="4" t="str">
        <f ca="1">IF(OR((B177="~"),(C183="~")),"~","")</f>
        <v>~</v>
      </c>
      <c r="C183" s="71" t="s">
        <v>83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">
      <c r="B184" s="4" t="str">
        <f ca="1">IF(OR((B177="~"),(C184="~")),"~","")</f>
        <v/>
      </c>
      <c r="C184" s="73" t="str">
        <f ca="1">IF(B177="~","~","Sub-total")</f>
        <v>Sub-total</v>
      </c>
      <c r="D184" s="73"/>
      <c r="E184" s="73">
        <f ca="1">SUM(E178:E183)</f>
        <v>3771324.794911731</v>
      </c>
      <c r="F184" s="73"/>
      <c r="G184" s="73">
        <f t="shared" ref="G184:N184" ca="1" si="44">SUM(G178:G183)</f>
        <v>2465667.6621148749</v>
      </c>
      <c r="H184" s="73">
        <f t="shared" ca="1" si="44"/>
        <v>933064.23882815742</v>
      </c>
      <c r="I184" s="73">
        <f t="shared" ca="1" si="44"/>
        <v>233436.12977086162</v>
      </c>
      <c r="J184" s="73">
        <f t="shared" ca="1" si="44"/>
        <v>46091.644530497433</v>
      </c>
      <c r="K184" s="73">
        <f t="shared" ca="1" si="44"/>
        <v>29356.632507929291</v>
      </c>
      <c r="L184" s="73">
        <f t="shared" ca="1" si="44"/>
        <v>66544.942129927484</v>
      </c>
      <c r="M184" s="73">
        <f t="shared" ca="1" si="44"/>
        <v>-2836.4549705163649</v>
      </c>
      <c r="N184" s="73">
        <f t="shared" ca="1" si="44"/>
        <v>0</v>
      </c>
    </row>
    <row r="185" spans="2:14" x14ac:dyDescent="0.2">
      <c r="B185" s="4" t="str">
        <f ca="1">IF(OR((B177="~"),(C185="~")),"~","")</f>
        <v/>
      </c>
      <c r="C185" s="71"/>
    </row>
    <row r="186" spans="2:14" x14ac:dyDescent="0.2">
      <c r="B186" s="70" t="s">
        <v>85</v>
      </c>
    </row>
    <row r="187" spans="2:14" x14ac:dyDescent="0.2">
      <c r="B187" s="4" t="str">
        <f ca="1">IF(OR((B186="~"),(C187="~")),"~","")</f>
        <v/>
      </c>
      <c r="C187" s="71" t="s">
        <v>78</v>
      </c>
      <c r="E187" s="72">
        <v>10104805.24342034</v>
      </c>
      <c r="G187" s="72">
        <v>7118835.2939896304</v>
      </c>
      <c r="H187" s="72">
        <v>2288738.3876347076</v>
      </c>
      <c r="I187" s="72">
        <v>430464.70336970652</v>
      </c>
      <c r="J187" s="72">
        <v>63053.984718942927</v>
      </c>
      <c r="K187" s="72">
        <v>81242.634157099543</v>
      </c>
      <c r="L187" s="72">
        <v>122470.23955025453</v>
      </c>
      <c r="M187" s="72">
        <v>0</v>
      </c>
      <c r="N187" s="72">
        <v>0</v>
      </c>
    </row>
    <row r="188" spans="2:14" x14ac:dyDescent="0.2">
      <c r="B188" s="4" t="str">
        <f ca="1">IF(OR((B186="~"),(C188="~")),"~","")</f>
        <v/>
      </c>
      <c r="C188" s="71" t="s">
        <v>79</v>
      </c>
      <c r="E188" s="72">
        <v>1204982.6952360775</v>
      </c>
      <c r="G188" s="72">
        <v>618166.35426269565</v>
      </c>
      <c r="H188" s="72">
        <v>237171.17078447482</v>
      </c>
      <c r="I188" s="72">
        <v>87265.163638981379</v>
      </c>
      <c r="J188" s="72">
        <v>91333.498545296141</v>
      </c>
      <c r="K188" s="72">
        <v>9328.1833737582092</v>
      </c>
      <c r="L188" s="72">
        <v>124305.83030985536</v>
      </c>
      <c r="M188" s="72">
        <v>37412.494321016289</v>
      </c>
      <c r="N188" s="72">
        <v>0</v>
      </c>
    </row>
    <row r="189" spans="2:14" x14ac:dyDescent="0.2">
      <c r="B189" s="4" t="str">
        <f ca="1">IF(OR((B186="~"),(C189="~")),"~","")</f>
        <v/>
      </c>
      <c r="C189" s="71" t="s">
        <v>80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">
      <c r="B190" s="4" t="str">
        <f ca="1">IF(OR((B186="~"),(C190="~")),"~","")</f>
        <v/>
      </c>
      <c r="C190" s="71" t="s">
        <v>81</v>
      </c>
      <c r="E190" s="72">
        <v>3083155.2318880912</v>
      </c>
      <c r="G190" s="72">
        <v>2200810.3079785942</v>
      </c>
      <c r="H190" s="72">
        <v>784432.1644907766</v>
      </c>
      <c r="I190" s="72">
        <v>93841.665964670829</v>
      </c>
      <c r="J190" s="72">
        <v>2111.6440285964754</v>
      </c>
      <c r="K190" s="72">
        <v>1959.4494254530159</v>
      </c>
      <c r="L190" s="72">
        <v>0</v>
      </c>
      <c r="M190" s="72">
        <v>0</v>
      </c>
      <c r="N190" s="72">
        <v>0</v>
      </c>
    </row>
    <row r="191" spans="2:14" x14ac:dyDescent="0.2">
      <c r="B191" s="4" t="str">
        <f ca="1">IF(OR((B186="~"),(C191="~")),"~","")</f>
        <v/>
      </c>
      <c r="C191" s="71" t="s">
        <v>82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">
      <c r="B192" s="4" t="str">
        <f ca="1">IF(OR((B186="~"),(C192="~")),"~","")</f>
        <v>~</v>
      </c>
      <c r="C192" s="71" t="s">
        <v>83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">
      <c r="B193" s="4" t="str">
        <f ca="1">IF(OR((B186="~"),(C193="~")),"~","")</f>
        <v/>
      </c>
      <c r="C193" s="73" t="str">
        <f ca="1">IF(B186="~","~","Sub-total")</f>
        <v>Sub-total</v>
      </c>
      <c r="D193" s="73"/>
      <c r="E193" s="73">
        <f ca="1">SUM(E187:E192)</f>
        <v>14392943.170544509</v>
      </c>
      <c r="F193" s="73"/>
      <c r="G193" s="73">
        <f t="shared" ref="G193:N193" ca="1" si="45">SUM(G187:G192)</f>
        <v>9937811.9562309198</v>
      </c>
      <c r="H193" s="73">
        <f t="shared" ca="1" si="45"/>
        <v>3310341.722909959</v>
      </c>
      <c r="I193" s="73">
        <f t="shared" ca="1" si="45"/>
        <v>611571.53297335876</v>
      </c>
      <c r="J193" s="73">
        <f t="shared" ca="1" si="45"/>
        <v>156499.12729283553</v>
      </c>
      <c r="K193" s="73">
        <f t="shared" ca="1" si="45"/>
        <v>92530.266956310763</v>
      </c>
      <c r="L193" s="73">
        <f t="shared" ca="1" si="45"/>
        <v>246776.06986010988</v>
      </c>
      <c r="M193" s="73">
        <f t="shared" ca="1" si="45"/>
        <v>37412.494321016289</v>
      </c>
      <c r="N193" s="73">
        <f t="shared" ca="1" si="45"/>
        <v>0</v>
      </c>
    </row>
    <row r="194" spans="2:14" x14ac:dyDescent="0.2">
      <c r="B194" s="4" t="str">
        <f ca="1">IF(OR((B186="~"),(C194="~")),"~","")</f>
        <v/>
      </c>
    </row>
    <row r="195" spans="2:14" x14ac:dyDescent="0.2">
      <c r="B195" s="70" t="s">
        <v>86</v>
      </c>
    </row>
    <row r="196" spans="2:14" x14ac:dyDescent="0.2">
      <c r="B196" s="4" t="str">
        <f ca="1">IF(OR((B195="~"),(C196="~")),"~","")</f>
        <v/>
      </c>
      <c r="C196" s="71" t="s">
        <v>78</v>
      </c>
      <c r="E196" s="72">
        <v>3074.2647659813792</v>
      </c>
      <c r="G196" s="72">
        <v>1961.3671538593851</v>
      </c>
      <c r="H196" s="72">
        <v>712.81599183184983</v>
      </c>
      <c r="I196" s="72">
        <v>153.90065642651976</v>
      </c>
      <c r="J196" s="72">
        <v>88.393213872843589</v>
      </c>
      <c r="K196" s="72">
        <v>9.1041784430952575</v>
      </c>
      <c r="L196" s="72">
        <v>107.48981617783471</v>
      </c>
      <c r="M196" s="72">
        <v>41.193755369851985</v>
      </c>
      <c r="N196" s="72">
        <v>0</v>
      </c>
    </row>
    <row r="197" spans="2:14" x14ac:dyDescent="0.2">
      <c r="B197" s="4" t="str">
        <f ca="1">IF(OR((B195="~"),(C197="~")),"~","")</f>
        <v/>
      </c>
      <c r="C197" s="71" t="s">
        <v>79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">
      <c r="B198" s="4" t="str">
        <f ca="1">IF(OR((B195="~"),(C198="~")),"~","")</f>
        <v/>
      </c>
      <c r="C198" s="71" t="s">
        <v>80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">
      <c r="B199" s="4" t="str">
        <f ca="1">IF(OR((B195="~"),(C199="~")),"~","")</f>
        <v/>
      </c>
      <c r="C199" s="71" t="s">
        <v>81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">
      <c r="B200" s="4" t="str">
        <f ca="1">IF(OR((B195="~"),(C200="~")),"~","")</f>
        <v/>
      </c>
      <c r="C200" s="71" t="s">
        <v>82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">
      <c r="B201" s="4" t="str">
        <f ca="1">IF(OR((B195="~"),(C201="~")),"~","")</f>
        <v>~</v>
      </c>
      <c r="C201" s="71" t="s">
        <v>83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">
      <c r="B202" s="4" t="str">
        <f ca="1">IF(OR((B195="~"),(C202="~")),"~","")</f>
        <v/>
      </c>
      <c r="C202" s="73" t="str">
        <f ca="1">IF(B195="~","~","Sub-total")</f>
        <v>Sub-total</v>
      </c>
      <c r="D202" s="73"/>
      <c r="E202" s="73">
        <f ca="1">SUM(E196:E201)</f>
        <v>3074.2647659813792</v>
      </c>
      <c r="F202" s="73"/>
      <c r="G202" s="73">
        <f t="shared" ref="G202:N202" ca="1" si="46">SUM(G196:G201)</f>
        <v>1961.3671538593851</v>
      </c>
      <c r="H202" s="73">
        <f t="shared" ca="1" si="46"/>
        <v>712.81599183184983</v>
      </c>
      <c r="I202" s="73">
        <f t="shared" ca="1" si="46"/>
        <v>153.90065642651976</v>
      </c>
      <c r="J202" s="73">
        <f t="shared" ca="1" si="46"/>
        <v>88.393213872843589</v>
      </c>
      <c r="K202" s="73">
        <f t="shared" ca="1" si="46"/>
        <v>9.1041784430952575</v>
      </c>
      <c r="L202" s="73">
        <f t="shared" ca="1" si="46"/>
        <v>107.48981617783471</v>
      </c>
      <c r="M202" s="73">
        <f t="shared" ca="1" si="46"/>
        <v>41.193755369851985</v>
      </c>
      <c r="N202" s="73">
        <f t="shared" ca="1" si="46"/>
        <v>0</v>
      </c>
    </row>
    <row r="203" spans="2:14" x14ac:dyDescent="0.2">
      <c r="B203" s="4" t="str">
        <f ca="1">IF(OR((B195="~"),(C203="~")),"~","")</f>
        <v/>
      </c>
    </row>
    <row r="204" spans="2:14" x14ac:dyDescent="0.2">
      <c r="B204" s="70" t="s">
        <v>87</v>
      </c>
    </row>
    <row r="205" spans="2:14" x14ac:dyDescent="0.2">
      <c r="B205" s="4" t="str">
        <f ca="1">IF(OR((B204="~"),(C205="~")),"~","")</f>
        <v/>
      </c>
      <c r="C205" s="71" t="s">
        <v>78</v>
      </c>
      <c r="E205" s="72">
        <v>159463465.34280476</v>
      </c>
      <c r="G205" s="72">
        <v>111322065.03279176</v>
      </c>
      <c r="H205" s="72">
        <v>39716793.406126991</v>
      </c>
      <c r="I205" s="72">
        <v>6413131.5245602196</v>
      </c>
      <c r="J205" s="72">
        <v>1050109.7695934477</v>
      </c>
      <c r="K205" s="72">
        <v>114461.90326196871</v>
      </c>
      <c r="L205" s="72">
        <v>506765.32596463512</v>
      </c>
      <c r="M205" s="72">
        <v>340138.3805056992</v>
      </c>
      <c r="N205" s="72">
        <v>0</v>
      </c>
    </row>
    <row r="206" spans="2:14" x14ac:dyDescent="0.2">
      <c r="B206" s="4" t="str">
        <f ca="1">IF(OR((B204="~"),(C206="~")),"~","")</f>
        <v/>
      </c>
      <c r="C206" s="71" t="s">
        <v>79</v>
      </c>
      <c r="E206" s="72">
        <v>113153264.7235852</v>
      </c>
      <c r="G206" s="72">
        <v>69308138.105011851</v>
      </c>
      <c r="H206" s="72">
        <v>24157237.056381453</v>
      </c>
      <c r="I206" s="72">
        <v>7561317.8679455593</v>
      </c>
      <c r="J206" s="72">
        <v>5776792.6560933851</v>
      </c>
      <c r="K206" s="72">
        <v>689567.62131341768</v>
      </c>
      <c r="L206" s="72">
        <v>4944164.2870815825</v>
      </c>
      <c r="M206" s="72">
        <v>385288.23769116256</v>
      </c>
      <c r="N206" s="72">
        <v>330758.89206679864</v>
      </c>
    </row>
    <row r="207" spans="2:14" x14ac:dyDescent="0.2">
      <c r="B207" s="4" t="str">
        <f ca="1">IF(OR((B204="~"),(C207="~")),"~","")</f>
        <v/>
      </c>
      <c r="C207" s="71" t="s">
        <v>80</v>
      </c>
      <c r="E207" s="72">
        <v>218775320.11801285</v>
      </c>
      <c r="G207" s="72">
        <v>146908713.63976297</v>
      </c>
      <c r="H207" s="72">
        <v>62218810.380682744</v>
      </c>
      <c r="I207" s="72">
        <v>3000142.6166398479</v>
      </c>
      <c r="J207" s="72">
        <v>1624093.0978014213</v>
      </c>
      <c r="K207" s="72">
        <v>320443.67940948426</v>
      </c>
      <c r="L207" s="72">
        <v>305589.43244527746</v>
      </c>
      <c r="M207" s="72">
        <v>278313.46851024113</v>
      </c>
      <c r="N207" s="72">
        <v>4119213.802760873</v>
      </c>
    </row>
    <row r="208" spans="2:14" x14ac:dyDescent="0.2">
      <c r="B208" s="4" t="str">
        <f ca="1">IF(OR((B204="~"),(C208="~")),"~","")</f>
        <v/>
      </c>
      <c r="C208" s="71" t="s">
        <v>81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">
      <c r="B209" s="4" t="str">
        <f ca="1">IF(OR((B204="~"),(C209="~")),"~","")</f>
        <v/>
      </c>
      <c r="C209" s="71" t="s">
        <v>82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">
      <c r="B210" s="4" t="str">
        <f ca="1">IF(OR((B204="~"),(C210="~")),"~","")</f>
        <v>~</v>
      </c>
      <c r="C210" s="71" t="s">
        <v>83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">
      <c r="B211" s="4" t="str">
        <f ca="1">IF(OR((B204="~"),(C211="~")),"~","")</f>
        <v/>
      </c>
      <c r="C211" s="73" t="str">
        <f ca="1">IF(B204="~","~","Sub-total")</f>
        <v>Sub-total</v>
      </c>
      <c r="D211" s="73"/>
      <c r="E211" s="73">
        <f ca="1">SUM(E205:E210)</f>
        <v>491392050.18440282</v>
      </c>
      <c r="F211" s="73"/>
      <c r="G211" s="73">
        <f t="shared" ref="G211:N211" ca="1" si="47">SUM(G205:G210)</f>
        <v>327538916.77756655</v>
      </c>
      <c r="H211" s="73">
        <f t="shared" ca="1" si="47"/>
        <v>126092840.84319118</v>
      </c>
      <c r="I211" s="73">
        <f t="shared" ca="1" si="47"/>
        <v>16974592.009145629</v>
      </c>
      <c r="J211" s="73">
        <f t="shared" ca="1" si="47"/>
        <v>8450995.5234882534</v>
      </c>
      <c r="K211" s="73">
        <f t="shared" ca="1" si="47"/>
        <v>1124473.2039848706</v>
      </c>
      <c r="L211" s="73">
        <f t="shared" ca="1" si="47"/>
        <v>5756519.0454914952</v>
      </c>
      <c r="M211" s="73">
        <f t="shared" ca="1" si="47"/>
        <v>1003740.0867071029</v>
      </c>
      <c r="N211" s="73">
        <f t="shared" ca="1" si="47"/>
        <v>4449972.6948276721</v>
      </c>
    </row>
    <row r="212" spans="2:14" x14ac:dyDescent="0.2">
      <c r="B212" s="4" t="str">
        <f ca="1">IF(OR((B204="~"),(C212="~")),"~","")</f>
        <v/>
      </c>
    </row>
    <row r="213" spans="2:14" x14ac:dyDescent="0.2">
      <c r="B213" s="70" t="s">
        <v>88</v>
      </c>
      <c r="M213" s="96">
        <f ca="1">SUM(M205:M206)/SUM(E205:E206)</f>
        <v>2.6609761551325177E-3</v>
      </c>
    </row>
    <row r="214" spans="2:14" x14ac:dyDescent="0.2">
      <c r="B214" s="4" t="str">
        <f ca="1">IF(OR((B213="~"),(C214="~")),"~","")</f>
        <v/>
      </c>
      <c r="C214" s="71" t="s">
        <v>78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">
      <c r="B215" s="4" t="str">
        <f ca="1">IF(OR((B213="~"),(C215="~")),"~","")</f>
        <v/>
      </c>
      <c r="C215" s="71" t="s">
        <v>79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">
      <c r="B216" s="4" t="str">
        <f ca="1">IF(OR((B213="~"),(C216="~")),"~","")</f>
        <v/>
      </c>
      <c r="C216" s="71" t="s">
        <v>80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">
      <c r="B217" s="4" t="str">
        <f ca="1">IF(OR((B213="~"),(C217="~")),"~","")</f>
        <v/>
      </c>
      <c r="C217" s="71" t="s">
        <v>81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">
      <c r="B218" s="4" t="str">
        <f ca="1">IF(OR((B213="~"),(C218="~")),"~","")</f>
        <v/>
      </c>
      <c r="C218" s="71" t="s">
        <v>82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">
      <c r="B219" s="4" t="str">
        <f ca="1">IF(OR((B213="~"),(C219="~")),"~","")</f>
        <v>~</v>
      </c>
      <c r="C219" s="71" t="s">
        <v>83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">
      <c r="B220" s="4" t="str">
        <f ca="1">IF(OR((B213="~"),(C220="~")),"~","")</f>
        <v/>
      </c>
      <c r="C220" s="73" t="str">
        <f ca="1">IF(B213="~","~","Sub-total")</f>
        <v>Sub-total</v>
      </c>
      <c r="D220" s="73"/>
      <c r="E220" s="73">
        <f ca="1">SUM(E214:E219)</f>
        <v>0</v>
      </c>
      <c r="F220" s="73"/>
      <c r="G220" s="73">
        <f t="shared" ref="G220:N220" ca="1" si="48">SUM(G214:G219)</f>
        <v>0</v>
      </c>
      <c r="H220" s="73">
        <f t="shared" ca="1" si="48"/>
        <v>0</v>
      </c>
      <c r="I220" s="73">
        <f t="shared" ca="1" si="48"/>
        <v>0</v>
      </c>
      <c r="J220" s="73">
        <f t="shared" ca="1" si="48"/>
        <v>0</v>
      </c>
      <c r="K220" s="73">
        <f t="shared" ca="1" si="48"/>
        <v>0</v>
      </c>
      <c r="L220" s="73">
        <f t="shared" ca="1" si="48"/>
        <v>0</v>
      </c>
      <c r="M220" s="73">
        <f t="shared" ca="1" si="48"/>
        <v>0</v>
      </c>
      <c r="N220" s="73">
        <f t="shared" ca="1" si="48"/>
        <v>0</v>
      </c>
    </row>
    <row r="221" spans="2:14" x14ac:dyDescent="0.2">
      <c r="B221" s="4" t="str">
        <f ca="1">IF(OR((B213="~"),(C221="~")),"~","")</f>
        <v/>
      </c>
    </row>
    <row r="222" spans="2:14" x14ac:dyDescent="0.2">
      <c r="B222" s="70" t="s">
        <v>89</v>
      </c>
    </row>
    <row r="223" spans="2:14" x14ac:dyDescent="0.2">
      <c r="B223" s="4" t="str">
        <f ca="1">IF(OR((B222="~"),(C223="~")),"~","")</f>
        <v/>
      </c>
      <c r="C223" s="71" t="s">
        <v>78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">
      <c r="B224" s="4" t="str">
        <f ca="1">IF(OR((B222="~"),(C224="~")),"~","")</f>
        <v/>
      </c>
      <c r="C224" s="71" t="s">
        <v>79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">
      <c r="B225" s="4" t="str">
        <f ca="1">IF(OR((B222="~"),(C225="~")),"~","")</f>
        <v/>
      </c>
      <c r="C225" s="71" t="s">
        <v>80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">
      <c r="B226" s="4" t="str">
        <f ca="1">IF(OR((B222="~"),(C226="~")),"~","")</f>
        <v/>
      </c>
      <c r="C226" s="71" t="s">
        <v>81</v>
      </c>
      <c r="E226" s="72">
        <v>29609980.04155872</v>
      </c>
      <c r="G226" s="72">
        <v>24346213.171131141</v>
      </c>
      <c r="H226" s="72">
        <v>3684555.1549258442</v>
      </c>
      <c r="I226" s="72">
        <v>632086.01003136265</v>
      </c>
      <c r="J226" s="72">
        <v>86458.447607177892</v>
      </c>
      <c r="K226" s="72">
        <v>99233.348717796514</v>
      </c>
      <c r="L226" s="72">
        <v>133883.1599002041</v>
      </c>
      <c r="M226" s="72">
        <v>0</v>
      </c>
      <c r="N226" s="72">
        <v>627550.74924518913</v>
      </c>
    </row>
    <row r="227" spans="2:14" x14ac:dyDescent="0.2">
      <c r="B227" s="4" t="str">
        <f ca="1">IF(OR((B222="~"),(C227="~")),"~","")</f>
        <v/>
      </c>
      <c r="C227" s="71" t="s">
        <v>82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">
      <c r="B228" s="4" t="str">
        <f ca="1">IF(OR((B222="~"),(C228="~")),"~","")</f>
        <v>~</v>
      </c>
      <c r="C228" s="71" t="s">
        <v>83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">
      <c r="B229" s="4" t="str">
        <f ca="1">IF(OR((B222="~"),(C229="~")),"~","")</f>
        <v/>
      </c>
      <c r="C229" s="73" t="str">
        <f ca="1">IF(B222="~","~","Sub-total")</f>
        <v>Sub-total</v>
      </c>
      <c r="D229" s="73"/>
      <c r="E229" s="73">
        <f ca="1">SUM(E223:E228)</f>
        <v>29609980.04155872</v>
      </c>
      <c r="F229" s="73"/>
      <c r="G229" s="73">
        <f t="shared" ref="G229:N229" ca="1" si="49">SUM(G223:G228)</f>
        <v>24346213.171131141</v>
      </c>
      <c r="H229" s="73">
        <f t="shared" ca="1" si="49"/>
        <v>3684555.1549258442</v>
      </c>
      <c r="I229" s="73">
        <f t="shared" ca="1" si="49"/>
        <v>632086.01003136265</v>
      </c>
      <c r="J229" s="73">
        <f t="shared" ca="1" si="49"/>
        <v>86458.447607177892</v>
      </c>
      <c r="K229" s="73">
        <f t="shared" ca="1" si="49"/>
        <v>99233.348717796514</v>
      </c>
      <c r="L229" s="73">
        <f t="shared" ca="1" si="49"/>
        <v>133883.1599002041</v>
      </c>
      <c r="M229" s="73">
        <f t="shared" ca="1" si="49"/>
        <v>0</v>
      </c>
      <c r="N229" s="73">
        <f t="shared" ca="1" si="49"/>
        <v>627550.74924518913</v>
      </c>
    </row>
    <row r="230" spans="2:14" x14ac:dyDescent="0.2">
      <c r="B230" s="4" t="str">
        <f ca="1">IF(OR((B222="~"),(C230="~")),"~","")</f>
        <v/>
      </c>
    </row>
    <row r="231" spans="2:14" x14ac:dyDescent="0.2">
      <c r="B231" s="70" t="s">
        <v>90</v>
      </c>
    </row>
    <row r="232" spans="2:14" x14ac:dyDescent="0.2">
      <c r="B232" s="4" t="str">
        <f ca="1">IF(OR((B231="~"),(C232="~")),"~","")</f>
        <v/>
      </c>
      <c r="C232" s="71" t="s">
        <v>78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">
      <c r="B233" s="4" t="str">
        <f ca="1">IF(OR((B231="~"),(C233="~")),"~","")</f>
        <v/>
      </c>
      <c r="C233" s="71" t="s">
        <v>79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">
      <c r="B234" s="4" t="str">
        <f ca="1">IF(OR((B231="~"),(C234="~")),"~","")</f>
        <v/>
      </c>
      <c r="C234" s="71" t="s">
        <v>80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">
      <c r="B235" s="4" t="str">
        <f ca="1">IF(OR((B231="~"),(C235="~")),"~","")</f>
        <v/>
      </c>
      <c r="C235" s="71" t="s">
        <v>81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">
      <c r="B236" s="4" t="str">
        <f ca="1">IF(OR((B231="~"),(C236="~")),"~","")</f>
        <v/>
      </c>
      <c r="C236" s="71" t="s">
        <v>82</v>
      </c>
      <c r="E236" s="72">
        <v>831782.3981947042</v>
      </c>
      <c r="G236" s="72">
        <v>0</v>
      </c>
      <c r="H236" s="72">
        <v>1572.3762897074841</v>
      </c>
      <c r="I236" s="72">
        <v>106349.79227568579</v>
      </c>
      <c r="J236" s="72">
        <v>198025.78025008363</v>
      </c>
      <c r="K236" s="72">
        <v>3803.0952882275569</v>
      </c>
      <c r="L236" s="72">
        <v>340475.84147600771</v>
      </c>
      <c r="M236" s="72">
        <v>181555.51261499189</v>
      </c>
      <c r="N236" s="72">
        <v>0</v>
      </c>
    </row>
    <row r="237" spans="2:14" hidden="1" x14ac:dyDescent="0.2">
      <c r="B237" s="4" t="str">
        <f ca="1">IF(OR((B231="~"),(C237="~")),"~","")</f>
        <v>~</v>
      </c>
      <c r="C237" s="71" t="s">
        <v>83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">
      <c r="B238" s="4" t="str">
        <f ca="1">IF(OR((B231="~"),(C238="~")),"~","")</f>
        <v/>
      </c>
      <c r="C238" s="73" t="str">
        <f ca="1">IF(B231="~","~","Sub-total")</f>
        <v>Sub-total</v>
      </c>
      <c r="D238" s="73"/>
      <c r="E238" s="73">
        <f ca="1">SUM(E232:E237)</f>
        <v>831782.3981947042</v>
      </c>
      <c r="F238" s="73"/>
      <c r="G238" s="73">
        <f t="shared" ref="G238:N238" ca="1" si="50">SUM(G232:G237)</f>
        <v>0</v>
      </c>
      <c r="H238" s="73">
        <f t="shared" ca="1" si="50"/>
        <v>1572.3762897074841</v>
      </c>
      <c r="I238" s="73">
        <f t="shared" ca="1" si="50"/>
        <v>106349.79227568579</v>
      </c>
      <c r="J238" s="73">
        <f t="shared" ca="1" si="50"/>
        <v>198025.78025008363</v>
      </c>
      <c r="K238" s="73">
        <f t="shared" ca="1" si="50"/>
        <v>3803.0952882275569</v>
      </c>
      <c r="L238" s="73">
        <f t="shared" ca="1" si="50"/>
        <v>340475.84147600771</v>
      </c>
      <c r="M238" s="73">
        <f t="shared" ca="1" si="50"/>
        <v>181555.51261499189</v>
      </c>
      <c r="N238" s="73">
        <f t="shared" ca="1" si="50"/>
        <v>0</v>
      </c>
    </row>
    <row r="239" spans="2:14" x14ac:dyDescent="0.2">
      <c r="B239" s="4" t="str">
        <f ca="1">IF(OR((B231="~"),(C239="~")),"~","")</f>
        <v/>
      </c>
    </row>
    <row r="240" spans="2:14" hidden="1" x14ac:dyDescent="0.2">
      <c r="B240" s="70" t="s">
        <v>83</v>
      </c>
    </row>
    <row r="241" spans="2:14" hidden="1" x14ac:dyDescent="0.2">
      <c r="B241" s="4" t="str">
        <f ca="1">IF(OR((B240="~"),(C241="~")),"~","")</f>
        <v>~</v>
      </c>
      <c r="C241" s="71" t="s">
        <v>83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">
      <c r="B242" s="4" t="str">
        <f ca="1">IF(OR((B240="~"),(C242="~")),"~","")</f>
        <v>~</v>
      </c>
      <c r="C242" s="71" t="s">
        <v>83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">
      <c r="B243" s="4" t="str">
        <f ca="1">IF(OR((B240="~"),(C243="~")),"~","")</f>
        <v>~</v>
      </c>
      <c r="C243" s="71" t="s">
        <v>83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">
      <c r="B244" s="4" t="str">
        <f ca="1">IF(OR((B240="~"),(C244="~")),"~","")</f>
        <v>~</v>
      </c>
      <c r="C244" s="71" t="s">
        <v>83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">
      <c r="B245" s="4" t="str">
        <f ca="1">IF(OR((B240="~"),(C245="~")),"~","")</f>
        <v>~</v>
      </c>
      <c r="C245" s="71" t="s">
        <v>83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">
      <c r="B246" s="4" t="str">
        <f ca="1">IF(OR((B240="~"),(C246="~")),"~","")</f>
        <v>~</v>
      </c>
      <c r="C246" s="71" t="s">
        <v>83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">
      <c r="B247" s="4" t="str">
        <f ca="1">IF(OR((B240="~"),(C247="~")),"~","")</f>
        <v>~</v>
      </c>
      <c r="C247" s="73" t="str">
        <f ca="1">IF(B240="~","~","Sub-total")</f>
        <v>~</v>
      </c>
      <c r="D247" s="73"/>
      <c r="E247" s="73">
        <f ca="1">SUM(E241:E246)</f>
        <v>0</v>
      </c>
      <c r="F247" s="73"/>
      <c r="G247" s="73">
        <f t="shared" ref="G247:N247" ca="1" si="51">SUM(G241:G246)</f>
        <v>0</v>
      </c>
      <c r="H247" s="73">
        <f t="shared" ca="1" si="51"/>
        <v>0</v>
      </c>
      <c r="I247" s="73">
        <f t="shared" ca="1" si="51"/>
        <v>0</v>
      </c>
      <c r="J247" s="73">
        <f t="shared" ca="1" si="51"/>
        <v>0</v>
      </c>
      <c r="K247" s="73">
        <f t="shared" ca="1" si="51"/>
        <v>0</v>
      </c>
      <c r="L247" s="73">
        <f t="shared" ca="1" si="51"/>
        <v>0</v>
      </c>
      <c r="M247" s="73">
        <f t="shared" ca="1" si="51"/>
        <v>0</v>
      </c>
      <c r="N247" s="73">
        <f t="shared" ca="1" si="51"/>
        <v>0</v>
      </c>
    </row>
    <row r="248" spans="2:14" hidden="1" x14ac:dyDescent="0.2">
      <c r="B248" s="4" t="str">
        <f ca="1">IF(OR((B240="~"),(C248="~")),"~","")</f>
        <v>~</v>
      </c>
    </row>
    <row r="249" spans="2:14" hidden="1" x14ac:dyDescent="0.2">
      <c r="B249" s="70" t="s">
        <v>83</v>
      </c>
    </row>
    <row r="250" spans="2:14" hidden="1" x14ac:dyDescent="0.2">
      <c r="B250" s="4" t="str">
        <f ca="1">IF(OR((B249="~"),(C250="~")),"~","")</f>
        <v>~</v>
      </c>
      <c r="C250" s="71" t="s">
        <v>83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">
      <c r="B251" s="4" t="str">
        <f ca="1">IF(OR((B249="~"),(C251="~")),"~","")</f>
        <v>~</v>
      </c>
      <c r="C251" s="71" t="s">
        <v>83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">
      <c r="B252" s="4" t="str">
        <f ca="1">IF(OR((B249="~"),(C252="~")),"~","")</f>
        <v>~</v>
      </c>
      <c r="C252" s="71" t="s">
        <v>83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">
      <c r="B253" s="4" t="str">
        <f ca="1">IF(OR((B249="~"),(C253="~")),"~","")</f>
        <v>~</v>
      </c>
      <c r="C253" s="71" t="s">
        <v>83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">
      <c r="B254" s="4" t="str">
        <f ca="1">IF(OR((B249="~"),(C254="~")),"~","")</f>
        <v>~</v>
      </c>
      <c r="C254" s="71" t="s">
        <v>83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">
      <c r="B255" s="4" t="str">
        <f ca="1">IF(OR((B249="~"),(C255="~")),"~","")</f>
        <v>~</v>
      </c>
      <c r="C255" s="71" t="s">
        <v>83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">
      <c r="B256" s="4" t="str">
        <f ca="1">IF(OR((B249="~"),(C256="~")),"~","")</f>
        <v>~</v>
      </c>
      <c r="C256" s="73" t="str">
        <f ca="1">IF(B249="~","~","Sub-total")</f>
        <v>~</v>
      </c>
      <c r="D256" s="73"/>
      <c r="E256" s="73">
        <f ca="1">SUM(E250:E255)</f>
        <v>0</v>
      </c>
      <c r="F256" s="73"/>
      <c r="G256" s="73">
        <f t="shared" ref="G256:N256" ca="1" si="52">SUM(G250:G255)</f>
        <v>0</v>
      </c>
      <c r="H256" s="73">
        <f t="shared" ca="1" si="52"/>
        <v>0</v>
      </c>
      <c r="I256" s="73">
        <f t="shared" ca="1" si="52"/>
        <v>0</v>
      </c>
      <c r="J256" s="73">
        <f t="shared" ca="1" si="52"/>
        <v>0</v>
      </c>
      <c r="K256" s="73">
        <f t="shared" ca="1" si="52"/>
        <v>0</v>
      </c>
      <c r="L256" s="73">
        <f t="shared" ca="1" si="52"/>
        <v>0</v>
      </c>
      <c r="M256" s="73">
        <f t="shared" ca="1" si="52"/>
        <v>0</v>
      </c>
      <c r="N256" s="73">
        <f t="shared" ca="1" si="52"/>
        <v>0</v>
      </c>
    </row>
    <row r="257" spans="2:14" hidden="1" x14ac:dyDescent="0.2">
      <c r="B257" s="4" t="str">
        <f ca="1">IF(OR((B249="~"),(C257="~")),"~","")</f>
        <v>~</v>
      </c>
    </row>
    <row r="258" spans="2:14" hidden="1" x14ac:dyDescent="0.2">
      <c r="B258" s="70" t="s">
        <v>83</v>
      </c>
    </row>
    <row r="259" spans="2:14" hidden="1" x14ac:dyDescent="0.2">
      <c r="B259" s="4" t="str">
        <f ca="1">IF(OR((B258="~"),(C259="~")),"~","")</f>
        <v>~</v>
      </c>
      <c r="C259" s="71" t="s">
        <v>83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">
      <c r="B260" s="4" t="str">
        <f ca="1">IF(OR((B258="~"),(C261="~")),"~","")</f>
        <v>~</v>
      </c>
      <c r="C260" s="71" t="s">
        <v>83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">
      <c r="B261" s="4" t="str">
        <f ca="1">IF(OR((B258="~"),(C261="~")),"~","")</f>
        <v>~</v>
      </c>
      <c r="C261" s="71" t="s">
        <v>83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">
      <c r="B262" s="4" t="str">
        <f ca="1">IF(OR((B258="~"),(C262="~")),"~","")</f>
        <v>~</v>
      </c>
      <c r="C262" s="71" t="s">
        <v>83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">
      <c r="B263" s="4" t="str">
        <f ca="1">IF(OR((B258="~"),(C263="~")),"~","")</f>
        <v>~</v>
      </c>
      <c r="C263" s="71" t="s">
        <v>83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">
      <c r="B264" s="4" t="str">
        <f ca="1">IF(OR((B258="~"),(C264="~")),"~","")</f>
        <v>~</v>
      </c>
      <c r="C264" s="71" t="s">
        <v>83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">
      <c r="B265" s="4" t="str">
        <f ca="1">IF(OR((B258="~"),(C265="~")),"~","")</f>
        <v>~</v>
      </c>
      <c r="C265" s="73" t="str">
        <f ca="1">IF(B258="~","~","Sub-total")</f>
        <v>~</v>
      </c>
      <c r="D265" s="73"/>
      <c r="E265" s="73">
        <f ca="1">SUM(E259:E264)</f>
        <v>0</v>
      </c>
      <c r="F265" s="73"/>
      <c r="G265" s="73">
        <f t="shared" ref="G265:N265" ca="1" si="53">SUM(G259:G264)</f>
        <v>0</v>
      </c>
      <c r="H265" s="73">
        <f t="shared" ca="1" si="53"/>
        <v>0</v>
      </c>
      <c r="I265" s="73">
        <f t="shared" ca="1" si="53"/>
        <v>0</v>
      </c>
      <c r="J265" s="73">
        <f t="shared" ca="1" si="53"/>
        <v>0</v>
      </c>
      <c r="K265" s="73">
        <f t="shared" ca="1" si="53"/>
        <v>0</v>
      </c>
      <c r="L265" s="73">
        <f t="shared" ca="1" si="53"/>
        <v>0</v>
      </c>
      <c r="M265" s="73">
        <f t="shared" ca="1" si="53"/>
        <v>0</v>
      </c>
      <c r="N265" s="73">
        <f t="shared" ca="1" si="53"/>
        <v>0</v>
      </c>
    </row>
    <row r="266" spans="2:14" hidden="1" x14ac:dyDescent="0.2">
      <c r="B266" s="4" t="str">
        <f ca="1">IF(OR((B258="~"),(C266="~")),"~","")</f>
        <v>~</v>
      </c>
    </row>
    <row r="268" spans="2:14" x14ac:dyDescent="0.2">
      <c r="B268" s="13" t="s">
        <v>55</v>
      </c>
    </row>
    <row r="269" spans="2:14" x14ac:dyDescent="0.2">
      <c r="B269" s="4" t="str">
        <f ca="1">IF(OR((B268="~"),(C269="~")),"~","")</f>
        <v/>
      </c>
      <c r="C269" s="71" t="s">
        <v>78</v>
      </c>
      <c r="E269" s="72">
        <v>170230376.22135776</v>
      </c>
      <c r="G269" s="72">
        <v>118913289.85083869</v>
      </c>
      <c r="H269" s="72">
        <v>42173918.750509486</v>
      </c>
      <c r="I269" s="72">
        <v>6863808.9959046608</v>
      </c>
      <c r="J269" s="72">
        <v>1113703.5161902541</v>
      </c>
      <c r="K269" s="72">
        <v>196132.47832252103</v>
      </c>
      <c r="L269" s="72">
        <v>629343.05533106741</v>
      </c>
      <c r="M269" s="72">
        <v>340179.57426106906</v>
      </c>
      <c r="N269" s="72">
        <v>0</v>
      </c>
    </row>
    <row r="270" spans="2:14" x14ac:dyDescent="0.2">
      <c r="B270" s="4" t="str">
        <f ca="1">IF(OR((B268="~"),(C270="~")),"~","")</f>
        <v/>
      </c>
      <c r="C270" s="71" t="s">
        <v>79</v>
      </c>
      <c r="E270" s="72">
        <v>117470540.84336632</v>
      </c>
      <c r="G270" s="72">
        <v>71921543.964486003</v>
      </c>
      <c r="H270" s="72">
        <v>25159798.325238135</v>
      </c>
      <c r="I270" s="72">
        <v>7861960.2940370943</v>
      </c>
      <c r="J270" s="72">
        <v>5913766.4305051882</v>
      </c>
      <c r="K270" s="72">
        <v>727833.60047009564</v>
      </c>
      <c r="L270" s="72">
        <v>5135015.0595213659</v>
      </c>
      <c r="M270" s="72">
        <v>419864.27704166237</v>
      </c>
      <c r="N270" s="72">
        <v>330758.89206679864</v>
      </c>
    </row>
    <row r="271" spans="2:14" x14ac:dyDescent="0.2">
      <c r="B271" s="4" t="str">
        <f ca="1">IF(OR((B268="~"),(C271="~")),"~","")</f>
        <v/>
      </c>
      <c r="C271" s="71" t="s">
        <v>80</v>
      </c>
      <c r="E271" s="72">
        <v>218775320.11801285</v>
      </c>
      <c r="G271" s="72">
        <v>146908713.63976297</v>
      </c>
      <c r="H271" s="72">
        <v>62218810.380682744</v>
      </c>
      <c r="I271" s="72">
        <v>3000142.6166398479</v>
      </c>
      <c r="J271" s="72">
        <v>1624093.0978014213</v>
      </c>
      <c r="K271" s="72">
        <v>320443.67940948426</v>
      </c>
      <c r="L271" s="72">
        <v>305589.43244527746</v>
      </c>
      <c r="M271" s="72">
        <v>278313.46851024113</v>
      </c>
      <c r="N271" s="72">
        <v>4119213.802760873</v>
      </c>
    </row>
    <row r="272" spans="2:14" x14ac:dyDescent="0.2">
      <c r="B272" s="4" t="str">
        <f ca="1">IF(OR((B268="~"),(C272="~")),"~","")</f>
        <v/>
      </c>
      <c r="C272" s="71" t="s">
        <v>81</v>
      </c>
      <c r="E272" s="72">
        <v>32693135.273446813</v>
      </c>
      <c r="G272" s="72">
        <v>26547023.479109734</v>
      </c>
      <c r="H272" s="72">
        <v>4468987.3194166198</v>
      </c>
      <c r="I272" s="72">
        <v>725927.67599603371</v>
      </c>
      <c r="J272" s="72">
        <v>88570.091635774384</v>
      </c>
      <c r="K272" s="72">
        <v>101192.79814324953</v>
      </c>
      <c r="L272" s="72">
        <v>133883.1599002041</v>
      </c>
      <c r="M272" s="72">
        <v>0</v>
      </c>
      <c r="N272" s="72">
        <v>627550.74924518913</v>
      </c>
    </row>
    <row r="273" spans="1:15" x14ac:dyDescent="0.2">
      <c r="B273" s="4" t="str">
        <f ca="1">IF(OR((B268="~"),(C273="~")),"~","")</f>
        <v/>
      </c>
      <c r="C273" s="71" t="s">
        <v>82</v>
      </c>
      <c r="E273" s="72">
        <v>831782.3981947042</v>
      </c>
      <c r="G273" s="72">
        <v>0</v>
      </c>
      <c r="H273" s="72">
        <v>1572.3762897074841</v>
      </c>
      <c r="I273" s="72">
        <v>106349.79227568579</v>
      </c>
      <c r="J273" s="72">
        <v>198025.78025008363</v>
      </c>
      <c r="K273" s="72">
        <v>3803.0952882275569</v>
      </c>
      <c r="L273" s="72">
        <v>340475.84147600771</v>
      </c>
      <c r="M273" s="72">
        <v>181555.51261499189</v>
      </c>
      <c r="N273" s="72">
        <v>0</v>
      </c>
    </row>
    <row r="274" spans="1:15" hidden="1" x14ac:dyDescent="0.2">
      <c r="B274" s="4" t="str">
        <f ca="1">IF(OR((B268="~"),(C274="~")),"~","")</f>
        <v>~</v>
      </c>
      <c r="C274" s="71" t="s">
        <v>83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">
      <c r="A276" s="44"/>
      <c r="B276" s="44" t="str">
        <f ca="1">IF(OR((B268="~"),(C276="~")),"~","")</f>
        <v/>
      </c>
    </row>
    <row r="277" spans="1:15" ht="13.5" thickBot="1" x14ac:dyDescent="0.25">
      <c r="A277" s="44"/>
      <c r="B277" s="77"/>
      <c r="C277" s="76" t="s">
        <v>57</v>
      </c>
      <c r="D277" s="76"/>
      <c r="E277" s="76">
        <f ca="1">SUM(G277:N277)</f>
        <v>540001154.85437846</v>
      </c>
      <c r="F277" s="76"/>
      <c r="G277" s="76">
        <f t="shared" ref="G277:N277" ca="1" si="54">SUM(G269:G274)</f>
        <v>364290570.93419743</v>
      </c>
      <c r="H277" s="76">
        <f t="shared" ca="1" si="54"/>
        <v>134023087.1521367</v>
      </c>
      <c r="I277" s="76">
        <f t="shared" ca="1" si="54"/>
        <v>18558189.374853324</v>
      </c>
      <c r="J277" s="76">
        <f t="shared" ca="1" si="54"/>
        <v>8938158.9163827226</v>
      </c>
      <c r="K277" s="76">
        <f t="shared" ca="1" si="54"/>
        <v>1349405.6516335781</v>
      </c>
      <c r="L277" s="76">
        <f t="shared" ca="1" si="54"/>
        <v>6544306.5486739222</v>
      </c>
      <c r="M277" s="76">
        <f t="shared" ca="1" si="54"/>
        <v>1219912.8324279645</v>
      </c>
      <c r="N277" s="76">
        <f t="shared" ca="1" si="54"/>
        <v>5077523.4440728612</v>
      </c>
    </row>
    <row r="278" spans="1:15" ht="13.5" thickTop="1" x14ac:dyDescent="0.2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.5" thickBot="1" x14ac:dyDescent="0.25">
      <c r="A279" s="44"/>
      <c r="B279" s="77"/>
      <c r="C279" s="76" t="s">
        <v>58</v>
      </c>
      <c r="D279" s="76"/>
      <c r="E279" s="76">
        <f ca="1">SUM(G279:N279)</f>
        <v>422530614.01101214</v>
      </c>
      <c r="F279" s="76"/>
      <c r="G279" s="76">
        <f ca="1">SUM(G269,G271:G273)</f>
        <v>292369026.96971142</v>
      </c>
      <c r="H279" s="76">
        <f t="shared" ref="H279:N279" ca="1" si="55">SUM(H269,H271:H273)</f>
        <v>108863288.82689856</v>
      </c>
      <c r="I279" s="76">
        <f t="shared" ca="1" si="55"/>
        <v>10696229.080816228</v>
      </c>
      <c r="J279" s="76">
        <f t="shared" ca="1" si="55"/>
        <v>3024392.4858775334</v>
      </c>
      <c r="K279" s="76">
        <f t="shared" ca="1" si="55"/>
        <v>621572.05116348236</v>
      </c>
      <c r="L279" s="76">
        <f t="shared" ca="1" si="55"/>
        <v>1409291.4891525568</v>
      </c>
      <c r="M279" s="76">
        <f t="shared" ca="1" si="55"/>
        <v>800048.55538630206</v>
      </c>
      <c r="N279" s="76">
        <f t="shared" ca="1" si="55"/>
        <v>4746764.5520060621</v>
      </c>
      <c r="O279" s="77"/>
    </row>
    <row r="280" spans="1:15" ht="13.5" thickTop="1" x14ac:dyDescent="0.2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75" x14ac:dyDescent="0.2">
      <c r="A281" s="79" t="str">
        <f ca="1"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tr">
        <f ca="1"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59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70" t="s">
        <v>76</v>
      </c>
    </row>
    <row r="288" spans="1:15" x14ac:dyDescent="0.2">
      <c r="B288" s="4" t="str">
        <f ca="1">IF(OR((B287="~"),(C288="~")),"~","")</f>
        <v/>
      </c>
      <c r="C288" s="71" t="s">
        <v>60</v>
      </c>
      <c r="E288" s="80">
        <f ca="1">IF(E$388=0,0,ROUND(IF($C288=0,0,E178/E$388),4))</f>
        <v>5.4000000000000003E-3</v>
      </c>
      <c r="F288" s="81"/>
      <c r="G288" s="80">
        <f ca="1">IF(G$388=0,0,ROUND(IF($C288=0,0,G178/G$388),4))</f>
        <v>5.4999999999999997E-3</v>
      </c>
      <c r="H288" s="80">
        <f t="shared" ref="H288:N288" ca="1" si="56">IF(H$388=0,0,ROUND(IF($C288=0,0,H178/H$388),4))</f>
        <v>5.4999999999999997E-3</v>
      </c>
      <c r="I288" s="80">
        <f t="shared" ca="1" si="56"/>
        <v>4.1999999999999997E-3</v>
      </c>
      <c r="J288" s="80">
        <f t="shared" ca="1" si="56"/>
        <v>5.9999999999999995E-4</v>
      </c>
      <c r="K288" s="80">
        <f t="shared" ca="1" si="56"/>
        <v>5.0000000000000001E-3</v>
      </c>
      <c r="L288" s="80">
        <f t="shared" ca="1" si="56"/>
        <v>0</v>
      </c>
      <c r="M288" s="80">
        <f t="shared" ca="1" si="56"/>
        <v>0</v>
      </c>
      <c r="N288" s="80">
        <f t="shared" ca="1" si="56"/>
        <v>0</v>
      </c>
    </row>
    <row r="289" spans="2:14" x14ac:dyDescent="0.2">
      <c r="B289" s="4" t="str">
        <f ca="1">IF(OR((B287="~"),(C289="~")),"~","")</f>
        <v/>
      </c>
      <c r="C289" s="71" t="s">
        <v>61</v>
      </c>
      <c r="E289" s="80">
        <f ca="1">IF(E$389=0,0,ROUND(IF($C289=0,0,E179/E$389),4))</f>
        <v>2.5999999999999999E-3</v>
      </c>
      <c r="F289" s="81"/>
      <c r="G289" s="80">
        <f ca="1">IF(G$389=0,0,ROUND(IF($C289=0,0,G179/G$389),4))</f>
        <v>3.3E-3</v>
      </c>
      <c r="H289" s="80">
        <f t="shared" ref="H289:N289" ca="1" si="57">IF(H$389=0,0,ROUND(IF($C289=0,0,H179/H$389),4))</f>
        <v>3.3E-3</v>
      </c>
      <c r="I289" s="80">
        <f t="shared" ca="1" si="57"/>
        <v>2.5000000000000001E-3</v>
      </c>
      <c r="J289" s="80">
        <f t="shared" ca="1" si="57"/>
        <v>5.0000000000000001E-4</v>
      </c>
      <c r="K289" s="80">
        <f t="shared" ca="1" si="57"/>
        <v>3.0999999999999999E-3</v>
      </c>
      <c r="L289" s="80">
        <f t="shared" ca="1" si="57"/>
        <v>5.0000000000000001E-4</v>
      </c>
      <c r="M289" s="80">
        <f t="shared" ca="1" si="57"/>
        <v>-1E-4</v>
      </c>
      <c r="N289" s="80">
        <f t="shared" ca="1" si="57"/>
        <v>0</v>
      </c>
    </row>
    <row r="290" spans="2:14" x14ac:dyDescent="0.2">
      <c r="B290" s="4" t="str">
        <f ca="1">IF(OR((B287="~"),(C290="~")),"~","")</f>
        <v/>
      </c>
      <c r="C290" s="71" t="s">
        <v>62</v>
      </c>
      <c r="D290" s="71"/>
      <c r="E290" s="80">
        <f ca="1">IF(E$390=0,0,ROUND(IF($C290=0,0,E180/E$390),4))</f>
        <v>0</v>
      </c>
      <c r="F290" s="81"/>
      <c r="G290" s="80">
        <f t="shared" ref="G290:N290" ca="1" si="58">IF(G$390=0,0,ROUND(IF($C290=0,0,G180/G$390),4))</f>
        <v>0</v>
      </c>
      <c r="H290" s="80">
        <f t="shared" ca="1" si="58"/>
        <v>0</v>
      </c>
      <c r="I290" s="80">
        <f t="shared" ca="1" si="58"/>
        <v>0</v>
      </c>
      <c r="J290" s="80">
        <f t="shared" ca="1" si="58"/>
        <v>0</v>
      </c>
      <c r="K290" s="80">
        <f t="shared" ca="1" si="58"/>
        <v>0</v>
      </c>
      <c r="L290" s="80">
        <f t="shared" ca="1" si="58"/>
        <v>0</v>
      </c>
      <c r="M290" s="80">
        <f t="shared" ca="1" si="58"/>
        <v>0</v>
      </c>
      <c r="N290" s="80">
        <f t="shared" ca="1" si="58"/>
        <v>0</v>
      </c>
    </row>
    <row r="291" spans="2:14" x14ac:dyDescent="0.2">
      <c r="B291" s="4" t="str">
        <f ca="1">IF(OR((B287="~"),(C291="~")),"~","")</f>
        <v/>
      </c>
      <c r="C291" s="71" t="s">
        <v>63</v>
      </c>
      <c r="D291" s="71"/>
      <c r="E291" s="80">
        <f ca="1">IF(E$391=0,0,ROUND(IF($C291=0,0,E181/E$391),4))</f>
        <v>0</v>
      </c>
      <c r="F291" s="81"/>
      <c r="G291" s="80">
        <f t="shared" ref="G291:N291" ca="1" si="59">IF(G$391=0,0,ROUND(IF($C291=0,0,G181/G$391),4))</f>
        <v>0</v>
      </c>
      <c r="H291" s="80">
        <f t="shared" ca="1" si="59"/>
        <v>0</v>
      </c>
      <c r="I291" s="80">
        <f t="shared" ca="1" si="59"/>
        <v>0</v>
      </c>
      <c r="J291" s="80">
        <f t="shared" ca="1" si="59"/>
        <v>0</v>
      </c>
      <c r="K291" s="80">
        <f t="shared" ca="1" si="59"/>
        <v>0</v>
      </c>
      <c r="L291" s="80">
        <f t="shared" ca="1" si="59"/>
        <v>0</v>
      </c>
      <c r="M291" s="80">
        <f t="shared" ca="1" si="59"/>
        <v>0</v>
      </c>
      <c r="N291" s="80">
        <f t="shared" ca="1" si="59"/>
        <v>0</v>
      </c>
    </row>
    <row r="292" spans="2:14" x14ac:dyDescent="0.2">
      <c r="B292" s="4" t="str">
        <f ca="1">IF(OR((B287="~"),(C292="~")),"~","")</f>
        <v/>
      </c>
      <c r="C292" s="71" t="s">
        <v>64</v>
      </c>
      <c r="D292" s="71"/>
      <c r="E292" s="80">
        <f ca="1">IF(E$392=0,0,ROUND(IF($C292=0,0,E182/E$392),4))</f>
        <v>0</v>
      </c>
      <c r="F292" s="81"/>
      <c r="G292" s="80">
        <f t="shared" ref="G292:N292" ca="1" si="60">IF(G$392=0,0,ROUND(IF($C292=0,0,G182/G$392),4))</f>
        <v>0</v>
      </c>
      <c r="H292" s="80">
        <f t="shared" ca="1" si="60"/>
        <v>0</v>
      </c>
      <c r="I292" s="80">
        <f t="shared" ca="1" si="60"/>
        <v>0</v>
      </c>
      <c r="J292" s="80">
        <f t="shared" ca="1" si="60"/>
        <v>0</v>
      </c>
      <c r="K292" s="80">
        <f t="shared" ca="1" si="60"/>
        <v>0</v>
      </c>
      <c r="L292" s="80">
        <f t="shared" ca="1" si="60"/>
        <v>0</v>
      </c>
      <c r="M292" s="80">
        <f t="shared" ca="1" si="60"/>
        <v>0</v>
      </c>
      <c r="N292" s="80">
        <f t="shared" ca="1" si="60"/>
        <v>0</v>
      </c>
    </row>
    <row r="293" spans="2:14" hidden="1" x14ac:dyDescent="0.2">
      <c r="B293" s="4" t="str">
        <f ca="1">IF(OR((B287="~"),(C293="~")),"~","")</f>
        <v>~</v>
      </c>
      <c r="C293" s="71" t="s">
        <v>83</v>
      </c>
      <c r="D293" s="71"/>
      <c r="E293" s="80">
        <f ca="1">IF(E$393=0,0,ROUND(IF($C293=0,0,E183/E$393),4))</f>
        <v>0</v>
      </c>
      <c r="F293" s="81"/>
      <c r="G293" s="80">
        <f t="shared" ref="G293:N293" ca="1" si="61">IF(G$393=0,0,ROUND(IF($C293=0,0,G183/G$393),4))</f>
        <v>0</v>
      </c>
      <c r="H293" s="80">
        <f t="shared" ca="1" si="61"/>
        <v>0</v>
      </c>
      <c r="I293" s="80">
        <f t="shared" ca="1" si="61"/>
        <v>0</v>
      </c>
      <c r="J293" s="80">
        <f t="shared" ca="1" si="61"/>
        <v>0</v>
      </c>
      <c r="K293" s="80">
        <f t="shared" ca="1" si="61"/>
        <v>0</v>
      </c>
      <c r="L293" s="80">
        <f t="shared" ca="1" si="61"/>
        <v>0</v>
      </c>
      <c r="M293" s="80">
        <f t="shared" ca="1" si="61"/>
        <v>0</v>
      </c>
      <c r="N293" s="80">
        <f t="shared" ca="1" si="61"/>
        <v>0</v>
      </c>
    </row>
    <row r="294" spans="2:14" x14ac:dyDescent="0.2">
      <c r="B294" s="44"/>
      <c r="C294" s="71" t="s">
        <v>65</v>
      </c>
      <c r="E294" s="80">
        <f ca="1">IF(E$389=0,0,ROUND((E178+E179)/E$389,4))</f>
        <v>3.2000000000000002E-3</v>
      </c>
      <c r="G294" s="80">
        <f t="shared" ref="G294:N294" ca="1" si="62">IF(G$389=0,0,ROUND((G178+G179)/G$389,4))</f>
        <v>4.0000000000000001E-3</v>
      </c>
      <c r="H294" s="80">
        <f t="shared" ca="1" si="62"/>
        <v>4.0000000000000001E-3</v>
      </c>
      <c r="I294" s="80">
        <f t="shared" ca="1" si="62"/>
        <v>2.7000000000000001E-3</v>
      </c>
      <c r="J294" s="80">
        <f t="shared" ca="1" si="62"/>
        <v>5.0000000000000001E-4</v>
      </c>
      <c r="K294" s="80">
        <f t="shared" ca="1" si="62"/>
        <v>3.2000000000000002E-3</v>
      </c>
      <c r="L294" s="80">
        <f t="shared" ca="1" si="62"/>
        <v>5.0000000000000001E-4</v>
      </c>
      <c r="M294" s="80">
        <f t="shared" ca="1" si="62"/>
        <v>-1E-4</v>
      </c>
      <c r="N294" s="80">
        <f t="shared" ca="1" si="62"/>
        <v>0</v>
      </c>
    </row>
    <row r="295" spans="2:14" x14ac:dyDescent="0.2">
      <c r="B295" s="4" t="str">
        <f ca="1"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70" t="s">
        <v>85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4" t="str">
        <f ca="1">IF(OR((B296="~"),(C297="~")),"~","")</f>
        <v/>
      </c>
      <c r="C297" s="71" t="s">
        <v>60</v>
      </c>
      <c r="E297" s="80">
        <f ca="1">IF(E$388=0,0,ROUND(IF($C297=0,0,E187/E$388),4))</f>
        <v>8.3099999999999993E-2</v>
      </c>
      <c r="F297" s="81"/>
      <c r="G297" s="80">
        <f t="shared" ref="G297:N297" ca="1" si="63">IF(G$388=0,0,ROUND(IF($C297=0,0,G187/G$388),4))</f>
        <v>8.3900000000000002E-2</v>
      </c>
      <c r="H297" s="80">
        <f t="shared" ca="1" si="63"/>
        <v>7.5700000000000003E-2</v>
      </c>
      <c r="I297" s="80">
        <f t="shared" ca="1" si="63"/>
        <v>8.9800000000000005E-2</v>
      </c>
      <c r="J297" s="80">
        <f t="shared" ca="1" si="63"/>
        <v>8.2699999999999996E-2</v>
      </c>
      <c r="K297" s="80">
        <f t="shared" ca="1" si="63"/>
        <v>0.96130000000000004</v>
      </c>
      <c r="L297" s="80">
        <f t="shared" ca="1" si="63"/>
        <v>0.4264</v>
      </c>
      <c r="M297" s="80">
        <f t="shared" ca="1" si="63"/>
        <v>0</v>
      </c>
      <c r="N297" s="80">
        <f t="shared" ca="1" si="63"/>
        <v>0</v>
      </c>
    </row>
    <row r="298" spans="2:14" x14ac:dyDescent="0.2">
      <c r="B298" s="4" t="str">
        <f ca="1">IF(OR((B296="~"),(C298="~")),"~","")</f>
        <v/>
      </c>
      <c r="C298" s="71" t="s">
        <v>61</v>
      </c>
      <c r="E298" s="80">
        <f ca="1">IF(E$389=0,0,ROUND(IF($C298=0,0,E188/E$389),4))</f>
        <v>1E-3</v>
      </c>
      <c r="F298" s="81"/>
      <c r="G298" s="80">
        <f t="shared" ref="G298:N298" ca="1" si="64">IF(G$389=0,0,ROUND(IF($C298=0,0,G188/G$389),4))</f>
        <v>1E-3</v>
      </c>
      <c r="H298" s="80">
        <f t="shared" ca="1" si="64"/>
        <v>1E-3</v>
      </c>
      <c r="I298" s="80">
        <f t="shared" ca="1" si="64"/>
        <v>1E-3</v>
      </c>
      <c r="J298" s="80">
        <f t="shared" ca="1" si="64"/>
        <v>1E-3</v>
      </c>
      <c r="K298" s="80">
        <f t="shared" ca="1" si="64"/>
        <v>1E-3</v>
      </c>
      <c r="L298" s="80">
        <f t="shared" ca="1" si="64"/>
        <v>1E-3</v>
      </c>
      <c r="M298" s="80">
        <f t="shared" ca="1" si="64"/>
        <v>1E-3</v>
      </c>
      <c r="N298" s="80">
        <f t="shared" ca="1" si="64"/>
        <v>0</v>
      </c>
    </row>
    <row r="299" spans="2:14" x14ac:dyDescent="0.2">
      <c r="B299" s="4" t="str">
        <f ca="1">IF(OR((B296="~"),(C299="~")),"~","")</f>
        <v/>
      </c>
      <c r="C299" s="71" t="s">
        <v>62</v>
      </c>
      <c r="D299" s="71"/>
      <c r="E299" s="80">
        <f ca="1">IF(E$390=0,0,ROUND(IF($C299=0,0,E189/E$390),4))</f>
        <v>0</v>
      </c>
      <c r="F299" s="81"/>
      <c r="G299" s="80">
        <f t="shared" ref="G299:N299" ca="1" si="65">IF(G$390=0,0,ROUND(IF($C299=0,0,G189/G$390),4))</f>
        <v>0</v>
      </c>
      <c r="H299" s="80">
        <f t="shared" ca="1" si="65"/>
        <v>0</v>
      </c>
      <c r="I299" s="80">
        <f t="shared" ca="1" si="65"/>
        <v>0</v>
      </c>
      <c r="J299" s="80">
        <f t="shared" ca="1" si="65"/>
        <v>0</v>
      </c>
      <c r="K299" s="80">
        <f t="shared" ca="1" si="65"/>
        <v>0</v>
      </c>
      <c r="L299" s="80">
        <f t="shared" ca="1" si="65"/>
        <v>0</v>
      </c>
      <c r="M299" s="80">
        <f t="shared" ca="1" si="65"/>
        <v>0</v>
      </c>
      <c r="N299" s="80">
        <f t="shared" ca="1" si="65"/>
        <v>0</v>
      </c>
    </row>
    <row r="300" spans="2:14" x14ac:dyDescent="0.2">
      <c r="B300" s="4" t="str">
        <f ca="1">IF(OR((B296="~"),(C300="~")),"~","")</f>
        <v/>
      </c>
      <c r="C300" s="71" t="s">
        <v>63</v>
      </c>
      <c r="D300" s="71"/>
      <c r="E300" s="80">
        <f ca="1">IF(E$391=0,0,ROUND(IF($C300=0,0,E190/E$391),4))</f>
        <v>0.30940000000000001</v>
      </c>
      <c r="F300" s="81"/>
      <c r="G300" s="80">
        <f t="shared" ref="G300:N300" ca="1" si="66">IF(G$391=0,0,ROUND(IF($C300=0,0,G190/G$391),4))</f>
        <v>0.23749999999999999</v>
      </c>
      <c r="H300" s="80">
        <f t="shared" ca="1" si="66"/>
        <v>1.1531</v>
      </c>
      <c r="I300" s="80">
        <f t="shared" ca="1" si="66"/>
        <v>5.8585000000000003</v>
      </c>
      <c r="J300" s="80">
        <f t="shared" ca="1" si="66"/>
        <v>6.1924999999999999</v>
      </c>
      <c r="K300" s="80">
        <f t="shared" ca="1" si="66"/>
        <v>0.72250000000000003</v>
      </c>
      <c r="L300" s="80">
        <f t="shared" ca="1" si="66"/>
        <v>0</v>
      </c>
      <c r="M300" s="80">
        <f t="shared" ca="1" si="66"/>
        <v>0</v>
      </c>
      <c r="N300" s="80">
        <f t="shared" ca="1" si="66"/>
        <v>0</v>
      </c>
    </row>
    <row r="301" spans="2:14" x14ac:dyDescent="0.2">
      <c r="B301" s="4" t="str">
        <f ca="1">IF(OR((B296="~"),(C301="~")),"~","")</f>
        <v/>
      </c>
      <c r="C301" s="71" t="s">
        <v>64</v>
      </c>
      <c r="D301" s="71"/>
      <c r="E301" s="80">
        <f ca="1">IF(E$392=0,0,ROUND(IF($C301=0,0,E191/E$392),4))</f>
        <v>0</v>
      </c>
      <c r="F301" s="81"/>
      <c r="G301" s="80">
        <f t="shared" ref="G301:N301" ca="1" si="67">IF(G$392=0,0,ROUND(IF($C301=0,0,G191/G$392),4))</f>
        <v>0</v>
      </c>
      <c r="H301" s="80">
        <f t="shared" ca="1" si="67"/>
        <v>0</v>
      </c>
      <c r="I301" s="80">
        <f t="shared" ca="1" si="67"/>
        <v>0</v>
      </c>
      <c r="J301" s="80">
        <f t="shared" ca="1" si="67"/>
        <v>0</v>
      </c>
      <c r="K301" s="80">
        <f t="shared" ca="1" si="67"/>
        <v>0</v>
      </c>
      <c r="L301" s="80">
        <f t="shared" ca="1" si="67"/>
        <v>0</v>
      </c>
      <c r="M301" s="80">
        <f t="shared" ca="1" si="67"/>
        <v>0</v>
      </c>
      <c r="N301" s="80">
        <f t="shared" ca="1" si="67"/>
        <v>0</v>
      </c>
    </row>
    <row r="302" spans="2:14" hidden="1" x14ac:dyDescent="0.2">
      <c r="B302" s="4" t="str">
        <f ca="1">IF(OR((B296="~"),(C302="~")),"~","")</f>
        <v>~</v>
      </c>
      <c r="C302" s="71" t="s">
        <v>83</v>
      </c>
      <c r="D302" s="71"/>
      <c r="E302" s="80">
        <f ca="1">IF(E$393=0,0,ROUND(IF($C302=0,0,E192/E$393),4))</f>
        <v>0</v>
      </c>
      <c r="F302" s="81"/>
      <c r="G302" s="80">
        <f t="shared" ref="G302:N302" ca="1" si="68">IF(G$393=0,0,ROUND(IF($C302=0,0,G192/G$393),4))</f>
        <v>0</v>
      </c>
      <c r="H302" s="80">
        <f t="shared" ca="1" si="68"/>
        <v>0</v>
      </c>
      <c r="I302" s="80">
        <f t="shared" ca="1" si="68"/>
        <v>0</v>
      </c>
      <c r="J302" s="80">
        <f t="shared" ca="1" si="68"/>
        <v>0</v>
      </c>
      <c r="K302" s="80">
        <f t="shared" ca="1" si="68"/>
        <v>0</v>
      </c>
      <c r="L302" s="80">
        <f t="shared" ca="1" si="68"/>
        <v>0</v>
      </c>
      <c r="M302" s="80">
        <f t="shared" ca="1" si="68"/>
        <v>0</v>
      </c>
      <c r="N302" s="80">
        <f t="shared" ca="1" si="68"/>
        <v>0</v>
      </c>
    </row>
    <row r="303" spans="2:14" x14ac:dyDescent="0.2">
      <c r="B303" s="44"/>
      <c r="C303" s="71" t="s">
        <v>65</v>
      </c>
      <c r="E303" s="80">
        <f ca="1">IF(E$389=0,0,ROUND((E187+E188)/E$389,4))</f>
        <v>9.4999999999999998E-3</v>
      </c>
      <c r="G303" s="80">
        <f t="shared" ref="G303:N303" ca="1" si="69">IF(G$389=0,0,ROUND((G187+G188)/G$389,4))</f>
        <v>1.26E-2</v>
      </c>
      <c r="H303" s="80">
        <f t="shared" ca="1" si="69"/>
        <v>1.0699999999999999E-2</v>
      </c>
      <c r="I303" s="80">
        <f t="shared" ca="1" si="69"/>
        <v>6.0000000000000001E-3</v>
      </c>
      <c r="J303" s="80">
        <f t="shared" ca="1" si="69"/>
        <v>1.6999999999999999E-3</v>
      </c>
      <c r="K303" s="80">
        <f t="shared" ca="1" si="69"/>
        <v>9.7999999999999997E-3</v>
      </c>
      <c r="L303" s="80">
        <f t="shared" ca="1" si="69"/>
        <v>2E-3</v>
      </c>
      <c r="M303" s="80">
        <f t="shared" ca="1" si="69"/>
        <v>1E-3</v>
      </c>
      <c r="N303" s="80">
        <f t="shared" ca="1" si="69"/>
        <v>0</v>
      </c>
    </row>
    <row r="304" spans="2:14" x14ac:dyDescent="0.2">
      <c r="B304" s="4" t="str">
        <f ca="1"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70" t="s">
        <v>86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4" t="str">
        <f ca="1">IF(OR((B305="~"),(C306="~")),"~","")</f>
        <v/>
      </c>
      <c r="C306" s="71" t="s">
        <v>60</v>
      </c>
      <c r="E306" s="80">
        <f ca="1">IF(E$388=0,0,ROUND(IF($C306=0,0,E196/E$388),4))</f>
        <v>0</v>
      </c>
      <c r="F306" s="81"/>
      <c r="G306" s="80">
        <f t="shared" ref="G306:N306" ca="1" si="70">IF(G$388=0,0,ROUND(IF($C306=0,0,G196/G$388),4))</f>
        <v>0</v>
      </c>
      <c r="H306" s="80">
        <f t="shared" ca="1" si="70"/>
        <v>0</v>
      </c>
      <c r="I306" s="80">
        <f t="shared" ca="1" si="70"/>
        <v>0</v>
      </c>
      <c r="J306" s="80">
        <f t="shared" ca="1" si="70"/>
        <v>1E-4</v>
      </c>
      <c r="K306" s="80">
        <f t="shared" ca="1" si="70"/>
        <v>1E-4</v>
      </c>
      <c r="L306" s="80">
        <f t="shared" ca="1" si="70"/>
        <v>4.0000000000000002E-4</v>
      </c>
      <c r="M306" s="80">
        <f t="shared" ca="1" si="70"/>
        <v>1E-4</v>
      </c>
      <c r="N306" s="80">
        <f t="shared" ca="1" si="70"/>
        <v>0</v>
      </c>
    </row>
    <row r="307" spans="2:14" x14ac:dyDescent="0.2">
      <c r="B307" s="4" t="str">
        <f ca="1">IF(OR((B305="~"),(C307="~")),"~","")</f>
        <v/>
      </c>
      <c r="C307" s="71" t="s">
        <v>61</v>
      </c>
      <c r="E307" s="80">
        <f ca="1">IF(E$389=0,0,ROUND(IF($C307=0,0,E197/E$389),4))</f>
        <v>0</v>
      </c>
      <c r="F307" s="81"/>
      <c r="G307" s="80">
        <f t="shared" ref="G307:N307" ca="1" si="71">IF(G$389=0,0,ROUND(IF($C307=0,0,G197/G$389),4))</f>
        <v>0</v>
      </c>
      <c r="H307" s="80">
        <f t="shared" ca="1" si="71"/>
        <v>0</v>
      </c>
      <c r="I307" s="80">
        <f t="shared" ca="1" si="71"/>
        <v>0</v>
      </c>
      <c r="J307" s="80">
        <f t="shared" ca="1" si="71"/>
        <v>0</v>
      </c>
      <c r="K307" s="80">
        <f t="shared" ca="1" si="71"/>
        <v>0</v>
      </c>
      <c r="L307" s="80">
        <f t="shared" ca="1" si="71"/>
        <v>0</v>
      </c>
      <c r="M307" s="80">
        <f t="shared" ca="1" si="71"/>
        <v>0</v>
      </c>
      <c r="N307" s="80">
        <f t="shared" ca="1" si="71"/>
        <v>0</v>
      </c>
    </row>
    <row r="308" spans="2:14" x14ac:dyDescent="0.2">
      <c r="B308" s="4" t="str">
        <f ca="1">IF(OR((B305="~"),(C308="~")),"~","")</f>
        <v/>
      </c>
      <c r="C308" s="71" t="s">
        <v>62</v>
      </c>
      <c r="D308" s="71"/>
      <c r="E308" s="80">
        <f ca="1">IF(E$390=0,0,ROUND(IF($C308=0,0,E198/E$390),4))</f>
        <v>0</v>
      </c>
      <c r="F308" s="81"/>
      <c r="G308" s="80">
        <f t="shared" ref="G308:N308" ca="1" si="72">IF(G$390=0,0,ROUND(IF($C308=0,0,G198/G$390),4))</f>
        <v>0</v>
      </c>
      <c r="H308" s="80">
        <f t="shared" ca="1" si="72"/>
        <v>0</v>
      </c>
      <c r="I308" s="80">
        <f t="shared" ca="1" si="72"/>
        <v>0</v>
      </c>
      <c r="J308" s="80">
        <f t="shared" ca="1" si="72"/>
        <v>0</v>
      </c>
      <c r="K308" s="80">
        <f t="shared" ca="1" si="72"/>
        <v>0</v>
      </c>
      <c r="L308" s="80">
        <f t="shared" ca="1" si="72"/>
        <v>0</v>
      </c>
      <c r="M308" s="80">
        <f t="shared" ca="1" si="72"/>
        <v>0</v>
      </c>
      <c r="N308" s="80">
        <f t="shared" ca="1" si="72"/>
        <v>0</v>
      </c>
    </row>
    <row r="309" spans="2:14" x14ac:dyDescent="0.2">
      <c r="B309" s="4" t="str">
        <f ca="1">IF(OR((B305="~"),(C309="~")),"~","")</f>
        <v/>
      </c>
      <c r="C309" s="71" t="s">
        <v>63</v>
      </c>
      <c r="D309" s="71"/>
      <c r="E309" s="80">
        <f ca="1">IF(E$391=0,0,ROUND(IF($C309=0,0,E199/E$391),4))</f>
        <v>0</v>
      </c>
      <c r="F309" s="81"/>
      <c r="G309" s="80">
        <f t="shared" ref="G309:N309" ca="1" si="73">IF(G$391=0,0,ROUND(IF($C309=0,0,G199/G$391),4))</f>
        <v>0</v>
      </c>
      <c r="H309" s="80">
        <f t="shared" ca="1" si="73"/>
        <v>0</v>
      </c>
      <c r="I309" s="80">
        <f t="shared" ca="1" si="73"/>
        <v>0</v>
      </c>
      <c r="J309" s="80">
        <f t="shared" ca="1" si="73"/>
        <v>0</v>
      </c>
      <c r="K309" s="80">
        <f t="shared" ca="1" si="73"/>
        <v>0</v>
      </c>
      <c r="L309" s="80">
        <f t="shared" ca="1" si="73"/>
        <v>0</v>
      </c>
      <c r="M309" s="80">
        <f t="shared" ca="1" si="73"/>
        <v>0</v>
      </c>
      <c r="N309" s="80">
        <f t="shared" ca="1" si="73"/>
        <v>0</v>
      </c>
    </row>
    <row r="310" spans="2:14" x14ac:dyDescent="0.2">
      <c r="B310" s="4" t="str">
        <f ca="1">IF(OR((B305="~"),(C310="~")),"~","")</f>
        <v/>
      </c>
      <c r="C310" s="71" t="s">
        <v>64</v>
      </c>
      <c r="D310" s="71"/>
      <c r="E310" s="80">
        <f ca="1">IF(E$392=0,0,ROUND(IF($C310=0,0,E200/E$392),4))</f>
        <v>0</v>
      </c>
      <c r="F310" s="81"/>
      <c r="G310" s="80">
        <f t="shared" ref="G310:N310" ca="1" si="74">IF(G$392=0,0,ROUND(IF($C310=0,0,G200/G$392),4))</f>
        <v>0</v>
      </c>
      <c r="H310" s="80">
        <f t="shared" ca="1" si="74"/>
        <v>0</v>
      </c>
      <c r="I310" s="80">
        <f t="shared" ca="1" si="74"/>
        <v>0</v>
      </c>
      <c r="J310" s="80">
        <f t="shared" ca="1" si="74"/>
        <v>0</v>
      </c>
      <c r="K310" s="80">
        <f t="shared" ca="1" si="74"/>
        <v>0</v>
      </c>
      <c r="L310" s="80">
        <f t="shared" ca="1" si="74"/>
        <v>0</v>
      </c>
      <c r="M310" s="80">
        <f t="shared" ca="1" si="74"/>
        <v>0</v>
      </c>
      <c r="N310" s="80">
        <f t="shared" ca="1" si="74"/>
        <v>0</v>
      </c>
    </row>
    <row r="311" spans="2:14" hidden="1" x14ac:dyDescent="0.2">
      <c r="B311" s="4" t="str">
        <f ca="1">IF(OR((B305="~"),(C311="~")),"~","")</f>
        <v>~</v>
      </c>
      <c r="C311" s="71" t="s">
        <v>83</v>
      </c>
      <c r="D311" s="71"/>
      <c r="E311" s="80">
        <f ca="1">IF(E$393=0,0,ROUND(IF($C311=0,0,E201/E$393),4))</f>
        <v>0</v>
      </c>
      <c r="F311" s="81"/>
      <c r="G311" s="80">
        <f t="shared" ref="G311:N311" ca="1" si="75">IF(G$393=0,0,ROUND(IF($C311=0,0,G201/G$393),4))</f>
        <v>0</v>
      </c>
      <c r="H311" s="80">
        <f t="shared" ca="1" si="75"/>
        <v>0</v>
      </c>
      <c r="I311" s="80">
        <f t="shared" ca="1" si="75"/>
        <v>0</v>
      </c>
      <c r="J311" s="80">
        <f t="shared" ca="1" si="75"/>
        <v>0</v>
      </c>
      <c r="K311" s="80">
        <f t="shared" ca="1" si="75"/>
        <v>0</v>
      </c>
      <c r="L311" s="80">
        <f t="shared" ca="1" si="75"/>
        <v>0</v>
      </c>
      <c r="M311" s="80">
        <f t="shared" ca="1" si="75"/>
        <v>0</v>
      </c>
      <c r="N311" s="80">
        <f t="shared" ca="1" si="75"/>
        <v>0</v>
      </c>
    </row>
    <row r="312" spans="2:14" x14ac:dyDescent="0.2">
      <c r="B312" s="44"/>
      <c r="C312" s="71" t="s">
        <v>65</v>
      </c>
      <c r="E312" s="80">
        <f ca="1">IF(E$389=0,0,ROUND((E196+E197)/E$389,4))</f>
        <v>0</v>
      </c>
      <c r="G312" s="80">
        <f t="shared" ref="G312:N312" ca="1" si="76">IF(G$389=0,0,ROUND((G196+G197)/G$389,4))</f>
        <v>0</v>
      </c>
      <c r="H312" s="80">
        <f t="shared" ca="1" si="76"/>
        <v>0</v>
      </c>
      <c r="I312" s="80">
        <f t="shared" ca="1" si="76"/>
        <v>0</v>
      </c>
      <c r="J312" s="80">
        <f t="shared" ca="1" si="76"/>
        <v>0</v>
      </c>
      <c r="K312" s="80">
        <f t="shared" ca="1" si="76"/>
        <v>0</v>
      </c>
      <c r="L312" s="80">
        <f t="shared" ca="1" si="76"/>
        <v>0</v>
      </c>
      <c r="M312" s="80">
        <f t="shared" ca="1" si="76"/>
        <v>0</v>
      </c>
      <c r="N312" s="80">
        <f t="shared" ca="1" si="76"/>
        <v>0</v>
      </c>
    </row>
    <row r="313" spans="2:14" x14ac:dyDescent="0.2">
      <c r="B313" s="4" t="str">
        <f ca="1"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70" t="s">
        <v>87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4" t="str">
        <f ca="1">IF(OR((B314="~"),(C315="~")),"~","")</f>
        <v/>
      </c>
      <c r="C315" s="71" t="s">
        <v>60</v>
      </c>
      <c r="E315" s="80">
        <f ca="1">IF(E$388=0,0,ROUND(IF($C315=0,0,E205/E$388),4))</f>
        <v>1.3117000000000001</v>
      </c>
      <c r="F315" s="81"/>
      <c r="G315" s="80">
        <f t="shared" ref="G315:N315" ca="1" si="77">IF(G$388=0,0,ROUND(IF($C315=0,0,G205/G$388),4))</f>
        <v>1.3126</v>
      </c>
      <c r="H315" s="80">
        <f t="shared" ca="1" si="77"/>
        <v>1.3139000000000001</v>
      </c>
      <c r="I315" s="80">
        <f t="shared" ca="1" si="77"/>
        <v>1.3376999999999999</v>
      </c>
      <c r="J315" s="80">
        <f t="shared" ca="1" si="77"/>
        <v>1.3774</v>
      </c>
      <c r="K315" s="80">
        <f t="shared" ca="1" si="77"/>
        <v>1.3544</v>
      </c>
      <c r="L315" s="80">
        <f ca="1">IF(L$388=0,0,ROUND(IF($C315=0,0,L205/L$388),4))</f>
        <v>1.7645</v>
      </c>
      <c r="M315" s="80">
        <f t="shared" ca="1" si="77"/>
        <v>0.56259999999999999</v>
      </c>
      <c r="N315" s="80">
        <f t="shared" ca="1" si="77"/>
        <v>0</v>
      </c>
    </row>
    <row r="316" spans="2:14" x14ac:dyDescent="0.2">
      <c r="B316" s="4" t="str">
        <f ca="1">IF(OR((B314="~"),(C316="~")),"~","")</f>
        <v/>
      </c>
      <c r="C316" s="71" t="s">
        <v>61</v>
      </c>
      <c r="E316" s="80">
        <f ca="1">IF(E$389=0,0,ROUND(IF($C316=0,0,E206/E$389),4))</f>
        <v>9.4700000000000006E-2</v>
      </c>
      <c r="F316" s="81"/>
      <c r="G316" s="80">
        <f t="shared" ref="G316:N316" ca="1" si="78">IF(G$389=0,0,ROUND(IF($C316=0,0,G206/G$389),4))</f>
        <v>0.11310000000000001</v>
      </c>
      <c r="H316" s="80">
        <f t="shared" ca="1" si="78"/>
        <v>0.1027</v>
      </c>
      <c r="I316" s="80">
        <f t="shared" ca="1" si="78"/>
        <v>8.7400000000000005E-2</v>
      </c>
      <c r="J316" s="80">
        <f t="shared" ca="1" si="78"/>
        <v>6.3799999999999996E-2</v>
      </c>
      <c r="K316" s="80">
        <f t="shared" ca="1" si="78"/>
        <v>7.46E-2</v>
      </c>
      <c r="L316" s="80">
        <f t="shared" ca="1" si="78"/>
        <v>4.0099999999999997E-2</v>
      </c>
      <c r="M316" s="80">
        <f t="shared" ca="1" si="78"/>
        <v>1.04E-2</v>
      </c>
      <c r="N316" s="80">
        <f t="shared" ca="1" si="78"/>
        <v>0</v>
      </c>
    </row>
    <row r="317" spans="2:14" x14ac:dyDescent="0.2">
      <c r="B317" s="4" t="str">
        <f ca="1">IF(OR((B314="~"),(C317="~")),"~","")</f>
        <v/>
      </c>
      <c r="C317" s="71" t="s">
        <v>62</v>
      </c>
      <c r="D317" s="71"/>
      <c r="E317" s="80">
        <f ca="1">IF(E$390=0,0,ROUND(IF($C317=0,0,E207/E$390),4))</f>
        <v>21.9483</v>
      </c>
      <c r="F317" s="81"/>
      <c r="G317" s="80">
        <f t="shared" ref="G317:N317" ca="1" si="79">IF(G$390=0,0,ROUND(IF($C317=0,0,G207/G$390),4))</f>
        <v>15.8553</v>
      </c>
      <c r="H317" s="80">
        <f t="shared" ca="1" si="79"/>
        <v>91.458799999999997</v>
      </c>
      <c r="I317" s="80">
        <f t="shared" ca="1" si="79"/>
        <v>173.43870000000001</v>
      </c>
      <c r="J317" s="80">
        <f t="shared" ca="1" si="79"/>
        <v>1035.7737</v>
      </c>
      <c r="K317" s="80">
        <f t="shared" ca="1" si="79"/>
        <v>117.0784</v>
      </c>
      <c r="L317" s="80">
        <f t="shared" ca="1" si="79"/>
        <v>1697.7191</v>
      </c>
      <c r="M317" s="80">
        <f t="shared" ca="1" si="79"/>
        <v>2319.2788999999998</v>
      </c>
      <c r="N317" s="80">
        <f t="shared" ca="1" si="79"/>
        <v>0</v>
      </c>
    </row>
    <row r="318" spans="2:14" x14ac:dyDescent="0.2">
      <c r="B318" s="4" t="str">
        <f ca="1">IF(OR((B314="~"),(C318="~")),"~","")</f>
        <v/>
      </c>
      <c r="C318" s="71" t="s">
        <v>63</v>
      </c>
      <c r="D318" s="71"/>
      <c r="E318" s="80">
        <f ca="1">IF(E$391=0,0,ROUND(IF($C318=0,0,E208/E$391),4))</f>
        <v>0</v>
      </c>
      <c r="F318" s="81"/>
      <c r="G318" s="80">
        <f t="shared" ref="G318:N318" ca="1" si="80">IF(G$391=0,0,ROUND(IF($C318=0,0,G208/G$391),4))</f>
        <v>0</v>
      </c>
      <c r="H318" s="80">
        <f t="shared" ca="1" si="80"/>
        <v>0</v>
      </c>
      <c r="I318" s="80">
        <f t="shared" ca="1" si="80"/>
        <v>0</v>
      </c>
      <c r="J318" s="80">
        <f t="shared" ca="1" si="80"/>
        <v>0</v>
      </c>
      <c r="K318" s="80">
        <f t="shared" ca="1" si="80"/>
        <v>0</v>
      </c>
      <c r="L318" s="80">
        <f t="shared" ca="1" si="80"/>
        <v>0</v>
      </c>
      <c r="M318" s="80">
        <f t="shared" ca="1" si="80"/>
        <v>0</v>
      </c>
      <c r="N318" s="80">
        <f t="shared" ca="1" si="80"/>
        <v>0</v>
      </c>
    </row>
    <row r="319" spans="2:14" x14ac:dyDescent="0.2">
      <c r="B319" s="4" t="str">
        <f ca="1">IF(OR((B314="~"),(C319="~")),"~","")</f>
        <v/>
      </c>
      <c r="C319" s="71" t="s">
        <v>64</v>
      </c>
      <c r="D319" s="71"/>
      <c r="E319" s="80">
        <f ca="1">IF(E$392=0,0,ROUND(IF($C319=0,0,E209/E$392),4))</f>
        <v>0</v>
      </c>
      <c r="F319" s="81"/>
      <c r="G319" s="80">
        <f t="shared" ref="G319:N319" ca="1" si="81">IF(G$392=0,0,ROUND(IF($C319=0,0,G209/G$392),4))</f>
        <v>0</v>
      </c>
      <c r="H319" s="80">
        <f t="shared" ca="1" si="81"/>
        <v>0</v>
      </c>
      <c r="I319" s="80">
        <f t="shared" ca="1" si="81"/>
        <v>0</v>
      </c>
      <c r="J319" s="80">
        <f t="shared" ca="1" si="81"/>
        <v>0</v>
      </c>
      <c r="K319" s="80">
        <f t="shared" ca="1" si="81"/>
        <v>0</v>
      </c>
      <c r="L319" s="80">
        <f t="shared" ca="1" si="81"/>
        <v>0</v>
      </c>
      <c r="M319" s="80">
        <f t="shared" ca="1" si="81"/>
        <v>0</v>
      </c>
      <c r="N319" s="80">
        <f t="shared" ca="1" si="81"/>
        <v>0</v>
      </c>
    </row>
    <row r="320" spans="2:14" hidden="1" x14ac:dyDescent="0.2">
      <c r="B320" s="4" t="str">
        <f ca="1">IF(OR((B314="~"),(C320="~")),"~","")</f>
        <v>~</v>
      </c>
      <c r="C320" s="71" t="s">
        <v>83</v>
      </c>
      <c r="D320" s="71"/>
      <c r="E320" s="80">
        <f ca="1">IF(E$393=0,0,ROUND(IF($C320=0,0,E210/E$393),4))</f>
        <v>0</v>
      </c>
      <c r="F320" s="81"/>
      <c r="G320" s="80">
        <f t="shared" ref="G320:N320" ca="1" si="82">IF(G$393=0,0,ROUND(IF($C320=0,0,G210/G$393),4))</f>
        <v>0</v>
      </c>
      <c r="H320" s="80">
        <f t="shared" ca="1" si="82"/>
        <v>0</v>
      </c>
      <c r="I320" s="80">
        <f t="shared" ca="1" si="82"/>
        <v>0</v>
      </c>
      <c r="J320" s="80">
        <f t="shared" ca="1" si="82"/>
        <v>0</v>
      </c>
      <c r="K320" s="80">
        <f t="shared" ca="1" si="82"/>
        <v>0</v>
      </c>
      <c r="L320" s="80">
        <f t="shared" ca="1" si="82"/>
        <v>0</v>
      </c>
      <c r="M320" s="80">
        <f t="shared" ca="1" si="82"/>
        <v>0</v>
      </c>
      <c r="N320" s="80">
        <f t="shared" ca="1" si="82"/>
        <v>0</v>
      </c>
    </row>
    <row r="321" spans="1:14" x14ac:dyDescent="0.2">
      <c r="B321" s="44"/>
      <c r="C321" s="71" t="s">
        <v>65</v>
      </c>
      <c r="E321" s="80">
        <f ca="1">IF(E$389=0,0,ROUND((E205+E206)/E$389,4))</f>
        <v>0.22819999999999999</v>
      </c>
      <c r="G321" s="80">
        <f t="shared" ref="G321:N321" ca="1" si="83">IF(G$389=0,0,ROUND((G205+G206)/G$389,4))</f>
        <v>0.29470000000000002</v>
      </c>
      <c r="H321" s="80">
        <f t="shared" ca="1" si="83"/>
        <v>0.2717</v>
      </c>
      <c r="I321" s="80">
        <f t="shared" ca="1" si="83"/>
        <v>0.1615</v>
      </c>
      <c r="J321" s="80">
        <f t="shared" ca="1" si="83"/>
        <v>7.5399999999999995E-2</v>
      </c>
      <c r="K321" s="80">
        <f t="shared" ca="1" si="83"/>
        <v>8.6900000000000005E-2</v>
      </c>
      <c r="L321" s="80">
        <f t="shared" ca="1" si="83"/>
        <v>4.4200000000000003E-2</v>
      </c>
      <c r="M321" s="80">
        <f t="shared" ca="1" si="83"/>
        <v>1.9599999999999999E-2</v>
      </c>
      <c r="N321" s="80">
        <f t="shared" ca="1" si="83"/>
        <v>0</v>
      </c>
    </row>
    <row r="322" spans="1:14" x14ac:dyDescent="0.2">
      <c r="A322" s="44"/>
      <c r="B322" s="44" t="str">
        <f ca="1">IF(OR((B314="~"),(C322="~")),"~","")</f>
        <v/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44"/>
      <c r="B323" s="83" t="s">
        <v>88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4" t="str">
        <f ca="1">IF(OR((B323="~"),(C324="~")),"~","")</f>
        <v/>
      </c>
      <c r="C324" s="71" t="s">
        <v>60</v>
      </c>
      <c r="E324" s="80">
        <f ca="1">IF(E$388=0,0,ROUND(IF($C324=0,0,E214/E$388),4))</f>
        <v>0</v>
      </c>
      <c r="F324" s="81"/>
      <c r="G324" s="80">
        <f ca="1">IF(G$388=0,0,ROUND(IF($C324=0,0,G214/G$388),4))</f>
        <v>0</v>
      </c>
      <c r="H324" s="80">
        <f t="shared" ref="H324:N324" ca="1" si="84">IF(H$388=0,0,ROUND(IF($C324=0,0,H214/H$388),4))</f>
        <v>0</v>
      </c>
      <c r="I324" s="80">
        <f t="shared" ca="1" si="84"/>
        <v>0</v>
      </c>
      <c r="J324" s="80">
        <f t="shared" ca="1" si="84"/>
        <v>0</v>
      </c>
      <c r="K324" s="80">
        <f t="shared" ca="1" si="84"/>
        <v>0</v>
      </c>
      <c r="L324" s="80">
        <f t="shared" ca="1" si="84"/>
        <v>0</v>
      </c>
      <c r="M324" s="80">
        <f t="shared" ca="1" si="84"/>
        <v>0</v>
      </c>
      <c r="N324" s="80">
        <f t="shared" ca="1" si="84"/>
        <v>0</v>
      </c>
    </row>
    <row r="325" spans="1:14" x14ac:dyDescent="0.2">
      <c r="B325" s="4" t="str">
        <f ca="1">IF(OR((B323="~"),(C325="~")),"~","")</f>
        <v/>
      </c>
      <c r="C325" s="71" t="s">
        <v>61</v>
      </c>
      <c r="E325" s="80">
        <f ca="1">IF(E$389=0,0,ROUND(IF($C325=0,0,E215/E$389),4))</f>
        <v>0</v>
      </c>
      <c r="F325" s="81"/>
      <c r="G325" s="80">
        <f t="shared" ref="G325:N325" ca="1" si="85">IF(G$389=0,0,ROUND(IF($C325=0,0,G215/G$389),4))</f>
        <v>0</v>
      </c>
      <c r="H325" s="80">
        <f t="shared" ca="1" si="85"/>
        <v>0</v>
      </c>
      <c r="I325" s="80">
        <f t="shared" ca="1" si="85"/>
        <v>0</v>
      </c>
      <c r="J325" s="80">
        <f t="shared" ca="1" si="85"/>
        <v>0</v>
      </c>
      <c r="K325" s="80">
        <f t="shared" ca="1" si="85"/>
        <v>0</v>
      </c>
      <c r="L325" s="80">
        <f t="shared" ca="1" si="85"/>
        <v>0</v>
      </c>
      <c r="M325" s="80">
        <f t="shared" ca="1" si="85"/>
        <v>0</v>
      </c>
      <c r="N325" s="80">
        <f t="shared" ca="1" si="85"/>
        <v>0</v>
      </c>
    </row>
    <row r="326" spans="1:14" x14ac:dyDescent="0.2">
      <c r="B326" s="4" t="str">
        <f ca="1">IF(OR((B323="~"),(C326="~")),"~","")</f>
        <v/>
      </c>
      <c r="C326" s="71" t="s">
        <v>62</v>
      </c>
      <c r="D326" s="71"/>
      <c r="E326" s="80">
        <f ca="1">IF(E$390=0,0,ROUND(IF($C326=0,0,E216/E$390),4))</f>
        <v>0</v>
      </c>
      <c r="F326" s="81"/>
      <c r="G326" s="80">
        <f t="shared" ref="G326:N326" ca="1" si="86">IF(G$390=0,0,ROUND(IF($C326=0,0,G216/G$390),4))</f>
        <v>0</v>
      </c>
      <c r="H326" s="80">
        <f t="shared" ca="1" si="86"/>
        <v>0</v>
      </c>
      <c r="I326" s="80">
        <f t="shared" ca="1" si="86"/>
        <v>0</v>
      </c>
      <c r="J326" s="80">
        <f t="shared" ca="1" si="86"/>
        <v>0</v>
      </c>
      <c r="K326" s="80">
        <f t="shared" ca="1" si="86"/>
        <v>0</v>
      </c>
      <c r="L326" s="80">
        <f t="shared" ca="1" si="86"/>
        <v>0</v>
      </c>
      <c r="M326" s="80">
        <f t="shared" ca="1" si="86"/>
        <v>0</v>
      </c>
      <c r="N326" s="80">
        <f t="shared" ca="1" si="86"/>
        <v>0</v>
      </c>
    </row>
    <row r="327" spans="1:14" x14ac:dyDescent="0.2">
      <c r="B327" s="4" t="str">
        <f ca="1">IF(OR((B323="~"),(C327="~")),"~","")</f>
        <v/>
      </c>
      <c r="C327" s="71" t="s">
        <v>63</v>
      </c>
      <c r="D327" s="71"/>
      <c r="E327" s="80">
        <f ca="1">IF(E$391=0,0,ROUND(IF($C327=0,0,E217/E$391),4))</f>
        <v>0</v>
      </c>
      <c r="F327" s="81"/>
      <c r="G327" s="80">
        <f t="shared" ref="G327:N327" ca="1" si="87">IF(G$391=0,0,ROUND(IF($C327=0,0,G217/G$391),4))</f>
        <v>0</v>
      </c>
      <c r="H327" s="80">
        <f t="shared" ca="1" si="87"/>
        <v>0</v>
      </c>
      <c r="I327" s="80">
        <f t="shared" ca="1" si="87"/>
        <v>0</v>
      </c>
      <c r="J327" s="80">
        <f t="shared" ca="1" si="87"/>
        <v>0</v>
      </c>
      <c r="K327" s="80">
        <f t="shared" ca="1" si="87"/>
        <v>0</v>
      </c>
      <c r="L327" s="80">
        <f t="shared" ca="1" si="87"/>
        <v>0</v>
      </c>
      <c r="M327" s="80">
        <f t="shared" ca="1" si="87"/>
        <v>0</v>
      </c>
      <c r="N327" s="80">
        <f t="shared" ca="1" si="87"/>
        <v>0</v>
      </c>
    </row>
    <row r="328" spans="1:14" x14ac:dyDescent="0.2">
      <c r="B328" s="4" t="str">
        <f ca="1">IF(OR((B323="~"),(C328="~")),"~","")</f>
        <v/>
      </c>
      <c r="C328" s="71" t="s">
        <v>64</v>
      </c>
      <c r="D328" s="71"/>
      <c r="E328" s="80">
        <f ca="1">IF(E$392=0,0,ROUND(IF($C328=0,0,E218/E$392),4))</f>
        <v>0</v>
      </c>
      <c r="F328" s="81"/>
      <c r="G328" s="80">
        <f t="shared" ref="G328:N328" ca="1" si="88">IF(G$392=0,0,ROUND(IF($C328=0,0,G218/G$392),4))</f>
        <v>0</v>
      </c>
      <c r="H328" s="80">
        <f t="shared" ca="1" si="88"/>
        <v>0</v>
      </c>
      <c r="I328" s="80">
        <f t="shared" ca="1" si="88"/>
        <v>0</v>
      </c>
      <c r="J328" s="80">
        <f t="shared" ca="1" si="88"/>
        <v>0</v>
      </c>
      <c r="K328" s="80">
        <f t="shared" ca="1" si="88"/>
        <v>0</v>
      </c>
      <c r="L328" s="80">
        <f t="shared" ca="1" si="88"/>
        <v>0</v>
      </c>
      <c r="M328" s="80">
        <f t="shared" ca="1" si="88"/>
        <v>0</v>
      </c>
      <c r="N328" s="80">
        <f t="shared" ca="1" si="88"/>
        <v>0</v>
      </c>
    </row>
    <row r="329" spans="1:14" hidden="1" x14ac:dyDescent="0.2">
      <c r="B329" s="4" t="str">
        <f ca="1">IF(OR((B323="~"),(C329="~")),"~","")</f>
        <v>~</v>
      </c>
      <c r="C329" s="71" t="s">
        <v>83</v>
      </c>
      <c r="D329" s="71"/>
      <c r="E329" s="80">
        <f ca="1">IF(E$393=0,0,ROUND(IF($C329=0,0,E219/E$393),4))</f>
        <v>0</v>
      </c>
      <c r="F329" s="81"/>
      <c r="G329" s="80">
        <f t="shared" ref="G329:N329" ca="1" si="89">IF(G$393=0,0,ROUND(IF($C329=0,0,G219/G$393),4))</f>
        <v>0</v>
      </c>
      <c r="H329" s="80">
        <f t="shared" ca="1" si="89"/>
        <v>0</v>
      </c>
      <c r="I329" s="80">
        <f t="shared" ca="1" si="89"/>
        <v>0</v>
      </c>
      <c r="J329" s="80">
        <f t="shared" ca="1" si="89"/>
        <v>0</v>
      </c>
      <c r="K329" s="80">
        <f t="shared" ca="1" si="89"/>
        <v>0</v>
      </c>
      <c r="L329" s="80">
        <f t="shared" ca="1" si="89"/>
        <v>0</v>
      </c>
      <c r="M329" s="80">
        <f t="shared" ca="1" si="89"/>
        <v>0</v>
      </c>
      <c r="N329" s="80">
        <f t="shared" ca="1" si="89"/>
        <v>0</v>
      </c>
    </row>
    <row r="330" spans="1:14" x14ac:dyDescent="0.2">
      <c r="B330" s="44"/>
      <c r="C330" s="71" t="s">
        <v>65</v>
      </c>
      <c r="E330" s="80">
        <f ca="1">IF(E$389=0,0,ROUND((E214+E215)/E$389,4))</f>
        <v>0</v>
      </c>
      <c r="G330" s="80">
        <f t="shared" ref="G330:N330" ca="1" si="90">IF(G$389=0,0,ROUND((G214+G215)/G$389,4))</f>
        <v>0</v>
      </c>
      <c r="H330" s="80">
        <f t="shared" ca="1" si="90"/>
        <v>0</v>
      </c>
      <c r="I330" s="80">
        <f t="shared" ca="1" si="90"/>
        <v>0</v>
      </c>
      <c r="J330" s="80">
        <f t="shared" ca="1" si="90"/>
        <v>0</v>
      </c>
      <c r="K330" s="80">
        <f t="shared" ca="1" si="90"/>
        <v>0</v>
      </c>
      <c r="L330" s="80">
        <f t="shared" ca="1" si="90"/>
        <v>0</v>
      </c>
      <c r="M330" s="80">
        <f t="shared" ca="1" si="90"/>
        <v>0</v>
      </c>
      <c r="N330" s="80">
        <f t="shared" ca="1" si="90"/>
        <v>0</v>
      </c>
    </row>
    <row r="331" spans="1:14" x14ac:dyDescent="0.2">
      <c r="A331" s="44"/>
      <c r="B331" s="44" t="str">
        <f ca="1">IF(OR((B323="~"),(C331="~")),"~","")</f>
        <v/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44"/>
      <c r="B332" s="83" t="s">
        <v>89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4" t="str">
        <f ca="1">IF(OR((B332="~"),(C333="~")),"~","")</f>
        <v/>
      </c>
      <c r="C333" s="71" t="s">
        <v>60</v>
      </c>
      <c r="E333" s="85">
        <f ca="1">IF(E$388=0,0,ROUND(IF($C333=0,0,E223/E$388),3))</f>
        <v>0</v>
      </c>
      <c r="F333" s="81"/>
      <c r="G333" s="85">
        <f t="shared" ref="G333:N333" ca="1" si="91">IF(G$388=0,0,ROUND(IF($C333=0,0,G223/G$388),3))</f>
        <v>0</v>
      </c>
      <c r="H333" s="85">
        <f t="shared" ca="1" si="91"/>
        <v>0</v>
      </c>
      <c r="I333" s="85">
        <f t="shared" ca="1" si="91"/>
        <v>0</v>
      </c>
      <c r="J333" s="85">
        <f t="shared" ca="1" si="91"/>
        <v>0</v>
      </c>
      <c r="K333" s="85">
        <f t="shared" ca="1" si="91"/>
        <v>0</v>
      </c>
      <c r="L333" s="85">
        <f t="shared" ca="1" si="91"/>
        <v>0</v>
      </c>
      <c r="M333" s="85">
        <f t="shared" ca="1" si="91"/>
        <v>0</v>
      </c>
      <c r="N333" s="85">
        <f t="shared" ca="1" si="91"/>
        <v>0</v>
      </c>
    </row>
    <row r="334" spans="1:14" x14ac:dyDescent="0.2">
      <c r="B334" s="4" t="str">
        <f ca="1">IF(OR((B332="~"),(C334="~")),"~","")</f>
        <v/>
      </c>
      <c r="C334" s="71" t="s">
        <v>61</v>
      </c>
      <c r="E334" s="85">
        <f ca="1">IF(E$389=0,0,ROUND(IF($C334=0,0,E224/E$389),3))</f>
        <v>0</v>
      </c>
      <c r="F334" s="81"/>
      <c r="G334" s="85">
        <f t="shared" ref="G334:N334" ca="1" si="92">IF(G$389=0,0,ROUND(IF($C334=0,0,G224/G$389),3))</f>
        <v>0</v>
      </c>
      <c r="H334" s="85">
        <f t="shared" ca="1" si="92"/>
        <v>0</v>
      </c>
      <c r="I334" s="85">
        <f t="shared" ca="1" si="92"/>
        <v>0</v>
      </c>
      <c r="J334" s="85">
        <f t="shared" ca="1" si="92"/>
        <v>0</v>
      </c>
      <c r="K334" s="85">
        <f t="shared" ca="1" si="92"/>
        <v>0</v>
      </c>
      <c r="L334" s="85">
        <f t="shared" ca="1" si="92"/>
        <v>0</v>
      </c>
      <c r="M334" s="85">
        <f t="shared" ca="1" si="92"/>
        <v>0</v>
      </c>
      <c r="N334" s="85">
        <f t="shared" ca="1" si="92"/>
        <v>0</v>
      </c>
    </row>
    <row r="335" spans="1:14" x14ac:dyDescent="0.2">
      <c r="B335" s="4" t="str">
        <f ca="1">IF(OR((B332="~"),(C335="~")),"~","")</f>
        <v/>
      </c>
      <c r="C335" s="71" t="s">
        <v>62</v>
      </c>
      <c r="D335" s="71"/>
      <c r="E335" s="85">
        <f ca="1">IF(E$390=0,0,ROUND(IF($C335=0,0,E225/E$390),3))</f>
        <v>0</v>
      </c>
      <c r="F335" s="81"/>
      <c r="G335" s="85">
        <f t="shared" ref="G335:N335" ca="1" si="93">IF(G$390=0,0,ROUND(IF($C335=0,0,G225/G$390),3))</f>
        <v>0</v>
      </c>
      <c r="H335" s="85">
        <f t="shared" ca="1" si="93"/>
        <v>0</v>
      </c>
      <c r="I335" s="85">
        <f t="shared" ca="1" si="93"/>
        <v>0</v>
      </c>
      <c r="J335" s="85">
        <f t="shared" ca="1" si="93"/>
        <v>0</v>
      </c>
      <c r="K335" s="85">
        <f t="shared" ca="1" si="93"/>
        <v>0</v>
      </c>
      <c r="L335" s="85">
        <f t="shared" ca="1" si="93"/>
        <v>0</v>
      </c>
      <c r="M335" s="85">
        <f t="shared" ca="1" si="93"/>
        <v>0</v>
      </c>
      <c r="N335" s="85">
        <f t="shared" ca="1" si="93"/>
        <v>0</v>
      </c>
    </row>
    <row r="336" spans="1:14" x14ac:dyDescent="0.2">
      <c r="B336" s="4" t="str">
        <f ca="1">IF(OR((B332="~"),(C336="~")),"~","")</f>
        <v/>
      </c>
      <c r="C336" s="71" t="s">
        <v>63</v>
      </c>
      <c r="D336" s="71"/>
      <c r="E336" s="85">
        <f ca="1">IF(E$391=0,0,ROUND(IF($C336=0,0,E226/E$391),3))</f>
        <v>2.9710000000000001</v>
      </c>
      <c r="F336" s="81"/>
      <c r="G336" s="85">
        <f t="shared" ref="G336:N336" ca="1" si="94">IF(G$391=0,0,ROUND(IF($C336=0,0,G226/G$391),3))</f>
        <v>2.6280000000000001</v>
      </c>
      <c r="H336" s="85">
        <f t="shared" ca="1" si="94"/>
        <v>5.4160000000000004</v>
      </c>
      <c r="I336" s="85">
        <f t="shared" ca="1" si="94"/>
        <v>39.460999999999999</v>
      </c>
      <c r="J336" s="85">
        <f t="shared" ca="1" si="94"/>
        <v>253.54400000000001</v>
      </c>
      <c r="K336" s="85">
        <f t="shared" ca="1" si="94"/>
        <v>36.590000000000003</v>
      </c>
      <c r="L336" s="85">
        <f t="shared" ca="1" si="94"/>
        <v>2231.386</v>
      </c>
      <c r="M336" s="85">
        <f t="shared" ca="1" si="94"/>
        <v>0</v>
      </c>
      <c r="N336" s="85">
        <f t="shared" ca="1" si="94"/>
        <v>0</v>
      </c>
    </row>
    <row r="337" spans="1:14" x14ac:dyDescent="0.2">
      <c r="B337" s="4" t="str">
        <f ca="1">IF(OR((B332="~"),(C337="~")),"~","")</f>
        <v/>
      </c>
      <c r="C337" s="71" t="s">
        <v>64</v>
      </c>
      <c r="D337" s="71"/>
      <c r="E337" s="85">
        <f ca="1">IF(E$392=0,0,ROUND(IF($C337=0,0,E227/E$392),3))</f>
        <v>0</v>
      </c>
      <c r="F337" s="81"/>
      <c r="G337" s="85">
        <f t="shared" ref="G337:N337" ca="1" si="95">IF(G$392=0,0,ROUND(IF($C337=0,0,G227/G$392),3))</f>
        <v>0</v>
      </c>
      <c r="H337" s="85">
        <f t="shared" ca="1" si="95"/>
        <v>0</v>
      </c>
      <c r="I337" s="85">
        <f t="shared" ca="1" si="95"/>
        <v>0</v>
      </c>
      <c r="J337" s="85">
        <f t="shared" ca="1" si="95"/>
        <v>0</v>
      </c>
      <c r="K337" s="85">
        <f t="shared" ca="1" si="95"/>
        <v>0</v>
      </c>
      <c r="L337" s="85">
        <f t="shared" ca="1" si="95"/>
        <v>0</v>
      </c>
      <c r="M337" s="85">
        <f t="shared" ca="1" si="95"/>
        <v>0</v>
      </c>
      <c r="N337" s="85">
        <f t="shared" ca="1" si="95"/>
        <v>0</v>
      </c>
    </row>
    <row r="338" spans="1:14" hidden="1" x14ac:dyDescent="0.2">
      <c r="B338" s="4" t="str">
        <f ca="1">IF(OR((B332="~"),(C338="~")),"~","")</f>
        <v>~</v>
      </c>
      <c r="C338" s="71" t="s">
        <v>83</v>
      </c>
      <c r="D338" s="71"/>
      <c r="E338" s="85">
        <f ca="1">IF(E$393=0,0,ROUND(IF($C338=0,0,E228/E$393),3))</f>
        <v>0</v>
      </c>
      <c r="F338" s="81"/>
      <c r="G338" s="85">
        <f t="shared" ref="G338:N338" ca="1" si="96">IF(G$393=0,0,ROUND(IF($C338=0,0,G228/G$393),3))</f>
        <v>0</v>
      </c>
      <c r="H338" s="85">
        <f t="shared" ca="1" si="96"/>
        <v>0</v>
      </c>
      <c r="I338" s="85">
        <f t="shared" ca="1" si="96"/>
        <v>0</v>
      </c>
      <c r="J338" s="85">
        <f t="shared" ca="1" si="96"/>
        <v>0</v>
      </c>
      <c r="K338" s="85">
        <f t="shared" ca="1" si="96"/>
        <v>0</v>
      </c>
      <c r="L338" s="85">
        <f t="shared" ca="1" si="96"/>
        <v>0</v>
      </c>
      <c r="M338" s="85">
        <f t="shared" ca="1" si="96"/>
        <v>0</v>
      </c>
      <c r="N338" s="85">
        <f t="shared" ca="1" si="96"/>
        <v>0</v>
      </c>
    </row>
    <row r="339" spans="1:14" x14ac:dyDescent="0.2">
      <c r="A339" s="44"/>
      <c r="B339" s="44" t="str">
        <f ca="1">IF(OR((B332="~"),(C339="~")),"~","")</f>
        <v/>
      </c>
      <c r="C339" s="74" t="str">
        <f ca="1"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44"/>
      <c r="B340" s="44" t="str">
        <f ca="1">IF(OR((B332="~"),(C340="~")),"~","")</f>
        <v/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44"/>
      <c r="B341" s="83" t="s">
        <v>90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4" t="str">
        <f ca="1">IF(OR((B341="~"),(C342="~")),"~","")</f>
        <v/>
      </c>
      <c r="C342" s="71" t="s">
        <v>60</v>
      </c>
      <c r="E342" s="85">
        <f ca="1">IF(E$388=0,0,ROUND(IF($C342=0,0,E232/E$388),3))</f>
        <v>0</v>
      </c>
      <c r="F342" s="81"/>
      <c r="G342" s="85">
        <f t="shared" ref="G342:N342" ca="1" si="97">IF(G$388=0,0,ROUND(IF($C342=0,0,G232/G$388),3))</f>
        <v>0</v>
      </c>
      <c r="H342" s="85">
        <f t="shared" ca="1" si="97"/>
        <v>0</v>
      </c>
      <c r="I342" s="85">
        <f t="shared" ca="1" si="97"/>
        <v>0</v>
      </c>
      <c r="J342" s="85">
        <f t="shared" ca="1" si="97"/>
        <v>0</v>
      </c>
      <c r="K342" s="85">
        <f t="shared" ca="1" si="97"/>
        <v>0</v>
      </c>
      <c r="L342" s="85">
        <f t="shared" ca="1" si="97"/>
        <v>0</v>
      </c>
      <c r="M342" s="85">
        <f t="shared" ca="1" si="97"/>
        <v>0</v>
      </c>
      <c r="N342" s="85">
        <f t="shared" ca="1" si="97"/>
        <v>0</v>
      </c>
    </row>
    <row r="343" spans="1:14" x14ac:dyDescent="0.2">
      <c r="B343" s="4" t="str">
        <f ca="1">IF(OR((B341="~"),(C343="~")),"~","")</f>
        <v/>
      </c>
      <c r="C343" s="71" t="s">
        <v>61</v>
      </c>
      <c r="E343" s="85">
        <f ca="1">IF(E$389=0,0,ROUND(IF($C343=0,0,E233/E$389),3))</f>
        <v>0</v>
      </c>
      <c r="F343" s="81"/>
      <c r="G343" s="85">
        <f t="shared" ref="G343:N343" ca="1" si="98">IF(G$389=0,0,ROUND(IF($C343=0,0,G233/G$389),3))</f>
        <v>0</v>
      </c>
      <c r="H343" s="85">
        <f t="shared" ca="1" si="98"/>
        <v>0</v>
      </c>
      <c r="I343" s="85">
        <f t="shared" ca="1" si="98"/>
        <v>0</v>
      </c>
      <c r="J343" s="85">
        <f t="shared" ca="1" si="98"/>
        <v>0</v>
      </c>
      <c r="K343" s="85">
        <f t="shared" ca="1" si="98"/>
        <v>0</v>
      </c>
      <c r="L343" s="85">
        <f t="shared" ca="1" si="98"/>
        <v>0</v>
      </c>
      <c r="M343" s="85">
        <f t="shared" ca="1" si="98"/>
        <v>0</v>
      </c>
      <c r="N343" s="85">
        <f t="shared" ca="1" si="98"/>
        <v>0</v>
      </c>
    </row>
    <row r="344" spans="1:14" x14ac:dyDescent="0.2">
      <c r="B344" s="4" t="str">
        <f ca="1">IF(OR((B341="~"),(C344="~")),"~","")</f>
        <v/>
      </c>
      <c r="C344" s="71" t="s">
        <v>62</v>
      </c>
      <c r="D344" s="71"/>
      <c r="E344" s="85">
        <f ca="1">IF(E$390=0,0,ROUND(IF($C344=0,0,E234/E$390),3))</f>
        <v>0</v>
      </c>
      <c r="F344" s="81"/>
      <c r="G344" s="85">
        <f t="shared" ref="G344:N344" ca="1" si="99">IF(G$390=0,0,ROUND(IF($C344=0,0,G234/G$390),3))</f>
        <v>0</v>
      </c>
      <c r="H344" s="85">
        <f t="shared" ca="1" si="99"/>
        <v>0</v>
      </c>
      <c r="I344" s="85">
        <f t="shared" ca="1" si="99"/>
        <v>0</v>
      </c>
      <c r="J344" s="85">
        <f t="shared" ca="1" si="99"/>
        <v>0</v>
      </c>
      <c r="K344" s="85">
        <f t="shared" ca="1" si="99"/>
        <v>0</v>
      </c>
      <c r="L344" s="85">
        <f t="shared" ca="1" si="99"/>
        <v>0</v>
      </c>
      <c r="M344" s="85">
        <f t="shared" ca="1" si="99"/>
        <v>0</v>
      </c>
      <c r="N344" s="85">
        <f t="shared" ca="1" si="99"/>
        <v>0</v>
      </c>
    </row>
    <row r="345" spans="1:14" x14ac:dyDescent="0.2">
      <c r="B345" s="4" t="str">
        <f ca="1">IF(OR((B341="~"),(C345="~")),"~","")</f>
        <v/>
      </c>
      <c r="C345" s="71" t="s">
        <v>63</v>
      </c>
      <c r="D345" s="71"/>
      <c r="E345" s="85">
        <f ca="1">IF(E$391=0,0,ROUND(IF($C345=0,0,E235/E$391),3))</f>
        <v>0</v>
      </c>
      <c r="F345" s="81"/>
      <c r="G345" s="85">
        <f t="shared" ref="G345:N345" ca="1" si="100">IF(G$391=0,0,ROUND(IF($C345=0,0,G235/G$391),3))</f>
        <v>0</v>
      </c>
      <c r="H345" s="85">
        <f t="shared" ca="1" si="100"/>
        <v>0</v>
      </c>
      <c r="I345" s="85">
        <f t="shared" ca="1" si="100"/>
        <v>0</v>
      </c>
      <c r="J345" s="85">
        <f t="shared" ca="1" si="100"/>
        <v>0</v>
      </c>
      <c r="K345" s="85">
        <f t="shared" ca="1" si="100"/>
        <v>0</v>
      </c>
      <c r="L345" s="85">
        <f t="shared" ca="1" si="100"/>
        <v>0</v>
      </c>
      <c r="M345" s="85">
        <f t="shared" ca="1" si="100"/>
        <v>0</v>
      </c>
      <c r="N345" s="85">
        <f t="shared" ca="1" si="100"/>
        <v>0</v>
      </c>
    </row>
    <row r="346" spans="1:14" x14ac:dyDescent="0.2">
      <c r="B346" s="4" t="str">
        <f ca="1">IF(OR((B341="~"),(C346="~")),"~","")</f>
        <v/>
      </c>
      <c r="C346" s="71" t="s">
        <v>64</v>
      </c>
      <c r="D346" s="71"/>
      <c r="E346" s="85">
        <f ca="1">IF(E$392=0,0,ROUND(IF($C346=0,0,E236/E$392),3))</f>
        <v>296.74700000000001</v>
      </c>
      <c r="F346" s="81"/>
      <c r="G346" s="85">
        <f t="shared" ref="G346:N346" ca="1" si="101">IF(G$392=0,0,ROUND(IF($C346=0,0,G236/G$392),3))</f>
        <v>0</v>
      </c>
      <c r="H346" s="85">
        <f t="shared" ca="1" si="101"/>
        <v>50.722000000000001</v>
      </c>
      <c r="I346" s="85">
        <f t="shared" ca="1" si="101"/>
        <v>83.085999999999999</v>
      </c>
      <c r="J346" s="85">
        <f t="shared" ca="1" si="101"/>
        <v>161.38999999999999</v>
      </c>
      <c r="K346" s="85">
        <f t="shared" ca="1" si="101"/>
        <v>152.124</v>
      </c>
      <c r="L346" s="85">
        <f t="shared" ca="1" si="101"/>
        <v>2837.299</v>
      </c>
      <c r="M346" s="85">
        <f t="shared" ca="1" si="101"/>
        <v>1512.963</v>
      </c>
      <c r="N346" s="85">
        <f t="shared" ca="1" si="101"/>
        <v>0</v>
      </c>
    </row>
    <row r="347" spans="1:14" hidden="1" x14ac:dyDescent="0.2">
      <c r="B347" s="4" t="str">
        <f ca="1">IF(OR((B341="~"),(C347="~")),"~","")</f>
        <v>~</v>
      </c>
      <c r="C347" s="71" t="s">
        <v>83</v>
      </c>
      <c r="D347" s="71"/>
      <c r="E347" s="85">
        <f ca="1">IF(E$393=0,0,ROUND(IF($C347=0,0,E237/E$393),3))</f>
        <v>0</v>
      </c>
      <c r="F347" s="81"/>
      <c r="G347" s="85">
        <f t="shared" ref="G347:N347" ca="1" si="102">IF(G$393=0,0,ROUND(IF($C347=0,0,G237/G$393),3))</f>
        <v>0</v>
      </c>
      <c r="H347" s="85">
        <f t="shared" ca="1" si="102"/>
        <v>0</v>
      </c>
      <c r="I347" s="85">
        <f t="shared" ca="1" si="102"/>
        <v>0</v>
      </c>
      <c r="J347" s="85">
        <f t="shared" ca="1" si="102"/>
        <v>0</v>
      </c>
      <c r="K347" s="85">
        <f t="shared" ca="1" si="102"/>
        <v>0</v>
      </c>
      <c r="L347" s="85">
        <f t="shared" ca="1" si="102"/>
        <v>0</v>
      </c>
      <c r="M347" s="85">
        <f t="shared" ca="1" si="102"/>
        <v>0</v>
      </c>
      <c r="N347" s="85">
        <f t="shared" ca="1" si="102"/>
        <v>0</v>
      </c>
    </row>
    <row r="348" spans="1:14" x14ac:dyDescent="0.2">
      <c r="A348" s="44"/>
      <c r="B348" s="44" t="str">
        <f ca="1">IF(OR((B341="~"),(C348="~")),"~","")</f>
        <v/>
      </c>
      <c r="C348" s="74" t="str">
        <f ca="1"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44"/>
      <c r="B349" s="44" t="str">
        <f ca="1">IF(OR((B341="~"),(C349="~")),"~","")</f>
        <v/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44"/>
      <c r="B350" s="83" t="s">
        <v>83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4" t="str">
        <f ca="1">IF(OR((B350="~"),(C351="~")),"~","")</f>
        <v>~</v>
      </c>
      <c r="C351" s="71" t="s">
        <v>83</v>
      </c>
      <c r="E351" s="85">
        <f ca="1">IF(E$388=0,0,ROUND(IF($C351=0,0,E241/E$388),3))</f>
        <v>0</v>
      </c>
      <c r="F351" s="81"/>
      <c r="G351" s="85">
        <f t="shared" ref="G351:N351" ca="1" si="103">IF(G$388=0,0,ROUND(IF($C351=0,0,G241/G$388),3))</f>
        <v>0</v>
      </c>
      <c r="H351" s="85">
        <f t="shared" ca="1" si="103"/>
        <v>0</v>
      </c>
      <c r="I351" s="85">
        <f t="shared" ca="1" si="103"/>
        <v>0</v>
      </c>
      <c r="J351" s="85">
        <f t="shared" ca="1" si="103"/>
        <v>0</v>
      </c>
      <c r="K351" s="85">
        <f t="shared" ca="1" si="103"/>
        <v>0</v>
      </c>
      <c r="L351" s="85">
        <f t="shared" ca="1" si="103"/>
        <v>0</v>
      </c>
      <c r="M351" s="85">
        <f t="shared" ca="1" si="103"/>
        <v>0</v>
      </c>
      <c r="N351" s="85">
        <f t="shared" ca="1" si="103"/>
        <v>0</v>
      </c>
    </row>
    <row r="352" spans="1:14" hidden="1" x14ac:dyDescent="0.2">
      <c r="B352" s="4" t="str">
        <f ca="1">IF(OR((B350="~"),(C352="~")),"~","")</f>
        <v>~</v>
      </c>
      <c r="C352" s="71" t="s">
        <v>83</v>
      </c>
      <c r="E352" s="85">
        <f ca="1">IF(E$389=0,0,ROUND(IF($C352=0,0,E242/E$389),3))</f>
        <v>0</v>
      </c>
      <c r="F352" s="81"/>
      <c r="G352" s="85">
        <f t="shared" ref="G352:N352" ca="1" si="104">IF(G$389=0,0,ROUND(IF($C352=0,0,G242/G$389),3))</f>
        <v>0</v>
      </c>
      <c r="H352" s="85">
        <f t="shared" ca="1" si="104"/>
        <v>0</v>
      </c>
      <c r="I352" s="85">
        <f t="shared" ca="1" si="104"/>
        <v>0</v>
      </c>
      <c r="J352" s="85">
        <f t="shared" ca="1" si="104"/>
        <v>0</v>
      </c>
      <c r="K352" s="85">
        <f t="shared" ca="1" si="104"/>
        <v>0</v>
      </c>
      <c r="L352" s="85">
        <f t="shared" ca="1" si="104"/>
        <v>0</v>
      </c>
      <c r="M352" s="85">
        <f t="shared" ca="1" si="104"/>
        <v>0</v>
      </c>
      <c r="N352" s="85">
        <f t="shared" ca="1" si="104"/>
        <v>0</v>
      </c>
    </row>
    <row r="353" spans="1:14" hidden="1" x14ac:dyDescent="0.2">
      <c r="B353" s="4" t="str">
        <f ca="1">IF(OR((B350="~"),(C353="~")),"~","")</f>
        <v>~</v>
      </c>
      <c r="C353" s="71" t="s">
        <v>83</v>
      </c>
      <c r="D353" s="71"/>
      <c r="E353" s="85">
        <f ca="1">IF(E$390=0,0,ROUND(IF($C353=0,0,E243/E$390),3))</f>
        <v>0</v>
      </c>
      <c r="F353" s="81"/>
      <c r="G353" s="85">
        <f t="shared" ref="G353:N353" ca="1" si="105">IF(G$390=0,0,ROUND(IF($C353=0,0,G243/G$390),3))</f>
        <v>0</v>
      </c>
      <c r="H353" s="85">
        <f t="shared" ca="1" si="105"/>
        <v>0</v>
      </c>
      <c r="I353" s="85">
        <f t="shared" ca="1" si="105"/>
        <v>0</v>
      </c>
      <c r="J353" s="85">
        <f t="shared" ca="1" si="105"/>
        <v>0</v>
      </c>
      <c r="K353" s="85">
        <f t="shared" ca="1" si="105"/>
        <v>0</v>
      </c>
      <c r="L353" s="85">
        <f t="shared" ca="1" si="105"/>
        <v>0</v>
      </c>
      <c r="M353" s="85">
        <f t="shared" ca="1" si="105"/>
        <v>0</v>
      </c>
      <c r="N353" s="85">
        <f t="shared" ca="1" si="105"/>
        <v>0</v>
      </c>
    </row>
    <row r="354" spans="1:14" hidden="1" x14ac:dyDescent="0.2">
      <c r="B354" s="4" t="str">
        <f ca="1">IF(OR((B350="~"),(C354="~")),"~","")</f>
        <v>~</v>
      </c>
      <c r="C354" s="71" t="s">
        <v>83</v>
      </c>
      <c r="D354" s="71"/>
      <c r="E354" s="85">
        <f ca="1">IF(E$391=0,0,ROUND(IF($C354=0,0,E244/E$391),3))</f>
        <v>0</v>
      </c>
      <c r="F354" s="81"/>
      <c r="G354" s="85">
        <f t="shared" ref="G354:N354" ca="1" si="106">IF(G$391=0,0,ROUND(IF($C354=0,0,G244/G$391),3))</f>
        <v>0</v>
      </c>
      <c r="H354" s="85">
        <f t="shared" ca="1" si="106"/>
        <v>0</v>
      </c>
      <c r="I354" s="85">
        <f t="shared" ca="1" si="106"/>
        <v>0</v>
      </c>
      <c r="J354" s="85">
        <f t="shared" ca="1" si="106"/>
        <v>0</v>
      </c>
      <c r="K354" s="85">
        <f t="shared" ca="1" si="106"/>
        <v>0</v>
      </c>
      <c r="L354" s="85">
        <f t="shared" ca="1" si="106"/>
        <v>0</v>
      </c>
      <c r="M354" s="85">
        <f t="shared" ca="1" si="106"/>
        <v>0</v>
      </c>
      <c r="N354" s="85">
        <f t="shared" ca="1" si="106"/>
        <v>0</v>
      </c>
    </row>
    <row r="355" spans="1:14" hidden="1" x14ac:dyDescent="0.2">
      <c r="B355" s="4" t="str">
        <f ca="1">IF(OR((B350="~"),(C355="~")),"~","")</f>
        <v>~</v>
      </c>
      <c r="C355" s="71" t="s">
        <v>83</v>
      </c>
      <c r="D355" s="71"/>
      <c r="E355" s="85">
        <f ca="1">IF(E$392=0,0,ROUND(IF($C355=0,0,E245/E$392),3))</f>
        <v>0</v>
      </c>
      <c r="F355" s="81"/>
      <c r="G355" s="85">
        <f t="shared" ref="G355:N355" ca="1" si="107">IF(G$392=0,0,ROUND(IF($C355=0,0,G245/G$392),3))</f>
        <v>0</v>
      </c>
      <c r="H355" s="85">
        <f t="shared" ca="1" si="107"/>
        <v>0</v>
      </c>
      <c r="I355" s="85">
        <f t="shared" ca="1" si="107"/>
        <v>0</v>
      </c>
      <c r="J355" s="85">
        <f t="shared" ca="1" si="107"/>
        <v>0</v>
      </c>
      <c r="K355" s="85">
        <f t="shared" ca="1" si="107"/>
        <v>0</v>
      </c>
      <c r="L355" s="85">
        <f t="shared" ca="1" si="107"/>
        <v>0</v>
      </c>
      <c r="M355" s="85">
        <f t="shared" ca="1" si="107"/>
        <v>0</v>
      </c>
      <c r="N355" s="85">
        <f t="shared" ca="1" si="107"/>
        <v>0</v>
      </c>
    </row>
    <row r="356" spans="1:14" hidden="1" x14ac:dyDescent="0.2">
      <c r="B356" s="4" t="str">
        <f ca="1">IF(OR((B350="~"),(C356="~")),"~","")</f>
        <v>~</v>
      </c>
      <c r="C356" s="71" t="s">
        <v>83</v>
      </c>
      <c r="D356" s="71"/>
      <c r="E356" s="85">
        <f ca="1">IF(E$393=0,0,ROUND(IF($C356=0,0,E246/E$393),3))</f>
        <v>0</v>
      </c>
      <c r="F356" s="81"/>
      <c r="G356" s="85">
        <f t="shared" ref="G356:N356" ca="1" si="108">IF(G$393=0,0,ROUND(IF($C356=0,0,G246/G$393),3))</f>
        <v>0</v>
      </c>
      <c r="H356" s="85">
        <f t="shared" ca="1" si="108"/>
        <v>0</v>
      </c>
      <c r="I356" s="85">
        <f t="shared" ca="1" si="108"/>
        <v>0</v>
      </c>
      <c r="J356" s="85">
        <f t="shared" ca="1" si="108"/>
        <v>0</v>
      </c>
      <c r="K356" s="85">
        <f t="shared" ca="1" si="108"/>
        <v>0</v>
      </c>
      <c r="L356" s="85">
        <f t="shared" ca="1" si="108"/>
        <v>0</v>
      </c>
      <c r="M356" s="85">
        <f t="shared" ca="1" si="108"/>
        <v>0</v>
      </c>
      <c r="N356" s="85">
        <f t="shared" ca="1" si="108"/>
        <v>0</v>
      </c>
    </row>
    <row r="357" spans="1:14" hidden="1" x14ac:dyDescent="0.2">
      <c r="A357" s="44"/>
      <c r="B357" s="44" t="str">
        <f ca="1">IF(OR((B350="~"),(C357="~")),"~","")</f>
        <v>~</v>
      </c>
      <c r="C357" s="74" t="str">
        <f ca="1"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44"/>
      <c r="B358" s="44" t="str">
        <f ca="1">IF(OR((B350="~"),(C358="~")),"~","")</f>
        <v>~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44"/>
      <c r="B359" s="83" t="s">
        <v>83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4" t="str">
        <f ca="1">IF(OR((B359="~"),(C361="~")),"~","")</f>
        <v>~</v>
      </c>
      <c r="C360" s="71" t="s">
        <v>83</v>
      </c>
      <c r="E360" s="85">
        <f ca="1">IF(E$388=0,0,ROUND(IF($C361=0,0,E250/E$388),3))</f>
        <v>0</v>
      </c>
      <c r="F360" s="81"/>
      <c r="G360" s="85">
        <f t="shared" ref="G360:N360" ca="1" si="109">IF(G$388=0,0,ROUND(IF($C361=0,0,G250/G$388),3))</f>
        <v>0</v>
      </c>
      <c r="H360" s="85">
        <f t="shared" ca="1" si="109"/>
        <v>0</v>
      </c>
      <c r="I360" s="85">
        <f t="shared" ca="1" si="109"/>
        <v>0</v>
      </c>
      <c r="J360" s="85">
        <f t="shared" ca="1" si="109"/>
        <v>0</v>
      </c>
      <c r="K360" s="85">
        <f t="shared" ca="1" si="109"/>
        <v>0</v>
      </c>
      <c r="L360" s="85">
        <f t="shared" ca="1" si="109"/>
        <v>0</v>
      </c>
      <c r="M360" s="85">
        <f t="shared" ca="1" si="109"/>
        <v>0</v>
      </c>
      <c r="N360" s="85">
        <f t="shared" ca="1" si="109"/>
        <v>0</v>
      </c>
    </row>
    <row r="361" spans="1:14" hidden="1" x14ac:dyDescent="0.2">
      <c r="B361" s="4" t="str">
        <f ca="1">IF(OR((B359="~"),(C361="~")),"~","")</f>
        <v>~</v>
      </c>
      <c r="C361" s="71" t="s">
        <v>83</v>
      </c>
      <c r="E361" s="85">
        <f ca="1">IF(E$389=0,0,ROUND(IF($C361=0,0,E251/E$389),3))</f>
        <v>0</v>
      </c>
      <c r="F361" s="81"/>
      <c r="G361" s="85">
        <f t="shared" ref="G361:N361" ca="1" si="110">IF(G$389=0,0,ROUND(IF($C361=0,0,G251/G$389),3))</f>
        <v>0</v>
      </c>
      <c r="H361" s="85">
        <f t="shared" ca="1" si="110"/>
        <v>0</v>
      </c>
      <c r="I361" s="85">
        <f t="shared" ca="1" si="110"/>
        <v>0</v>
      </c>
      <c r="J361" s="85">
        <f t="shared" ca="1" si="110"/>
        <v>0</v>
      </c>
      <c r="K361" s="85">
        <f t="shared" ca="1" si="110"/>
        <v>0</v>
      </c>
      <c r="L361" s="85">
        <f t="shared" ca="1" si="110"/>
        <v>0</v>
      </c>
      <c r="M361" s="85">
        <f t="shared" ca="1" si="110"/>
        <v>0</v>
      </c>
      <c r="N361" s="85">
        <f t="shared" ca="1" si="110"/>
        <v>0</v>
      </c>
    </row>
    <row r="362" spans="1:14" hidden="1" x14ac:dyDescent="0.2">
      <c r="B362" s="4" t="str">
        <f ca="1">IF(OR((B359="~"),(C362="~")),"~","")</f>
        <v>~</v>
      </c>
      <c r="C362" s="71" t="s">
        <v>83</v>
      </c>
      <c r="D362" s="71"/>
      <c r="E362" s="85">
        <f ca="1">IF(E$390=0,0,ROUND(IF($C362=0,0,E252/E$390),3))</f>
        <v>0</v>
      </c>
      <c r="F362" s="81"/>
      <c r="G362" s="85">
        <f t="shared" ref="G362:N362" ca="1" si="111">IF(G$390=0,0,ROUND(IF($C362=0,0,G252/G$390),3))</f>
        <v>0</v>
      </c>
      <c r="H362" s="85">
        <f t="shared" ca="1" si="111"/>
        <v>0</v>
      </c>
      <c r="I362" s="85">
        <f t="shared" ca="1" si="111"/>
        <v>0</v>
      </c>
      <c r="J362" s="85">
        <f t="shared" ca="1" si="111"/>
        <v>0</v>
      </c>
      <c r="K362" s="85">
        <f t="shared" ca="1" si="111"/>
        <v>0</v>
      </c>
      <c r="L362" s="85">
        <f t="shared" ca="1" si="111"/>
        <v>0</v>
      </c>
      <c r="M362" s="85">
        <f t="shared" ca="1" si="111"/>
        <v>0</v>
      </c>
      <c r="N362" s="85">
        <f t="shared" ca="1" si="111"/>
        <v>0</v>
      </c>
    </row>
    <row r="363" spans="1:14" hidden="1" x14ac:dyDescent="0.2">
      <c r="B363" s="4" t="str">
        <f ca="1">IF(OR((B359="~"),(C363="~")),"~","")</f>
        <v>~</v>
      </c>
      <c r="C363" s="71" t="s">
        <v>83</v>
      </c>
      <c r="D363" s="71"/>
      <c r="E363" s="85">
        <f ca="1">IF(E$391=0,0,ROUND(IF($C363=0,0,E253/E$391),3))</f>
        <v>0</v>
      </c>
      <c r="F363" s="81"/>
      <c r="G363" s="85">
        <f t="shared" ref="G363:N363" ca="1" si="112">IF(G$391=0,0,ROUND(IF($C363=0,0,G253/G$391),3))</f>
        <v>0</v>
      </c>
      <c r="H363" s="85">
        <f t="shared" ca="1" si="112"/>
        <v>0</v>
      </c>
      <c r="I363" s="85">
        <f t="shared" ca="1" si="112"/>
        <v>0</v>
      </c>
      <c r="J363" s="85">
        <f t="shared" ca="1" si="112"/>
        <v>0</v>
      </c>
      <c r="K363" s="85">
        <f t="shared" ca="1" si="112"/>
        <v>0</v>
      </c>
      <c r="L363" s="85">
        <f t="shared" ca="1" si="112"/>
        <v>0</v>
      </c>
      <c r="M363" s="85">
        <f t="shared" ca="1" si="112"/>
        <v>0</v>
      </c>
      <c r="N363" s="85">
        <f t="shared" ca="1" si="112"/>
        <v>0</v>
      </c>
    </row>
    <row r="364" spans="1:14" hidden="1" x14ac:dyDescent="0.2">
      <c r="B364" s="4" t="str">
        <f ca="1">IF(OR((B359="~"),(C364="~")),"~","")</f>
        <v>~</v>
      </c>
      <c r="C364" s="71" t="s">
        <v>83</v>
      </c>
      <c r="D364" s="71"/>
      <c r="E364" s="85">
        <f ca="1">IF(E$392=0,0,ROUND(IF($C364=0,0,E254/E$392),3))</f>
        <v>0</v>
      </c>
      <c r="F364" s="81"/>
      <c r="G364" s="85">
        <f t="shared" ref="G364:N364" ca="1" si="113">IF(G$392=0,0,ROUND(IF($C364=0,0,G254/G$392),3))</f>
        <v>0</v>
      </c>
      <c r="H364" s="85">
        <f t="shared" ca="1" si="113"/>
        <v>0</v>
      </c>
      <c r="I364" s="85">
        <f t="shared" ca="1" si="113"/>
        <v>0</v>
      </c>
      <c r="J364" s="85">
        <f t="shared" ca="1" si="113"/>
        <v>0</v>
      </c>
      <c r="K364" s="85">
        <f t="shared" ca="1" si="113"/>
        <v>0</v>
      </c>
      <c r="L364" s="85">
        <f t="shared" ca="1" si="113"/>
        <v>0</v>
      </c>
      <c r="M364" s="85">
        <f t="shared" ca="1" si="113"/>
        <v>0</v>
      </c>
      <c r="N364" s="85">
        <f t="shared" ca="1" si="113"/>
        <v>0</v>
      </c>
    </row>
    <row r="365" spans="1:14" hidden="1" x14ac:dyDescent="0.2">
      <c r="B365" s="4" t="str">
        <f ca="1">IF(OR((B359="~"),(C365="~")),"~","")</f>
        <v>~</v>
      </c>
      <c r="C365" s="71" t="s">
        <v>83</v>
      </c>
      <c r="D365" s="71"/>
      <c r="E365" s="85">
        <f ca="1">IF(E$393=0,0,ROUND(IF($C365=0,0,E255/E$393),3))</f>
        <v>0</v>
      </c>
      <c r="F365" s="81"/>
      <c r="G365" s="85">
        <f t="shared" ref="G365:N365" ca="1" si="114">IF(G$393=0,0,ROUND(IF($C365=0,0,G255/G$393),3))</f>
        <v>0</v>
      </c>
      <c r="H365" s="85">
        <f t="shared" ca="1" si="114"/>
        <v>0</v>
      </c>
      <c r="I365" s="85">
        <f t="shared" ca="1" si="114"/>
        <v>0</v>
      </c>
      <c r="J365" s="85">
        <f t="shared" ca="1" si="114"/>
        <v>0</v>
      </c>
      <c r="K365" s="85">
        <f t="shared" ca="1" si="114"/>
        <v>0</v>
      </c>
      <c r="L365" s="85">
        <f t="shared" ca="1" si="114"/>
        <v>0</v>
      </c>
      <c r="M365" s="85">
        <f t="shared" ca="1" si="114"/>
        <v>0</v>
      </c>
      <c r="N365" s="85">
        <f t="shared" ca="1" si="114"/>
        <v>0</v>
      </c>
    </row>
    <row r="366" spans="1:14" hidden="1" x14ac:dyDescent="0.2">
      <c r="A366" s="44"/>
      <c r="B366" s="44" t="str">
        <f ca="1">IF(OR((B359="~"),(C366="~")),"~","")</f>
        <v>~</v>
      </c>
      <c r="C366" s="74" t="str">
        <f ca="1"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44"/>
      <c r="B367" s="44" t="str">
        <f ca="1">IF(OR((B359="~"),(C367="~")),"~","")</f>
        <v>~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44"/>
      <c r="B368" s="83" t="s">
        <v>83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4" t="str">
        <f ca="1">IF(OR((B368="~"),(C369="~")),"~","")</f>
        <v>~</v>
      </c>
      <c r="C369" s="71" t="s">
        <v>83</v>
      </c>
      <c r="E369" s="85">
        <f ca="1">IF(E$388=0,0,ROUND(IF($C369=0,0,E259/E$388),3))</f>
        <v>0</v>
      </c>
      <c r="F369" s="81"/>
      <c r="G369" s="85">
        <f t="shared" ref="G369:N369" ca="1" si="115">IF(G$388=0,0,ROUND(IF($C369=0,0,G259/G$388),3))</f>
        <v>0</v>
      </c>
      <c r="H369" s="85">
        <f t="shared" ca="1" si="115"/>
        <v>0</v>
      </c>
      <c r="I369" s="85">
        <f t="shared" ca="1" si="115"/>
        <v>0</v>
      </c>
      <c r="J369" s="85">
        <f t="shared" ca="1" si="115"/>
        <v>0</v>
      </c>
      <c r="K369" s="85">
        <f t="shared" ca="1" si="115"/>
        <v>0</v>
      </c>
      <c r="L369" s="85">
        <f t="shared" ca="1" si="115"/>
        <v>0</v>
      </c>
      <c r="M369" s="85">
        <f t="shared" ca="1" si="115"/>
        <v>0</v>
      </c>
      <c r="N369" s="85">
        <f t="shared" ca="1" si="115"/>
        <v>0</v>
      </c>
    </row>
    <row r="370" spans="1:14" hidden="1" x14ac:dyDescent="0.2">
      <c r="B370" s="4" t="str">
        <f ca="1">IF(OR((B368="~"),(C370="~")),"~","")</f>
        <v>~</v>
      </c>
      <c r="C370" s="71" t="s">
        <v>83</v>
      </c>
      <c r="E370" s="85">
        <f ca="1">IF(E$389=0,0,ROUND(IF($C370=0,0,E261/E$389),3))</f>
        <v>0</v>
      </c>
      <c r="F370" s="81"/>
      <c r="G370" s="85">
        <f t="shared" ref="G370:N370" ca="1" si="116">IF(G$389=0,0,ROUND(IF($C370=0,0,G261/G$389),3))</f>
        <v>0</v>
      </c>
      <c r="H370" s="85">
        <f t="shared" ca="1" si="116"/>
        <v>0</v>
      </c>
      <c r="I370" s="85">
        <f t="shared" ca="1" si="116"/>
        <v>0</v>
      </c>
      <c r="J370" s="85">
        <f t="shared" ca="1" si="116"/>
        <v>0</v>
      </c>
      <c r="K370" s="85">
        <f t="shared" ca="1" si="116"/>
        <v>0</v>
      </c>
      <c r="L370" s="85">
        <f t="shared" ca="1" si="116"/>
        <v>0</v>
      </c>
      <c r="M370" s="85">
        <f t="shared" ca="1" si="116"/>
        <v>0</v>
      </c>
      <c r="N370" s="85">
        <f t="shared" ca="1" si="116"/>
        <v>0</v>
      </c>
    </row>
    <row r="371" spans="1:14" hidden="1" x14ac:dyDescent="0.2">
      <c r="B371" s="4" t="str">
        <f ca="1">IF(OR((B368="~"),(C371="~")),"~","")</f>
        <v>~</v>
      </c>
      <c r="C371" s="71" t="s">
        <v>83</v>
      </c>
      <c r="D371" s="71"/>
      <c r="E371" s="85">
        <f ca="1">IF(E$390=0,0,ROUND(IF($C371=0,0,E261/E$390),3))</f>
        <v>0</v>
      </c>
      <c r="F371" s="81"/>
      <c r="G371" s="85">
        <f t="shared" ref="G371:N371" ca="1" si="117">IF(G$390=0,0,ROUND(IF($C371=0,0,G261/G$390),3))</f>
        <v>0</v>
      </c>
      <c r="H371" s="85">
        <f t="shared" ca="1" si="117"/>
        <v>0</v>
      </c>
      <c r="I371" s="85">
        <f t="shared" ca="1" si="117"/>
        <v>0</v>
      </c>
      <c r="J371" s="85">
        <f t="shared" ca="1" si="117"/>
        <v>0</v>
      </c>
      <c r="K371" s="85">
        <f t="shared" ca="1" si="117"/>
        <v>0</v>
      </c>
      <c r="L371" s="85">
        <f t="shared" ca="1" si="117"/>
        <v>0</v>
      </c>
      <c r="M371" s="85">
        <f t="shared" ca="1" si="117"/>
        <v>0</v>
      </c>
      <c r="N371" s="85">
        <f t="shared" ca="1" si="117"/>
        <v>0</v>
      </c>
    </row>
    <row r="372" spans="1:14" hidden="1" x14ac:dyDescent="0.2">
      <c r="B372" s="4" t="str">
        <f ca="1">IF(OR((B368="~"),(C372="~")),"~","")</f>
        <v>~</v>
      </c>
      <c r="C372" s="71" t="s">
        <v>83</v>
      </c>
      <c r="D372" s="71"/>
      <c r="E372" s="85">
        <f ca="1">IF(E$391=0,0,ROUND(IF($C372=0,0,E262/E$391),3))</f>
        <v>0</v>
      </c>
      <c r="F372" s="81"/>
      <c r="G372" s="85">
        <f t="shared" ref="G372:N372" ca="1" si="118">IF(G$391=0,0,ROUND(IF($C372=0,0,G262/G$391),3))</f>
        <v>0</v>
      </c>
      <c r="H372" s="85">
        <f t="shared" ca="1" si="118"/>
        <v>0</v>
      </c>
      <c r="I372" s="85">
        <f t="shared" ca="1" si="118"/>
        <v>0</v>
      </c>
      <c r="J372" s="85">
        <f t="shared" ca="1" si="118"/>
        <v>0</v>
      </c>
      <c r="K372" s="85">
        <f t="shared" ca="1" si="118"/>
        <v>0</v>
      </c>
      <c r="L372" s="85">
        <f t="shared" ca="1" si="118"/>
        <v>0</v>
      </c>
      <c r="M372" s="85">
        <f t="shared" ca="1" si="118"/>
        <v>0</v>
      </c>
      <c r="N372" s="85">
        <f t="shared" ca="1" si="118"/>
        <v>0</v>
      </c>
    </row>
    <row r="373" spans="1:14" hidden="1" x14ac:dyDescent="0.2">
      <c r="B373" s="4" t="str">
        <f ca="1">IF(OR((B368="~"),(C373="~")),"~","")</f>
        <v>~</v>
      </c>
      <c r="C373" s="71" t="s">
        <v>83</v>
      </c>
      <c r="D373" s="71"/>
      <c r="E373" s="85">
        <f ca="1">IF(E$392=0,0,ROUND(IF($C373=0,0,E263/E$392),3))</f>
        <v>0</v>
      </c>
      <c r="F373" s="81"/>
      <c r="G373" s="85">
        <f t="shared" ref="G373:N373" ca="1" si="119">IF(G$392=0,0,ROUND(IF($C373=0,0,G263/G$392),3))</f>
        <v>0</v>
      </c>
      <c r="H373" s="85">
        <f t="shared" ca="1" si="119"/>
        <v>0</v>
      </c>
      <c r="I373" s="85">
        <f t="shared" ca="1" si="119"/>
        <v>0</v>
      </c>
      <c r="J373" s="85">
        <f t="shared" ca="1" si="119"/>
        <v>0</v>
      </c>
      <c r="K373" s="85">
        <f t="shared" ca="1" si="119"/>
        <v>0</v>
      </c>
      <c r="L373" s="85">
        <f t="shared" ca="1" si="119"/>
        <v>0</v>
      </c>
      <c r="M373" s="85">
        <f t="shared" ca="1" si="119"/>
        <v>0</v>
      </c>
      <c r="N373" s="85">
        <f t="shared" ca="1" si="119"/>
        <v>0</v>
      </c>
    </row>
    <row r="374" spans="1:14" hidden="1" x14ac:dyDescent="0.2">
      <c r="B374" s="4" t="str">
        <f ca="1">IF(OR((B368="~"),(C374="~")),"~","")</f>
        <v>~</v>
      </c>
      <c r="C374" s="71" t="s">
        <v>83</v>
      </c>
      <c r="D374" s="71"/>
      <c r="E374" s="85">
        <f ca="1">IF(E$393=0,0,ROUND(IF($C374=0,0,E264/E$393),3))</f>
        <v>0</v>
      </c>
      <c r="F374" s="81"/>
      <c r="G374" s="85">
        <f t="shared" ref="G374:N374" ca="1" si="120">IF(G$393=0,0,ROUND(IF($C374=0,0,G264/G$393),3))</f>
        <v>0</v>
      </c>
      <c r="H374" s="85">
        <f t="shared" ca="1" si="120"/>
        <v>0</v>
      </c>
      <c r="I374" s="85">
        <f t="shared" ca="1" si="120"/>
        <v>0</v>
      </c>
      <c r="J374" s="85">
        <f t="shared" ca="1" si="120"/>
        <v>0</v>
      </c>
      <c r="K374" s="85">
        <f t="shared" ca="1" si="120"/>
        <v>0</v>
      </c>
      <c r="L374" s="85">
        <f t="shared" ca="1" si="120"/>
        <v>0</v>
      </c>
      <c r="M374" s="85">
        <f t="shared" ca="1" si="120"/>
        <v>0</v>
      </c>
      <c r="N374" s="85">
        <f t="shared" ca="1" si="120"/>
        <v>0</v>
      </c>
    </row>
    <row r="375" spans="1:14" hidden="1" x14ac:dyDescent="0.2">
      <c r="A375" s="44"/>
      <c r="B375" s="44" t="str">
        <f ca="1">IF(OR((B368="~"),(C375="~")),"~","")</f>
        <v>~</v>
      </c>
      <c r="C375" s="74" t="str">
        <f ca="1"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44"/>
      <c r="B376" s="44" t="str">
        <f ca="1">IF(OR((B368="~"),(C376="~")),"~","")</f>
        <v>~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4" t="str">
        <f ca="1">IF(OR((B378="~"),(C379="~")),"~","")</f>
        <v/>
      </c>
      <c r="C379" s="71" t="s">
        <v>60</v>
      </c>
      <c r="E379" s="80">
        <f ca="1">IF(E$388=0,0,ROUND(IF($C379=0,0,E269/E$388),4))</f>
        <v>1.4001999999999999</v>
      </c>
      <c r="F379" s="81"/>
      <c r="G379" s="80">
        <f t="shared" ref="G379:N379" ca="1" si="121">IF(G$388=0,0,ROUND(IF($C379=0,0,G269/G$388),4))</f>
        <v>1.4020999999999999</v>
      </c>
      <c r="H379" s="80">
        <f t="shared" ca="1" si="121"/>
        <v>1.3951</v>
      </c>
      <c r="I379" s="80">
        <f ca="1">IF(I$388=0,0,ROUND(IF($C379=0,0,I269/I$388),4))</f>
        <v>1.4317</v>
      </c>
      <c r="J379" s="80">
        <f t="shared" ca="1" si="121"/>
        <v>1.4608000000000001</v>
      </c>
      <c r="K379" s="80">
        <f ca="1">IF(K$388=0,0,ROUND(IF($C379=0,0,K269/K$388),4))</f>
        <v>2.3208000000000002</v>
      </c>
      <c r="L379" s="80">
        <f t="shared" ca="1" si="121"/>
        <v>2.1911999999999998</v>
      </c>
      <c r="M379" s="80">
        <f ca="1">IF(M$388=0,0,ROUND(IF($C379=0,0,M269/M$388),4))</f>
        <v>0.56269999999999998</v>
      </c>
      <c r="N379" s="80">
        <f t="shared" ca="1" si="121"/>
        <v>0</v>
      </c>
    </row>
    <row r="380" spans="1:14" x14ac:dyDescent="0.2">
      <c r="B380" s="4" t="str">
        <f ca="1">IF(OR((B378="~"),(C380="~")),"~","")</f>
        <v/>
      </c>
      <c r="C380" s="71" t="s">
        <v>61</v>
      </c>
      <c r="E380" s="80">
        <f ca="1">IF(E$389=0,0,ROUND(IF($C380=0,0,E270/E$389),4))</f>
        <v>9.8299999999999998E-2</v>
      </c>
      <c r="F380" s="81"/>
      <c r="G380" s="80">
        <f t="shared" ref="G380:N380" ca="1" si="122">IF(G$389=0,0,ROUND(IF($C380=0,0,G270/G$389),4))</f>
        <v>0.1174</v>
      </c>
      <c r="H380" s="80">
        <f t="shared" ca="1" si="122"/>
        <v>0.107</v>
      </c>
      <c r="I380" s="80">
        <f t="shared" ca="1" si="122"/>
        <v>9.0899999999999995E-2</v>
      </c>
      <c r="J380" s="80">
        <f t="shared" ca="1" si="122"/>
        <v>6.5299999999999997E-2</v>
      </c>
      <c r="K380" s="80">
        <f t="shared" ca="1" si="122"/>
        <v>7.8700000000000006E-2</v>
      </c>
      <c r="L380" s="80">
        <f t="shared" ca="1" si="122"/>
        <v>4.1700000000000001E-2</v>
      </c>
      <c r="M380" s="80">
        <f t="shared" ca="1" si="122"/>
        <v>1.1299999999999999E-2</v>
      </c>
      <c r="N380" s="80">
        <f t="shared" ca="1" si="122"/>
        <v>0</v>
      </c>
    </row>
    <row r="381" spans="1:14" s="88" customFormat="1" x14ac:dyDescent="0.2">
      <c r="B381" s="88" t="str">
        <f ca="1">IF(OR((B378="~"),(C381="~")),"~","")</f>
        <v/>
      </c>
      <c r="C381" s="89" t="s">
        <v>62</v>
      </c>
      <c r="D381" s="89"/>
      <c r="E381" s="90">
        <f ca="1">IF(E$390=0,0,ROUND(IF($C381=0,0,E271/E$390),4))</f>
        <v>21.9483</v>
      </c>
      <c r="F381" s="90"/>
      <c r="G381" s="90">
        <f t="shared" ref="G381:N381" ca="1" si="123">IF(G$390=0,0,ROUND(IF($C381=0,0,G271/G$390),4))</f>
        <v>15.8553</v>
      </c>
      <c r="H381" s="90">
        <f t="shared" ca="1" si="123"/>
        <v>91.458799999999997</v>
      </c>
      <c r="I381" s="90">
        <f t="shared" ca="1" si="123"/>
        <v>173.43870000000001</v>
      </c>
      <c r="J381" s="90">
        <f t="shared" ca="1" si="123"/>
        <v>1035.7737</v>
      </c>
      <c r="K381" s="90">
        <f t="shared" ca="1" si="123"/>
        <v>117.0784</v>
      </c>
      <c r="L381" s="90">
        <f t="shared" ca="1" si="123"/>
        <v>1697.7191</v>
      </c>
      <c r="M381" s="90">
        <f t="shared" ca="1" si="123"/>
        <v>2319.2788999999998</v>
      </c>
      <c r="N381" s="90">
        <f t="shared" ca="1" si="123"/>
        <v>0</v>
      </c>
    </row>
    <row r="382" spans="1:14" s="88" customFormat="1" x14ac:dyDescent="0.2">
      <c r="B382" s="88" t="str">
        <f ca="1">IF(OR((B378="~"),(C382="~")),"~","")</f>
        <v/>
      </c>
      <c r="C382" s="89" t="s">
        <v>63</v>
      </c>
      <c r="D382" s="89"/>
      <c r="E382" s="90">
        <f ca="1">IF(E$391=0,0,ROUND(IF($C382=0,0,E272/E$391),4))</f>
        <v>3.2808000000000002</v>
      </c>
      <c r="F382" s="90"/>
      <c r="G382" s="90">
        <f t="shared" ref="G382:N382" ca="1" si="124">IF(G$391=0,0,ROUND(IF($C382=0,0,G272/G$391),4))</f>
        <v>2.8651</v>
      </c>
      <c r="H382" s="90">
        <f t="shared" ca="1" si="124"/>
        <v>6.5694999999999997</v>
      </c>
      <c r="I382" s="90">
        <f t="shared" ca="1" si="124"/>
        <v>45.319499999999998</v>
      </c>
      <c r="J382" s="90">
        <f t="shared" ca="1" si="124"/>
        <v>259.73630000000003</v>
      </c>
      <c r="K382" s="90">
        <f t="shared" ca="1" si="124"/>
        <v>37.313000000000002</v>
      </c>
      <c r="L382" s="90">
        <f t="shared" ca="1" si="124"/>
        <v>2231.386</v>
      </c>
      <c r="M382" s="90">
        <f t="shared" ca="1" si="124"/>
        <v>0</v>
      </c>
      <c r="N382" s="90">
        <f t="shared" ca="1" si="124"/>
        <v>0</v>
      </c>
    </row>
    <row r="383" spans="1:14" s="88" customFormat="1" x14ac:dyDescent="0.2">
      <c r="B383" s="88" t="str">
        <f ca="1">IF(OR((B378="~"),(C383="~")),"~","")</f>
        <v/>
      </c>
      <c r="C383" s="89" t="s">
        <v>64</v>
      </c>
      <c r="D383" s="89"/>
      <c r="E383" s="90">
        <f ca="1">IF(E$392=0,0,ROUND(IF($C383=0,0,E273/E$392),4))</f>
        <v>296.74720000000002</v>
      </c>
      <c r="F383" s="90"/>
      <c r="G383" s="90">
        <f t="shared" ref="G383:N383" ca="1" si="125">IF(G$392=0,0,ROUND(IF($C383=0,0,G273/G$392),4))</f>
        <v>0</v>
      </c>
      <c r="H383" s="90">
        <f t="shared" ca="1" si="125"/>
        <v>50.721800000000002</v>
      </c>
      <c r="I383" s="90">
        <f t="shared" ca="1" si="125"/>
        <v>83.085800000000006</v>
      </c>
      <c r="J383" s="90">
        <f t="shared" ca="1" si="125"/>
        <v>161.39019999999999</v>
      </c>
      <c r="K383" s="90">
        <f ca="1">IF(K$392=0,0,ROUND(IF($C383=0,0,K273/K$392),4))</f>
        <v>152.12379999999999</v>
      </c>
      <c r="L383" s="90">
        <f t="shared" ca="1" si="125"/>
        <v>2837.2986999999998</v>
      </c>
      <c r="M383" s="90">
        <f t="shared" ca="1" si="125"/>
        <v>1512.9626000000001</v>
      </c>
      <c r="N383" s="90">
        <f t="shared" ca="1" si="125"/>
        <v>0</v>
      </c>
    </row>
    <row r="384" spans="1:14" hidden="1" x14ac:dyDescent="0.2">
      <c r="B384" s="4" t="str">
        <f ca="1">IF(OR((B378="~"),(C384="~")),"~","")</f>
        <v>~</v>
      </c>
      <c r="C384" s="71" t="s">
        <v>83</v>
      </c>
      <c r="D384" s="71"/>
      <c r="E384" s="80">
        <f ca="1">IF(E$393=0,0,ROUND(IF($C384=0,0,E274/E$393),4))</f>
        <v>0</v>
      </c>
      <c r="F384" s="81"/>
      <c r="G384" s="80">
        <f t="shared" ref="G384:N384" ca="1" si="126">IF(G$393=0,0,ROUND(IF($C384=0,0,G274/G$393),4))</f>
        <v>0</v>
      </c>
      <c r="H384" s="80">
        <f t="shared" ca="1" si="126"/>
        <v>0</v>
      </c>
      <c r="I384" s="80">
        <f t="shared" ca="1" si="126"/>
        <v>0</v>
      </c>
      <c r="J384" s="80">
        <f t="shared" ca="1" si="126"/>
        <v>0</v>
      </c>
      <c r="K384" s="80">
        <f t="shared" ca="1" si="126"/>
        <v>0</v>
      </c>
      <c r="L384" s="80">
        <f t="shared" ca="1" si="126"/>
        <v>0</v>
      </c>
      <c r="M384" s="80">
        <f t="shared" ca="1" si="126"/>
        <v>0</v>
      </c>
      <c r="N384" s="80">
        <f t="shared" ca="1" si="126"/>
        <v>0</v>
      </c>
    </row>
    <row r="385" spans="2:14" x14ac:dyDescent="0.2">
      <c r="B385" s="44"/>
      <c r="C385" s="71" t="s">
        <v>65</v>
      </c>
      <c r="E385" s="80">
        <f ca="1">IF(E$389=0,0,ROUND((E269+E270)/E$389,4))</f>
        <v>0.24079999999999999</v>
      </c>
      <c r="G385" s="80">
        <f ca="1">IF(G$389=0,0,ROUND((G269+G270)/G$389,4))</f>
        <v>0.31140000000000001</v>
      </c>
      <c r="H385" s="80">
        <f t="shared" ref="H385:N385" ca="1" si="127">IF(H$389=0,0,ROUND((H269+H270)/H$389,4))</f>
        <v>0.28639999999999999</v>
      </c>
      <c r="I385" s="80">
        <f t="shared" ca="1" si="127"/>
        <v>0.17019999999999999</v>
      </c>
      <c r="J385" s="80">
        <f t="shared" ca="1" si="127"/>
        <v>7.7600000000000002E-2</v>
      </c>
      <c r="K385" s="80">
        <f t="shared" ca="1" si="127"/>
        <v>9.9900000000000003E-2</v>
      </c>
      <c r="L385" s="80">
        <f t="shared" ca="1" si="127"/>
        <v>4.6800000000000001E-2</v>
      </c>
      <c r="M385" s="80">
        <f t="shared" ca="1" si="127"/>
        <v>2.0500000000000001E-2</v>
      </c>
      <c r="N385" s="80">
        <f t="shared" ca="1" si="127"/>
        <v>0</v>
      </c>
    </row>
    <row r="386" spans="2:14" x14ac:dyDescent="0.2">
      <c r="B386" s="44"/>
      <c r="C386" s="71" t="s">
        <v>66</v>
      </c>
      <c r="E386" s="91">
        <f ca="1">IF(E$390=0,0,ROUND((E271+E272+E273)/E$390,4))</f>
        <v>25.311599999999999</v>
      </c>
      <c r="F386" s="92"/>
      <c r="G386" s="91">
        <f t="shared" ref="G386:N386" ca="1" si="128">IF(G$390=0,0,ROUND((G271+G272+G273)/G$390,4))</f>
        <v>18.720500000000001</v>
      </c>
      <c r="H386" s="91">
        <f t="shared" ca="1" si="128"/>
        <v>98.0304</v>
      </c>
      <c r="I386" s="91">
        <f t="shared" ca="1" si="128"/>
        <v>221.55279999999999</v>
      </c>
      <c r="J386" s="91">
        <f ca="1">IF(J$390=0,0,ROUND((J271+J272+J273)/J$390,4))</f>
        <v>1218.5516</v>
      </c>
      <c r="K386" s="91">
        <f t="shared" ca="1" si="128"/>
        <v>155.4401</v>
      </c>
      <c r="L386" s="91">
        <f t="shared" ca="1" si="128"/>
        <v>4333.0469000000003</v>
      </c>
      <c r="M386" s="91">
        <f t="shared" ca="1" si="128"/>
        <v>3832.2415000000001</v>
      </c>
      <c r="N386" s="91">
        <f t="shared" ca="1" si="128"/>
        <v>0</v>
      </c>
    </row>
    <row r="387" spans="2:14" x14ac:dyDescent="0.2">
      <c r="B387" s="44" t="str">
        <f ca="1"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77"/>
      <c r="C388" s="93" t="s">
        <v>91</v>
      </c>
      <c r="D388" s="93"/>
      <c r="E388" s="94">
        <v>121572960</v>
      </c>
      <c r="F388" s="94"/>
      <c r="G388" s="94">
        <v>84811015.630108565</v>
      </c>
      <c r="H388" s="94">
        <v>30229088.041891437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">
      <c r="B389" s="77"/>
      <c r="C389" s="93" t="s">
        <v>92</v>
      </c>
      <c r="D389" s="93"/>
      <c r="E389" s="94">
        <v>1194623705.1601946</v>
      </c>
      <c r="F389" s="94"/>
      <c r="G389" s="94">
        <v>612852104.39473593</v>
      </c>
      <c r="H389" s="94">
        <v>235132258.67880297</v>
      </c>
      <c r="I389" s="94">
        <v>86514962.853791341</v>
      </c>
      <c r="J389" s="94">
        <v>90548323.115999997</v>
      </c>
      <c r="K389" s="94">
        <v>9247990.8868645746</v>
      </c>
      <c r="L389" s="94">
        <v>123237198.47999999</v>
      </c>
      <c r="M389" s="94">
        <v>37090866.750000007</v>
      </c>
      <c r="N389" s="94">
        <v>0</v>
      </c>
    </row>
    <row r="390" spans="2:14" x14ac:dyDescent="0.2">
      <c r="B390" s="77"/>
      <c r="C390" s="93" t="s">
        <v>93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">
      <c r="B391" s="77"/>
      <c r="C391" s="93" t="s">
        <v>94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">
      <c r="B392" s="77"/>
      <c r="C392" s="93" t="s">
        <v>95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">
      <c r="B393" s="77"/>
      <c r="C393" s="93" t="s">
        <v>83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&amp;R&amp;"Times New Roman,Regular"Exh. JDT-10
                   Page &amp;P of &amp;N</oddFooter>
  </headerFooter>
  <rowBreaks count="3" manualBreakCount="3">
    <brk id="62" max="13" man="1"/>
    <brk id="170" max="13" man="1"/>
    <brk id="2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7"/>
  <sheetViews>
    <sheetView showGridLines="0" tabSelected="1" view="pageLayout" topLeftCell="A341" zoomScaleNormal="90" workbookViewId="0">
      <selection activeCell="G31" sqref="G31"/>
    </sheetView>
  </sheetViews>
  <sheetFormatPr defaultColWidth="8.7109375" defaultRowHeight="12.75" x14ac:dyDescent="0.2"/>
  <cols>
    <col min="1" max="1" width="6.7109375" style="4" customWidth="1"/>
    <col min="2" max="2" width="1.7109375" style="4" customWidth="1"/>
    <col min="3" max="3" width="40.28515625" style="4" customWidth="1"/>
    <col min="4" max="4" width="1.7109375" style="4" customWidth="1"/>
    <col min="5" max="5" width="16.28515625" style="4" customWidth="1"/>
    <col min="6" max="6" width="6.7109375" style="4" customWidth="1"/>
    <col min="7" max="7" width="18.140625" style="4" bestFit="1" customWidth="1"/>
    <col min="8" max="8" width="16.42578125" style="4" bestFit="1" customWidth="1"/>
    <col min="9" max="9" width="15.42578125" style="4" bestFit="1" customWidth="1"/>
    <col min="10" max="10" width="14.85546875" style="4" customWidth="1"/>
    <col min="11" max="11" width="15.42578125" style="4" bestFit="1" customWidth="1"/>
    <col min="12" max="12" width="16" style="4" bestFit="1" customWidth="1"/>
    <col min="13" max="13" width="14.85546875" style="4" customWidth="1"/>
    <col min="14" max="14" width="14.5703125" style="4" bestFit="1" customWidth="1"/>
    <col min="15" max="15" width="8.7109375" style="4"/>
    <col min="16" max="16" width="15" style="4" bestFit="1" customWidth="1"/>
    <col min="17" max="16384" width="8.7109375" style="4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x14ac:dyDescent="0.2">
      <c r="A8" s="12"/>
    </row>
    <row r="9" spans="1:16" x14ac:dyDescent="0.2">
      <c r="A9" s="12"/>
      <c r="C9" s="13" t="s">
        <v>15</v>
      </c>
    </row>
    <row r="10" spans="1:16" x14ac:dyDescent="0.2">
      <c r="A10" s="14">
        <v>1</v>
      </c>
      <c r="C10" s="15" t="s">
        <v>16</v>
      </c>
      <c r="E10" s="16">
        <v>4320470005.2703133</v>
      </c>
      <c r="F10" s="16"/>
      <c r="G10" s="16">
        <v>2783254448.9011588</v>
      </c>
      <c r="H10" s="16">
        <v>1190021209.2320573</v>
      </c>
      <c r="I10" s="16">
        <v>149409250.33394563</v>
      </c>
      <c r="J10" s="16">
        <v>76035898.234775484</v>
      </c>
      <c r="K10" s="16">
        <v>10744573.319142511</v>
      </c>
      <c r="L10" s="16">
        <v>61010311.851296246</v>
      </c>
      <c r="M10" s="16">
        <v>26645671.936111469</v>
      </c>
      <c r="N10" s="16">
        <v>23348641.461825974</v>
      </c>
      <c r="P10" s="17"/>
    </row>
    <row r="11" spans="1:16" x14ac:dyDescent="0.2">
      <c r="A11" s="14">
        <v>2</v>
      </c>
      <c r="C11" s="15" t="s">
        <v>17</v>
      </c>
      <c r="E11" s="18">
        <v>-1654095499.0366788</v>
      </c>
      <c r="G11" s="18">
        <v>-1053814759.1180974</v>
      </c>
      <c r="H11" s="18">
        <v>-475473877.03759253</v>
      </c>
      <c r="I11" s="18">
        <v>-51069891.04317046</v>
      </c>
      <c r="J11" s="18">
        <v>-26998549.199780822</v>
      </c>
      <c r="K11" s="18">
        <v>-3727344.6213463629</v>
      </c>
      <c r="L11" s="18">
        <v>-21717227.535511233</v>
      </c>
      <c r="M11" s="18">
        <v>-9509583.119781252</v>
      </c>
      <c r="N11" s="18">
        <v>-11784267.361398708</v>
      </c>
      <c r="P11" s="17"/>
    </row>
    <row r="12" spans="1:16" x14ac:dyDescent="0.2">
      <c r="A12" s="14">
        <v>3</v>
      </c>
      <c r="C12" s="15" t="s">
        <v>18</v>
      </c>
      <c r="E12" s="18">
        <v>-552931259.04244125</v>
      </c>
      <c r="G12" s="18">
        <v>-356925906.88985765</v>
      </c>
      <c r="H12" s="18">
        <v>-150696842.78551278</v>
      </c>
      <c r="I12" s="18">
        <v>-20403300.234671172</v>
      </c>
      <c r="J12" s="18">
        <v>-10239540.442928847</v>
      </c>
      <c r="K12" s="18">
        <v>-1376458.0601369319</v>
      </c>
      <c r="L12" s="18">
        <v>-7971533.1159102069</v>
      </c>
      <c r="M12" s="18">
        <v>-3591139.8334289445</v>
      </c>
      <c r="N12" s="18">
        <v>-1726537.6799946669</v>
      </c>
      <c r="P12" s="17"/>
    </row>
    <row r="13" spans="1:16" ht="13.5" thickBot="1" x14ac:dyDescent="0.25">
      <c r="A13" s="14">
        <v>4</v>
      </c>
      <c r="C13" s="19" t="s">
        <v>19</v>
      </c>
      <c r="D13" s="19"/>
      <c r="E13" s="19">
        <v>2113443247.1911931</v>
      </c>
      <c r="F13" s="19"/>
      <c r="G13" s="19">
        <v>1372513782.8932037</v>
      </c>
      <c r="H13" s="19">
        <v>563850489.408952</v>
      </c>
      <c r="I13" s="19">
        <v>77936059.056104004</v>
      </c>
      <c r="J13" s="19">
        <v>38797808.592065811</v>
      </c>
      <c r="K13" s="19">
        <v>5640770.6376592163</v>
      </c>
      <c r="L13" s="19">
        <v>31321551.199874807</v>
      </c>
      <c r="M13" s="19">
        <v>13544948.982901271</v>
      </c>
      <c r="N13" s="19">
        <v>9837836.4204325993</v>
      </c>
      <c r="P13" s="17"/>
    </row>
    <row r="14" spans="1:16" ht="13.5" thickTop="1" x14ac:dyDescent="0.2">
      <c r="A14" s="12"/>
      <c r="P14" s="17"/>
    </row>
    <row r="15" spans="1:16" x14ac:dyDescent="0.2">
      <c r="A15" s="14"/>
      <c r="C15" s="6" t="s">
        <v>20</v>
      </c>
      <c r="E15" s="20"/>
      <c r="P15" s="17"/>
    </row>
    <row r="16" spans="1:16" x14ac:dyDescent="0.2">
      <c r="A16" s="14">
        <v>5</v>
      </c>
      <c r="B16" s="13"/>
      <c r="C16" s="15" t="s">
        <v>21</v>
      </c>
      <c r="E16" s="17">
        <v>445447746.16632593</v>
      </c>
      <c r="F16" s="17"/>
      <c r="G16" s="17">
        <v>315481525.73351622</v>
      </c>
      <c r="H16" s="17">
        <v>93663669.403174534</v>
      </c>
      <c r="I16" s="17">
        <v>19499457.72621474</v>
      </c>
      <c r="J16" s="17">
        <v>8489397.9444826432</v>
      </c>
      <c r="K16" s="17">
        <v>1989280.1358036606</v>
      </c>
      <c r="L16" s="17">
        <v>4605199.7103535049</v>
      </c>
      <c r="M16" s="17">
        <v>1719215.5127806598</v>
      </c>
      <c r="N16" s="17">
        <v>0</v>
      </c>
      <c r="P16" s="17"/>
    </row>
    <row r="17" spans="1:16" x14ac:dyDescent="0.2">
      <c r="A17" s="14"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4"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4">
        <v>8</v>
      </c>
      <c r="C19" s="19" t="s">
        <v>24</v>
      </c>
      <c r="D19" s="19"/>
      <c r="E19" s="19">
        <v>455798040.1363259</v>
      </c>
      <c r="F19" s="19"/>
      <c r="G19" s="19">
        <v>320196392.02497584</v>
      </c>
      <c r="H19" s="19">
        <v>93907287.688582331</v>
      </c>
      <c r="I19" s="19">
        <v>19485182.722816575</v>
      </c>
      <c r="J19" s="19">
        <v>8372342.5411250973</v>
      </c>
      <c r="K19" s="19">
        <v>1989179.3232136115</v>
      </c>
      <c r="L19" s="19">
        <v>4605199.7103535049</v>
      </c>
      <c r="M19" s="19">
        <v>1719215.5127806598</v>
      </c>
      <c r="N19" s="19">
        <v>5523240.6124783279</v>
      </c>
      <c r="P19" s="17"/>
    </row>
    <row r="20" spans="1:16" ht="13.5" thickTop="1" x14ac:dyDescent="0.2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x14ac:dyDescent="0.2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x14ac:dyDescent="0.2">
      <c r="A22" s="14">
        <v>9</v>
      </c>
      <c r="B22" s="13"/>
      <c r="C22" s="15" t="s">
        <v>26</v>
      </c>
      <c r="E22" s="17">
        <v>158421090.55945861</v>
      </c>
      <c r="F22" s="17"/>
      <c r="G22" s="17">
        <v>112518504.16257513</v>
      </c>
      <c r="H22" s="17">
        <v>34305245.087781213</v>
      </c>
      <c r="I22" s="17">
        <v>4608772.2866824847</v>
      </c>
      <c r="J22" s="17">
        <v>2143380.6334940311</v>
      </c>
      <c r="K22" s="17">
        <v>409673.66929630906</v>
      </c>
      <c r="L22" s="17">
        <v>1951873.9271440201</v>
      </c>
      <c r="M22" s="17">
        <v>770507.88413201261</v>
      </c>
      <c r="N22" s="17">
        <v>1713132.908353386</v>
      </c>
      <c r="P22" s="17"/>
    </row>
    <row r="23" spans="1:16" x14ac:dyDescent="0.2">
      <c r="A23" s="14">
        <v>10</v>
      </c>
      <c r="B23" s="13"/>
      <c r="C23" s="15" t="s">
        <v>27</v>
      </c>
      <c r="E23" s="17">
        <v>174350702.88727126</v>
      </c>
      <c r="F23" s="17"/>
      <c r="G23" s="17">
        <v>113896763.6555934</v>
      </c>
      <c r="H23" s="17">
        <v>45494228.721147344</v>
      </c>
      <c r="I23" s="17">
        <v>6005969.0951832412</v>
      </c>
      <c r="J23" s="17">
        <v>2992904.8389592911</v>
      </c>
      <c r="K23" s="17">
        <v>455619.06309371209</v>
      </c>
      <c r="L23" s="17">
        <v>2344538.2481134981</v>
      </c>
      <c r="M23" s="17">
        <v>1012119.4942558941</v>
      </c>
      <c r="N23" s="17">
        <v>2148559.7709249076</v>
      </c>
      <c r="P23" s="17"/>
    </row>
    <row r="24" spans="1:16" x14ac:dyDescent="0.2">
      <c r="A24" s="14">
        <v>11</v>
      </c>
      <c r="B24" s="13"/>
      <c r="C24" s="15" t="s">
        <v>28</v>
      </c>
      <c r="E24" s="17">
        <v>24633878.950000562</v>
      </c>
      <c r="F24" s="17"/>
      <c r="G24" s="17">
        <v>17245472.923357919</v>
      </c>
      <c r="H24" s="17">
        <v>5126840.3754541567</v>
      </c>
      <c r="I24" s="17">
        <v>1002056.4921647817</v>
      </c>
      <c r="J24" s="17">
        <v>443638.43331222556</v>
      </c>
      <c r="K24" s="17">
        <v>99993.750196257781</v>
      </c>
      <c r="L24" s="17">
        <v>274178.9119315737</v>
      </c>
      <c r="M24" s="17">
        <v>105269.05130683219</v>
      </c>
      <c r="N24" s="17">
        <v>336429.01227681711</v>
      </c>
      <c r="P24" s="17"/>
    </row>
    <row r="25" spans="1:16" x14ac:dyDescent="0.2">
      <c r="A25" s="14">
        <v>12</v>
      </c>
      <c r="B25" s="13"/>
      <c r="C25" s="15" t="s">
        <v>29</v>
      </c>
      <c r="E25" s="17">
        <v>1902030.057429634</v>
      </c>
      <c r="F25" s="17"/>
      <c r="G25" s="22">
        <v>1235217.6822201461</v>
      </c>
      <c r="H25" s="17">
        <v>507447.06780158728</v>
      </c>
      <c r="I25" s="17">
        <v>70139.913659536556</v>
      </c>
      <c r="J25" s="17">
        <v>34916.763533908626</v>
      </c>
      <c r="K25" s="17">
        <v>5076.5097734009605</v>
      </c>
      <c r="L25" s="17">
        <v>28188.375489457219</v>
      </c>
      <c r="M25" s="17">
        <v>12190.012732098938</v>
      </c>
      <c r="N25" s="17">
        <v>8853.7322194987664</v>
      </c>
      <c r="O25" s="17"/>
      <c r="P25" s="17"/>
    </row>
    <row r="26" spans="1:16" ht="13.5" thickBot="1" x14ac:dyDescent="0.25">
      <c r="A26" s="14">
        <v>13</v>
      </c>
      <c r="C26" s="19" t="s">
        <v>30</v>
      </c>
      <c r="D26" s="23"/>
      <c r="E26" s="23">
        <v>359307702.45416009</v>
      </c>
      <c r="F26" s="23"/>
      <c r="G26" s="23">
        <v>244895958.42374659</v>
      </c>
      <c r="H26" s="23">
        <v>85433761.252184302</v>
      </c>
      <c r="I26" s="23">
        <v>11686937.787690043</v>
      </c>
      <c r="J26" s="23">
        <v>5614840.6692994563</v>
      </c>
      <c r="K26" s="23">
        <v>970362.99235968001</v>
      </c>
      <c r="L26" s="23">
        <v>4598779.4626785489</v>
      </c>
      <c r="M26" s="23">
        <v>1900086.4424268377</v>
      </c>
      <c r="N26" s="23">
        <v>4206975.4237746093</v>
      </c>
      <c r="P26" s="17"/>
    </row>
    <row r="27" spans="1:16" ht="13.5" thickTop="1" x14ac:dyDescent="0.2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x14ac:dyDescent="0.2">
      <c r="A28" s="24">
        <v>14</v>
      </c>
      <c r="B28" s="6"/>
      <c r="C28" s="15" t="s">
        <v>31</v>
      </c>
      <c r="D28" s="25"/>
      <c r="E28" s="15">
        <v>96490337.682165802</v>
      </c>
      <c r="F28" s="15"/>
      <c r="G28" s="15">
        <v>75300433.60122925</v>
      </c>
      <c r="H28" s="15">
        <v>8473526.4363980293</v>
      </c>
      <c r="I28" s="15">
        <v>7798244.9351265319</v>
      </c>
      <c r="J28" s="15">
        <v>2757501.871825641</v>
      </c>
      <c r="K28" s="15">
        <v>1018816.3308539315</v>
      </c>
      <c r="L28" s="15">
        <v>6420.2476749559864</v>
      </c>
      <c r="M28" s="15">
        <v>-180870.92964617792</v>
      </c>
      <c r="N28" s="15">
        <v>1316265.1887037186</v>
      </c>
      <c r="P28" s="17"/>
    </row>
    <row r="29" spans="1:16" ht="13.5" thickBot="1" x14ac:dyDescent="0.25">
      <c r="A29" s="14">
        <v>15</v>
      </c>
      <c r="B29" s="6"/>
      <c r="C29" s="26" t="s">
        <v>32</v>
      </c>
      <c r="D29" s="27"/>
      <c r="E29" s="28">
        <v>4.565551396300957E-2</v>
      </c>
      <c r="F29" s="29"/>
      <c r="G29" s="28">
        <v>5.4863152953188547E-2</v>
      </c>
      <c r="H29" s="28">
        <v>1.5027966802476804E-2</v>
      </c>
      <c r="I29" s="28">
        <v>0.10005952353214052</v>
      </c>
      <c r="J29" s="28">
        <v>7.1073650082122242E-2</v>
      </c>
      <c r="K29" s="28">
        <v>0.18061651435569018</v>
      </c>
      <c r="L29" s="28">
        <v>2.0497859872858559E-4</v>
      </c>
      <c r="M29" s="28">
        <v>-1.3353385817436732E-2</v>
      </c>
      <c r="N29" s="28">
        <v>0.13379620604078293</v>
      </c>
      <c r="P29" s="17"/>
    </row>
    <row r="30" spans="1:16" ht="13.5" thickTop="1" x14ac:dyDescent="0.2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5" t="s">
        <v>34</v>
      </c>
      <c r="D32" s="25"/>
      <c r="E32" s="36">
        <v>7.5700000000000003E-2</v>
      </c>
      <c r="F32" s="36"/>
      <c r="G32" s="36">
        <v>7.5700000000000003E-2</v>
      </c>
      <c r="H32" s="36">
        <v>7.5700000000000003E-2</v>
      </c>
      <c r="I32" s="36">
        <v>7.5700000000000003E-2</v>
      </c>
      <c r="J32" s="36">
        <v>7.5700000000000003E-2</v>
      </c>
      <c r="K32" s="36">
        <v>7.5700000000000003E-2</v>
      </c>
      <c r="L32" s="36">
        <v>7.5700000000000003E-2</v>
      </c>
      <c r="M32" s="36">
        <v>7.5700000000000003E-2</v>
      </c>
      <c r="N32" s="36">
        <v>7.5700000000000003E-2</v>
      </c>
      <c r="P32" s="17"/>
    </row>
    <row r="33" spans="1:16" x14ac:dyDescent="0.2">
      <c r="A33" s="14">
        <v>17</v>
      </c>
      <c r="B33" s="6"/>
      <c r="C33" s="15" t="s">
        <v>35</v>
      </c>
      <c r="D33" s="25"/>
      <c r="E33" s="15">
        <v>159987653.81237331</v>
      </c>
      <c r="F33" s="15"/>
      <c r="G33" s="15">
        <v>103899293.36501552</v>
      </c>
      <c r="H33" s="15">
        <v>42683482.048257671</v>
      </c>
      <c r="I33" s="15">
        <v>5899759.6705470737</v>
      </c>
      <c r="J33" s="15">
        <v>2936994.1104193819</v>
      </c>
      <c r="K33" s="15">
        <v>427006.3372708027</v>
      </c>
      <c r="L33" s="15">
        <v>2371041.425830523</v>
      </c>
      <c r="M33" s="15">
        <v>1025352.6380056263</v>
      </c>
      <c r="N33" s="15">
        <v>744724.21702674776</v>
      </c>
      <c r="P33" s="17"/>
    </row>
    <row r="34" spans="1:16" x14ac:dyDescent="0.2">
      <c r="A34" s="14">
        <v>18</v>
      </c>
      <c r="B34" s="6"/>
      <c r="C34" s="15" t="s">
        <v>36</v>
      </c>
      <c r="D34" s="25"/>
      <c r="E34" s="17">
        <v>-63497316.130207509</v>
      </c>
      <c r="F34" s="17"/>
      <c r="G34" s="17">
        <v>-28598859.763786271</v>
      </c>
      <c r="H34" s="17">
        <v>-34209955.611859642</v>
      </c>
      <c r="I34" s="17">
        <v>1898485.2645794582</v>
      </c>
      <c r="J34" s="17">
        <v>-179492.23859374085</v>
      </c>
      <c r="K34" s="17">
        <v>591809.99358312879</v>
      </c>
      <c r="L34" s="17">
        <v>-2364621.178155567</v>
      </c>
      <c r="M34" s="17">
        <v>-1206223.5676518041</v>
      </c>
      <c r="N34" s="17">
        <v>571540.97167697083</v>
      </c>
      <c r="P34" s="17"/>
    </row>
    <row r="35" spans="1:16" x14ac:dyDescent="0.2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4">
        <v>20</v>
      </c>
      <c r="B36" s="6"/>
      <c r="C36" s="39" t="s">
        <v>38</v>
      </c>
      <c r="D36" s="40"/>
      <c r="E36" s="39">
        <v>-84203114.718052447</v>
      </c>
      <c r="F36" s="39"/>
      <c r="G36" s="39">
        <v>-42322855.358495474</v>
      </c>
      <c r="H36" s="39">
        <v>-39452291.812658995</v>
      </c>
      <c r="I36" s="39">
        <v>1127039.8496051058</v>
      </c>
      <c r="J36" s="39">
        <v>-553952.93982139323</v>
      </c>
      <c r="K36" s="39">
        <v>531439.47184196883</v>
      </c>
      <c r="L36" s="39">
        <v>-2650873.340980405</v>
      </c>
      <c r="M36" s="39">
        <v>-1327337.7559487321</v>
      </c>
      <c r="N36" s="39">
        <v>445717.16840546764</v>
      </c>
      <c r="O36" s="30"/>
      <c r="P36" s="17"/>
    </row>
    <row r="37" spans="1:16" x14ac:dyDescent="0.2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x14ac:dyDescent="0.2">
      <c r="A38" s="14">
        <v>21</v>
      </c>
      <c r="B38" s="6"/>
      <c r="C38" s="15" t="s">
        <v>39</v>
      </c>
      <c r="D38" s="25"/>
      <c r="E38" s="16">
        <v>540001154.85437834</v>
      </c>
      <c r="F38" s="16"/>
      <c r="G38" s="16">
        <v>362519247.38347131</v>
      </c>
      <c r="H38" s="16">
        <v>133359579.50124133</v>
      </c>
      <c r="I38" s="16">
        <v>18358142.87321147</v>
      </c>
      <c r="J38" s="16">
        <v>8926295.4809464905</v>
      </c>
      <c r="K38" s="16">
        <v>1457739.8513716427</v>
      </c>
      <c r="L38" s="16">
        <v>7256073.0513339099</v>
      </c>
      <c r="M38" s="16">
        <v>3046553.268729392</v>
      </c>
      <c r="N38" s="16">
        <v>5077523.4440728603</v>
      </c>
      <c r="O38" s="16"/>
      <c r="P38" s="17"/>
    </row>
    <row r="39" spans="1:16" x14ac:dyDescent="0.2">
      <c r="A39" s="14">
        <v>22</v>
      </c>
      <c r="B39" s="6"/>
      <c r="C39" s="15" t="s">
        <v>40</v>
      </c>
      <c r="D39" s="25"/>
      <c r="E39" s="17">
        <v>5039913.28</v>
      </c>
      <c r="F39" s="17"/>
      <c r="G39" s="17">
        <v>4714866.2914596405</v>
      </c>
      <c r="H39" s="17">
        <v>243618.28540779173</v>
      </c>
      <c r="I39" s="17">
        <v>-14275.003398166793</v>
      </c>
      <c r="J39" s="17">
        <v>-117055.40335754609</v>
      </c>
      <c r="K39" s="17">
        <v>-100.81259004905286</v>
      </c>
      <c r="L39" s="17">
        <v>0</v>
      </c>
      <c r="M39" s="17">
        <v>0</v>
      </c>
      <c r="N39" s="17">
        <v>212859.92247832956</v>
      </c>
      <c r="O39" s="17"/>
      <c r="P39" s="17"/>
    </row>
    <row r="40" spans="1:16" x14ac:dyDescent="0.2">
      <c r="A40" s="14">
        <v>23</v>
      </c>
      <c r="B40" s="6"/>
      <c r="C40" s="15" t="s">
        <v>41</v>
      </c>
      <c r="D40" s="25"/>
      <c r="E40" s="17">
        <v>534961241.57437843</v>
      </c>
      <c r="F40" s="17"/>
      <c r="G40" s="17">
        <v>357804381.09201169</v>
      </c>
      <c r="H40" s="17">
        <v>133115961.21583353</v>
      </c>
      <c r="I40" s="17">
        <v>18372417.876609635</v>
      </c>
      <c r="J40" s="17">
        <v>9043350.8843040373</v>
      </c>
      <c r="K40" s="17">
        <v>1457840.6639616918</v>
      </c>
      <c r="L40" s="17">
        <v>7256073.0513339099</v>
      </c>
      <c r="M40" s="17">
        <v>3046553.268729392</v>
      </c>
      <c r="N40" s="17">
        <v>4864663.5215945309</v>
      </c>
      <c r="P40" s="17"/>
    </row>
    <row r="41" spans="1:16" x14ac:dyDescent="0.2">
      <c r="A41" s="14">
        <v>24</v>
      </c>
      <c r="B41" s="6"/>
      <c r="C41" s="15" t="s">
        <v>42</v>
      </c>
      <c r="D41" s="25"/>
      <c r="E41" s="36">
        <v>0.20095173042951942</v>
      </c>
      <c r="F41" s="36"/>
      <c r="G41" s="36">
        <v>0.13415319727547259</v>
      </c>
      <c r="H41" s="36">
        <v>0.4212123234552867</v>
      </c>
      <c r="I41" s="36">
        <v>-5.7798522678399022E-2</v>
      </c>
      <c r="J41" s="36">
        <v>6.5252323361919329E-2</v>
      </c>
      <c r="K41" s="36">
        <v>-0.26715165062826585</v>
      </c>
      <c r="L41" s="36">
        <v>0.57562614168950299</v>
      </c>
      <c r="M41" s="36">
        <v>0.77206013212496871</v>
      </c>
      <c r="N41" s="36">
        <v>0</v>
      </c>
      <c r="P41" s="17"/>
    </row>
    <row r="42" spans="1:16" x14ac:dyDescent="0.2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x14ac:dyDescent="0.2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x14ac:dyDescent="0.2">
      <c r="A44" s="14">
        <v>25</v>
      </c>
      <c r="B44" s="13"/>
      <c r="C44" s="15" t="s">
        <v>26</v>
      </c>
      <c r="E44" s="15">
        <v>159020953.55071861</v>
      </c>
      <c r="F44" s="15"/>
      <c r="G44" s="15">
        <v>113026083.39672972</v>
      </c>
      <c r="H44" s="15">
        <v>34374948.435019284</v>
      </c>
      <c r="I44" s="15">
        <v>4618413.2840409037</v>
      </c>
      <c r="J44" s="15">
        <v>2147306.521434878</v>
      </c>
      <c r="K44" s="15">
        <v>410776.24004429567</v>
      </c>
      <c r="L44" s="15">
        <v>1955061.8387275778</v>
      </c>
      <c r="M44" s="15">
        <v>771157.60673693812</v>
      </c>
      <c r="N44" s="15">
        <v>1717206.2279849956</v>
      </c>
      <c r="P44" s="17"/>
    </row>
    <row r="45" spans="1:16" x14ac:dyDescent="0.2">
      <c r="A45" s="14">
        <v>26</v>
      </c>
      <c r="B45" s="13"/>
      <c r="C45" s="15" t="s">
        <v>27</v>
      </c>
      <c r="E45" s="17">
        <v>174350702.88727126</v>
      </c>
      <c r="F45" s="17"/>
      <c r="G45" s="17">
        <v>113896763.6555934</v>
      </c>
      <c r="H45" s="17">
        <v>45494228.721147344</v>
      </c>
      <c r="I45" s="17">
        <v>6005969.0951832412</v>
      </c>
      <c r="J45" s="17">
        <v>2992904.8389592911</v>
      </c>
      <c r="K45" s="17">
        <v>455619.06309371209</v>
      </c>
      <c r="L45" s="17">
        <v>2344538.2481134981</v>
      </c>
      <c r="M45" s="17">
        <v>1012119.4942558941</v>
      </c>
      <c r="N45" s="17">
        <v>2148559.7709249076</v>
      </c>
      <c r="P45" s="17"/>
    </row>
    <row r="46" spans="1:16" x14ac:dyDescent="0.2">
      <c r="A46" s="14">
        <v>27</v>
      </c>
      <c r="B46" s="13"/>
      <c r="C46" s="15" t="s">
        <v>28</v>
      </c>
      <c r="E46" s="17">
        <v>27860794.926145561</v>
      </c>
      <c r="F46" s="17"/>
      <c r="G46" s="17">
        <v>19500304.627420038</v>
      </c>
      <c r="H46" s="17">
        <v>5796279.9275738141</v>
      </c>
      <c r="I46" s="17">
        <v>1141424.3850734376</v>
      </c>
      <c r="J46" s="17">
        <v>504314.45416356518</v>
      </c>
      <c r="K46" s="17">
        <v>114211.67280849956</v>
      </c>
      <c r="L46" s="17">
        <v>307093.51853587292</v>
      </c>
      <c r="M46" s="17">
        <v>117556.74908983239</v>
      </c>
      <c r="N46" s="17">
        <v>379609.59148050274</v>
      </c>
      <c r="P46" s="17"/>
    </row>
    <row r="47" spans="1:16" x14ac:dyDescent="0.2">
      <c r="A47" s="14">
        <v>28</v>
      </c>
      <c r="B47" s="13"/>
      <c r="C47" s="15" t="s">
        <v>29</v>
      </c>
      <c r="E47" s="17">
        <v>18781049.677869633</v>
      </c>
      <c r="F47" s="17"/>
      <c r="G47" s="17">
        <v>12196802.338712661</v>
      </c>
      <c r="H47" s="17">
        <v>5010640.3692432018</v>
      </c>
      <c r="I47" s="17">
        <v>692576.43836681417</v>
      </c>
      <c r="J47" s="17">
        <v>344775.55596937536</v>
      </c>
      <c r="K47" s="17">
        <v>50126.538154332709</v>
      </c>
      <c r="L47" s="17">
        <v>278338.02012643748</v>
      </c>
      <c r="M47" s="17">
        <v>120366.780641101</v>
      </c>
      <c r="N47" s="17">
        <v>87423.636655706709</v>
      </c>
      <c r="P47" s="17"/>
    </row>
    <row r="48" spans="1:16" ht="13.5" thickBot="1" x14ac:dyDescent="0.25">
      <c r="A48" s="14">
        <v>29</v>
      </c>
      <c r="C48" s="19" t="s">
        <v>44</v>
      </c>
      <c r="D48" s="23"/>
      <c r="E48" s="23">
        <v>380013501.042005</v>
      </c>
      <c r="F48" s="23"/>
      <c r="G48" s="23">
        <v>258619954.0184558</v>
      </c>
      <c r="H48" s="23">
        <v>90676097.452983648</v>
      </c>
      <c r="I48" s="23">
        <v>12458383.202664396</v>
      </c>
      <c r="J48" s="23">
        <v>5989301.3705271091</v>
      </c>
      <c r="K48" s="23">
        <v>1030733.51410084</v>
      </c>
      <c r="L48" s="23">
        <v>4885031.6255033864</v>
      </c>
      <c r="M48" s="23">
        <v>2021200.6307237658</v>
      </c>
      <c r="N48" s="23">
        <v>4332799.2270461125</v>
      </c>
      <c r="P48" s="17"/>
    </row>
    <row r="49" spans="1:16" s="44" customFormat="1" ht="13.5" thickTop="1" x14ac:dyDescent="0.2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x14ac:dyDescent="0.2">
      <c r="A50" s="45">
        <v>30</v>
      </c>
      <c r="C50" s="46" t="s">
        <v>45</v>
      </c>
      <c r="D50" s="47"/>
      <c r="E50" s="47">
        <v>547992205.89801228</v>
      </c>
      <c r="F50" s="47"/>
      <c r="G50" s="47">
        <v>380542033.92868042</v>
      </c>
      <c r="H50" s="47">
        <v>121353023.89999999</v>
      </c>
      <c r="I50" s="47">
        <v>21450333.458394401</v>
      </c>
      <c r="J50" s="47">
        <v>10235146.799999999</v>
      </c>
      <c r="K50" s="47">
        <v>1968309.43</v>
      </c>
      <c r="L50" s="47">
        <v>6019690.2999999998</v>
      </c>
      <c r="M50" s="47">
        <v>1757818.4509374714</v>
      </c>
      <c r="N50" s="47">
        <v>4665849.629999999</v>
      </c>
      <c r="P50" s="32"/>
    </row>
    <row r="51" spans="1:16" s="44" customFormat="1" x14ac:dyDescent="0.2">
      <c r="A51" s="45">
        <v>31</v>
      </c>
      <c r="C51" s="48" t="s">
        <v>46</v>
      </c>
      <c r="D51" s="49"/>
      <c r="E51" s="17">
        <v>5039913.28</v>
      </c>
      <c r="F51" s="50"/>
      <c r="G51" s="50">
        <v>4714866.2914596405</v>
      </c>
      <c r="H51" s="50">
        <v>243618.28540779173</v>
      </c>
      <c r="I51" s="50">
        <v>-14275.003398166793</v>
      </c>
      <c r="J51" s="50">
        <v>-117055.40335754609</v>
      </c>
      <c r="K51" s="50">
        <v>-100.81259004905286</v>
      </c>
      <c r="L51" s="50">
        <v>0</v>
      </c>
      <c r="M51" s="50">
        <v>0</v>
      </c>
      <c r="N51" s="50">
        <v>212859.92247832956</v>
      </c>
      <c r="P51" s="32"/>
    </row>
    <row r="52" spans="1:16" s="44" customFormat="1" ht="13.5" thickBot="1" x14ac:dyDescent="0.25">
      <c r="A52" s="45">
        <v>32</v>
      </c>
      <c r="C52" s="51" t="s">
        <v>47</v>
      </c>
      <c r="D52" s="23"/>
      <c r="E52" s="23">
        <v>553032119.17801225</v>
      </c>
      <c r="F52" s="23"/>
      <c r="G52" s="23">
        <v>385256900.22014004</v>
      </c>
      <c r="H52" s="23">
        <v>121596642.18540779</v>
      </c>
      <c r="I52" s="23">
        <v>21436058.454996236</v>
      </c>
      <c r="J52" s="23">
        <v>10118091.396642452</v>
      </c>
      <c r="K52" s="23">
        <v>1968208.6174099508</v>
      </c>
      <c r="L52" s="23">
        <v>6019690.2999999998</v>
      </c>
      <c r="M52" s="23">
        <v>1757818.4509374714</v>
      </c>
      <c r="N52" s="23">
        <v>4878709.5524783283</v>
      </c>
      <c r="P52" s="32"/>
    </row>
    <row r="53" spans="1:16" s="44" customFormat="1" ht="13.5" thickTop="1" x14ac:dyDescent="0.2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x14ac:dyDescent="0.2">
      <c r="A54" s="45">
        <v>33</v>
      </c>
      <c r="C54" s="52" t="s">
        <v>48</v>
      </c>
      <c r="D54" s="53"/>
      <c r="E54" s="53">
        <v>97234079.041686311</v>
      </c>
      <c r="F54" s="53"/>
      <c r="G54" s="53">
        <v>65060508.195164204</v>
      </c>
      <c r="H54" s="53">
        <v>27689354.496825457</v>
      </c>
      <c r="I54" s="53">
        <v>1950875.7321796604</v>
      </c>
      <c r="J54" s="53">
        <v>1745748.8555173548</v>
      </c>
      <c r="K54" s="53">
        <v>-20970.705803660676</v>
      </c>
      <c r="L54" s="53">
        <v>1414490.5896464949</v>
      </c>
      <c r="M54" s="53">
        <v>38602.93815681152</v>
      </c>
      <c r="N54" s="53">
        <v>-644531.05999999959</v>
      </c>
      <c r="P54" s="32"/>
    </row>
    <row r="55" spans="1:16" s="44" customFormat="1" x14ac:dyDescent="0.2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25">
      <c r="A56" s="45">
        <v>34</v>
      </c>
      <c r="C56" s="54" t="s">
        <v>49</v>
      </c>
      <c r="D56" s="55"/>
      <c r="E56" s="55">
        <v>553032119.17801225</v>
      </c>
      <c r="F56" s="55"/>
      <c r="G56" s="55">
        <v>385256900.22014004</v>
      </c>
      <c r="H56" s="55">
        <v>121596642.18540779</v>
      </c>
      <c r="I56" s="55">
        <v>21436058.454996236</v>
      </c>
      <c r="J56" s="55">
        <v>10118091.396642452</v>
      </c>
      <c r="K56" s="55">
        <v>1968208.6174099508</v>
      </c>
      <c r="L56" s="55">
        <v>6019690.2999999998</v>
      </c>
      <c r="M56" s="55">
        <v>1757818.4509374714</v>
      </c>
      <c r="N56" s="55">
        <v>4878709.5524783283</v>
      </c>
      <c r="P56" s="32"/>
    </row>
    <row r="57" spans="1:16" s="44" customFormat="1" ht="13.5" thickTop="1" x14ac:dyDescent="0.2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x14ac:dyDescent="0.2">
      <c r="A58" s="45">
        <v>35</v>
      </c>
      <c r="C58" s="15" t="s">
        <v>50</v>
      </c>
      <c r="D58" s="25"/>
      <c r="E58" s="56">
        <v>0.83267293319303581</v>
      </c>
      <c r="F58" s="56"/>
      <c r="G58" s="56">
        <v>0.88171510021949151</v>
      </c>
      <c r="H58" s="56">
        <v>0.70362463334737713</v>
      </c>
      <c r="I58" s="56">
        <v>1.0613441223237126</v>
      </c>
      <c r="J58" s="56">
        <v>0.93874472561018785</v>
      </c>
      <c r="K58" s="56">
        <v>1.3645387901293538</v>
      </c>
      <c r="L58" s="56">
        <v>0.63466832235198001</v>
      </c>
      <c r="M58" s="56">
        <v>0.56431493597276994</v>
      </c>
      <c r="N58" s="56">
        <v>1.091623432212095</v>
      </c>
      <c r="P58" s="32"/>
    </row>
    <row r="59" spans="1:16" s="44" customFormat="1" x14ac:dyDescent="0.2">
      <c r="A59" s="45">
        <v>36</v>
      </c>
      <c r="C59" s="57" t="s">
        <v>51</v>
      </c>
      <c r="D59" s="58"/>
      <c r="E59" s="59">
        <v>1</v>
      </c>
      <c r="F59" s="59"/>
      <c r="G59" s="59">
        <v>1.0588972753544355</v>
      </c>
      <c r="H59" s="59">
        <v>0.84501922099136872</v>
      </c>
      <c r="I59" s="59">
        <v>1.2746230602858621</v>
      </c>
      <c r="J59" s="59">
        <v>1.1273871026531395</v>
      </c>
      <c r="K59" s="59">
        <v>1.6387452212440503</v>
      </c>
      <c r="L59" s="59">
        <v>0.76220601997741044</v>
      </c>
      <c r="M59" s="59">
        <v>0.67771499886372155</v>
      </c>
      <c r="N59" s="59">
        <v>1.3109870498925267</v>
      </c>
      <c r="P59" s="32"/>
    </row>
    <row r="60" spans="1:16" s="44" customFormat="1" ht="13.5" thickBot="1" x14ac:dyDescent="0.25">
      <c r="A60" s="45">
        <v>37</v>
      </c>
      <c r="C60" s="26" t="s">
        <v>52</v>
      </c>
      <c r="D60" s="27"/>
      <c r="E60" s="60">
        <v>1.0243587073435152</v>
      </c>
      <c r="F60" s="26"/>
      <c r="G60" s="61">
        <v>1.06354772059323</v>
      </c>
      <c r="H60" s="61">
        <v>0.9116339076967549</v>
      </c>
      <c r="I60" s="61">
        <v>1.167529151712978</v>
      </c>
      <c r="J60" s="61">
        <v>1.1317869815009041</v>
      </c>
      <c r="K60" s="61">
        <v>1.3501540179645599</v>
      </c>
      <c r="L60" s="61">
        <v>0.82960717972559261</v>
      </c>
      <c r="M60" s="61">
        <v>0.57698595622146942</v>
      </c>
      <c r="N60" s="61">
        <v>0.95913100860686762</v>
      </c>
      <c r="P60" s="32"/>
    </row>
    <row r="61" spans="1:16" s="44" customFormat="1" ht="13.5" thickTop="1" x14ac:dyDescent="0.2">
      <c r="A61" s="45">
        <v>36</v>
      </c>
      <c r="C61" s="57" t="s">
        <v>51</v>
      </c>
      <c r="D61" s="58"/>
      <c r="E61" s="59">
        <v>1</v>
      </c>
      <c r="F61" s="59"/>
      <c r="G61" s="59">
        <v>1.0382571192774299</v>
      </c>
      <c r="H61" s="59">
        <v>0.8899557363659345</v>
      </c>
      <c r="I61" s="59">
        <v>1.1397659270557174</v>
      </c>
      <c r="J61" s="59">
        <v>1.1048736867146707</v>
      </c>
      <c r="K61" s="59">
        <v>1.3180480707446072</v>
      </c>
      <c r="L61" s="59">
        <v>0.80987956052721544</v>
      </c>
      <c r="M61" s="59">
        <v>0.56326553587636874</v>
      </c>
      <c r="N61" s="59">
        <v>0.9363233813809192</v>
      </c>
      <c r="P61" s="32"/>
    </row>
    <row r="62" spans="1:16" s="44" customFormat="1" x14ac:dyDescent="0.2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">
        <v>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">
        <v>67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97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">
      <c r="B70" s="4" t="s">
        <v>77</v>
      </c>
      <c r="C70" s="71" t="s">
        <v>78</v>
      </c>
      <c r="E70" s="72">
        <v>2289161.1512254695</v>
      </c>
      <c r="F70" s="72"/>
      <c r="G70" s="72">
        <v>1634043.4001293981</v>
      </c>
      <c r="H70" s="72">
        <v>582420.11889369925</v>
      </c>
      <c r="I70" s="72">
        <v>69674.953071061929</v>
      </c>
      <c r="J70" s="72">
        <v>1567.8397978424432</v>
      </c>
      <c r="K70" s="72">
        <v>1454.8393334678908</v>
      </c>
      <c r="L70" s="72">
        <v>0</v>
      </c>
      <c r="M70" s="72">
        <v>0</v>
      </c>
      <c r="N70" s="72">
        <v>0</v>
      </c>
    </row>
    <row r="71" spans="1:14" x14ac:dyDescent="0.2">
      <c r="B71" s="4" t="s">
        <v>77</v>
      </c>
      <c r="C71" s="71" t="s">
        <v>79</v>
      </c>
      <c r="E71" s="72">
        <v>466358.10146389919</v>
      </c>
      <c r="F71" s="72"/>
      <c r="G71" s="72">
        <v>303605.4909516559</v>
      </c>
      <c r="H71" s="72">
        <v>116464.4088092078</v>
      </c>
      <c r="I71" s="72">
        <v>31833.673432470565</v>
      </c>
      <c r="J71" s="72">
        <v>4628.4356061761719</v>
      </c>
      <c r="K71" s="72">
        <v>4392.4352097404126</v>
      </c>
      <c r="L71" s="72">
        <v>7014.3116180831776</v>
      </c>
      <c r="M71" s="72">
        <v>-1580.6541634348039</v>
      </c>
      <c r="N71" s="72">
        <v>0</v>
      </c>
    </row>
    <row r="72" spans="1:14" x14ac:dyDescent="0.2">
      <c r="B72" s="4" t="s">
        <v>77</v>
      </c>
      <c r="C72" s="71" t="s">
        <v>80</v>
      </c>
      <c r="E72" s="72"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">
      <c r="B73" s="4" t="s">
        <v>77</v>
      </c>
      <c r="C73" s="71" t="s">
        <v>81</v>
      </c>
      <c r="E73" s="72"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">
      <c r="B74" s="4" t="s">
        <v>77</v>
      </c>
      <c r="C74" s="71" t="s">
        <v>82</v>
      </c>
      <c r="E74" s="72"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">
      <c r="B75" s="4" t="s">
        <v>83</v>
      </c>
      <c r="C75" s="71" t="s">
        <v>83</v>
      </c>
      <c r="E75" s="72"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">
      <c r="B76" s="4" t="s">
        <v>77</v>
      </c>
      <c r="C76" s="73" t="s">
        <v>84</v>
      </c>
      <c r="D76" s="73"/>
      <c r="E76" s="73">
        <v>2755519.2526893686</v>
      </c>
      <c r="F76" s="73"/>
      <c r="G76" s="73">
        <v>1937648.891081054</v>
      </c>
      <c r="H76" s="73">
        <v>698884.5277029071</v>
      </c>
      <c r="I76" s="73">
        <v>101508.62650353249</v>
      </c>
      <c r="J76" s="73">
        <v>6196.2754040186155</v>
      </c>
      <c r="K76" s="73">
        <v>5847.2745432083029</v>
      </c>
      <c r="L76" s="73">
        <v>7014.3116180831776</v>
      </c>
      <c r="M76" s="73">
        <v>-1580.6541634348039</v>
      </c>
      <c r="N76" s="73">
        <v>0</v>
      </c>
    </row>
    <row r="77" spans="1:14" x14ac:dyDescent="0.2">
      <c r="B77" s="4" t="s">
        <v>77</v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2">
      <c r="B78" s="70" t="s">
        <v>85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">
      <c r="B79" s="4" t="s">
        <v>77</v>
      </c>
      <c r="C79" s="71" t="s">
        <v>78</v>
      </c>
      <c r="E79" s="72">
        <v>38657286.41612339</v>
      </c>
      <c r="F79" s="72"/>
      <c r="G79" s="72">
        <v>27234058.28015893</v>
      </c>
      <c r="H79" s="72">
        <v>8755875.3732519485</v>
      </c>
      <c r="I79" s="72">
        <v>1646800.4013268563</v>
      </c>
      <c r="J79" s="72">
        <v>241221.46723660995</v>
      </c>
      <c r="K79" s="72">
        <v>310804.58278563205</v>
      </c>
      <c r="L79" s="72">
        <v>468526.3113634155</v>
      </c>
      <c r="M79" s="72">
        <v>0</v>
      </c>
      <c r="N79" s="72">
        <v>0</v>
      </c>
    </row>
    <row r="80" spans="1:14" x14ac:dyDescent="0.2">
      <c r="B80" s="4" t="s">
        <v>77</v>
      </c>
      <c r="C80" s="71" t="s">
        <v>79</v>
      </c>
      <c r="E80" s="72">
        <v>6016452.8921670606</v>
      </c>
      <c r="F80" s="72"/>
      <c r="G80" s="72">
        <v>3086491.4198751301</v>
      </c>
      <c r="H80" s="72">
        <v>1184190.5963017505</v>
      </c>
      <c r="I80" s="72">
        <v>435713.10047595261</v>
      </c>
      <c r="J80" s="72">
        <v>456026.20987592294</v>
      </c>
      <c r="K80" s="72">
        <v>46575.420592838353</v>
      </c>
      <c r="L80" s="72">
        <v>620656.3589981132</v>
      </c>
      <c r="M80" s="72">
        <v>186799.78604735309</v>
      </c>
      <c r="N80" s="72">
        <v>0</v>
      </c>
    </row>
    <row r="81" spans="2:14" x14ac:dyDescent="0.2">
      <c r="B81" s="4" t="s">
        <v>77</v>
      </c>
      <c r="C81" s="71" t="s">
        <v>80</v>
      </c>
      <c r="E81" s="72"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">
      <c r="B82" s="4" t="s">
        <v>77</v>
      </c>
      <c r="C82" s="71" t="s">
        <v>81</v>
      </c>
      <c r="E82" s="72">
        <v>23544044.439418077</v>
      </c>
      <c r="F82" s="72"/>
      <c r="G82" s="72">
        <v>16806152.07364887</v>
      </c>
      <c r="H82" s="72">
        <v>5990196.5199364014</v>
      </c>
      <c r="I82" s="72">
        <v>716607.56191903329</v>
      </c>
      <c r="J82" s="72">
        <v>16125.247387904403</v>
      </c>
      <c r="K82" s="72">
        <v>14963.036525866539</v>
      </c>
      <c r="L82" s="72">
        <v>0</v>
      </c>
      <c r="M82" s="72">
        <v>0</v>
      </c>
      <c r="N82" s="72">
        <v>0</v>
      </c>
    </row>
    <row r="83" spans="2:14" x14ac:dyDescent="0.2">
      <c r="B83" s="4" t="s">
        <v>77</v>
      </c>
      <c r="C83" s="71" t="s">
        <v>82</v>
      </c>
      <c r="E83" s="72"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">
      <c r="B84" s="4" t="s">
        <v>83</v>
      </c>
      <c r="C84" s="71" t="s">
        <v>83</v>
      </c>
      <c r="E84" s="72"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">
      <c r="B85" s="4" t="s">
        <v>77</v>
      </c>
      <c r="C85" s="73" t="s">
        <v>84</v>
      </c>
      <c r="D85" s="73"/>
      <c r="E85" s="73">
        <v>68217783.747708529</v>
      </c>
      <c r="F85" s="73"/>
      <c r="G85" s="73">
        <v>47126701.77368293</v>
      </c>
      <c r="H85" s="73">
        <v>15930262.489490101</v>
      </c>
      <c r="I85" s="73">
        <v>2799121.0637218421</v>
      </c>
      <c r="J85" s="73">
        <v>713372.92450043734</v>
      </c>
      <c r="K85" s="73">
        <v>372343.03990433697</v>
      </c>
      <c r="L85" s="73">
        <v>1089182.6703615286</v>
      </c>
      <c r="M85" s="73">
        <v>186799.78604735309</v>
      </c>
      <c r="N85" s="73">
        <v>0</v>
      </c>
    </row>
    <row r="86" spans="2:14" x14ac:dyDescent="0.2">
      <c r="B86" s="4" t="s">
        <v>77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x14ac:dyDescent="0.2">
      <c r="B87" s="70" t="s">
        <v>86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">
      <c r="B88" s="4" t="s">
        <v>77</v>
      </c>
      <c r="C88" s="71" t="s">
        <v>78</v>
      </c>
      <c r="E88" s="72">
        <v>1713.1769946500394</v>
      </c>
      <c r="F88" s="72"/>
      <c r="G88" s="72">
        <v>1092.9992508246032</v>
      </c>
      <c r="H88" s="72">
        <v>397.22667095498031</v>
      </c>
      <c r="I88" s="72">
        <v>85.76329110264092</v>
      </c>
      <c r="J88" s="72">
        <v>49.258353465790435</v>
      </c>
      <c r="K88" s="72">
        <v>5.0734306415279242</v>
      </c>
      <c r="L88" s="72">
        <v>59.900201919089803</v>
      </c>
      <c r="M88" s="72">
        <v>22.955795741406671</v>
      </c>
      <c r="N88" s="72">
        <v>0</v>
      </c>
    </row>
    <row r="89" spans="2:14" x14ac:dyDescent="0.2">
      <c r="B89" s="4" t="s">
        <v>77</v>
      </c>
      <c r="C89" s="71" t="s">
        <v>79</v>
      </c>
      <c r="E89" s="72"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">
      <c r="B90" s="4" t="s">
        <v>77</v>
      </c>
      <c r="C90" s="71" t="s">
        <v>80</v>
      </c>
      <c r="E90" s="72"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">
      <c r="B91" s="4" t="s">
        <v>77</v>
      </c>
      <c r="C91" s="71" t="s">
        <v>81</v>
      </c>
      <c r="E91" s="72"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">
      <c r="B92" s="4" t="s">
        <v>77</v>
      </c>
      <c r="C92" s="71" t="s">
        <v>82</v>
      </c>
      <c r="E92" s="72"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">
      <c r="B93" s="4" t="s">
        <v>83</v>
      </c>
      <c r="C93" s="71" t="s">
        <v>83</v>
      </c>
      <c r="E93" s="72"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">
      <c r="B94" s="4" t="s">
        <v>77</v>
      </c>
      <c r="C94" s="73" t="s">
        <v>84</v>
      </c>
      <c r="D94" s="73"/>
      <c r="E94" s="73">
        <v>1713.1769946500394</v>
      </c>
      <c r="F94" s="73"/>
      <c r="G94" s="73">
        <v>1092.9992508246032</v>
      </c>
      <c r="H94" s="73">
        <v>397.22667095498031</v>
      </c>
      <c r="I94" s="73">
        <v>85.76329110264092</v>
      </c>
      <c r="J94" s="73">
        <v>49.258353465790435</v>
      </c>
      <c r="K94" s="73">
        <v>5.0734306415279242</v>
      </c>
      <c r="L94" s="73">
        <v>59.900201919089803</v>
      </c>
      <c r="M94" s="73">
        <v>22.955795741406671</v>
      </c>
      <c r="N94" s="73">
        <v>0</v>
      </c>
    </row>
    <row r="95" spans="2:14" x14ac:dyDescent="0.2">
      <c r="B95" s="4" t="s">
        <v>77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x14ac:dyDescent="0.2">
      <c r="B96" s="70" t="s">
        <v>87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">
      <c r="B97" s="4" t="s">
        <v>77</v>
      </c>
      <c r="C97" s="71" t="s">
        <v>78</v>
      </c>
      <c r="E97" s="72">
        <v>785954766.76580381</v>
      </c>
      <c r="F97" s="72"/>
      <c r="G97" s="72">
        <v>547412525.08748627</v>
      </c>
      <c r="H97" s="72">
        <v>195179547.20204541</v>
      </c>
      <c r="I97" s="72">
        <v>31150613.205893517</v>
      </c>
      <c r="J97" s="72">
        <v>5260818.5478224624</v>
      </c>
      <c r="K97" s="72">
        <v>579821.67900605279</v>
      </c>
      <c r="L97" s="72">
        <v>2338332.0346806492</v>
      </c>
      <c r="M97" s="72">
        <v>4033109.0088693649</v>
      </c>
      <c r="N97" s="72">
        <v>0</v>
      </c>
    </row>
    <row r="98" spans="2:14" x14ac:dyDescent="0.2">
      <c r="B98" s="4" t="s">
        <v>77</v>
      </c>
      <c r="C98" s="71" t="s">
        <v>79</v>
      </c>
      <c r="E98" s="72">
        <v>370331897.84604901</v>
      </c>
      <c r="F98" s="72"/>
      <c r="G98" s="72">
        <v>202723027.03106847</v>
      </c>
      <c r="H98" s="72">
        <v>77778509.513475031</v>
      </c>
      <c r="I98" s="72">
        <v>28617956.971074525</v>
      </c>
      <c r="J98" s="72">
        <v>24609480.555139013</v>
      </c>
      <c r="K98" s="72">
        <v>3059107.8876892985</v>
      </c>
      <c r="L98" s="72">
        <v>25783669.817176599</v>
      </c>
      <c r="M98" s="72">
        <v>7760146.0704261102</v>
      </c>
      <c r="N98" s="72">
        <v>0</v>
      </c>
    </row>
    <row r="99" spans="2:14" x14ac:dyDescent="0.2">
      <c r="B99" s="4" t="s">
        <v>77</v>
      </c>
      <c r="C99" s="71" t="s">
        <v>80</v>
      </c>
      <c r="E99" s="72">
        <v>855870112.0212419</v>
      </c>
      <c r="F99" s="72"/>
      <c r="G99" s="72">
        <v>548138901.17274237</v>
      </c>
      <c r="H99" s="72">
        <v>271218754.95776504</v>
      </c>
      <c r="I99" s="72">
        <v>14758645.529100886</v>
      </c>
      <c r="J99" s="72">
        <v>7946692.827713294</v>
      </c>
      <c r="K99" s="72">
        <v>1554069.7804149853</v>
      </c>
      <c r="L99" s="72">
        <v>1534087.9959428937</v>
      </c>
      <c r="M99" s="72">
        <v>1360196.8093269849</v>
      </c>
      <c r="N99" s="72">
        <v>9358762.9482353963</v>
      </c>
    </row>
    <row r="100" spans="2:14" x14ac:dyDescent="0.2">
      <c r="B100" s="4" t="s">
        <v>77</v>
      </c>
      <c r="C100" s="71" t="s">
        <v>81</v>
      </c>
      <c r="E100" s="72"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">
      <c r="B101" s="4" t="s">
        <v>77</v>
      </c>
      <c r="C101" s="71" t="s">
        <v>82</v>
      </c>
      <c r="E101" s="72"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">
      <c r="B102" s="4" t="s">
        <v>83</v>
      </c>
      <c r="C102" s="71" t="s">
        <v>83</v>
      </c>
      <c r="E102" s="72"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">
      <c r="B103" s="4" t="s">
        <v>77</v>
      </c>
      <c r="C103" s="73" t="s">
        <v>84</v>
      </c>
      <c r="D103" s="73"/>
      <c r="E103" s="73">
        <v>2012156776.6330948</v>
      </c>
      <c r="F103" s="73"/>
      <c r="G103" s="73">
        <v>1298274453.291297</v>
      </c>
      <c r="H103" s="73">
        <v>544176811.67328548</v>
      </c>
      <c r="I103" s="73">
        <v>74527215.706068918</v>
      </c>
      <c r="J103" s="73">
        <v>37816991.930674769</v>
      </c>
      <c r="K103" s="73">
        <v>5192999.3471103366</v>
      </c>
      <c r="L103" s="73">
        <v>29656089.847800143</v>
      </c>
      <c r="M103" s="73">
        <v>13153451.888622459</v>
      </c>
      <c r="N103" s="73">
        <v>9358762.9482353963</v>
      </c>
    </row>
    <row r="104" spans="2:14" x14ac:dyDescent="0.2">
      <c r="B104" s="4" t="s">
        <v>77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x14ac:dyDescent="0.2">
      <c r="B105" s="70" t="s">
        <v>88</v>
      </c>
      <c r="E105" s="72"/>
      <c r="F105" s="72"/>
      <c r="G105" s="72"/>
      <c r="H105" s="72"/>
      <c r="I105" s="72"/>
      <c r="J105" s="72"/>
      <c r="K105" s="72"/>
      <c r="L105" s="72"/>
      <c r="M105" s="96">
        <v>1.0199248542967746E-2</v>
      </c>
      <c r="N105" s="72"/>
    </row>
    <row r="106" spans="2:14" x14ac:dyDescent="0.2">
      <c r="B106" s="4" t="s">
        <v>77</v>
      </c>
      <c r="C106" s="71" t="s">
        <v>78</v>
      </c>
      <c r="E106" s="72"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">
      <c r="B107" s="4" t="s">
        <v>77</v>
      </c>
      <c r="C107" s="71" t="s">
        <v>79</v>
      </c>
      <c r="E107" s="72"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">
      <c r="B108" s="4" t="s">
        <v>77</v>
      </c>
      <c r="C108" s="71" t="s">
        <v>80</v>
      </c>
      <c r="E108" s="72"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">
      <c r="B109" s="4" t="s">
        <v>77</v>
      </c>
      <c r="C109" s="71" t="s">
        <v>81</v>
      </c>
      <c r="E109" s="72"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">
      <c r="B110" s="4" t="s">
        <v>77</v>
      </c>
      <c r="C110" s="71" t="s">
        <v>82</v>
      </c>
      <c r="E110" s="72"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">
      <c r="B111" s="4" t="s">
        <v>83</v>
      </c>
      <c r="C111" s="71" t="s">
        <v>83</v>
      </c>
      <c r="E111" s="72"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">
      <c r="B112" s="4" t="s">
        <v>77</v>
      </c>
      <c r="C112" s="73" t="s">
        <v>84</v>
      </c>
      <c r="D112" s="73"/>
      <c r="E112" s="73">
        <v>0</v>
      </c>
      <c r="F112" s="73"/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</row>
    <row r="113" spans="2:14" x14ac:dyDescent="0.2">
      <c r="B113" s="4" t="s">
        <v>77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x14ac:dyDescent="0.2">
      <c r="B114" s="70" t="s">
        <v>89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">
      <c r="B115" s="4" t="s">
        <v>77</v>
      </c>
      <c r="C115" s="71" t="s">
        <v>78</v>
      </c>
      <c r="E115" s="72"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">
      <c r="B116" s="4" t="s">
        <v>77</v>
      </c>
      <c r="C116" s="71" t="s">
        <v>79</v>
      </c>
      <c r="E116" s="72"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">
      <c r="B117" s="4" t="s">
        <v>77</v>
      </c>
      <c r="C117" s="71" t="s">
        <v>80</v>
      </c>
      <c r="E117" s="72"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">
      <c r="B118" s="4" t="s">
        <v>77</v>
      </c>
      <c r="C118" s="71" t="s">
        <v>81</v>
      </c>
      <c r="E118" s="72">
        <v>29462489.460305307</v>
      </c>
      <c r="F118" s="72"/>
      <c r="G118" s="72">
        <v>25173885.937891696</v>
      </c>
      <c r="H118" s="72">
        <v>3043304.7239738768</v>
      </c>
      <c r="I118" s="72">
        <v>436518.10962678847</v>
      </c>
      <c r="J118" s="72">
        <v>92378.086899354981</v>
      </c>
      <c r="K118" s="72">
        <v>67003.258391839219</v>
      </c>
      <c r="L118" s="72">
        <v>170325.87132454573</v>
      </c>
      <c r="M118" s="72">
        <v>0</v>
      </c>
      <c r="N118" s="72">
        <v>479073.47219720378</v>
      </c>
    </row>
    <row r="119" spans="2:14" x14ac:dyDescent="0.2">
      <c r="B119" s="4" t="s">
        <v>77</v>
      </c>
      <c r="C119" s="71" t="s">
        <v>82</v>
      </c>
      <c r="E119" s="72"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">
      <c r="B120" s="4" t="s">
        <v>83</v>
      </c>
      <c r="C120" s="71" t="s">
        <v>83</v>
      </c>
      <c r="E120" s="72"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">
      <c r="B121" s="4" t="s">
        <v>77</v>
      </c>
      <c r="C121" s="73" t="s">
        <v>84</v>
      </c>
      <c r="D121" s="73"/>
      <c r="E121" s="73">
        <v>29462489.460305307</v>
      </c>
      <c r="F121" s="73"/>
      <c r="G121" s="73">
        <v>25173885.937891696</v>
      </c>
      <c r="H121" s="73">
        <v>3043304.7239738768</v>
      </c>
      <c r="I121" s="73">
        <v>436518.10962678847</v>
      </c>
      <c r="J121" s="73">
        <v>92378.086899354981</v>
      </c>
      <c r="K121" s="73">
        <v>67003.258391839219</v>
      </c>
      <c r="L121" s="73">
        <v>170325.87132454573</v>
      </c>
      <c r="M121" s="73">
        <v>0</v>
      </c>
      <c r="N121" s="73">
        <v>479073.47219720378</v>
      </c>
    </row>
    <row r="122" spans="2:14" x14ac:dyDescent="0.2">
      <c r="B122" s="4" t="s">
        <v>77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2">
      <c r="B123" s="70" t="s">
        <v>90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">
      <c r="B124" s="4" t="s">
        <v>77</v>
      </c>
      <c r="C124" s="71" t="s">
        <v>78</v>
      </c>
      <c r="E124" s="72"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">
      <c r="B125" s="4" t="s">
        <v>77</v>
      </c>
      <c r="C125" s="71" t="s">
        <v>79</v>
      </c>
      <c r="E125" s="72"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">
      <c r="B126" s="4" t="s">
        <v>77</v>
      </c>
      <c r="C126" s="71" t="s">
        <v>80</v>
      </c>
      <c r="E126" s="72"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">
      <c r="B127" s="4" t="s">
        <v>77</v>
      </c>
      <c r="C127" s="71" t="s">
        <v>81</v>
      </c>
      <c r="E127" s="72"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">
      <c r="B128" s="4" t="s">
        <v>77</v>
      </c>
      <c r="C128" s="71" t="s">
        <v>82</v>
      </c>
      <c r="E128" s="72">
        <v>848964.9204008698</v>
      </c>
      <c r="F128" s="72"/>
      <c r="G128" s="72">
        <v>0</v>
      </c>
      <c r="H128" s="72">
        <v>828.76782867989982</v>
      </c>
      <c r="I128" s="72">
        <v>71609.786891825002</v>
      </c>
      <c r="J128" s="72">
        <v>168820.11623377958</v>
      </c>
      <c r="K128" s="72">
        <v>2572.6442788564427</v>
      </c>
      <c r="L128" s="72">
        <v>398878.59856857429</v>
      </c>
      <c r="M128" s="72">
        <v>206255.00659915459</v>
      </c>
      <c r="N128" s="72">
        <v>0</v>
      </c>
    </row>
    <row r="129" spans="2:14" hidden="1" x14ac:dyDescent="0.2">
      <c r="B129" s="4" t="s">
        <v>83</v>
      </c>
      <c r="C129" s="71" t="s">
        <v>83</v>
      </c>
      <c r="E129" s="72"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">
      <c r="B130" s="4" t="s">
        <v>77</v>
      </c>
      <c r="C130" s="73" t="s">
        <v>84</v>
      </c>
      <c r="D130" s="73"/>
      <c r="E130" s="73">
        <v>848964.9204008698</v>
      </c>
      <c r="F130" s="73"/>
      <c r="G130" s="73">
        <v>0</v>
      </c>
      <c r="H130" s="73">
        <v>828.76782867989982</v>
      </c>
      <c r="I130" s="73">
        <v>71609.786891825002</v>
      </c>
      <c r="J130" s="73">
        <v>168820.11623377958</v>
      </c>
      <c r="K130" s="73">
        <v>2572.6442788564427</v>
      </c>
      <c r="L130" s="73">
        <v>398878.59856857429</v>
      </c>
      <c r="M130" s="73">
        <v>206255.00659915459</v>
      </c>
      <c r="N130" s="73">
        <v>0</v>
      </c>
    </row>
    <row r="131" spans="2:14" x14ac:dyDescent="0.2">
      <c r="B131" s="4" t="s">
        <v>77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idden="1" x14ac:dyDescent="0.2">
      <c r="B132" s="70" t="s">
        <v>83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">
      <c r="B133" s="4" t="s">
        <v>83</v>
      </c>
      <c r="C133" s="71" t="s">
        <v>83</v>
      </c>
      <c r="E133" s="72"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">
      <c r="B134" s="4" t="s">
        <v>83</v>
      </c>
      <c r="C134" s="71" t="s">
        <v>83</v>
      </c>
      <c r="E134" s="72"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">
      <c r="B135" s="4" t="s">
        <v>83</v>
      </c>
      <c r="C135" s="71" t="s">
        <v>83</v>
      </c>
      <c r="E135" s="72"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">
      <c r="B136" s="4" t="s">
        <v>83</v>
      </c>
      <c r="C136" s="71" t="s">
        <v>83</v>
      </c>
      <c r="E136" s="72"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">
      <c r="B137" s="4" t="s">
        <v>83</v>
      </c>
      <c r="C137" s="71" t="s">
        <v>83</v>
      </c>
      <c r="E137" s="72"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">
      <c r="B138" s="4" t="s">
        <v>83</v>
      </c>
      <c r="C138" s="71" t="s">
        <v>83</v>
      </c>
      <c r="E138" s="72"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">
      <c r="B139" s="4" t="s">
        <v>83</v>
      </c>
      <c r="C139" s="73" t="s">
        <v>83</v>
      </c>
      <c r="D139" s="73"/>
      <c r="E139" s="73">
        <v>0</v>
      </c>
      <c r="F139" s="73"/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</row>
    <row r="140" spans="2:14" hidden="1" x14ac:dyDescent="0.2">
      <c r="B140" s="4" t="s">
        <v>83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idden="1" x14ac:dyDescent="0.2">
      <c r="B141" s="70" t="s">
        <v>83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">
      <c r="B142" s="4" t="s">
        <v>83</v>
      </c>
      <c r="C142" s="71" t="s">
        <v>83</v>
      </c>
      <c r="E142" s="72"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">
      <c r="B143" s="4" t="s">
        <v>83</v>
      </c>
      <c r="C143" s="71" t="s">
        <v>83</v>
      </c>
      <c r="E143" s="72"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">
      <c r="B144" s="4" t="s">
        <v>83</v>
      </c>
      <c r="C144" s="71" t="s">
        <v>83</v>
      </c>
      <c r="E144" s="72"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">
      <c r="B145" s="4" t="s">
        <v>83</v>
      </c>
      <c r="C145" s="71" t="s">
        <v>83</v>
      </c>
      <c r="E145" s="72"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">
      <c r="B146" s="4" t="s">
        <v>83</v>
      </c>
      <c r="C146" s="71" t="s">
        <v>83</v>
      </c>
      <c r="E146" s="72"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">
      <c r="B147" s="4" t="s">
        <v>83</v>
      </c>
      <c r="C147" s="71" t="s">
        <v>83</v>
      </c>
      <c r="E147" s="72"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">
      <c r="B148" s="4" t="s">
        <v>83</v>
      </c>
      <c r="C148" s="73" t="s">
        <v>83</v>
      </c>
      <c r="D148" s="73"/>
      <c r="E148" s="73">
        <v>0</v>
      </c>
      <c r="F148" s="73"/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</row>
    <row r="149" spans="2:14" hidden="1" x14ac:dyDescent="0.2">
      <c r="B149" s="4" t="s">
        <v>83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idden="1" x14ac:dyDescent="0.2">
      <c r="B150" s="70" t="s">
        <v>83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">
      <c r="B151" s="4" t="s">
        <v>83</v>
      </c>
      <c r="C151" s="71" t="s">
        <v>83</v>
      </c>
      <c r="E151" s="72"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">
      <c r="B152" s="4" t="s">
        <v>83</v>
      </c>
      <c r="C152" s="71" t="s">
        <v>83</v>
      </c>
      <c r="E152" s="72"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">
      <c r="B153" s="4" t="s">
        <v>83</v>
      </c>
      <c r="C153" s="71" t="s">
        <v>83</v>
      </c>
      <c r="E153" s="72"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">
      <c r="B154" s="4" t="s">
        <v>83</v>
      </c>
      <c r="C154" s="71" t="s">
        <v>83</v>
      </c>
      <c r="E154" s="72"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">
      <c r="B155" s="4" t="s">
        <v>83</v>
      </c>
      <c r="C155" s="71" t="s">
        <v>83</v>
      </c>
      <c r="E155" s="72"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">
      <c r="B156" s="4" t="s">
        <v>83</v>
      </c>
      <c r="C156" s="71" t="s">
        <v>83</v>
      </c>
      <c r="E156" s="72"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">
      <c r="B157" s="4" t="s">
        <v>83</v>
      </c>
      <c r="C157" s="73" t="s">
        <v>83</v>
      </c>
      <c r="D157" s="73"/>
      <c r="E157" s="73">
        <v>0</v>
      </c>
      <c r="F157" s="73"/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</row>
    <row r="158" spans="2:14" hidden="1" x14ac:dyDescent="0.2">
      <c r="B158" s="4" t="s">
        <v>83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x14ac:dyDescent="0.2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x14ac:dyDescent="0.2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">
      <c r="B161" s="4" t="s">
        <v>77</v>
      </c>
      <c r="C161" s="71" t="s">
        <v>78</v>
      </c>
      <c r="E161" s="72">
        <v>826902927.51014721</v>
      </c>
      <c r="F161" s="72"/>
      <c r="G161" s="72">
        <v>576281719.76702547</v>
      </c>
      <c r="H161" s="72">
        <v>204518239.92086202</v>
      </c>
      <c r="I161" s="72">
        <v>32867174.323582537</v>
      </c>
      <c r="J161" s="72">
        <v>5503657.113210381</v>
      </c>
      <c r="K161" s="72">
        <v>892086.17455579434</v>
      </c>
      <c r="L161" s="72">
        <v>2806918.246245984</v>
      </c>
      <c r="M161" s="72">
        <v>4033131.964665106</v>
      </c>
      <c r="N161" s="72">
        <v>0</v>
      </c>
    </row>
    <row r="162" spans="1:14" x14ac:dyDescent="0.2">
      <c r="B162" s="4" t="s">
        <v>77</v>
      </c>
      <c r="C162" s="71" t="s">
        <v>79</v>
      </c>
      <c r="E162" s="72">
        <v>376814708.83968002</v>
      </c>
      <c r="F162" s="72"/>
      <c r="G162" s="72">
        <v>206113123.94189525</v>
      </c>
      <c r="H162" s="72">
        <v>79079164.518585995</v>
      </c>
      <c r="I162" s="72">
        <v>29085503.744982947</v>
      </c>
      <c r="J162" s="72">
        <v>25070135.200621113</v>
      </c>
      <c r="K162" s="72">
        <v>3110075.7434918773</v>
      </c>
      <c r="L162" s="72">
        <v>26411340.487792794</v>
      </c>
      <c r="M162" s="72">
        <v>7945365.2023100285</v>
      </c>
      <c r="N162" s="72">
        <v>0</v>
      </c>
    </row>
    <row r="163" spans="1:14" x14ac:dyDescent="0.2">
      <c r="B163" s="4" t="s">
        <v>77</v>
      </c>
      <c r="C163" s="71" t="s">
        <v>80</v>
      </c>
      <c r="E163" s="72">
        <v>855870112.0212419</v>
      </c>
      <c r="F163" s="72"/>
      <c r="G163" s="72">
        <v>548138901.17274237</v>
      </c>
      <c r="H163" s="72">
        <v>271218754.95776504</v>
      </c>
      <c r="I163" s="72">
        <v>14758645.529100886</v>
      </c>
      <c r="J163" s="72">
        <v>7946692.827713294</v>
      </c>
      <c r="K163" s="72">
        <v>1554069.7804149853</v>
      </c>
      <c r="L163" s="72">
        <v>1534087.9959428937</v>
      </c>
      <c r="M163" s="72">
        <v>1360196.8093269849</v>
      </c>
      <c r="N163" s="72">
        <v>9358762.9482353963</v>
      </c>
    </row>
    <row r="164" spans="1:14" x14ac:dyDescent="0.2">
      <c r="B164" s="4" t="s">
        <v>77</v>
      </c>
      <c r="C164" s="71" t="s">
        <v>81</v>
      </c>
      <c r="E164" s="72">
        <v>53006533.899723373</v>
      </c>
      <c r="F164" s="72"/>
      <c r="G164" s="72">
        <v>41980038.011540562</v>
      </c>
      <c r="H164" s="72">
        <v>9033501.2439102791</v>
      </c>
      <c r="I164" s="72">
        <v>1153125.6715458217</v>
      </c>
      <c r="J164" s="72">
        <v>108503.33428725938</v>
      </c>
      <c r="K164" s="72">
        <v>81966.29491770576</v>
      </c>
      <c r="L164" s="72">
        <v>170325.87132454573</v>
      </c>
      <c r="M164" s="72">
        <v>0</v>
      </c>
      <c r="N164" s="72">
        <v>479073.47219720378</v>
      </c>
    </row>
    <row r="165" spans="1:14" x14ac:dyDescent="0.2">
      <c r="B165" s="4" t="s">
        <v>77</v>
      </c>
      <c r="C165" s="71" t="s">
        <v>82</v>
      </c>
      <c r="E165" s="72">
        <v>848964.9204008698</v>
      </c>
      <c r="F165" s="72"/>
      <c r="G165" s="72">
        <v>0</v>
      </c>
      <c r="H165" s="72">
        <v>828.76782867989982</v>
      </c>
      <c r="I165" s="72">
        <v>71609.786891825002</v>
      </c>
      <c r="J165" s="72">
        <v>168820.11623377958</v>
      </c>
      <c r="K165" s="72">
        <v>2572.6442788564427</v>
      </c>
      <c r="L165" s="72">
        <v>398878.59856857429</v>
      </c>
      <c r="M165" s="72">
        <v>206255.00659915459</v>
      </c>
      <c r="N165" s="72">
        <v>0</v>
      </c>
    </row>
    <row r="166" spans="1:14" hidden="1" x14ac:dyDescent="0.2">
      <c r="B166" s="4" t="s">
        <v>83</v>
      </c>
      <c r="C166" s="71" t="s">
        <v>83</v>
      </c>
      <c r="E166" s="72"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">
      <c r="A168" s="44"/>
      <c r="B168" s="44" t="s">
        <v>77</v>
      </c>
    </row>
    <row r="169" spans="1:14" ht="13.5" thickBot="1" x14ac:dyDescent="0.25">
      <c r="A169" s="44"/>
      <c r="C169" s="75" t="s">
        <v>19</v>
      </c>
      <c r="D169" s="76"/>
      <c r="E169" s="76">
        <v>2113443247.1911936</v>
      </c>
      <c r="F169" s="76"/>
      <c r="G169" s="76">
        <v>1372513782.8932037</v>
      </c>
      <c r="H169" s="76">
        <v>563850489.408952</v>
      </c>
      <c r="I169" s="76">
        <v>77936059.056104004</v>
      </c>
      <c r="J169" s="76">
        <v>38797808.592065826</v>
      </c>
      <c r="K169" s="76">
        <v>5640770.6376592182</v>
      </c>
      <c r="L169" s="76">
        <v>31321551.199874792</v>
      </c>
      <c r="M169" s="76">
        <v>13544948.982901275</v>
      </c>
      <c r="N169" s="76">
        <v>9837836.4204325993</v>
      </c>
    </row>
    <row r="170" spans="1:14" ht="13.5" thickTop="1" x14ac:dyDescent="0.2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75" x14ac:dyDescent="0.2">
      <c r="A171" s="64" t="s">
        <v>0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">
        <v>67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98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70" t="s">
        <v>76</v>
      </c>
    </row>
    <row r="178" spans="2:14" x14ac:dyDescent="0.2">
      <c r="B178" s="4" t="s">
        <v>77</v>
      </c>
      <c r="C178" s="71" t="s">
        <v>78</v>
      </c>
      <c r="E178" s="72">
        <v>659031.37036667683</v>
      </c>
      <c r="G178" s="72">
        <v>470428.15690341673</v>
      </c>
      <c r="H178" s="72">
        <v>167674.14075595242</v>
      </c>
      <c r="I178" s="72">
        <v>20058.867318307544</v>
      </c>
      <c r="J178" s="72">
        <v>451.36866399046676</v>
      </c>
      <c r="K178" s="72">
        <v>418.83672500968981</v>
      </c>
      <c r="L178" s="72">
        <v>0</v>
      </c>
      <c r="M178" s="72">
        <v>0</v>
      </c>
      <c r="N178" s="72">
        <v>0</v>
      </c>
    </row>
    <row r="179" spans="2:14" x14ac:dyDescent="0.2">
      <c r="B179" s="4" t="s">
        <v>77</v>
      </c>
      <c r="C179" s="71" t="s">
        <v>79</v>
      </c>
      <c r="E179" s="72">
        <v>3112293.4245450543</v>
      </c>
      <c r="G179" s="72">
        <v>1995239.5052114581</v>
      </c>
      <c r="H179" s="72">
        <v>765390.09807220497</v>
      </c>
      <c r="I179" s="72">
        <v>213377.26245255407</v>
      </c>
      <c r="J179" s="72">
        <v>45640.275866506963</v>
      </c>
      <c r="K179" s="72">
        <v>28937.795782919602</v>
      </c>
      <c r="L179" s="72">
        <v>66544.942129927484</v>
      </c>
      <c r="M179" s="72">
        <v>-2836.4549705163649</v>
      </c>
      <c r="N179" s="72">
        <v>0</v>
      </c>
    </row>
    <row r="180" spans="2:14" x14ac:dyDescent="0.2">
      <c r="B180" s="4" t="s">
        <v>77</v>
      </c>
      <c r="C180" s="71" t="s">
        <v>80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">
      <c r="B181" s="4" t="s">
        <v>77</v>
      </c>
      <c r="C181" s="71" t="s">
        <v>81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">
      <c r="B182" s="4" t="s">
        <v>77</v>
      </c>
      <c r="C182" s="71" t="s">
        <v>82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">
      <c r="B183" s="4" t="s">
        <v>83</v>
      </c>
      <c r="C183" s="71" t="s">
        <v>83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">
      <c r="B184" s="4" t="s">
        <v>77</v>
      </c>
      <c r="C184" s="73" t="s">
        <v>84</v>
      </c>
      <c r="D184" s="73"/>
      <c r="E184" s="73">
        <v>3771324.794911731</v>
      </c>
      <c r="F184" s="73"/>
      <c r="G184" s="73">
        <v>2465667.6621148749</v>
      </c>
      <c r="H184" s="73">
        <v>933064.23882815742</v>
      </c>
      <c r="I184" s="73">
        <v>233436.12977086162</v>
      </c>
      <c r="J184" s="73">
        <v>46091.644530497433</v>
      </c>
      <c r="K184" s="73">
        <v>29356.632507929291</v>
      </c>
      <c r="L184" s="73">
        <v>66544.942129927484</v>
      </c>
      <c r="M184" s="73">
        <v>-2836.4549705163649</v>
      </c>
      <c r="N184" s="73">
        <v>0</v>
      </c>
    </row>
    <row r="185" spans="2:14" x14ac:dyDescent="0.2">
      <c r="B185" s="4" t="s">
        <v>77</v>
      </c>
      <c r="C185" s="71"/>
    </row>
    <row r="186" spans="2:14" x14ac:dyDescent="0.2">
      <c r="B186" s="70" t="s">
        <v>85</v>
      </c>
    </row>
    <row r="187" spans="2:14" x14ac:dyDescent="0.2">
      <c r="B187" s="4" t="s">
        <v>77</v>
      </c>
      <c r="C187" s="71" t="s">
        <v>78</v>
      </c>
      <c r="E187" s="72">
        <v>10104805.24342034</v>
      </c>
      <c r="G187" s="72">
        <v>7118835.2939896286</v>
      </c>
      <c r="H187" s="72">
        <v>2288738.3876347071</v>
      </c>
      <c r="I187" s="72">
        <v>430464.70336970652</v>
      </c>
      <c r="J187" s="72">
        <v>63053.984718942913</v>
      </c>
      <c r="K187" s="72">
        <v>81242.634157099528</v>
      </c>
      <c r="L187" s="72">
        <v>122470.23955025451</v>
      </c>
      <c r="M187" s="72">
        <v>0</v>
      </c>
      <c r="N187" s="72">
        <v>0</v>
      </c>
    </row>
    <row r="188" spans="2:14" x14ac:dyDescent="0.2">
      <c r="B188" s="4" t="s">
        <v>77</v>
      </c>
      <c r="C188" s="71" t="s">
        <v>79</v>
      </c>
      <c r="E188" s="72">
        <v>1204982.6952360775</v>
      </c>
      <c r="G188" s="72">
        <v>618166.35426269553</v>
      </c>
      <c r="H188" s="72">
        <v>237171.17078447482</v>
      </c>
      <c r="I188" s="72">
        <v>87265.163638981379</v>
      </c>
      <c r="J188" s="72">
        <v>91333.498545296126</v>
      </c>
      <c r="K188" s="72">
        <v>9328.1833737582092</v>
      </c>
      <c r="L188" s="72">
        <v>124305.83030985536</v>
      </c>
      <c r="M188" s="72">
        <v>37412.494321016289</v>
      </c>
      <c r="N188" s="72">
        <v>0</v>
      </c>
    </row>
    <row r="189" spans="2:14" x14ac:dyDescent="0.2">
      <c r="B189" s="4" t="s">
        <v>77</v>
      </c>
      <c r="C189" s="71" t="s">
        <v>80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">
      <c r="B190" s="4" t="s">
        <v>77</v>
      </c>
      <c r="C190" s="71" t="s">
        <v>81</v>
      </c>
      <c r="E190" s="72">
        <v>3083155.2318880912</v>
      </c>
      <c r="G190" s="72">
        <v>2200810.3079785937</v>
      </c>
      <c r="H190" s="72">
        <v>784432.16449077637</v>
      </c>
      <c r="I190" s="72">
        <v>93841.665964670814</v>
      </c>
      <c r="J190" s="72">
        <v>2111.6440285964754</v>
      </c>
      <c r="K190" s="72">
        <v>1959.4494254530157</v>
      </c>
      <c r="L190" s="72">
        <v>0</v>
      </c>
      <c r="M190" s="72">
        <v>0</v>
      </c>
      <c r="N190" s="72">
        <v>0</v>
      </c>
    </row>
    <row r="191" spans="2:14" x14ac:dyDescent="0.2">
      <c r="B191" s="4" t="s">
        <v>77</v>
      </c>
      <c r="C191" s="71" t="s">
        <v>82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">
      <c r="B192" s="4" t="s">
        <v>83</v>
      </c>
      <c r="C192" s="71" t="s">
        <v>83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">
      <c r="B193" s="4" t="s">
        <v>77</v>
      </c>
      <c r="C193" s="73" t="s">
        <v>84</v>
      </c>
      <c r="D193" s="73"/>
      <c r="E193" s="73">
        <v>14392943.170544509</v>
      </c>
      <c r="F193" s="73"/>
      <c r="G193" s="73">
        <v>9937811.9562309179</v>
      </c>
      <c r="H193" s="73">
        <v>3310341.7229099581</v>
      </c>
      <c r="I193" s="73">
        <v>611571.53297335876</v>
      </c>
      <c r="J193" s="73">
        <v>156499.1272928355</v>
      </c>
      <c r="K193" s="73">
        <v>92530.266956310748</v>
      </c>
      <c r="L193" s="73">
        <v>246776.06986010988</v>
      </c>
      <c r="M193" s="73">
        <v>37412.494321016289</v>
      </c>
      <c r="N193" s="73">
        <v>0</v>
      </c>
    </row>
    <row r="194" spans="2:14" x14ac:dyDescent="0.2">
      <c r="B194" s="4" t="s">
        <v>77</v>
      </c>
    </row>
    <row r="195" spans="2:14" x14ac:dyDescent="0.2">
      <c r="B195" s="70" t="s">
        <v>86</v>
      </c>
    </row>
    <row r="196" spans="2:14" x14ac:dyDescent="0.2">
      <c r="B196" s="4" t="s">
        <v>77</v>
      </c>
      <c r="C196" s="71" t="s">
        <v>78</v>
      </c>
      <c r="E196" s="72">
        <v>3074.2647659813792</v>
      </c>
      <c r="G196" s="72">
        <v>1961.3671538593851</v>
      </c>
      <c r="H196" s="72">
        <v>712.81599183184983</v>
      </c>
      <c r="I196" s="72">
        <v>153.90065642651976</v>
      </c>
      <c r="J196" s="72">
        <v>88.393213872843589</v>
      </c>
      <c r="K196" s="72">
        <v>9.1041784430952575</v>
      </c>
      <c r="L196" s="72">
        <v>107.48981617783471</v>
      </c>
      <c r="M196" s="72">
        <v>41.193755369851985</v>
      </c>
      <c r="N196" s="72">
        <v>0</v>
      </c>
    </row>
    <row r="197" spans="2:14" x14ac:dyDescent="0.2">
      <c r="B197" s="4" t="s">
        <v>77</v>
      </c>
      <c r="C197" s="71" t="s">
        <v>79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">
      <c r="B198" s="4" t="s">
        <v>77</v>
      </c>
      <c r="C198" s="71" t="s">
        <v>80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">
      <c r="B199" s="4" t="s">
        <v>77</v>
      </c>
      <c r="C199" s="71" t="s">
        <v>81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">
      <c r="B200" s="4" t="s">
        <v>77</v>
      </c>
      <c r="C200" s="71" t="s">
        <v>82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">
      <c r="B201" s="4" t="s">
        <v>83</v>
      </c>
      <c r="C201" s="71" t="s">
        <v>83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">
      <c r="B202" s="4" t="s">
        <v>77</v>
      </c>
      <c r="C202" s="73" t="s">
        <v>84</v>
      </c>
      <c r="D202" s="73"/>
      <c r="E202" s="73">
        <v>3074.2647659813792</v>
      </c>
      <c r="F202" s="73"/>
      <c r="G202" s="73">
        <v>1961.3671538593851</v>
      </c>
      <c r="H202" s="73">
        <v>712.81599183184983</v>
      </c>
      <c r="I202" s="73">
        <v>153.90065642651976</v>
      </c>
      <c r="J202" s="73">
        <v>88.393213872843589</v>
      </c>
      <c r="K202" s="73">
        <v>9.1041784430952575</v>
      </c>
      <c r="L202" s="73">
        <v>107.48981617783471</v>
      </c>
      <c r="M202" s="73">
        <v>41.193755369851985</v>
      </c>
      <c r="N202" s="73">
        <v>0</v>
      </c>
    </row>
    <row r="203" spans="2:14" x14ac:dyDescent="0.2">
      <c r="B203" s="4" t="s">
        <v>77</v>
      </c>
    </row>
    <row r="204" spans="2:14" x14ac:dyDescent="0.2">
      <c r="B204" s="70" t="s">
        <v>87</v>
      </c>
    </row>
    <row r="205" spans="2:14" x14ac:dyDescent="0.2">
      <c r="B205" s="4" t="s">
        <v>77</v>
      </c>
      <c r="C205" s="71" t="s">
        <v>78</v>
      </c>
      <c r="E205" s="72">
        <v>159463465.34280473</v>
      </c>
      <c r="G205" s="72">
        <v>110731243.4744997</v>
      </c>
      <c r="H205" s="72">
        <v>39506207.590475969</v>
      </c>
      <c r="I205" s="72">
        <v>6379733.8526961803</v>
      </c>
      <c r="J205" s="72">
        <v>1193342.5976092329</v>
      </c>
      <c r="K205" s="72">
        <v>130339.12741997192</v>
      </c>
      <c r="L205" s="72">
        <v>657101.01614974765</v>
      </c>
      <c r="M205" s="72">
        <v>865497.6839539241</v>
      </c>
      <c r="N205" s="72">
        <v>0</v>
      </c>
    </row>
    <row r="206" spans="2:14" x14ac:dyDescent="0.2">
      <c r="B206" s="4" t="s">
        <v>77</v>
      </c>
      <c r="C206" s="71" t="s">
        <v>79</v>
      </c>
      <c r="E206" s="72">
        <v>113153264.7235852</v>
      </c>
      <c r="G206" s="72">
        <v>68127636.11257787</v>
      </c>
      <c r="H206" s="72">
        <v>23704315.221137106</v>
      </c>
      <c r="I206" s="72">
        <v>7394669.0381677467</v>
      </c>
      <c r="J206" s="72">
        <v>5621696.3926413711</v>
      </c>
      <c r="K206" s="72">
        <v>782024.59689347958</v>
      </c>
      <c r="L206" s="72">
        <v>5505595.0995564554</v>
      </c>
      <c r="M206" s="72">
        <v>1686569.3705443651</v>
      </c>
      <c r="N206" s="72">
        <v>330758.89206679864</v>
      </c>
    </row>
    <row r="207" spans="2:14" x14ac:dyDescent="0.2">
      <c r="B207" s="4" t="s">
        <v>77</v>
      </c>
      <c r="C207" s="71" t="s">
        <v>80</v>
      </c>
      <c r="E207" s="72">
        <v>218775320.11801285</v>
      </c>
      <c r="G207" s="72">
        <v>146908713.63976294</v>
      </c>
      <c r="H207" s="72">
        <v>62218810.380682737</v>
      </c>
      <c r="I207" s="72">
        <v>3000142.6166398479</v>
      </c>
      <c r="J207" s="72">
        <v>1624093.0978014213</v>
      </c>
      <c r="K207" s="72">
        <v>320443.67940948426</v>
      </c>
      <c r="L207" s="72">
        <v>305589.4324452774</v>
      </c>
      <c r="M207" s="72">
        <v>278313.46851024113</v>
      </c>
      <c r="N207" s="72">
        <v>4119213.802760873</v>
      </c>
    </row>
    <row r="208" spans="2:14" x14ac:dyDescent="0.2">
      <c r="B208" s="4" t="s">
        <v>77</v>
      </c>
      <c r="C208" s="71" t="s">
        <v>81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">
      <c r="B209" s="4" t="s">
        <v>77</v>
      </c>
      <c r="C209" s="71" t="s">
        <v>82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">
      <c r="B210" s="4" t="s">
        <v>83</v>
      </c>
      <c r="C210" s="71" t="s">
        <v>83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">
      <c r="B211" s="4" t="s">
        <v>77</v>
      </c>
      <c r="C211" s="73" t="s">
        <v>84</v>
      </c>
      <c r="D211" s="73"/>
      <c r="E211" s="73">
        <v>491392050.18440276</v>
      </c>
      <c r="F211" s="73"/>
      <c r="G211" s="73">
        <v>325767593.2268405</v>
      </c>
      <c r="H211" s="73">
        <v>125429333.19229582</v>
      </c>
      <c r="I211" s="73">
        <v>16774545.507503774</v>
      </c>
      <c r="J211" s="73">
        <v>8439132.0880520251</v>
      </c>
      <c r="K211" s="73">
        <v>1232807.4037229358</v>
      </c>
      <c r="L211" s="73">
        <v>6468285.548151481</v>
      </c>
      <c r="M211" s="73">
        <v>2830380.5230085305</v>
      </c>
      <c r="N211" s="73">
        <v>4449972.6948276721</v>
      </c>
    </row>
    <row r="212" spans="2:14" x14ac:dyDescent="0.2">
      <c r="B212" s="4" t="s">
        <v>77</v>
      </c>
    </row>
    <row r="213" spans="2:14" x14ac:dyDescent="0.2">
      <c r="B213" s="70" t="s">
        <v>88</v>
      </c>
      <c r="M213" s="96">
        <v>9.3613735806925297E-3</v>
      </c>
    </row>
    <row r="214" spans="2:14" x14ac:dyDescent="0.2">
      <c r="B214" s="4" t="s">
        <v>77</v>
      </c>
      <c r="C214" s="71" t="s">
        <v>78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">
      <c r="B215" s="4" t="s">
        <v>77</v>
      </c>
      <c r="C215" s="71" t="s">
        <v>79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">
      <c r="B216" s="4" t="s">
        <v>77</v>
      </c>
      <c r="C216" s="71" t="s">
        <v>80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">
      <c r="B217" s="4" t="s">
        <v>77</v>
      </c>
      <c r="C217" s="71" t="s">
        <v>81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">
      <c r="B218" s="4" t="s">
        <v>77</v>
      </c>
      <c r="C218" s="71" t="s">
        <v>82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">
      <c r="B219" s="4" t="s">
        <v>83</v>
      </c>
      <c r="C219" s="71" t="s">
        <v>83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">
      <c r="B220" s="4" t="s">
        <v>77</v>
      </c>
      <c r="C220" s="73" t="s">
        <v>84</v>
      </c>
      <c r="D220" s="73"/>
      <c r="E220" s="73">
        <v>0</v>
      </c>
      <c r="F220" s="73"/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</row>
    <row r="221" spans="2:14" x14ac:dyDescent="0.2">
      <c r="B221" s="4" t="s">
        <v>77</v>
      </c>
    </row>
    <row r="222" spans="2:14" x14ac:dyDescent="0.2">
      <c r="B222" s="70" t="s">
        <v>89</v>
      </c>
    </row>
    <row r="223" spans="2:14" x14ac:dyDescent="0.2">
      <c r="B223" s="4" t="s">
        <v>77</v>
      </c>
      <c r="C223" s="71" t="s">
        <v>78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">
      <c r="B224" s="4" t="s">
        <v>77</v>
      </c>
      <c r="C224" s="71" t="s">
        <v>79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">
      <c r="B225" s="4" t="s">
        <v>77</v>
      </c>
      <c r="C225" s="71" t="s">
        <v>80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">
      <c r="B226" s="4" t="s">
        <v>77</v>
      </c>
      <c r="C226" s="71" t="s">
        <v>81</v>
      </c>
      <c r="E226" s="72">
        <v>29609980.04155872</v>
      </c>
      <c r="G226" s="72">
        <v>24346213.171131141</v>
      </c>
      <c r="H226" s="72">
        <v>3684555.1549258442</v>
      </c>
      <c r="I226" s="72">
        <v>632086.01003136265</v>
      </c>
      <c r="J226" s="72">
        <v>86458.447607177892</v>
      </c>
      <c r="K226" s="72">
        <v>99233.348717796514</v>
      </c>
      <c r="L226" s="72">
        <v>133883.1599002041</v>
      </c>
      <c r="M226" s="72">
        <v>0</v>
      </c>
      <c r="N226" s="72">
        <v>627550.74924518901</v>
      </c>
    </row>
    <row r="227" spans="2:14" x14ac:dyDescent="0.2">
      <c r="B227" s="4" t="s">
        <v>77</v>
      </c>
      <c r="C227" s="71" t="s">
        <v>82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">
      <c r="B228" s="4" t="s">
        <v>83</v>
      </c>
      <c r="C228" s="71" t="s">
        <v>83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">
      <c r="B229" s="4" t="s">
        <v>77</v>
      </c>
      <c r="C229" s="73" t="s">
        <v>84</v>
      </c>
      <c r="D229" s="73"/>
      <c r="E229" s="73">
        <v>29609980.04155872</v>
      </c>
      <c r="F229" s="73"/>
      <c r="G229" s="73">
        <v>24346213.171131141</v>
      </c>
      <c r="H229" s="73">
        <v>3684555.1549258442</v>
      </c>
      <c r="I229" s="73">
        <v>632086.01003136265</v>
      </c>
      <c r="J229" s="73">
        <v>86458.447607177892</v>
      </c>
      <c r="K229" s="73">
        <v>99233.348717796514</v>
      </c>
      <c r="L229" s="73">
        <v>133883.1599002041</v>
      </c>
      <c r="M229" s="73">
        <v>0</v>
      </c>
      <c r="N229" s="73">
        <v>627550.74924518901</v>
      </c>
    </row>
    <row r="230" spans="2:14" x14ac:dyDescent="0.2">
      <c r="B230" s="4" t="s">
        <v>77</v>
      </c>
    </row>
    <row r="231" spans="2:14" x14ac:dyDescent="0.2">
      <c r="B231" s="70" t="s">
        <v>90</v>
      </c>
    </row>
    <row r="232" spans="2:14" x14ac:dyDescent="0.2">
      <c r="B232" s="4" t="s">
        <v>77</v>
      </c>
      <c r="C232" s="71" t="s">
        <v>78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">
      <c r="B233" s="4" t="s">
        <v>77</v>
      </c>
      <c r="C233" s="71" t="s">
        <v>79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">
      <c r="B234" s="4" t="s">
        <v>77</v>
      </c>
      <c r="C234" s="71" t="s">
        <v>80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">
      <c r="B235" s="4" t="s">
        <v>77</v>
      </c>
      <c r="C235" s="71" t="s">
        <v>81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">
      <c r="B236" s="4" t="s">
        <v>77</v>
      </c>
      <c r="C236" s="71" t="s">
        <v>82</v>
      </c>
      <c r="E236" s="72">
        <v>831782.3981947042</v>
      </c>
      <c r="G236" s="72">
        <v>0</v>
      </c>
      <c r="H236" s="72">
        <v>1572.3762897074841</v>
      </c>
      <c r="I236" s="72">
        <v>106349.79227568579</v>
      </c>
      <c r="J236" s="72">
        <v>198025.78025008363</v>
      </c>
      <c r="K236" s="72">
        <v>3803.0952882275569</v>
      </c>
      <c r="L236" s="72">
        <v>340475.84147600771</v>
      </c>
      <c r="M236" s="72">
        <v>181555.51261499187</v>
      </c>
      <c r="N236" s="72">
        <v>0</v>
      </c>
    </row>
    <row r="237" spans="2:14" hidden="1" x14ac:dyDescent="0.2">
      <c r="B237" s="4" t="s">
        <v>83</v>
      </c>
      <c r="C237" s="71" t="s">
        <v>83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">
      <c r="B238" s="4" t="s">
        <v>77</v>
      </c>
      <c r="C238" s="73" t="s">
        <v>84</v>
      </c>
      <c r="D238" s="73"/>
      <c r="E238" s="73">
        <v>831782.3981947042</v>
      </c>
      <c r="F238" s="73"/>
      <c r="G238" s="73">
        <v>0</v>
      </c>
      <c r="H238" s="73">
        <v>1572.3762897074841</v>
      </c>
      <c r="I238" s="73">
        <v>106349.79227568579</v>
      </c>
      <c r="J238" s="73">
        <v>198025.78025008363</v>
      </c>
      <c r="K238" s="73">
        <v>3803.0952882275569</v>
      </c>
      <c r="L238" s="73">
        <v>340475.84147600771</v>
      </c>
      <c r="M238" s="73">
        <v>181555.51261499187</v>
      </c>
      <c r="N238" s="73">
        <v>0</v>
      </c>
    </row>
    <row r="239" spans="2:14" x14ac:dyDescent="0.2">
      <c r="B239" s="4" t="s">
        <v>77</v>
      </c>
    </row>
    <row r="240" spans="2:14" hidden="1" x14ac:dyDescent="0.2">
      <c r="B240" s="70" t="s">
        <v>83</v>
      </c>
    </row>
    <row r="241" spans="2:14" hidden="1" x14ac:dyDescent="0.2">
      <c r="B241" s="4" t="s">
        <v>83</v>
      </c>
      <c r="C241" s="71" t="s">
        <v>83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">
      <c r="B242" s="4" t="s">
        <v>83</v>
      </c>
      <c r="C242" s="71" t="s">
        <v>83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">
      <c r="B243" s="4" t="s">
        <v>83</v>
      </c>
      <c r="C243" s="71" t="s">
        <v>83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">
      <c r="B244" s="4" t="s">
        <v>83</v>
      </c>
      <c r="C244" s="71" t="s">
        <v>83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">
      <c r="B245" s="4" t="s">
        <v>83</v>
      </c>
      <c r="C245" s="71" t="s">
        <v>83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">
      <c r="B246" s="4" t="s">
        <v>83</v>
      </c>
      <c r="C246" s="71" t="s">
        <v>83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">
      <c r="B247" s="4" t="s">
        <v>83</v>
      </c>
      <c r="C247" s="73" t="s">
        <v>83</v>
      </c>
      <c r="D247" s="73"/>
      <c r="E247" s="73">
        <v>0</v>
      </c>
      <c r="F247" s="73"/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</row>
    <row r="248" spans="2:14" hidden="1" x14ac:dyDescent="0.2">
      <c r="B248" s="4" t="s">
        <v>83</v>
      </c>
    </row>
    <row r="249" spans="2:14" hidden="1" x14ac:dyDescent="0.2">
      <c r="B249" s="70" t="s">
        <v>83</v>
      </c>
    </row>
    <row r="250" spans="2:14" hidden="1" x14ac:dyDescent="0.2">
      <c r="B250" s="4" t="s">
        <v>83</v>
      </c>
      <c r="C250" s="71" t="s">
        <v>83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">
      <c r="B251" s="4" t="s">
        <v>83</v>
      </c>
      <c r="C251" s="71" t="s">
        <v>83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">
      <c r="B252" s="4" t="s">
        <v>83</v>
      </c>
      <c r="C252" s="71" t="s">
        <v>83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">
      <c r="B253" s="4" t="s">
        <v>83</v>
      </c>
      <c r="C253" s="71" t="s">
        <v>83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">
      <c r="B254" s="4" t="s">
        <v>83</v>
      </c>
      <c r="C254" s="71" t="s">
        <v>83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">
      <c r="B255" s="4" t="s">
        <v>83</v>
      </c>
      <c r="C255" s="71" t="s">
        <v>83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">
      <c r="B256" s="4" t="s">
        <v>83</v>
      </c>
      <c r="C256" s="73" t="s">
        <v>83</v>
      </c>
      <c r="D256" s="73"/>
      <c r="E256" s="73">
        <v>0</v>
      </c>
      <c r="F256" s="73"/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</row>
    <row r="257" spans="2:14" hidden="1" x14ac:dyDescent="0.2">
      <c r="B257" s="4" t="s">
        <v>83</v>
      </c>
    </row>
    <row r="258" spans="2:14" hidden="1" x14ac:dyDescent="0.2">
      <c r="B258" s="70" t="s">
        <v>83</v>
      </c>
    </row>
    <row r="259" spans="2:14" hidden="1" x14ac:dyDescent="0.2">
      <c r="B259" s="4" t="s">
        <v>83</v>
      </c>
      <c r="C259" s="71" t="s">
        <v>83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">
      <c r="B260" s="4" t="s">
        <v>83</v>
      </c>
      <c r="C260" s="71" t="s">
        <v>83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">
      <c r="B261" s="4" t="s">
        <v>83</v>
      </c>
      <c r="C261" s="71" t="s">
        <v>83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">
      <c r="B262" s="4" t="s">
        <v>83</v>
      </c>
      <c r="C262" s="71" t="s">
        <v>83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">
      <c r="B263" s="4" t="s">
        <v>83</v>
      </c>
      <c r="C263" s="71" t="s">
        <v>83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">
      <c r="B264" s="4" t="s">
        <v>83</v>
      </c>
      <c r="C264" s="71" t="s">
        <v>83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">
      <c r="B265" s="4" t="s">
        <v>83</v>
      </c>
      <c r="C265" s="73" t="s">
        <v>83</v>
      </c>
      <c r="D265" s="73"/>
      <c r="E265" s="73">
        <v>0</v>
      </c>
      <c r="F265" s="73"/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</row>
    <row r="266" spans="2:14" hidden="1" x14ac:dyDescent="0.2">
      <c r="B266" s="4" t="s">
        <v>83</v>
      </c>
    </row>
    <row r="268" spans="2:14" x14ac:dyDescent="0.2">
      <c r="B268" s="13" t="s">
        <v>55</v>
      </c>
    </row>
    <row r="269" spans="2:14" x14ac:dyDescent="0.2">
      <c r="B269" s="4" t="s">
        <v>77</v>
      </c>
      <c r="C269" s="71" t="s">
        <v>78</v>
      </c>
      <c r="E269" s="72">
        <v>170230376.22135773</v>
      </c>
      <c r="G269" s="72">
        <v>118322468.29254662</v>
      </c>
      <c r="H269" s="72">
        <v>41963332.934858464</v>
      </c>
      <c r="I269" s="72">
        <v>6830411.3240406215</v>
      </c>
      <c r="J269" s="72">
        <v>1256936.3442060391</v>
      </c>
      <c r="K269" s="72">
        <v>212009.70248052425</v>
      </c>
      <c r="L269" s="72">
        <v>779678.74551618006</v>
      </c>
      <c r="M269" s="72">
        <v>865538.87770929409</v>
      </c>
      <c r="N269" s="72">
        <v>0</v>
      </c>
    </row>
    <row r="270" spans="2:14" x14ac:dyDescent="0.2">
      <c r="B270" s="4" t="s">
        <v>77</v>
      </c>
      <c r="C270" s="71" t="s">
        <v>79</v>
      </c>
      <c r="E270" s="72">
        <v>117470540.84336632</v>
      </c>
      <c r="G270" s="72">
        <v>70741041.972052023</v>
      </c>
      <c r="H270" s="72">
        <v>24706876.489993785</v>
      </c>
      <c r="I270" s="72">
        <v>7695311.4642592818</v>
      </c>
      <c r="J270" s="72">
        <v>5758670.1670531752</v>
      </c>
      <c r="K270" s="72">
        <v>820290.57605015719</v>
      </c>
      <c r="L270" s="72">
        <v>5696445.8719962388</v>
      </c>
      <c r="M270" s="72">
        <v>1721145.409894865</v>
      </c>
      <c r="N270" s="72">
        <v>330758.89206679864</v>
      </c>
    </row>
    <row r="271" spans="2:14" x14ac:dyDescent="0.2">
      <c r="B271" s="4" t="s">
        <v>77</v>
      </c>
      <c r="C271" s="71" t="s">
        <v>80</v>
      </c>
      <c r="E271" s="72">
        <v>218775320.11801285</v>
      </c>
      <c r="G271" s="72">
        <v>146908713.63976294</v>
      </c>
      <c r="H271" s="72">
        <v>62218810.380682737</v>
      </c>
      <c r="I271" s="72">
        <v>3000142.6166398479</v>
      </c>
      <c r="J271" s="72">
        <v>1624093.0978014213</v>
      </c>
      <c r="K271" s="72">
        <v>320443.67940948426</v>
      </c>
      <c r="L271" s="72">
        <v>305589.4324452774</v>
      </c>
      <c r="M271" s="72">
        <v>278313.46851024113</v>
      </c>
      <c r="N271" s="72">
        <v>4119213.802760873</v>
      </c>
    </row>
    <row r="272" spans="2:14" x14ac:dyDescent="0.2">
      <c r="B272" s="4" t="s">
        <v>77</v>
      </c>
      <c r="C272" s="71" t="s">
        <v>81</v>
      </c>
      <c r="E272" s="72">
        <v>32693135.273446813</v>
      </c>
      <c r="G272" s="72">
        <v>26547023.479109734</v>
      </c>
      <c r="H272" s="72">
        <v>4468987.3194166198</v>
      </c>
      <c r="I272" s="72">
        <v>725927.67599603371</v>
      </c>
      <c r="J272" s="72">
        <v>88570.091635774384</v>
      </c>
      <c r="K272" s="72">
        <v>101192.79814324953</v>
      </c>
      <c r="L272" s="72">
        <v>133883.1599002041</v>
      </c>
      <c r="M272" s="72">
        <v>0</v>
      </c>
      <c r="N272" s="72">
        <v>627550.74924518901</v>
      </c>
    </row>
    <row r="273" spans="1:15" x14ac:dyDescent="0.2">
      <c r="B273" s="4" t="s">
        <v>77</v>
      </c>
      <c r="C273" s="71" t="s">
        <v>82</v>
      </c>
      <c r="E273" s="72">
        <v>831782.3981947042</v>
      </c>
      <c r="G273" s="72">
        <v>0</v>
      </c>
      <c r="H273" s="72">
        <v>1572.3762897074841</v>
      </c>
      <c r="I273" s="72">
        <v>106349.79227568579</v>
      </c>
      <c r="J273" s="72">
        <v>198025.78025008363</v>
      </c>
      <c r="K273" s="72">
        <v>3803.0952882275569</v>
      </c>
      <c r="L273" s="72">
        <v>340475.84147600771</v>
      </c>
      <c r="M273" s="72">
        <v>181555.51261499187</v>
      </c>
      <c r="N273" s="72">
        <v>0</v>
      </c>
    </row>
    <row r="274" spans="1:15" hidden="1" x14ac:dyDescent="0.2">
      <c r="B274" s="4" t="s">
        <v>83</v>
      </c>
      <c r="C274" s="71" t="s">
        <v>83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">
      <c r="A276" s="44"/>
      <c r="B276" s="44" t="s">
        <v>77</v>
      </c>
    </row>
    <row r="277" spans="1:15" ht="13.5" thickBot="1" x14ac:dyDescent="0.25">
      <c r="A277" s="44"/>
      <c r="B277" s="77"/>
      <c r="C277" s="76" t="s">
        <v>57</v>
      </c>
      <c r="D277" s="76"/>
      <c r="E277" s="76">
        <v>540001154.85437846</v>
      </c>
      <c r="F277" s="76"/>
      <c r="G277" s="76">
        <v>362519247.38347137</v>
      </c>
      <c r="H277" s="76">
        <v>133359579.50124131</v>
      </c>
      <c r="I277" s="76">
        <v>18358142.873211473</v>
      </c>
      <c r="J277" s="76">
        <v>8926295.4809464943</v>
      </c>
      <c r="K277" s="76">
        <v>1457739.8513716429</v>
      </c>
      <c r="L277" s="76">
        <v>7256073.051333908</v>
      </c>
      <c r="M277" s="76">
        <v>3046553.2687293924</v>
      </c>
      <c r="N277" s="76">
        <v>5077523.4440728612</v>
      </c>
    </row>
    <row r="278" spans="1:15" ht="13.5" thickTop="1" x14ac:dyDescent="0.2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.5" thickBot="1" x14ac:dyDescent="0.25">
      <c r="A279" s="44"/>
      <c r="B279" s="77"/>
      <c r="C279" s="76" t="s">
        <v>58</v>
      </c>
      <c r="D279" s="76"/>
      <c r="E279" s="76">
        <v>422530614.01101202</v>
      </c>
      <c r="F279" s="76"/>
      <c r="G279" s="76">
        <v>291778205.41141927</v>
      </c>
      <c r="H279" s="76">
        <v>108652703.01124753</v>
      </c>
      <c r="I279" s="76">
        <v>10662831.40895219</v>
      </c>
      <c r="J279" s="76">
        <v>3167625.3138933186</v>
      </c>
      <c r="K279" s="76">
        <v>637449.27532148547</v>
      </c>
      <c r="L279" s="76">
        <v>1559627.1793376692</v>
      </c>
      <c r="M279" s="76">
        <v>1325407.858834527</v>
      </c>
      <c r="N279" s="76">
        <v>4746764.5520060621</v>
      </c>
      <c r="O279" s="77"/>
    </row>
    <row r="280" spans="1:15" ht="13.5" thickTop="1" x14ac:dyDescent="0.2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75" x14ac:dyDescent="0.2">
      <c r="A281" s="79" t="s">
        <v>0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">
        <v>67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99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70" t="s">
        <v>76</v>
      </c>
    </row>
    <row r="288" spans="1:15" x14ac:dyDescent="0.2">
      <c r="B288" s="4" t="s">
        <v>77</v>
      </c>
      <c r="C288" s="71" t="s">
        <v>60</v>
      </c>
      <c r="E288" s="80">
        <v>5.4000000000000003E-3</v>
      </c>
      <c r="F288" s="81"/>
      <c r="G288" s="80">
        <v>5.4999999999999997E-3</v>
      </c>
      <c r="H288" s="80">
        <v>5.4999999999999997E-3</v>
      </c>
      <c r="I288" s="80">
        <v>4.1999999999999997E-3</v>
      </c>
      <c r="J288" s="80">
        <v>5.9999999999999995E-4</v>
      </c>
      <c r="K288" s="80">
        <v>5.0000000000000001E-3</v>
      </c>
      <c r="L288" s="80">
        <v>0</v>
      </c>
      <c r="M288" s="80">
        <v>0</v>
      </c>
      <c r="N288" s="80">
        <v>0</v>
      </c>
    </row>
    <row r="289" spans="2:14" x14ac:dyDescent="0.2">
      <c r="B289" s="4" t="s">
        <v>77</v>
      </c>
      <c r="C289" s="71" t="s">
        <v>61</v>
      </c>
      <c r="E289" s="80">
        <v>2.5999999999999999E-3</v>
      </c>
      <c r="F289" s="81"/>
      <c r="G289" s="80">
        <v>3.3E-3</v>
      </c>
      <c r="H289" s="80">
        <v>3.3E-3</v>
      </c>
      <c r="I289" s="80">
        <v>2.5000000000000001E-3</v>
      </c>
      <c r="J289" s="80">
        <v>5.0000000000000001E-4</v>
      </c>
      <c r="K289" s="80">
        <v>3.0999999999999999E-3</v>
      </c>
      <c r="L289" s="80">
        <v>5.0000000000000001E-4</v>
      </c>
      <c r="M289" s="80">
        <v>-1E-4</v>
      </c>
      <c r="N289" s="80">
        <v>0</v>
      </c>
    </row>
    <row r="290" spans="2:14" x14ac:dyDescent="0.2">
      <c r="B290" s="4" t="s">
        <v>77</v>
      </c>
      <c r="C290" s="71" t="s">
        <v>62</v>
      </c>
      <c r="D290" s="71"/>
      <c r="E290" s="80">
        <v>0</v>
      </c>
      <c r="F290" s="81"/>
      <c r="G290" s="80">
        <v>0</v>
      </c>
      <c r="H290" s="80">
        <v>0</v>
      </c>
      <c r="I290" s="80">
        <v>0</v>
      </c>
      <c r="J290" s="80">
        <v>0</v>
      </c>
      <c r="K290" s="80">
        <v>0</v>
      </c>
      <c r="L290" s="80">
        <v>0</v>
      </c>
      <c r="M290" s="80">
        <v>0</v>
      </c>
      <c r="N290" s="80">
        <v>0</v>
      </c>
    </row>
    <row r="291" spans="2:14" x14ac:dyDescent="0.2">
      <c r="B291" s="4" t="s">
        <v>77</v>
      </c>
      <c r="C291" s="71" t="s">
        <v>63</v>
      </c>
      <c r="D291" s="71"/>
      <c r="E291" s="80">
        <v>0</v>
      </c>
      <c r="F291" s="81"/>
      <c r="G291" s="80">
        <v>0</v>
      </c>
      <c r="H291" s="80">
        <v>0</v>
      </c>
      <c r="I291" s="80">
        <v>0</v>
      </c>
      <c r="J291" s="80">
        <v>0</v>
      </c>
      <c r="K291" s="80">
        <v>0</v>
      </c>
      <c r="L291" s="80">
        <v>0</v>
      </c>
      <c r="M291" s="80">
        <v>0</v>
      </c>
      <c r="N291" s="80">
        <v>0</v>
      </c>
    </row>
    <row r="292" spans="2:14" x14ac:dyDescent="0.2">
      <c r="B292" s="4" t="s">
        <v>77</v>
      </c>
      <c r="C292" s="71" t="s">
        <v>64</v>
      </c>
      <c r="D292" s="71"/>
      <c r="E292" s="80">
        <v>0</v>
      </c>
      <c r="F292" s="81"/>
      <c r="G292" s="80">
        <v>0</v>
      </c>
      <c r="H292" s="80">
        <v>0</v>
      </c>
      <c r="I292" s="80">
        <v>0</v>
      </c>
      <c r="J292" s="80">
        <v>0</v>
      </c>
      <c r="K292" s="80">
        <v>0</v>
      </c>
      <c r="L292" s="80">
        <v>0</v>
      </c>
      <c r="M292" s="80">
        <v>0</v>
      </c>
      <c r="N292" s="80">
        <v>0</v>
      </c>
    </row>
    <row r="293" spans="2:14" hidden="1" x14ac:dyDescent="0.2">
      <c r="B293" s="4" t="s">
        <v>83</v>
      </c>
      <c r="C293" s="71" t="s">
        <v>83</v>
      </c>
      <c r="D293" s="71"/>
      <c r="E293" s="80">
        <v>0</v>
      </c>
      <c r="F293" s="81"/>
      <c r="G293" s="80">
        <v>0</v>
      </c>
      <c r="H293" s="80">
        <v>0</v>
      </c>
      <c r="I293" s="80">
        <v>0</v>
      </c>
      <c r="J293" s="80">
        <v>0</v>
      </c>
      <c r="K293" s="80">
        <v>0</v>
      </c>
      <c r="L293" s="80">
        <v>0</v>
      </c>
      <c r="M293" s="80">
        <v>0</v>
      </c>
      <c r="N293" s="80">
        <v>0</v>
      </c>
    </row>
    <row r="294" spans="2:14" x14ac:dyDescent="0.2">
      <c r="B294" s="44"/>
      <c r="C294" s="71" t="s">
        <v>65</v>
      </c>
      <c r="E294" s="80">
        <v>3.2000000000000002E-3</v>
      </c>
      <c r="G294" s="80">
        <v>4.0000000000000001E-3</v>
      </c>
      <c r="H294" s="80">
        <v>4.0000000000000001E-3</v>
      </c>
      <c r="I294" s="80">
        <v>2.7000000000000001E-3</v>
      </c>
      <c r="J294" s="80">
        <v>5.0000000000000001E-4</v>
      </c>
      <c r="K294" s="80">
        <v>3.2000000000000002E-3</v>
      </c>
      <c r="L294" s="80">
        <v>5.0000000000000001E-4</v>
      </c>
      <c r="M294" s="80">
        <v>-1E-4</v>
      </c>
      <c r="N294" s="80">
        <v>0</v>
      </c>
    </row>
    <row r="295" spans="2:14" x14ac:dyDescent="0.2">
      <c r="B295" s="4" t="s">
        <v>77</v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70" t="s">
        <v>85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4" t="s">
        <v>77</v>
      </c>
      <c r="C297" s="71" t="s">
        <v>60</v>
      </c>
      <c r="E297" s="80">
        <v>8.3099999999999993E-2</v>
      </c>
      <c r="F297" s="81"/>
      <c r="G297" s="80">
        <v>8.3900000000000002E-2</v>
      </c>
      <c r="H297" s="80">
        <v>7.5700000000000003E-2</v>
      </c>
      <c r="I297" s="80">
        <v>8.9800000000000005E-2</v>
      </c>
      <c r="J297" s="80">
        <v>8.2699999999999996E-2</v>
      </c>
      <c r="K297" s="80">
        <v>0.96130000000000004</v>
      </c>
      <c r="L297" s="80">
        <v>0.4264</v>
      </c>
      <c r="M297" s="80">
        <v>0</v>
      </c>
      <c r="N297" s="80">
        <v>0</v>
      </c>
    </row>
    <row r="298" spans="2:14" x14ac:dyDescent="0.2">
      <c r="B298" s="4" t="s">
        <v>77</v>
      </c>
      <c r="C298" s="71" t="s">
        <v>61</v>
      </c>
      <c r="E298" s="80">
        <v>1E-3</v>
      </c>
      <c r="F298" s="81"/>
      <c r="G298" s="80">
        <v>1E-3</v>
      </c>
      <c r="H298" s="80">
        <v>1E-3</v>
      </c>
      <c r="I298" s="80">
        <v>1E-3</v>
      </c>
      <c r="J298" s="80">
        <v>1E-3</v>
      </c>
      <c r="K298" s="80">
        <v>1E-3</v>
      </c>
      <c r="L298" s="80">
        <v>1E-3</v>
      </c>
      <c r="M298" s="80">
        <v>1E-3</v>
      </c>
      <c r="N298" s="80">
        <v>0</v>
      </c>
    </row>
    <row r="299" spans="2:14" x14ac:dyDescent="0.2">
      <c r="B299" s="4" t="s">
        <v>77</v>
      </c>
      <c r="C299" s="71" t="s">
        <v>62</v>
      </c>
      <c r="D299" s="71"/>
      <c r="E299" s="80">
        <v>0</v>
      </c>
      <c r="F299" s="81"/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</row>
    <row r="300" spans="2:14" x14ac:dyDescent="0.2">
      <c r="B300" s="4" t="s">
        <v>77</v>
      </c>
      <c r="C300" s="71" t="s">
        <v>63</v>
      </c>
      <c r="D300" s="71"/>
      <c r="E300" s="80">
        <v>0.30940000000000001</v>
      </c>
      <c r="F300" s="81"/>
      <c r="G300" s="80">
        <v>0.23749999999999999</v>
      </c>
      <c r="H300" s="80">
        <v>1.1531</v>
      </c>
      <c r="I300" s="80">
        <v>5.8585000000000003</v>
      </c>
      <c r="J300" s="80">
        <v>6.1924999999999999</v>
      </c>
      <c r="K300" s="80">
        <v>0.72250000000000003</v>
      </c>
      <c r="L300" s="80">
        <v>0</v>
      </c>
      <c r="M300" s="80">
        <v>0</v>
      </c>
      <c r="N300" s="80">
        <v>0</v>
      </c>
    </row>
    <row r="301" spans="2:14" x14ac:dyDescent="0.2">
      <c r="B301" s="4" t="s">
        <v>77</v>
      </c>
      <c r="C301" s="71" t="s">
        <v>64</v>
      </c>
      <c r="D301" s="71"/>
      <c r="E301" s="80">
        <v>0</v>
      </c>
      <c r="F301" s="81"/>
      <c r="G301" s="80">
        <v>0</v>
      </c>
      <c r="H301" s="80">
        <v>0</v>
      </c>
      <c r="I301" s="80">
        <v>0</v>
      </c>
      <c r="J301" s="80">
        <v>0</v>
      </c>
      <c r="K301" s="80">
        <v>0</v>
      </c>
      <c r="L301" s="80">
        <v>0</v>
      </c>
      <c r="M301" s="80">
        <v>0</v>
      </c>
      <c r="N301" s="80">
        <v>0</v>
      </c>
    </row>
    <row r="302" spans="2:14" hidden="1" x14ac:dyDescent="0.2">
      <c r="B302" s="4" t="s">
        <v>83</v>
      </c>
      <c r="C302" s="71" t="s">
        <v>83</v>
      </c>
      <c r="D302" s="71"/>
      <c r="E302" s="80">
        <v>0</v>
      </c>
      <c r="F302" s="81"/>
      <c r="G302" s="80">
        <v>0</v>
      </c>
      <c r="H302" s="80">
        <v>0</v>
      </c>
      <c r="I302" s="80">
        <v>0</v>
      </c>
      <c r="J302" s="80">
        <v>0</v>
      </c>
      <c r="K302" s="80">
        <v>0</v>
      </c>
      <c r="L302" s="80">
        <v>0</v>
      </c>
      <c r="M302" s="80">
        <v>0</v>
      </c>
      <c r="N302" s="80">
        <v>0</v>
      </c>
    </row>
    <row r="303" spans="2:14" x14ac:dyDescent="0.2">
      <c r="B303" s="44"/>
      <c r="C303" s="71" t="s">
        <v>65</v>
      </c>
      <c r="E303" s="80">
        <v>9.4999999999999998E-3</v>
      </c>
      <c r="G303" s="80">
        <v>1.26E-2</v>
      </c>
      <c r="H303" s="80">
        <v>1.0699999999999999E-2</v>
      </c>
      <c r="I303" s="80">
        <v>6.0000000000000001E-3</v>
      </c>
      <c r="J303" s="80">
        <v>1.6999999999999999E-3</v>
      </c>
      <c r="K303" s="80">
        <v>9.7999999999999997E-3</v>
      </c>
      <c r="L303" s="80">
        <v>2E-3</v>
      </c>
      <c r="M303" s="80">
        <v>1E-3</v>
      </c>
      <c r="N303" s="80">
        <v>0</v>
      </c>
    </row>
    <row r="304" spans="2:14" x14ac:dyDescent="0.2">
      <c r="B304" s="4" t="s">
        <v>77</v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70" t="s">
        <v>86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4" t="s">
        <v>77</v>
      </c>
      <c r="C306" s="71" t="s">
        <v>60</v>
      </c>
      <c r="E306" s="80">
        <v>0</v>
      </c>
      <c r="F306" s="81"/>
      <c r="G306" s="80">
        <v>0</v>
      </c>
      <c r="H306" s="80">
        <v>0</v>
      </c>
      <c r="I306" s="80">
        <v>0</v>
      </c>
      <c r="J306" s="80">
        <v>1E-4</v>
      </c>
      <c r="K306" s="80">
        <v>1E-4</v>
      </c>
      <c r="L306" s="80">
        <v>4.0000000000000002E-4</v>
      </c>
      <c r="M306" s="80">
        <v>1E-4</v>
      </c>
      <c r="N306" s="80">
        <v>0</v>
      </c>
    </row>
    <row r="307" spans="2:14" x14ac:dyDescent="0.2">
      <c r="B307" s="4" t="s">
        <v>77</v>
      </c>
      <c r="C307" s="71" t="s">
        <v>61</v>
      </c>
      <c r="E307" s="80">
        <v>0</v>
      </c>
      <c r="F307" s="81"/>
      <c r="G307" s="80">
        <v>0</v>
      </c>
      <c r="H307" s="80">
        <v>0</v>
      </c>
      <c r="I307" s="80">
        <v>0</v>
      </c>
      <c r="J307" s="80">
        <v>0</v>
      </c>
      <c r="K307" s="80">
        <v>0</v>
      </c>
      <c r="L307" s="80">
        <v>0</v>
      </c>
      <c r="M307" s="80">
        <v>0</v>
      </c>
      <c r="N307" s="80">
        <v>0</v>
      </c>
    </row>
    <row r="308" spans="2:14" x14ac:dyDescent="0.2">
      <c r="B308" s="4" t="s">
        <v>77</v>
      </c>
      <c r="C308" s="71" t="s">
        <v>62</v>
      </c>
      <c r="D308" s="71"/>
      <c r="E308" s="80">
        <v>0</v>
      </c>
      <c r="F308" s="81"/>
      <c r="G308" s="80">
        <v>0</v>
      </c>
      <c r="H308" s="80">
        <v>0</v>
      </c>
      <c r="I308" s="80">
        <v>0</v>
      </c>
      <c r="J308" s="80">
        <v>0</v>
      </c>
      <c r="K308" s="80">
        <v>0</v>
      </c>
      <c r="L308" s="80">
        <v>0</v>
      </c>
      <c r="M308" s="80">
        <v>0</v>
      </c>
      <c r="N308" s="80">
        <v>0</v>
      </c>
    </row>
    <row r="309" spans="2:14" x14ac:dyDescent="0.2">
      <c r="B309" s="4" t="s">
        <v>77</v>
      </c>
      <c r="C309" s="71" t="s">
        <v>63</v>
      </c>
      <c r="D309" s="71"/>
      <c r="E309" s="80">
        <v>0</v>
      </c>
      <c r="F309" s="81"/>
      <c r="G309" s="80">
        <v>0</v>
      </c>
      <c r="H309" s="80">
        <v>0</v>
      </c>
      <c r="I309" s="80">
        <v>0</v>
      </c>
      <c r="J309" s="80">
        <v>0</v>
      </c>
      <c r="K309" s="80">
        <v>0</v>
      </c>
      <c r="L309" s="80">
        <v>0</v>
      </c>
      <c r="M309" s="80">
        <v>0</v>
      </c>
      <c r="N309" s="80">
        <v>0</v>
      </c>
    </row>
    <row r="310" spans="2:14" x14ac:dyDescent="0.2">
      <c r="B310" s="4" t="s">
        <v>77</v>
      </c>
      <c r="C310" s="71" t="s">
        <v>64</v>
      </c>
      <c r="D310" s="71"/>
      <c r="E310" s="80">
        <v>0</v>
      </c>
      <c r="F310" s="81"/>
      <c r="G310" s="80">
        <v>0</v>
      </c>
      <c r="H310" s="80">
        <v>0</v>
      </c>
      <c r="I310" s="80">
        <v>0</v>
      </c>
      <c r="J310" s="80">
        <v>0</v>
      </c>
      <c r="K310" s="80">
        <v>0</v>
      </c>
      <c r="L310" s="80">
        <v>0</v>
      </c>
      <c r="M310" s="80">
        <v>0</v>
      </c>
      <c r="N310" s="80">
        <v>0</v>
      </c>
    </row>
    <row r="311" spans="2:14" hidden="1" x14ac:dyDescent="0.2">
      <c r="B311" s="4" t="s">
        <v>83</v>
      </c>
      <c r="C311" s="71" t="s">
        <v>83</v>
      </c>
      <c r="D311" s="71"/>
      <c r="E311" s="80">
        <v>0</v>
      </c>
      <c r="F311" s="81"/>
      <c r="G311" s="80">
        <v>0</v>
      </c>
      <c r="H311" s="80">
        <v>0</v>
      </c>
      <c r="I311" s="80">
        <v>0</v>
      </c>
      <c r="J311" s="80">
        <v>0</v>
      </c>
      <c r="K311" s="80">
        <v>0</v>
      </c>
      <c r="L311" s="80">
        <v>0</v>
      </c>
      <c r="M311" s="80">
        <v>0</v>
      </c>
      <c r="N311" s="80">
        <v>0</v>
      </c>
    </row>
    <row r="312" spans="2:14" x14ac:dyDescent="0.2">
      <c r="B312" s="44"/>
      <c r="C312" s="71" t="s">
        <v>65</v>
      </c>
      <c r="E312" s="80">
        <v>0</v>
      </c>
      <c r="G312" s="80">
        <v>0</v>
      </c>
      <c r="H312" s="80">
        <v>0</v>
      </c>
      <c r="I312" s="80">
        <v>0</v>
      </c>
      <c r="J312" s="80">
        <v>0</v>
      </c>
      <c r="K312" s="80">
        <v>0</v>
      </c>
      <c r="L312" s="80">
        <v>0</v>
      </c>
      <c r="M312" s="80">
        <v>0</v>
      </c>
      <c r="N312" s="80">
        <v>0</v>
      </c>
    </row>
    <row r="313" spans="2:14" x14ac:dyDescent="0.2">
      <c r="B313" s="4" t="s">
        <v>77</v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70" t="s">
        <v>87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4" t="s">
        <v>77</v>
      </c>
      <c r="C315" s="71" t="s">
        <v>60</v>
      </c>
      <c r="E315" s="80">
        <v>1.3117000000000001</v>
      </c>
      <c r="F315" s="81"/>
      <c r="G315" s="80">
        <v>1.3056000000000001</v>
      </c>
      <c r="H315" s="80">
        <v>1.3069</v>
      </c>
      <c r="I315" s="80">
        <v>1.3307</v>
      </c>
      <c r="J315" s="80">
        <v>1.5652999999999999</v>
      </c>
      <c r="K315" s="80">
        <v>1.5423</v>
      </c>
      <c r="L315" s="80">
        <v>2.2879</v>
      </c>
      <c r="M315" s="80">
        <v>1.4315</v>
      </c>
      <c r="N315" s="80">
        <v>0</v>
      </c>
    </row>
    <row r="316" spans="2:14" x14ac:dyDescent="0.2">
      <c r="B316" s="4" t="s">
        <v>77</v>
      </c>
      <c r="C316" s="71" t="s">
        <v>61</v>
      </c>
      <c r="E316" s="80">
        <v>9.4700000000000006E-2</v>
      </c>
      <c r="F316" s="81"/>
      <c r="G316" s="80">
        <v>0.11119999999999999</v>
      </c>
      <c r="H316" s="80">
        <v>0.1008</v>
      </c>
      <c r="I316" s="80">
        <v>8.5500000000000007E-2</v>
      </c>
      <c r="J316" s="80">
        <v>6.2100000000000002E-2</v>
      </c>
      <c r="K316" s="80">
        <v>8.4599999999999995E-2</v>
      </c>
      <c r="L316" s="80">
        <v>4.4699999999999997E-2</v>
      </c>
      <c r="M316" s="80">
        <v>4.5499999999999999E-2</v>
      </c>
      <c r="N316" s="80">
        <v>0</v>
      </c>
    </row>
    <row r="317" spans="2:14" x14ac:dyDescent="0.2">
      <c r="B317" s="4" t="s">
        <v>77</v>
      </c>
      <c r="C317" s="71" t="s">
        <v>62</v>
      </c>
      <c r="D317" s="71"/>
      <c r="E317" s="80">
        <v>21.9483</v>
      </c>
      <c r="F317" s="81"/>
      <c r="G317" s="80">
        <v>15.8553</v>
      </c>
      <c r="H317" s="80">
        <v>91.458799999999997</v>
      </c>
      <c r="I317" s="80">
        <v>173.43870000000001</v>
      </c>
      <c r="J317" s="80">
        <v>1035.7737</v>
      </c>
      <c r="K317" s="80">
        <v>117.0784</v>
      </c>
      <c r="L317" s="80">
        <v>1697.7191</v>
      </c>
      <c r="M317" s="80">
        <v>2319.2788999999998</v>
      </c>
      <c r="N317" s="80">
        <v>0</v>
      </c>
    </row>
    <row r="318" spans="2:14" x14ac:dyDescent="0.2">
      <c r="B318" s="4" t="s">
        <v>77</v>
      </c>
      <c r="C318" s="71" t="s">
        <v>63</v>
      </c>
      <c r="D318" s="71"/>
      <c r="E318" s="80">
        <v>0</v>
      </c>
      <c r="F318" s="81"/>
      <c r="G318" s="80">
        <v>0</v>
      </c>
      <c r="H318" s="80">
        <v>0</v>
      </c>
      <c r="I318" s="80">
        <v>0</v>
      </c>
      <c r="J318" s="80">
        <v>0</v>
      </c>
      <c r="K318" s="80">
        <v>0</v>
      </c>
      <c r="L318" s="80">
        <v>0</v>
      </c>
      <c r="M318" s="80">
        <v>0</v>
      </c>
      <c r="N318" s="80">
        <v>0</v>
      </c>
    </row>
    <row r="319" spans="2:14" x14ac:dyDescent="0.2">
      <c r="B319" s="4" t="s">
        <v>77</v>
      </c>
      <c r="C319" s="71" t="s">
        <v>64</v>
      </c>
      <c r="D319" s="71"/>
      <c r="E319" s="80">
        <v>0</v>
      </c>
      <c r="F319" s="81"/>
      <c r="G319" s="80">
        <v>0</v>
      </c>
      <c r="H319" s="80">
        <v>0</v>
      </c>
      <c r="I319" s="80">
        <v>0</v>
      </c>
      <c r="J319" s="80">
        <v>0</v>
      </c>
      <c r="K319" s="80">
        <v>0</v>
      </c>
      <c r="L319" s="80">
        <v>0</v>
      </c>
      <c r="M319" s="80">
        <v>0</v>
      </c>
      <c r="N319" s="80">
        <v>0</v>
      </c>
    </row>
    <row r="320" spans="2:14" hidden="1" x14ac:dyDescent="0.2">
      <c r="B320" s="4" t="s">
        <v>83</v>
      </c>
      <c r="C320" s="71" t="s">
        <v>83</v>
      </c>
      <c r="D320" s="71"/>
      <c r="E320" s="80">
        <v>0</v>
      </c>
      <c r="F320" s="81"/>
      <c r="G320" s="80">
        <v>0</v>
      </c>
      <c r="H320" s="80">
        <v>0</v>
      </c>
      <c r="I320" s="80">
        <v>0</v>
      </c>
      <c r="J320" s="80">
        <v>0</v>
      </c>
      <c r="K320" s="80">
        <v>0</v>
      </c>
      <c r="L320" s="80">
        <v>0</v>
      </c>
      <c r="M320" s="80">
        <v>0</v>
      </c>
      <c r="N320" s="80">
        <v>0</v>
      </c>
    </row>
    <row r="321" spans="1:14" x14ac:dyDescent="0.2">
      <c r="B321" s="44"/>
      <c r="C321" s="71" t="s">
        <v>65</v>
      </c>
      <c r="E321" s="80">
        <v>0.22819999999999999</v>
      </c>
      <c r="G321" s="80">
        <v>0.2918</v>
      </c>
      <c r="H321" s="80">
        <v>0.26879999999999998</v>
      </c>
      <c r="I321" s="80">
        <v>0.15920000000000001</v>
      </c>
      <c r="J321" s="80">
        <v>7.5300000000000006E-2</v>
      </c>
      <c r="K321" s="80">
        <v>9.8699999999999996E-2</v>
      </c>
      <c r="L321" s="80">
        <v>0.05</v>
      </c>
      <c r="M321" s="80">
        <v>6.88E-2</v>
      </c>
      <c r="N321" s="80">
        <v>0</v>
      </c>
    </row>
    <row r="322" spans="1:14" x14ac:dyDescent="0.2">
      <c r="A322" s="44"/>
      <c r="B322" s="44" t="s">
        <v>77</v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44"/>
      <c r="B323" s="83" t="s">
        <v>88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4" t="s">
        <v>77</v>
      </c>
      <c r="C324" s="71" t="s">
        <v>60</v>
      </c>
      <c r="E324" s="80">
        <v>0</v>
      </c>
      <c r="F324" s="81"/>
      <c r="G324" s="80">
        <v>0</v>
      </c>
      <c r="H324" s="80">
        <v>0</v>
      </c>
      <c r="I324" s="80">
        <v>0</v>
      </c>
      <c r="J324" s="80">
        <v>0</v>
      </c>
      <c r="K324" s="80">
        <v>0</v>
      </c>
      <c r="L324" s="80">
        <v>0</v>
      </c>
      <c r="M324" s="80">
        <v>0</v>
      </c>
      <c r="N324" s="80">
        <v>0</v>
      </c>
    </row>
    <row r="325" spans="1:14" x14ac:dyDescent="0.2">
      <c r="B325" s="4" t="s">
        <v>77</v>
      </c>
      <c r="C325" s="71" t="s">
        <v>61</v>
      </c>
      <c r="E325" s="80">
        <v>0</v>
      </c>
      <c r="F325" s="81"/>
      <c r="G325" s="80">
        <v>0</v>
      </c>
      <c r="H325" s="80">
        <v>0</v>
      </c>
      <c r="I325" s="80">
        <v>0</v>
      </c>
      <c r="J325" s="80">
        <v>0</v>
      </c>
      <c r="K325" s="80">
        <v>0</v>
      </c>
      <c r="L325" s="80">
        <v>0</v>
      </c>
      <c r="M325" s="80">
        <v>0</v>
      </c>
      <c r="N325" s="80">
        <v>0</v>
      </c>
    </row>
    <row r="326" spans="1:14" x14ac:dyDescent="0.2">
      <c r="B326" s="4" t="s">
        <v>77</v>
      </c>
      <c r="C326" s="71" t="s">
        <v>62</v>
      </c>
      <c r="D326" s="71"/>
      <c r="E326" s="80">
        <v>0</v>
      </c>
      <c r="F326" s="81"/>
      <c r="G326" s="80">
        <v>0</v>
      </c>
      <c r="H326" s="80">
        <v>0</v>
      </c>
      <c r="I326" s="80">
        <v>0</v>
      </c>
      <c r="J326" s="80">
        <v>0</v>
      </c>
      <c r="K326" s="80">
        <v>0</v>
      </c>
      <c r="L326" s="80">
        <v>0</v>
      </c>
      <c r="M326" s="80">
        <v>0</v>
      </c>
      <c r="N326" s="80">
        <v>0</v>
      </c>
    </row>
    <row r="327" spans="1:14" x14ac:dyDescent="0.2">
      <c r="B327" s="4" t="s">
        <v>77</v>
      </c>
      <c r="C327" s="71" t="s">
        <v>63</v>
      </c>
      <c r="D327" s="71"/>
      <c r="E327" s="80">
        <v>0</v>
      </c>
      <c r="F327" s="81"/>
      <c r="G327" s="80">
        <v>0</v>
      </c>
      <c r="H327" s="80">
        <v>0</v>
      </c>
      <c r="I327" s="80">
        <v>0</v>
      </c>
      <c r="J327" s="80">
        <v>0</v>
      </c>
      <c r="K327" s="80">
        <v>0</v>
      </c>
      <c r="L327" s="80">
        <v>0</v>
      </c>
      <c r="M327" s="80">
        <v>0</v>
      </c>
      <c r="N327" s="80">
        <v>0</v>
      </c>
    </row>
    <row r="328" spans="1:14" x14ac:dyDescent="0.2">
      <c r="B328" s="4" t="s">
        <v>77</v>
      </c>
      <c r="C328" s="71" t="s">
        <v>64</v>
      </c>
      <c r="D328" s="71"/>
      <c r="E328" s="80">
        <v>0</v>
      </c>
      <c r="F328" s="81"/>
      <c r="G328" s="80">
        <v>0</v>
      </c>
      <c r="H328" s="80">
        <v>0</v>
      </c>
      <c r="I328" s="80">
        <v>0</v>
      </c>
      <c r="J328" s="80">
        <v>0</v>
      </c>
      <c r="K328" s="80">
        <v>0</v>
      </c>
      <c r="L328" s="80">
        <v>0</v>
      </c>
      <c r="M328" s="80">
        <v>0</v>
      </c>
      <c r="N328" s="80">
        <v>0</v>
      </c>
    </row>
    <row r="329" spans="1:14" hidden="1" x14ac:dyDescent="0.2">
      <c r="B329" s="4" t="s">
        <v>83</v>
      </c>
      <c r="C329" s="71" t="s">
        <v>83</v>
      </c>
      <c r="D329" s="71"/>
      <c r="E329" s="80">
        <v>0</v>
      </c>
      <c r="F329" s="81"/>
      <c r="G329" s="80">
        <v>0</v>
      </c>
      <c r="H329" s="80">
        <v>0</v>
      </c>
      <c r="I329" s="80">
        <v>0</v>
      </c>
      <c r="J329" s="80">
        <v>0</v>
      </c>
      <c r="K329" s="80">
        <v>0</v>
      </c>
      <c r="L329" s="80">
        <v>0</v>
      </c>
      <c r="M329" s="80">
        <v>0</v>
      </c>
      <c r="N329" s="80">
        <v>0</v>
      </c>
    </row>
    <row r="330" spans="1:14" x14ac:dyDescent="0.2">
      <c r="B330" s="44"/>
      <c r="C330" s="71" t="s">
        <v>65</v>
      </c>
      <c r="E330" s="80">
        <v>0</v>
      </c>
      <c r="G330" s="80">
        <v>0</v>
      </c>
      <c r="H330" s="80">
        <v>0</v>
      </c>
      <c r="I330" s="80">
        <v>0</v>
      </c>
      <c r="J330" s="80">
        <v>0</v>
      </c>
      <c r="K330" s="80">
        <v>0</v>
      </c>
      <c r="L330" s="80">
        <v>0</v>
      </c>
      <c r="M330" s="80">
        <v>0</v>
      </c>
      <c r="N330" s="80">
        <v>0</v>
      </c>
    </row>
    <row r="331" spans="1:14" x14ac:dyDescent="0.2">
      <c r="A331" s="44"/>
      <c r="B331" s="44" t="s">
        <v>77</v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44"/>
      <c r="B332" s="83" t="s">
        <v>89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4" t="s">
        <v>77</v>
      </c>
      <c r="C333" s="71" t="s">
        <v>60</v>
      </c>
      <c r="E333" s="85">
        <v>0</v>
      </c>
      <c r="F333" s="81"/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</row>
    <row r="334" spans="1:14" x14ac:dyDescent="0.2">
      <c r="B334" s="4" t="s">
        <v>77</v>
      </c>
      <c r="C334" s="71" t="s">
        <v>61</v>
      </c>
      <c r="E334" s="85">
        <v>0</v>
      </c>
      <c r="F334" s="81"/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</row>
    <row r="335" spans="1:14" x14ac:dyDescent="0.2">
      <c r="B335" s="4" t="s">
        <v>77</v>
      </c>
      <c r="C335" s="71" t="s">
        <v>62</v>
      </c>
      <c r="D335" s="71"/>
      <c r="E335" s="85">
        <v>0</v>
      </c>
      <c r="F335" s="81"/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x14ac:dyDescent="0.2">
      <c r="B336" s="4" t="s">
        <v>77</v>
      </c>
      <c r="C336" s="71" t="s">
        <v>63</v>
      </c>
      <c r="D336" s="71"/>
      <c r="E336" s="85">
        <v>2.9710000000000001</v>
      </c>
      <c r="F336" s="81"/>
      <c r="G336" s="85">
        <v>2.6280000000000001</v>
      </c>
      <c r="H336" s="85">
        <v>5.4160000000000004</v>
      </c>
      <c r="I336" s="85">
        <v>39.460999999999999</v>
      </c>
      <c r="J336" s="85">
        <v>253.54400000000001</v>
      </c>
      <c r="K336" s="85">
        <v>36.590000000000003</v>
      </c>
      <c r="L336" s="85">
        <v>2231.386</v>
      </c>
      <c r="M336" s="85">
        <v>0</v>
      </c>
      <c r="N336" s="85">
        <v>0</v>
      </c>
    </row>
    <row r="337" spans="1:14" x14ac:dyDescent="0.2">
      <c r="B337" s="4" t="s">
        <v>77</v>
      </c>
      <c r="C337" s="71" t="s">
        <v>64</v>
      </c>
      <c r="D337" s="71"/>
      <c r="E337" s="85">
        <v>0</v>
      </c>
      <c r="F337" s="81"/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</row>
    <row r="338" spans="1:14" hidden="1" x14ac:dyDescent="0.2">
      <c r="B338" s="4" t="s">
        <v>83</v>
      </c>
      <c r="C338" s="71" t="s">
        <v>83</v>
      </c>
      <c r="D338" s="71"/>
      <c r="E338" s="85">
        <v>0</v>
      </c>
      <c r="F338" s="81"/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</row>
    <row r="339" spans="1:14" x14ac:dyDescent="0.2">
      <c r="A339" s="44"/>
      <c r="B339" s="44" t="s">
        <v>77</v>
      </c>
      <c r="C339" s="74" t="s">
        <v>84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44"/>
      <c r="B340" s="44" t="s">
        <v>77</v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44"/>
      <c r="B341" s="83" t="s">
        <v>90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4" t="s">
        <v>77</v>
      </c>
      <c r="C342" s="71" t="s">
        <v>60</v>
      </c>
      <c r="E342" s="85">
        <v>0</v>
      </c>
      <c r="F342" s="81"/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</row>
    <row r="343" spans="1:14" x14ac:dyDescent="0.2">
      <c r="B343" s="4" t="s">
        <v>77</v>
      </c>
      <c r="C343" s="71" t="s">
        <v>61</v>
      </c>
      <c r="E343" s="85">
        <v>0</v>
      </c>
      <c r="F343" s="81"/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</row>
    <row r="344" spans="1:14" x14ac:dyDescent="0.2">
      <c r="B344" s="4" t="s">
        <v>77</v>
      </c>
      <c r="C344" s="71" t="s">
        <v>62</v>
      </c>
      <c r="D344" s="71"/>
      <c r="E344" s="85">
        <v>0</v>
      </c>
      <c r="F344" s="81"/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</row>
    <row r="345" spans="1:14" x14ac:dyDescent="0.2">
      <c r="B345" s="4" t="s">
        <v>77</v>
      </c>
      <c r="C345" s="71" t="s">
        <v>63</v>
      </c>
      <c r="D345" s="71"/>
      <c r="E345" s="85">
        <v>0</v>
      </c>
      <c r="F345" s="81"/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</row>
    <row r="346" spans="1:14" x14ac:dyDescent="0.2">
      <c r="B346" s="4" t="s">
        <v>77</v>
      </c>
      <c r="C346" s="71" t="s">
        <v>64</v>
      </c>
      <c r="D346" s="71"/>
      <c r="E346" s="85">
        <v>296.74700000000001</v>
      </c>
      <c r="F346" s="81"/>
      <c r="G346" s="85">
        <v>0</v>
      </c>
      <c r="H346" s="85">
        <v>50.722000000000001</v>
      </c>
      <c r="I346" s="85">
        <v>83.085999999999999</v>
      </c>
      <c r="J346" s="85">
        <v>161.38999999999999</v>
      </c>
      <c r="K346" s="85">
        <v>152.124</v>
      </c>
      <c r="L346" s="85">
        <v>2837.299</v>
      </c>
      <c r="M346" s="85">
        <v>1512.963</v>
      </c>
      <c r="N346" s="85">
        <v>0</v>
      </c>
    </row>
    <row r="347" spans="1:14" hidden="1" x14ac:dyDescent="0.2">
      <c r="B347" s="4" t="s">
        <v>83</v>
      </c>
      <c r="C347" s="71" t="s">
        <v>83</v>
      </c>
      <c r="D347" s="71"/>
      <c r="E347" s="85">
        <v>0</v>
      </c>
      <c r="F347" s="81"/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</row>
    <row r="348" spans="1:14" x14ac:dyDescent="0.2">
      <c r="A348" s="44"/>
      <c r="B348" s="44" t="s">
        <v>77</v>
      </c>
      <c r="C348" s="74" t="s">
        <v>84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44"/>
      <c r="B349" s="44" t="s">
        <v>77</v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44"/>
      <c r="B350" s="83" t="s">
        <v>83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4" t="s">
        <v>83</v>
      </c>
      <c r="C351" s="71" t="s">
        <v>83</v>
      </c>
      <c r="E351" s="85">
        <v>0</v>
      </c>
      <c r="F351" s="81"/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</row>
    <row r="352" spans="1:14" hidden="1" x14ac:dyDescent="0.2">
      <c r="B352" s="4" t="s">
        <v>83</v>
      </c>
      <c r="C352" s="71" t="s">
        <v>83</v>
      </c>
      <c r="E352" s="85">
        <v>0</v>
      </c>
      <c r="F352" s="81"/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</row>
    <row r="353" spans="1:14" hidden="1" x14ac:dyDescent="0.2">
      <c r="B353" s="4" t="s">
        <v>83</v>
      </c>
      <c r="C353" s="71" t="s">
        <v>83</v>
      </c>
      <c r="D353" s="71"/>
      <c r="E353" s="85">
        <v>0</v>
      </c>
      <c r="F353" s="81"/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</row>
    <row r="354" spans="1:14" hidden="1" x14ac:dyDescent="0.2">
      <c r="B354" s="4" t="s">
        <v>83</v>
      </c>
      <c r="C354" s="71" t="s">
        <v>83</v>
      </c>
      <c r="D354" s="71"/>
      <c r="E354" s="85">
        <v>0</v>
      </c>
      <c r="F354" s="81"/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</row>
    <row r="355" spans="1:14" hidden="1" x14ac:dyDescent="0.2">
      <c r="B355" s="4" t="s">
        <v>83</v>
      </c>
      <c r="C355" s="71" t="s">
        <v>83</v>
      </c>
      <c r="D355" s="71"/>
      <c r="E355" s="85">
        <v>0</v>
      </c>
      <c r="F355" s="81"/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</row>
    <row r="356" spans="1:14" hidden="1" x14ac:dyDescent="0.2">
      <c r="B356" s="4" t="s">
        <v>83</v>
      </c>
      <c r="C356" s="71" t="s">
        <v>83</v>
      </c>
      <c r="D356" s="71"/>
      <c r="E356" s="85">
        <v>0</v>
      </c>
      <c r="F356" s="81"/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</row>
    <row r="357" spans="1:14" hidden="1" x14ac:dyDescent="0.2">
      <c r="A357" s="44"/>
      <c r="B357" s="44" t="s">
        <v>83</v>
      </c>
      <c r="C357" s="74" t="s">
        <v>83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44"/>
      <c r="B358" s="44" t="s">
        <v>83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44"/>
      <c r="B359" s="83" t="s">
        <v>83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4" t="s">
        <v>83</v>
      </c>
      <c r="C360" s="71" t="s">
        <v>83</v>
      </c>
      <c r="E360" s="85">
        <v>0</v>
      </c>
      <c r="F360" s="81"/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</row>
    <row r="361" spans="1:14" hidden="1" x14ac:dyDescent="0.2">
      <c r="B361" s="4" t="s">
        <v>83</v>
      </c>
      <c r="C361" s="71" t="s">
        <v>83</v>
      </c>
      <c r="E361" s="85">
        <v>0</v>
      </c>
      <c r="F361" s="81"/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</row>
    <row r="362" spans="1:14" hidden="1" x14ac:dyDescent="0.2">
      <c r="B362" s="4" t="s">
        <v>83</v>
      </c>
      <c r="C362" s="71" t="s">
        <v>83</v>
      </c>
      <c r="D362" s="71"/>
      <c r="E362" s="85">
        <v>0</v>
      </c>
      <c r="F362" s="81"/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</row>
    <row r="363" spans="1:14" hidden="1" x14ac:dyDescent="0.2">
      <c r="B363" s="4" t="s">
        <v>83</v>
      </c>
      <c r="C363" s="71" t="s">
        <v>83</v>
      </c>
      <c r="D363" s="71"/>
      <c r="E363" s="85">
        <v>0</v>
      </c>
      <c r="F363" s="81"/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</row>
    <row r="364" spans="1:14" hidden="1" x14ac:dyDescent="0.2">
      <c r="B364" s="4" t="s">
        <v>83</v>
      </c>
      <c r="C364" s="71" t="s">
        <v>83</v>
      </c>
      <c r="D364" s="71"/>
      <c r="E364" s="85">
        <v>0</v>
      </c>
      <c r="F364" s="81"/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</row>
    <row r="365" spans="1:14" hidden="1" x14ac:dyDescent="0.2">
      <c r="B365" s="4" t="s">
        <v>83</v>
      </c>
      <c r="C365" s="71" t="s">
        <v>83</v>
      </c>
      <c r="D365" s="71"/>
      <c r="E365" s="85">
        <v>0</v>
      </c>
      <c r="F365" s="81"/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</row>
    <row r="366" spans="1:14" hidden="1" x14ac:dyDescent="0.2">
      <c r="A366" s="44"/>
      <c r="B366" s="44" t="s">
        <v>83</v>
      </c>
      <c r="C366" s="74" t="s">
        <v>83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44"/>
      <c r="B367" s="44" t="s">
        <v>83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44"/>
      <c r="B368" s="83" t="s">
        <v>83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4" t="s">
        <v>83</v>
      </c>
      <c r="C369" s="71" t="s">
        <v>83</v>
      </c>
      <c r="E369" s="85">
        <v>0</v>
      </c>
      <c r="F369" s="81"/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</row>
    <row r="370" spans="1:14" hidden="1" x14ac:dyDescent="0.2">
      <c r="B370" s="4" t="s">
        <v>83</v>
      </c>
      <c r="C370" s="71" t="s">
        <v>83</v>
      </c>
      <c r="E370" s="85">
        <v>0</v>
      </c>
      <c r="F370" s="81"/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</row>
    <row r="371" spans="1:14" hidden="1" x14ac:dyDescent="0.2">
      <c r="B371" s="4" t="s">
        <v>83</v>
      </c>
      <c r="C371" s="71" t="s">
        <v>83</v>
      </c>
      <c r="D371" s="71"/>
      <c r="E371" s="85">
        <v>0</v>
      </c>
      <c r="F371" s="81"/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</row>
    <row r="372" spans="1:14" hidden="1" x14ac:dyDescent="0.2">
      <c r="B372" s="4" t="s">
        <v>83</v>
      </c>
      <c r="C372" s="71" t="s">
        <v>83</v>
      </c>
      <c r="D372" s="71"/>
      <c r="E372" s="85">
        <v>0</v>
      </c>
      <c r="F372" s="81"/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idden="1" x14ac:dyDescent="0.2">
      <c r="B373" s="4" t="s">
        <v>83</v>
      </c>
      <c r="C373" s="71" t="s">
        <v>83</v>
      </c>
      <c r="D373" s="71"/>
      <c r="E373" s="85">
        <v>0</v>
      </c>
      <c r="F373" s="81"/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</row>
    <row r="374" spans="1:14" hidden="1" x14ac:dyDescent="0.2">
      <c r="B374" s="4" t="s">
        <v>83</v>
      </c>
      <c r="C374" s="71" t="s">
        <v>83</v>
      </c>
      <c r="D374" s="71"/>
      <c r="E374" s="85">
        <v>0</v>
      </c>
      <c r="F374" s="81"/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</row>
    <row r="375" spans="1:14" hidden="1" x14ac:dyDescent="0.2">
      <c r="A375" s="44"/>
      <c r="B375" s="44" t="s">
        <v>83</v>
      </c>
      <c r="C375" s="74" t="s">
        <v>83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44"/>
      <c r="B376" s="44" t="s">
        <v>83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4" t="s">
        <v>77</v>
      </c>
      <c r="C379" s="71" t="s">
        <v>60</v>
      </c>
      <c r="E379" s="80">
        <v>1.4001999999999999</v>
      </c>
      <c r="F379" s="81"/>
      <c r="G379" s="80">
        <v>1.3951</v>
      </c>
      <c r="H379" s="80">
        <v>1.3882000000000001</v>
      </c>
      <c r="I379" s="80">
        <v>1.4247000000000001</v>
      </c>
      <c r="J379" s="80">
        <v>1.6487000000000001</v>
      </c>
      <c r="K379" s="80">
        <v>2.5087000000000002</v>
      </c>
      <c r="L379" s="80">
        <v>2.7147000000000001</v>
      </c>
      <c r="M379" s="80">
        <v>1.4316</v>
      </c>
      <c r="N379" s="80">
        <v>0</v>
      </c>
    </row>
    <row r="380" spans="1:14" x14ac:dyDescent="0.2">
      <c r="B380" s="4" t="s">
        <v>77</v>
      </c>
      <c r="C380" s="71" t="s">
        <v>61</v>
      </c>
      <c r="E380" s="80">
        <v>9.8299999999999998E-2</v>
      </c>
      <c r="F380" s="81"/>
      <c r="G380" s="80">
        <v>0.1154</v>
      </c>
      <c r="H380" s="80">
        <v>0.1051</v>
      </c>
      <c r="I380" s="80">
        <v>8.8900000000000007E-2</v>
      </c>
      <c r="J380" s="80">
        <v>6.3600000000000004E-2</v>
      </c>
      <c r="K380" s="80">
        <v>8.8700000000000001E-2</v>
      </c>
      <c r="L380" s="80">
        <v>4.6199999999999998E-2</v>
      </c>
      <c r="M380" s="80">
        <v>4.6399999999999997E-2</v>
      </c>
      <c r="N380" s="80">
        <v>0</v>
      </c>
    </row>
    <row r="381" spans="1:14" s="88" customFormat="1" x14ac:dyDescent="0.2">
      <c r="B381" s="88" t="s">
        <v>77</v>
      </c>
      <c r="C381" s="89" t="s">
        <v>62</v>
      </c>
      <c r="D381" s="89"/>
      <c r="E381" s="90">
        <v>21.9483</v>
      </c>
      <c r="F381" s="90"/>
      <c r="G381" s="90">
        <v>15.8553</v>
      </c>
      <c r="H381" s="90">
        <v>91.458799999999997</v>
      </c>
      <c r="I381" s="90">
        <v>173.43870000000001</v>
      </c>
      <c r="J381" s="90">
        <v>1035.7737</v>
      </c>
      <c r="K381" s="90">
        <v>117.0784</v>
      </c>
      <c r="L381" s="90">
        <v>1697.7191</v>
      </c>
      <c r="M381" s="90">
        <v>2319.2788999999998</v>
      </c>
      <c r="N381" s="90">
        <v>0</v>
      </c>
    </row>
    <row r="382" spans="1:14" s="88" customFormat="1" x14ac:dyDescent="0.2">
      <c r="B382" s="88" t="s">
        <v>77</v>
      </c>
      <c r="C382" s="89" t="s">
        <v>63</v>
      </c>
      <c r="D382" s="89"/>
      <c r="E382" s="90">
        <v>3.2808000000000002</v>
      </c>
      <c r="F382" s="90"/>
      <c r="G382" s="90">
        <v>2.8651</v>
      </c>
      <c r="H382" s="90">
        <v>6.5694999999999997</v>
      </c>
      <c r="I382" s="90">
        <v>45.319499999999998</v>
      </c>
      <c r="J382" s="90">
        <v>259.73630000000003</v>
      </c>
      <c r="K382" s="90">
        <v>37.313000000000002</v>
      </c>
      <c r="L382" s="90">
        <v>2231.386</v>
      </c>
      <c r="M382" s="90">
        <v>0</v>
      </c>
      <c r="N382" s="90">
        <v>0</v>
      </c>
    </row>
    <row r="383" spans="1:14" s="88" customFormat="1" x14ac:dyDescent="0.2">
      <c r="B383" s="88" t="s">
        <v>77</v>
      </c>
      <c r="C383" s="89" t="s">
        <v>64</v>
      </c>
      <c r="D383" s="89"/>
      <c r="E383" s="90">
        <v>296.74720000000002</v>
      </c>
      <c r="F383" s="90"/>
      <c r="G383" s="90">
        <v>0</v>
      </c>
      <c r="H383" s="90">
        <v>50.721800000000002</v>
      </c>
      <c r="I383" s="90">
        <v>83.085800000000006</v>
      </c>
      <c r="J383" s="90">
        <v>161.39019999999999</v>
      </c>
      <c r="K383" s="90">
        <v>152.12379999999999</v>
      </c>
      <c r="L383" s="90">
        <v>2837.2986999999998</v>
      </c>
      <c r="M383" s="90">
        <v>1512.9626000000001</v>
      </c>
      <c r="N383" s="90">
        <v>0</v>
      </c>
    </row>
    <row r="384" spans="1:14" hidden="1" x14ac:dyDescent="0.2">
      <c r="B384" s="4" t="s">
        <v>83</v>
      </c>
      <c r="C384" s="71" t="s">
        <v>83</v>
      </c>
      <c r="D384" s="71"/>
      <c r="E384" s="80">
        <v>0</v>
      </c>
      <c r="F384" s="81"/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</row>
    <row r="385" spans="2:14" x14ac:dyDescent="0.2">
      <c r="B385" s="44"/>
      <c r="C385" s="71" t="s">
        <v>65</v>
      </c>
      <c r="E385" s="80">
        <v>0.24079999999999999</v>
      </c>
      <c r="G385" s="80">
        <v>0.3085</v>
      </c>
      <c r="H385" s="80">
        <v>0.28349999999999997</v>
      </c>
      <c r="I385" s="80">
        <v>0.16789999999999999</v>
      </c>
      <c r="J385" s="80">
        <v>7.7499999999999999E-2</v>
      </c>
      <c r="K385" s="80">
        <v>0.1116</v>
      </c>
      <c r="L385" s="80">
        <v>5.2600000000000001E-2</v>
      </c>
      <c r="M385" s="80">
        <v>6.9699999999999998E-2</v>
      </c>
      <c r="N385" s="80">
        <v>0</v>
      </c>
    </row>
    <row r="386" spans="2:14" x14ac:dyDescent="0.2">
      <c r="B386" s="44"/>
      <c r="C386" s="71" t="s">
        <v>66</v>
      </c>
      <c r="E386" s="91">
        <v>25.311599999999999</v>
      </c>
      <c r="F386" s="92"/>
      <c r="G386" s="91">
        <v>18.720500000000001</v>
      </c>
      <c r="H386" s="91">
        <v>98.0304</v>
      </c>
      <c r="I386" s="91">
        <v>221.55279999999999</v>
      </c>
      <c r="J386" s="91">
        <v>1218.5516</v>
      </c>
      <c r="K386" s="91">
        <v>155.4401</v>
      </c>
      <c r="L386" s="91">
        <v>4333.0469000000003</v>
      </c>
      <c r="M386" s="91">
        <v>3832.2415000000001</v>
      </c>
      <c r="N386" s="91">
        <v>0</v>
      </c>
    </row>
    <row r="387" spans="2:14" x14ac:dyDescent="0.2">
      <c r="B387" s="44" t="s">
        <v>77</v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77"/>
      <c r="C388" s="93" t="s">
        <v>91</v>
      </c>
      <c r="D388" s="93"/>
      <c r="E388" s="94">
        <v>121572960</v>
      </c>
      <c r="F388" s="94"/>
      <c r="G388" s="94">
        <v>84811015.630108565</v>
      </c>
      <c r="H388" s="94">
        <v>30229088.041891437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">
      <c r="B389" s="77"/>
      <c r="C389" s="93" t="s">
        <v>92</v>
      </c>
      <c r="D389" s="93"/>
      <c r="E389" s="94">
        <v>1194623705.1601946</v>
      </c>
      <c r="F389" s="94"/>
      <c r="G389" s="94">
        <v>612852104.39473593</v>
      </c>
      <c r="H389" s="94">
        <v>235132258.67880297</v>
      </c>
      <c r="I389" s="94">
        <v>86514962.853791341</v>
      </c>
      <c r="J389" s="94">
        <v>90548323.115999997</v>
      </c>
      <c r="K389" s="94">
        <v>9247990.8868645746</v>
      </c>
      <c r="L389" s="94">
        <v>123237198.47999999</v>
      </c>
      <c r="M389" s="94">
        <v>37090866.750000007</v>
      </c>
      <c r="N389" s="94">
        <v>0</v>
      </c>
    </row>
    <row r="390" spans="2:14" x14ac:dyDescent="0.2">
      <c r="B390" s="77"/>
      <c r="C390" s="93" t="s">
        <v>93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">
      <c r="B391" s="77"/>
      <c r="C391" s="93" t="s">
        <v>94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">
      <c r="B392" s="77"/>
      <c r="C392" s="93" t="s">
        <v>95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">
      <c r="B393" s="77"/>
      <c r="C393" s="93" t="s">
        <v>83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3" footer="0.3"/>
  <pageSetup scale="52" orientation="landscape" r:id="rId1"/>
  <headerFooter>
    <oddFooter>&amp;R&amp;12Exh. JDT-10
                   Page &amp;P of &amp;N</oddFooter>
  </headerFooter>
  <rowBreaks count="3" manualBreakCount="3">
    <brk id="61" max="13" man="1"/>
    <brk id="169" max="13" man="1"/>
    <brk id="27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9DFD22-DABF-444F-B586-0892C5CCD01D}"/>
</file>

<file path=customXml/itemProps2.xml><?xml version="1.0" encoding="utf-8"?>
<ds:datastoreItem xmlns:ds="http://schemas.openxmlformats.org/officeDocument/2006/customXml" ds:itemID="{46CFFAD8-B4E6-461E-A76D-192B5C6936D1}"/>
</file>

<file path=customXml/itemProps3.xml><?xml version="1.0" encoding="utf-8"?>
<ds:datastoreItem xmlns:ds="http://schemas.openxmlformats.org/officeDocument/2006/customXml" ds:itemID="{0BD5D425-39A0-4B19-98CE-86B3C3194D4A}"/>
</file>

<file path=customXml/itemProps4.xml><?xml version="1.0" encoding="utf-8"?>
<ds:datastoreItem xmlns:ds="http://schemas.openxmlformats.org/officeDocument/2006/customXml" ds:itemID="{F0093300-1432-4E11-8993-6877A2A46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JDT-10 Pgs. 1-4</vt:lpstr>
      <vt:lpstr>Exh. JDT-10 Pgs. 5-8</vt:lpstr>
      <vt:lpstr>'Exh. JDT-10 Pgs. 1-4'!Print_Area</vt:lpstr>
      <vt:lpstr>'Exh. JDT-10 Pgs. 5-8'!Print_Area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2020-01-11T18:26:21Z</cp:lastPrinted>
  <dcterms:created xsi:type="dcterms:W3CDTF">2020-01-11T00:31:45Z</dcterms:created>
  <dcterms:modified xsi:type="dcterms:W3CDTF">2020-01-11T18:28:33Z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