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20 GRC\JK Testimony_Dec 2019\"/>
    </mc:Choice>
  </mc:AlternateContent>
  <bookViews>
    <workbookView xWindow="0" yWindow="0" windowWidth="19200" windowHeight="8100" activeTab="1"/>
  </bookViews>
  <sheets>
    <sheet name="Rate Year OI (PSE no attr)" sheetId="3" r:id="rId1"/>
    <sheet name="Rate Year OI (Staff)" sheetId="2" r:id="rId2"/>
    <sheet name="Rate Year OI (no GRC)" sheetId="1" r:id="rId3"/>
  </sheets>
  <externalReferences>
    <externalReference r:id="rId4"/>
    <externalReference r:id="rId5"/>
    <externalReference r:id="rId6"/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3" l="1"/>
  <c r="E5" i="3"/>
  <c r="E30" i="2" l="1"/>
  <c r="K29" i="2"/>
  <c r="E29" i="2"/>
  <c r="K27" i="2"/>
  <c r="K30" i="2" s="1"/>
  <c r="K26" i="2"/>
  <c r="G26" i="2"/>
  <c r="G27" i="2" s="1"/>
  <c r="G28" i="2" s="1"/>
  <c r="G29" i="2" s="1"/>
  <c r="G30" i="2" s="1"/>
  <c r="K27" i="3"/>
  <c r="G27" i="3"/>
  <c r="G28" i="3" s="1"/>
  <c r="G29" i="3" s="1"/>
  <c r="G30" i="3" s="1"/>
  <c r="K26" i="3"/>
  <c r="G26" i="3"/>
  <c r="A27" i="2"/>
  <c r="A28" i="2" s="1"/>
  <c r="A29" i="2" s="1"/>
  <c r="A30" i="2" s="1"/>
  <c r="A26" i="3"/>
  <c r="A27" i="3" s="1"/>
  <c r="A28" i="3" s="1"/>
  <c r="A29" i="3" s="1"/>
  <c r="A30" i="3" s="1"/>
  <c r="G25" i="1"/>
  <c r="G26" i="1"/>
  <c r="G27" i="1"/>
  <c r="G28" i="1"/>
  <c r="K25" i="1"/>
  <c r="K28" i="1" s="1"/>
  <c r="K27" i="1"/>
  <c r="E28" i="1"/>
  <c r="A25" i="1"/>
  <c r="A26" i="1" s="1"/>
  <c r="A27" i="1" s="1"/>
  <c r="A28" i="1" s="1"/>
  <c r="P26" i="3" l="1"/>
  <c r="K22" i="3"/>
  <c r="I22" i="3"/>
  <c r="E22" i="3"/>
  <c r="C22" i="3"/>
  <c r="P15" i="3"/>
  <c r="P14" i="3"/>
  <c r="P13" i="3"/>
  <c r="P12" i="3"/>
  <c r="K17" i="3"/>
  <c r="P10" i="3"/>
  <c r="Q17" i="3"/>
  <c r="K6" i="3"/>
  <c r="K19" i="3" s="1"/>
  <c r="G4" i="3"/>
  <c r="G5" i="3" s="1"/>
  <c r="G6" i="3" s="1"/>
  <c r="G7" i="3" s="1"/>
  <c r="E6" i="3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P26" i="2"/>
  <c r="I22" i="2"/>
  <c r="C22" i="2"/>
  <c r="P16" i="2"/>
  <c r="P15" i="2"/>
  <c r="P14" i="2"/>
  <c r="P13" i="2"/>
  <c r="P12" i="2"/>
  <c r="Q17" i="2"/>
  <c r="P11" i="2"/>
  <c r="P10" i="2"/>
  <c r="P9" i="2"/>
  <c r="K5" i="2"/>
  <c r="E5" i="2"/>
  <c r="K6" i="2"/>
  <c r="G4" i="2"/>
  <c r="G5" i="2" s="1"/>
  <c r="G6" i="2" s="1"/>
  <c r="G7" i="2" s="1"/>
  <c r="E6" i="2"/>
  <c r="A4" i="2"/>
  <c r="A5" i="2" s="1"/>
  <c r="A6" i="2" s="1"/>
  <c r="A7" i="2" s="1"/>
  <c r="P24" i="1"/>
  <c r="K24" i="1"/>
  <c r="P20" i="1"/>
  <c r="K22" i="2"/>
  <c r="E22" i="2"/>
  <c r="P22" i="2" s="1"/>
  <c r="P14" i="1"/>
  <c r="P13" i="1"/>
  <c r="P12" i="1"/>
  <c r="P11" i="1"/>
  <c r="P10" i="1"/>
  <c r="P9" i="1"/>
  <c r="K15" i="1"/>
  <c r="Q15" i="1"/>
  <c r="P8" i="1"/>
  <c r="P7" i="1"/>
  <c r="P15" i="1" s="1"/>
  <c r="E15" i="1"/>
  <c r="E17" i="1" s="1"/>
  <c r="E22" i="1" s="1"/>
  <c r="E27" i="1" s="1"/>
  <c r="G5" i="1"/>
  <c r="G6" i="1" s="1"/>
  <c r="G7" i="1" s="1"/>
  <c r="G8" i="1" s="1"/>
  <c r="G9" i="1" s="1"/>
  <c r="G10" i="1" s="1"/>
  <c r="G11" i="1" s="1"/>
  <c r="G12" i="1" s="1"/>
  <c r="G13" i="1" s="1"/>
  <c r="G14" i="1" s="1"/>
  <c r="K17" i="1"/>
  <c r="K22" i="1" s="1"/>
  <c r="G4" i="1"/>
  <c r="A4" i="1"/>
  <c r="A5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6" i="1" l="1"/>
  <c r="A7" i="1" s="1"/>
  <c r="A8" i="1" s="1"/>
  <c r="A9" i="1" s="1"/>
  <c r="A10" i="1" s="1"/>
  <c r="A11" i="1" s="1"/>
  <c r="A12" i="1" s="1"/>
  <c r="A13" i="1" s="1"/>
  <c r="A14" i="1" s="1"/>
  <c r="K24" i="3"/>
  <c r="P22" i="3"/>
  <c r="A17" i="2"/>
  <c r="A18" i="2" s="1"/>
  <c r="A19" i="2" s="1"/>
  <c r="A20" i="2" s="1"/>
  <c r="A21" i="2" s="1"/>
  <c r="A22" i="2" s="1"/>
  <c r="A23" i="2" s="1"/>
  <c r="A24" i="2" s="1"/>
  <c r="A25" i="2" s="1"/>
  <c r="A26" i="2" s="1"/>
  <c r="A8" i="2"/>
  <c r="A9" i="2" s="1"/>
  <c r="A10" i="2" s="1"/>
  <c r="A11" i="2" s="1"/>
  <c r="A12" i="2" s="1"/>
  <c r="A13" i="2" s="1"/>
  <c r="A14" i="2" s="1"/>
  <c r="A15" i="2" s="1"/>
  <c r="A16" i="2" s="1"/>
  <c r="P6" i="2"/>
  <c r="P19" i="2" s="1"/>
  <c r="P24" i="2" s="1"/>
  <c r="P29" i="2" s="1"/>
  <c r="G8" i="2"/>
  <c r="G9" i="2" s="1"/>
  <c r="G10" i="2" s="1"/>
  <c r="G11" i="2" s="1"/>
  <c r="G12" i="2" s="1"/>
  <c r="G13" i="2" s="1"/>
  <c r="G14" i="2" s="1"/>
  <c r="G15" i="2" s="1"/>
  <c r="G16" i="2" s="1"/>
  <c r="G17" i="2"/>
  <c r="G18" i="2" s="1"/>
  <c r="G19" i="2" s="1"/>
  <c r="G20" i="2" s="1"/>
  <c r="G21" i="2" s="1"/>
  <c r="G22" i="2" s="1"/>
  <c r="G23" i="2" s="1"/>
  <c r="G24" i="2" s="1"/>
  <c r="G25" i="2" s="1"/>
  <c r="G17" i="3"/>
  <c r="G18" i="3" s="1"/>
  <c r="G19" i="3" s="1"/>
  <c r="G20" i="3" s="1"/>
  <c r="G21" i="3" s="1"/>
  <c r="G22" i="3" s="1"/>
  <c r="G23" i="3" s="1"/>
  <c r="G24" i="3" s="1"/>
  <c r="G25" i="3" s="1"/>
  <c r="G8" i="3"/>
  <c r="G9" i="3" s="1"/>
  <c r="G10" i="3" s="1"/>
  <c r="G11" i="3" s="1"/>
  <c r="G12" i="3" s="1"/>
  <c r="G13" i="3" s="1"/>
  <c r="G14" i="3" s="1"/>
  <c r="G15" i="3" s="1"/>
  <c r="G16" i="3" s="1"/>
  <c r="G15" i="1"/>
  <c r="G16" i="1" s="1"/>
  <c r="G17" i="1" s="1"/>
  <c r="G18" i="1" s="1"/>
  <c r="G19" i="1" s="1"/>
  <c r="G20" i="1" s="1"/>
  <c r="G21" i="1" s="1"/>
  <c r="G22" i="1" s="1"/>
  <c r="G23" i="1" s="1"/>
  <c r="G24" i="1" s="1"/>
  <c r="P17" i="2"/>
  <c r="K19" i="2"/>
  <c r="K24" i="2" s="1"/>
  <c r="A17" i="3"/>
  <c r="A18" i="3" s="1"/>
  <c r="A19" i="3" s="1"/>
  <c r="A20" i="3" s="1"/>
  <c r="A21" i="3" s="1"/>
  <c r="A22" i="3" s="1"/>
  <c r="A23" i="3" s="1"/>
  <c r="A24" i="3" s="1"/>
  <c r="A25" i="3" s="1"/>
  <c r="P4" i="1"/>
  <c r="P17" i="1" s="1"/>
  <c r="P22" i="1" s="1"/>
  <c r="P27" i="1" s="1"/>
  <c r="P11" i="3"/>
  <c r="P16" i="3"/>
  <c r="E17" i="2"/>
  <c r="E19" i="2" s="1"/>
  <c r="E24" i="2" s="1"/>
  <c r="P6" i="3"/>
  <c r="P9" i="3"/>
  <c r="P17" i="3" s="1"/>
  <c r="E17" i="3"/>
  <c r="E19" i="3" s="1"/>
  <c r="E24" i="3" s="1"/>
  <c r="K17" i="2"/>
  <c r="K30" i="3" l="1"/>
  <c r="K29" i="3"/>
  <c r="E29" i="3"/>
  <c r="E30" i="3"/>
  <c r="P19" i="3"/>
  <c r="P24" i="3" s="1"/>
  <c r="P29" i="3" s="1"/>
</calcChain>
</file>

<file path=xl/sharedStrings.xml><?xml version="1.0" encoding="utf-8"?>
<sst xmlns="http://schemas.openxmlformats.org/spreadsheetml/2006/main" count="205" uniqueCount="47">
  <si>
    <t>Table 3. Operating Income for the GRC Rate Year May 2020 - April 2021</t>
  </si>
  <si>
    <t>Electric Common Allocation %</t>
  </si>
  <si>
    <t>Line No.</t>
  </si>
  <si>
    <r>
      <t xml:space="preserve">Description </t>
    </r>
    <r>
      <rPr>
        <sz val="8"/>
        <color theme="1"/>
        <rFont val="Calibri"/>
        <family val="2"/>
      </rPr>
      <t>($ in millions)</t>
    </r>
  </si>
  <si>
    <t>May 2020-April 2021</t>
  </si>
  <si>
    <t>Gas Common Allocation %</t>
  </si>
  <si>
    <t>Check Total</t>
  </si>
  <si>
    <t>Electric Operating Income</t>
  </si>
  <si>
    <t>Gas Operating Income</t>
  </si>
  <si>
    <t>Electric Operating Revenue</t>
  </si>
  <si>
    <t>Gas Operating Revenue</t>
  </si>
  <si>
    <t>Total Operating Revenue</t>
  </si>
  <si>
    <t>Operating Expenses</t>
  </si>
  <si>
    <t>Purchased Electricity</t>
  </si>
  <si>
    <t>Electric Generation Fuel</t>
  </si>
  <si>
    <t>Natural Gas Expense</t>
  </si>
  <si>
    <t>Operations &amp; Maintenance</t>
  </si>
  <si>
    <t>Conservation &amp; Farm Credits</t>
  </si>
  <si>
    <t>Depreciation &amp; Amortization</t>
  </si>
  <si>
    <t>Taxes other than Federal</t>
  </si>
  <si>
    <t>Federal Income Taxes</t>
  </si>
  <si>
    <t>Total Operating Expenses</t>
  </si>
  <si>
    <t>Total Electric Net Operating Income</t>
  </si>
  <si>
    <t>Total Gas Net Operating Income</t>
  </si>
  <si>
    <t>Total Operating Income</t>
  </si>
  <si>
    <t>Rate Base</t>
  </si>
  <si>
    <t>Electric AMA Ratebase &amp; Working Capital</t>
  </si>
  <si>
    <t>Gas AMA Ratebase &amp; Working Capital</t>
  </si>
  <si>
    <t xml:space="preserve">EOP RAB and AMA WC </t>
  </si>
  <si>
    <t>Electric Rate of Return</t>
  </si>
  <si>
    <t>Gas Rate of Return</t>
  </si>
  <si>
    <t>Allowed Rate of Return</t>
  </si>
  <si>
    <t>Over / (Under) Recovery</t>
  </si>
  <si>
    <t>Table 2. Operating Income for the GRC Rate Year May 2020 - April 2021, including Staff Recommended Revenue Increases</t>
  </si>
  <si>
    <t>Projected Electric Operating Revenue</t>
  </si>
  <si>
    <t>Projected Gas Operating Revenue</t>
  </si>
  <si>
    <t>Staff Electric Operating Revenue Increase</t>
  </si>
  <si>
    <t>Staff Gas Operating Revenue Increase</t>
  </si>
  <si>
    <t>Total Electric Operating Revenue</t>
  </si>
  <si>
    <t>Total Gas Operating Revenue</t>
  </si>
  <si>
    <t>Table 1. Operating Income for the GRC Rate Year May 2020 - April 2021, PSE direct filed excluding attrition</t>
  </si>
  <si>
    <t>PSE Electric Operating Revenue Increase</t>
  </si>
  <si>
    <t>PSE Gas Operating Revenue Increase</t>
  </si>
  <si>
    <t>Allowed Rate of Return (ROE=9.7%)</t>
  </si>
  <si>
    <t>Allowed Rate of Return (ROE=9.5%)</t>
  </si>
  <si>
    <t>Over / (Under) Earning @ 7.57% ROR</t>
  </si>
  <si>
    <t>Over / (Under) Earning @ 7.48% 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</si>
</sst>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6" fillId="0" borderId="0" xfId="0" applyFont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2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3" fillId="0" borderId="0" xfId="0" applyFont="1" applyBorder="1"/>
    <xf numFmtId="164" fontId="3" fillId="0" borderId="0" xfId="2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0" fontId="5" fillId="0" borderId="5" xfId="0" applyFont="1" applyBorder="1"/>
    <xf numFmtId="165" fontId="3" fillId="0" borderId="0" xfId="0" applyNumberFormat="1" applyFont="1" applyBorder="1"/>
    <xf numFmtId="165" fontId="3" fillId="0" borderId="6" xfId="0" applyNumberFormat="1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165" fontId="3" fillId="0" borderId="6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2" fillId="0" borderId="0" xfId="0" applyFont="1" applyFill="1"/>
    <xf numFmtId="0" fontId="5" fillId="0" borderId="0" xfId="0" applyFont="1" applyFill="1"/>
    <xf numFmtId="0" fontId="3" fillId="0" borderId="0" xfId="0" applyFont="1" applyFill="1"/>
    <xf numFmtId="165" fontId="3" fillId="0" borderId="7" xfId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65" fontId="3" fillId="0" borderId="7" xfId="1" applyNumberFormat="1" applyFont="1" applyBorder="1" applyAlignment="1">
      <alignment horizontal="center"/>
    </xf>
    <xf numFmtId="165" fontId="3" fillId="0" borderId="8" xfId="1" applyNumberFormat="1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164" fontId="3" fillId="0" borderId="6" xfId="2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2" fillId="0" borderId="5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0" xfId="2" applyNumberFormat="1" applyFont="1" applyFill="1" applyAlignment="1">
      <alignment horizontal="center"/>
    </xf>
    <xf numFmtId="0" fontId="5" fillId="0" borderId="0" xfId="0" applyFont="1" applyBorder="1"/>
    <xf numFmtId="1" fontId="3" fillId="0" borderId="8" xfId="0" applyNumberFormat="1" applyFont="1" applyBorder="1"/>
    <xf numFmtId="10" fontId="3" fillId="0" borderId="11" xfId="3" applyNumberFormat="1" applyFont="1" applyBorder="1" applyAlignment="1">
      <alignment horizontal="right"/>
    </xf>
    <xf numFmtId="10" fontId="3" fillId="0" borderId="0" xfId="3" applyNumberFormat="1" applyFont="1" applyBorder="1" applyAlignment="1">
      <alignment horizontal="right"/>
    </xf>
    <xf numFmtId="10" fontId="2" fillId="0" borderId="0" xfId="0" applyNumberFormat="1" applyFont="1"/>
    <xf numFmtId="10" fontId="3" fillId="0" borderId="0" xfId="0" applyNumberFormat="1" applyFont="1"/>
    <xf numFmtId="10" fontId="2" fillId="0" borderId="5" xfId="0" applyNumberFormat="1" applyFont="1" applyBorder="1"/>
    <xf numFmtId="10" fontId="3" fillId="0" borderId="0" xfId="0" applyNumberFormat="1" applyFont="1" applyBorder="1"/>
    <xf numFmtId="10" fontId="3" fillId="0" borderId="6" xfId="0" applyNumberFormat="1" applyFont="1" applyBorder="1"/>
    <xf numFmtId="10" fontId="3" fillId="0" borderId="0" xfId="0" applyNumberFormat="1" applyFont="1" applyAlignment="1">
      <alignment horizontal="center"/>
    </xf>
    <xf numFmtId="10" fontId="3" fillId="0" borderId="12" xfId="0" applyNumberFormat="1" applyFont="1" applyBorder="1"/>
    <xf numFmtId="10" fontId="3" fillId="0" borderId="7" xfId="0" applyNumberFormat="1" applyFont="1" applyBorder="1"/>
    <xf numFmtId="10" fontId="3" fillId="0" borderId="8" xfId="0" applyNumberFormat="1" applyFont="1" applyBorder="1"/>
    <xf numFmtId="10" fontId="3" fillId="0" borderId="0" xfId="0" applyNumberFormat="1" applyFont="1" applyAlignment="1">
      <alignment horizontal="right"/>
    </xf>
    <xf numFmtId="10" fontId="5" fillId="0" borderId="0" xfId="0" applyNumberFormat="1" applyFont="1"/>
    <xf numFmtId="0" fontId="3" fillId="0" borderId="6" xfId="0" applyFont="1" applyBorder="1" applyAlignment="1">
      <alignment horizontal="center" wrapText="1"/>
    </xf>
    <xf numFmtId="164" fontId="3" fillId="0" borderId="2" xfId="2" applyNumberFormat="1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/>
    <xf numFmtId="0" fontId="5" fillId="0" borderId="0" xfId="0" applyFont="1" applyFill="1" applyBorder="1"/>
    <xf numFmtId="1" fontId="3" fillId="0" borderId="8" xfId="0" applyNumberFormat="1" applyFont="1" applyFill="1" applyBorder="1"/>
    <xf numFmtId="0" fontId="3" fillId="0" borderId="6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Dirty%20GRC%20Rev%20Req%20Files/Liu%20WP/Staff-GAS-MOD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%23Dirty%20GRC%20Rev%20Req%20Files/Liu%20WP/Staff-ELECTRIC-MODEL%20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%23TEST%20ONLYRevReq-COS-Attrition-REBUTTAL-ROE-9.5(C)/190529-30-PSE-WP-SEF-18.00E-ELECTRIC-MODEL-REBUTTAL-19GRC-01-2020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%23TEST%20ONLYRevReq-COS-Attrition-REBUTTAL-ROE-9.5(C)/190529-30-PSE-WP-SEF-18.00G-GAS-MODEL-19GRC-01-2020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e"/>
      <sheetName val="Staff CoC"/>
      <sheetName val="COC, Def, ConvF"/>
      <sheetName val="COC-Restating"/>
      <sheetName val="Summary"/>
      <sheetName val="Detailed Summary"/>
      <sheetName val="Common Adj"/>
      <sheetName val="Gas Adj"/>
      <sheetName val="Staff Green Direct"/>
      <sheetName val="Staff LNG"/>
      <sheetName val="DO NOT PRINT--&gt;"/>
      <sheetName val="Named Ranges G"/>
      <sheetName val="FERC IS"/>
      <sheetName val="FERC BS"/>
    </sheetNames>
    <sheetDataSet>
      <sheetData sheetId="0">
        <row r="4">
          <cell r="F4">
            <v>38363274.058967493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Compare"/>
      <sheetName val="COC, Def, ConvF"/>
      <sheetName val="COC-Restating"/>
      <sheetName val="Staff CoC"/>
      <sheetName val="Summary"/>
      <sheetName val="Detailed Summary"/>
      <sheetName val="Exhibit A-1"/>
      <sheetName val="Common Adj"/>
      <sheetName val="Electric Adj"/>
      <sheetName val="Staff Smart Burn"/>
      <sheetName val="Staff Colstrip Outage"/>
      <sheetName val="Staff Green Direct"/>
      <sheetName val="Staff Shuffleton"/>
      <sheetName val="Power Cost Bridge to A-1"/>
      <sheetName val="DO NOT PRINT---&gt;"/>
      <sheetName val="Named Ranges E"/>
      <sheetName val="FERC BS"/>
      <sheetName val="FERC IS"/>
      <sheetName val="Staff Colstrip Major Maintn (C)"/>
      <sheetName val="Staff Colstrip 34 Common OM (C)"/>
      <sheetName val="Staff Centralia PPA"/>
      <sheetName val="Staff Wind Expense (C)"/>
    </sheetNames>
    <sheetDataSet>
      <sheetData sheetId="0"/>
      <sheetData sheetId="1"/>
      <sheetData sheetId="2">
        <row r="28">
          <cell r="C28">
            <v>49988907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Track diff for Impacts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>
        <row r="28">
          <cell r="C28">
            <v>114521604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/>
      <sheetData sheetId="1"/>
      <sheetData sheetId="2">
        <row r="28">
          <cell r="C28">
            <v>49272096.018225789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zoomScale="85" zoomScaleNormal="85" workbookViewId="0">
      <selection activeCell="K30" sqref="A1:K30"/>
    </sheetView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2.42578125" style="3" customWidth="1"/>
    <col min="4" max="4" width="34.42578125" style="1" customWidth="1"/>
    <col min="5" max="5" width="18.7109375" style="4" customWidth="1"/>
    <col min="6" max="6" width="7.5703125" style="4" customWidth="1"/>
    <col min="7" max="7" width="4.42578125" style="1" customWidth="1"/>
    <col min="8" max="9" width="1.7109375" style="1" customWidth="1"/>
    <col min="10" max="10" width="31.42578125" style="1" customWidth="1"/>
    <col min="11" max="11" width="18.7109375" style="1" customWidth="1"/>
    <col min="12" max="13" width="9.140625" style="1"/>
    <col min="14" max="14" width="1.7109375" style="1" hidden="1" customWidth="1" outlineLevel="1"/>
    <col min="15" max="15" width="24.7109375" style="1" hidden="1" customWidth="1" outlineLevel="1"/>
    <col min="16" max="16" width="18.7109375" style="1" hidden="1" customWidth="1" outlineLevel="1"/>
    <col min="17" max="17" width="0" style="1" hidden="1" customWidth="1" outlineLevel="1"/>
    <col min="18" max="18" width="9.140625" style="1" collapsed="1"/>
    <col min="19" max="16384" width="9.140625" style="1"/>
  </cols>
  <sheetData>
    <row r="1" spans="1:17" ht="30" customHeight="1" x14ac:dyDescent="0.25">
      <c r="B1" s="2" t="s">
        <v>40</v>
      </c>
      <c r="H1" s="5"/>
      <c r="I1" s="3"/>
      <c r="K1" s="4"/>
      <c r="N1" s="6"/>
      <c r="O1" s="7" t="s">
        <v>1</v>
      </c>
      <c r="P1" s="8">
        <v>0.66190000000000004</v>
      </c>
      <c r="Q1" s="9"/>
    </row>
    <row r="2" spans="1:17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14" t="s">
        <v>4</v>
      </c>
      <c r="N2" s="16"/>
      <c r="O2" s="17" t="s">
        <v>5</v>
      </c>
      <c r="P2" s="18">
        <v>0.33810000000000001</v>
      </c>
      <c r="Q2" s="70" t="s">
        <v>6</v>
      </c>
    </row>
    <row r="3" spans="1:17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1"/>
      <c r="M3" s="22"/>
      <c r="N3" s="22"/>
      <c r="O3" s="22"/>
      <c r="P3" s="22"/>
      <c r="Q3" s="70"/>
    </row>
    <row r="4" spans="1:17" ht="15" customHeight="1" x14ac:dyDescent="0.25">
      <c r="A4" s="4">
        <f>A3+1</f>
        <v>2</v>
      </c>
      <c r="C4" s="1"/>
      <c r="D4" s="1" t="s">
        <v>34</v>
      </c>
      <c r="E4" s="23">
        <v>2414.8864035852152</v>
      </c>
      <c r="F4" s="24"/>
      <c r="G4" s="4">
        <f>G3+1</f>
        <v>2</v>
      </c>
      <c r="H4" s="5"/>
      <c r="J4" s="1" t="s">
        <v>35</v>
      </c>
      <c r="K4" s="23">
        <v>959.1860023190427</v>
      </c>
      <c r="N4" s="28"/>
      <c r="O4" s="22"/>
      <c r="P4" s="22"/>
      <c r="Q4" s="64"/>
    </row>
    <row r="5" spans="1:17" ht="15" customHeight="1" x14ac:dyDescent="0.25">
      <c r="A5" s="4">
        <f t="shared" ref="A5:A30" si="0">A4+1</f>
        <v>3</v>
      </c>
      <c r="C5" s="1"/>
      <c r="D5" s="1" t="s">
        <v>41</v>
      </c>
      <c r="E5" s="24">
        <f>'[3]COC, Def, ConvF'!$C$28/1000000</f>
        <v>114.521604</v>
      </c>
      <c r="F5" s="24"/>
      <c r="G5" s="4">
        <f t="shared" ref="G5:G30" si="1">G4+1</f>
        <v>3</v>
      </c>
      <c r="H5" s="5"/>
      <c r="J5" s="1" t="s">
        <v>42</v>
      </c>
      <c r="K5" s="32">
        <f>'[4]COC, Def, ConvF'!$C$28/1000000</f>
        <v>49.272096018225788</v>
      </c>
      <c r="N5" s="28"/>
      <c r="O5" s="22"/>
      <c r="P5" s="22"/>
      <c r="Q5" s="64"/>
    </row>
    <row r="6" spans="1:17" ht="15" customHeight="1" x14ac:dyDescent="0.25">
      <c r="A6" s="4">
        <f t="shared" si="0"/>
        <v>4</v>
      </c>
      <c r="C6" s="3" t="s">
        <v>38</v>
      </c>
      <c r="E6" s="65">
        <f>SUM(E4:E5)</f>
        <v>2529.4080075852153</v>
      </c>
      <c r="F6" s="42"/>
      <c r="G6" s="4">
        <f t="shared" si="1"/>
        <v>4</v>
      </c>
      <c r="H6" s="5"/>
      <c r="I6" s="3" t="s">
        <v>39</v>
      </c>
      <c r="K6" s="65">
        <f>SUM(K4:K5)</f>
        <v>1008.4580983372684</v>
      </c>
      <c r="N6" s="25" t="s">
        <v>11</v>
      </c>
      <c r="O6" s="22"/>
      <c r="P6" s="26">
        <f>SUM(E6,K6)</f>
        <v>3537.8661059224837</v>
      </c>
      <c r="Q6" s="27">
        <v>3373.0432489080672</v>
      </c>
    </row>
    <row r="7" spans="1:17" ht="15" customHeight="1" x14ac:dyDescent="0.25">
      <c r="A7" s="4">
        <f t="shared" si="0"/>
        <v>5</v>
      </c>
      <c r="G7" s="4">
        <f t="shared" si="1"/>
        <v>5</v>
      </c>
      <c r="H7" s="5"/>
      <c r="I7" s="3"/>
      <c r="K7" s="4"/>
      <c r="N7" s="28"/>
      <c r="O7" s="22"/>
      <c r="P7" s="22"/>
      <c r="Q7" s="29"/>
    </row>
    <row r="8" spans="1:17" ht="15" hidden="1" customHeight="1" outlineLevel="1" x14ac:dyDescent="0.25">
      <c r="A8" s="4">
        <f t="shared" si="0"/>
        <v>6</v>
      </c>
      <c r="C8" s="3" t="s">
        <v>12</v>
      </c>
      <c r="G8" s="4">
        <f t="shared" si="1"/>
        <v>6</v>
      </c>
      <c r="H8" s="5"/>
      <c r="I8" s="3" t="s">
        <v>12</v>
      </c>
      <c r="K8" s="4"/>
      <c r="N8" s="25" t="s">
        <v>12</v>
      </c>
      <c r="O8" s="22"/>
      <c r="P8" s="30"/>
      <c r="Q8" s="31"/>
    </row>
    <row r="9" spans="1:17" ht="15" hidden="1" customHeight="1" outlineLevel="1" x14ac:dyDescent="0.25">
      <c r="A9" s="4">
        <f t="shared" si="0"/>
        <v>7</v>
      </c>
      <c r="D9" s="1" t="s">
        <v>13</v>
      </c>
      <c r="E9" s="24">
        <v>589.29887146045962</v>
      </c>
      <c r="F9" s="24"/>
      <c r="G9" s="4">
        <f t="shared" si="1"/>
        <v>7</v>
      </c>
      <c r="H9" s="5"/>
      <c r="I9" s="3"/>
      <c r="J9" s="1" t="s">
        <v>13</v>
      </c>
      <c r="K9" s="24">
        <v>0</v>
      </c>
      <c r="N9" s="25"/>
      <c r="O9" s="22" t="s">
        <v>13</v>
      </c>
      <c r="P9" s="32">
        <f>SUM(E9,K9)</f>
        <v>589.29887146045962</v>
      </c>
      <c r="Q9" s="33">
        <v>589.29887146045962</v>
      </c>
    </row>
    <row r="10" spans="1:17" ht="15" hidden="1" customHeight="1" outlineLevel="1" x14ac:dyDescent="0.25">
      <c r="A10" s="4">
        <f t="shared" si="0"/>
        <v>8</v>
      </c>
      <c r="D10" s="1" t="s">
        <v>14</v>
      </c>
      <c r="E10" s="24">
        <v>214.12830944781035</v>
      </c>
      <c r="F10" s="24"/>
      <c r="G10" s="4">
        <f t="shared" si="1"/>
        <v>8</v>
      </c>
      <c r="H10" s="5"/>
      <c r="I10" s="3"/>
      <c r="J10" s="1" t="s">
        <v>14</v>
      </c>
      <c r="K10" s="24">
        <v>0</v>
      </c>
      <c r="N10" s="25"/>
      <c r="O10" s="22" t="s">
        <v>14</v>
      </c>
      <c r="P10" s="32">
        <f t="shared" ref="P10:P16" si="2">SUM(E10,K10)</f>
        <v>214.12830944781035</v>
      </c>
      <c r="Q10" s="33">
        <v>214.12830944781035</v>
      </c>
    </row>
    <row r="11" spans="1:17" ht="15" hidden="1" customHeight="1" outlineLevel="1" x14ac:dyDescent="0.25">
      <c r="A11" s="4">
        <f t="shared" si="0"/>
        <v>9</v>
      </c>
      <c r="D11" s="1" t="s">
        <v>15</v>
      </c>
      <c r="E11" s="24">
        <v>0</v>
      </c>
      <c r="F11" s="24"/>
      <c r="G11" s="4">
        <f t="shared" si="1"/>
        <v>9</v>
      </c>
      <c r="H11" s="5"/>
      <c r="I11" s="3"/>
      <c r="J11" s="1" t="s">
        <v>15</v>
      </c>
      <c r="K11" s="24">
        <v>327.97356494905335</v>
      </c>
      <c r="N11" s="25"/>
      <c r="O11" s="22" t="s">
        <v>15</v>
      </c>
      <c r="P11" s="32">
        <f t="shared" si="2"/>
        <v>327.97356494905335</v>
      </c>
      <c r="Q11" s="33">
        <v>327.97356494905335</v>
      </c>
    </row>
    <row r="12" spans="1:17" ht="15" hidden="1" customHeight="1" outlineLevel="1" x14ac:dyDescent="0.25">
      <c r="A12" s="4">
        <f t="shared" si="0"/>
        <v>10</v>
      </c>
      <c r="D12" s="1" t="s">
        <v>16</v>
      </c>
      <c r="E12" s="24">
        <v>460.16842404427399</v>
      </c>
      <c r="F12" s="24"/>
      <c r="G12" s="4">
        <f t="shared" si="1"/>
        <v>10</v>
      </c>
      <c r="H12" s="5"/>
      <c r="I12" s="3"/>
      <c r="J12" s="1" t="s">
        <v>16</v>
      </c>
      <c r="K12" s="24">
        <v>157.03578922000003</v>
      </c>
      <c r="N12" s="25"/>
      <c r="O12" s="22" t="s">
        <v>16</v>
      </c>
      <c r="P12" s="32">
        <f t="shared" si="2"/>
        <v>617.20421326427402</v>
      </c>
      <c r="Q12" s="33">
        <v>617.20421326427402</v>
      </c>
    </row>
    <row r="13" spans="1:17" ht="15" hidden="1" customHeight="1" outlineLevel="1" x14ac:dyDescent="0.25">
      <c r="A13" s="4">
        <f t="shared" si="0"/>
        <v>11</v>
      </c>
      <c r="D13" s="1" t="s">
        <v>17</v>
      </c>
      <c r="E13" s="24">
        <v>5.9768790589758964</v>
      </c>
      <c r="F13" s="24"/>
      <c r="G13" s="4">
        <f t="shared" si="1"/>
        <v>11</v>
      </c>
      <c r="H13" s="5"/>
      <c r="I13" s="3"/>
      <c r="J13" s="1" t="s">
        <v>17</v>
      </c>
      <c r="K13" s="24">
        <v>15.559028377734059</v>
      </c>
      <c r="N13" s="25"/>
      <c r="O13" s="22" t="s">
        <v>17</v>
      </c>
      <c r="P13" s="32">
        <f t="shared" si="2"/>
        <v>21.535907436709955</v>
      </c>
      <c r="Q13" s="33">
        <v>21.535907436709905</v>
      </c>
    </row>
    <row r="14" spans="1:17" ht="15" hidden="1" customHeight="1" outlineLevel="1" x14ac:dyDescent="0.25">
      <c r="A14" s="4">
        <f t="shared" si="0"/>
        <v>12</v>
      </c>
      <c r="D14" s="1" t="s">
        <v>18</v>
      </c>
      <c r="E14" s="34">
        <v>562.35973113458886</v>
      </c>
      <c r="F14" s="34"/>
      <c r="G14" s="4">
        <f t="shared" si="1"/>
        <v>12</v>
      </c>
      <c r="H14" s="35"/>
      <c r="I14" s="36"/>
      <c r="J14" s="37" t="s">
        <v>18</v>
      </c>
      <c r="K14" s="34">
        <v>186.23848781410655</v>
      </c>
      <c r="N14" s="25"/>
      <c r="O14" s="22" t="s">
        <v>18</v>
      </c>
      <c r="P14" s="32">
        <f t="shared" si="2"/>
        <v>748.59821894869538</v>
      </c>
      <c r="Q14" s="33">
        <v>748.59821894869663</v>
      </c>
    </row>
    <row r="15" spans="1:17" ht="15" hidden="1" customHeight="1" outlineLevel="1" x14ac:dyDescent="0.25">
      <c r="A15" s="4">
        <f t="shared" si="0"/>
        <v>13</v>
      </c>
      <c r="D15" s="1" t="s">
        <v>19</v>
      </c>
      <c r="E15" s="34">
        <v>272.80566192655408</v>
      </c>
      <c r="F15" s="34"/>
      <c r="G15" s="4">
        <f t="shared" si="1"/>
        <v>13</v>
      </c>
      <c r="H15" s="35"/>
      <c r="I15" s="36"/>
      <c r="J15" s="37" t="s">
        <v>19</v>
      </c>
      <c r="K15" s="34">
        <v>114.55951462160584</v>
      </c>
      <c r="N15" s="25"/>
      <c r="O15" s="22" t="s">
        <v>19</v>
      </c>
      <c r="P15" s="32">
        <f t="shared" si="2"/>
        <v>387.36517654815992</v>
      </c>
      <c r="Q15" s="33">
        <v>387.36517654816032</v>
      </c>
    </row>
    <row r="16" spans="1:17" ht="15" hidden="1" customHeight="1" outlineLevel="1" x14ac:dyDescent="0.25">
      <c r="A16" s="4">
        <f t="shared" si="0"/>
        <v>14</v>
      </c>
      <c r="D16" s="1" t="s">
        <v>20</v>
      </c>
      <c r="E16" s="38">
        <v>70.092925726655267</v>
      </c>
      <c r="F16" s="39"/>
      <c r="G16" s="4">
        <f t="shared" si="1"/>
        <v>14</v>
      </c>
      <c r="H16" s="35"/>
      <c r="I16" s="36"/>
      <c r="J16" s="37" t="s">
        <v>20</v>
      </c>
      <c r="K16" s="38">
        <v>40.122543079452342</v>
      </c>
      <c r="N16" s="25"/>
      <c r="O16" s="22" t="s">
        <v>20</v>
      </c>
      <c r="P16" s="40">
        <f t="shared" si="2"/>
        <v>110.21546880610761</v>
      </c>
      <c r="Q16" s="41">
        <v>107.21889336672176</v>
      </c>
    </row>
    <row r="17" spans="1:17" ht="15" customHeight="1" collapsed="1" x14ac:dyDescent="0.25">
      <c r="A17" s="4">
        <f>A7+1</f>
        <v>6</v>
      </c>
      <c r="C17" s="3" t="s">
        <v>21</v>
      </c>
      <c r="E17" s="23">
        <f>SUM(E9:E16)</f>
        <v>2174.830802799318</v>
      </c>
      <c r="F17" s="23"/>
      <c r="G17" s="4">
        <f>G7+1</f>
        <v>6</v>
      </c>
      <c r="H17" s="5"/>
      <c r="I17" s="3" t="s">
        <v>21</v>
      </c>
      <c r="K17" s="23">
        <f>SUM(K9:K16)</f>
        <v>841.48892806195215</v>
      </c>
      <c r="N17" s="25" t="s">
        <v>21</v>
      </c>
      <c r="O17" s="22"/>
      <c r="P17" s="42">
        <f>SUM(P9:P16)</f>
        <v>3016.3197308612703</v>
      </c>
      <c r="Q17" s="43">
        <f>SUM(Q9:Q16)</f>
        <v>3013.323155421886</v>
      </c>
    </row>
    <row r="18" spans="1:17" ht="15" customHeight="1" x14ac:dyDescent="0.25">
      <c r="A18" s="4">
        <f t="shared" si="0"/>
        <v>7</v>
      </c>
      <c r="G18" s="4">
        <f t="shared" si="1"/>
        <v>7</v>
      </c>
      <c r="H18" s="5"/>
      <c r="I18" s="3"/>
      <c r="K18" s="4"/>
      <c r="N18" s="28"/>
      <c r="O18" s="22"/>
      <c r="P18" s="22"/>
      <c r="Q18" s="29"/>
    </row>
    <row r="19" spans="1:17" ht="15" customHeight="1" thickBot="1" x14ac:dyDescent="0.3">
      <c r="A19" s="4">
        <f t="shared" si="0"/>
        <v>8</v>
      </c>
      <c r="B19" s="5" t="s">
        <v>22</v>
      </c>
      <c r="E19" s="44">
        <f>E6-E17</f>
        <v>354.57720478589727</v>
      </c>
      <c r="F19" s="45"/>
      <c r="G19" s="4">
        <f t="shared" si="1"/>
        <v>8</v>
      </c>
      <c r="H19" s="5" t="s">
        <v>23</v>
      </c>
      <c r="I19" s="3"/>
      <c r="K19" s="44">
        <f>K6-K17</f>
        <v>166.96917027531629</v>
      </c>
      <c r="N19" s="46" t="s">
        <v>24</v>
      </c>
      <c r="O19" s="22"/>
      <c r="P19" s="44">
        <f>P6-P17</f>
        <v>521.54637506121344</v>
      </c>
      <c r="Q19" s="47">
        <v>359.72009348618604</v>
      </c>
    </row>
    <row r="20" spans="1:17" ht="15" customHeight="1" x14ac:dyDescent="0.25">
      <c r="A20" s="4">
        <f t="shared" si="0"/>
        <v>9</v>
      </c>
      <c r="G20" s="4">
        <f t="shared" si="1"/>
        <v>9</v>
      </c>
      <c r="N20" s="28"/>
      <c r="O20" s="22"/>
      <c r="P20" s="22"/>
      <c r="Q20" s="29"/>
    </row>
    <row r="21" spans="1:17" ht="15" customHeight="1" x14ac:dyDescent="0.25">
      <c r="A21" s="4">
        <f t="shared" si="0"/>
        <v>10</v>
      </c>
      <c r="B21" s="5" t="s">
        <v>25</v>
      </c>
      <c r="G21" s="4">
        <f t="shared" si="1"/>
        <v>10</v>
      </c>
      <c r="H21" s="5" t="s">
        <v>25</v>
      </c>
      <c r="N21" s="46" t="s">
        <v>25</v>
      </c>
      <c r="O21" s="22"/>
      <c r="P21" s="22"/>
      <c r="Q21" s="29"/>
    </row>
    <row r="22" spans="1:17" s="37" customFormat="1" ht="15" customHeight="1" x14ac:dyDescent="0.25">
      <c r="A22" s="66">
        <f t="shared" si="0"/>
        <v>11</v>
      </c>
      <c r="B22" s="35"/>
      <c r="C22" s="36" t="str">
        <f>'Rate Year OI (no GRC)'!C20</f>
        <v>Electric AMA Ratebase &amp; Working Capital</v>
      </c>
      <c r="E22" s="48">
        <f>'Rate Year OI (no GRC)'!E20</f>
        <v>5443.0311589379198</v>
      </c>
      <c r="F22" s="39"/>
      <c r="G22" s="66">
        <f t="shared" si="1"/>
        <v>11</v>
      </c>
      <c r="I22" s="36" t="str">
        <f>'Rate Year OI (no GRC)'!I20</f>
        <v>Gas AMA Ratebase &amp; Working Capital</v>
      </c>
      <c r="K22" s="48">
        <f>'Rate Year OI (no GRC)'!K20</f>
        <v>2392.3190870344001</v>
      </c>
      <c r="N22" s="67"/>
      <c r="O22" s="68" t="s">
        <v>28</v>
      </c>
      <c r="P22" s="38">
        <f>SUM(E22,K22)</f>
        <v>7835.3502459723204</v>
      </c>
      <c r="Q22" s="69">
        <v>8091.8926340915004</v>
      </c>
    </row>
    <row r="23" spans="1:17" ht="15" customHeight="1" x14ac:dyDescent="0.25">
      <c r="A23" s="4">
        <f t="shared" si="0"/>
        <v>12</v>
      </c>
      <c r="E23" s="8"/>
      <c r="G23" s="4">
        <f t="shared" si="1"/>
        <v>12</v>
      </c>
      <c r="K23" s="8"/>
      <c r="N23" s="28"/>
      <c r="O23" s="22"/>
      <c r="P23" s="30"/>
      <c r="Q23" s="29"/>
    </row>
    <row r="24" spans="1:17" ht="15" customHeight="1" thickBot="1" x14ac:dyDescent="0.3">
      <c r="A24" s="4">
        <f t="shared" si="0"/>
        <v>13</v>
      </c>
      <c r="B24" s="5" t="s">
        <v>29</v>
      </c>
      <c r="E24" s="51">
        <f>E19/E22</f>
        <v>6.5143335474692504E-2</v>
      </c>
      <c r="F24" s="52"/>
      <c r="G24" s="4">
        <f t="shared" si="1"/>
        <v>13</v>
      </c>
      <c r="H24" s="53" t="s">
        <v>30</v>
      </c>
      <c r="I24" s="54"/>
      <c r="J24" s="54"/>
      <c r="K24" s="51">
        <f>K19/K22</f>
        <v>6.9793854498856556E-2</v>
      </c>
      <c r="L24" s="54"/>
      <c r="M24" s="54"/>
      <c r="N24" s="55" t="s">
        <v>30</v>
      </c>
      <c r="O24" s="56"/>
      <c r="P24" s="51">
        <f>P19/P22</f>
        <v>6.6563249719348391E-2</v>
      </c>
      <c r="Q24" s="57"/>
    </row>
    <row r="25" spans="1:17" ht="15" customHeight="1" thickTop="1" x14ac:dyDescent="0.25">
      <c r="A25" s="4">
        <f t="shared" si="0"/>
        <v>14</v>
      </c>
      <c r="E25" s="58"/>
      <c r="F25" s="58"/>
      <c r="G25" s="4">
        <f t="shared" si="1"/>
        <v>14</v>
      </c>
      <c r="H25" s="54"/>
      <c r="I25" s="54"/>
      <c r="J25" s="54"/>
      <c r="K25" s="54"/>
      <c r="L25" s="54"/>
      <c r="M25" s="54"/>
      <c r="N25" s="59"/>
      <c r="O25" s="60"/>
      <c r="P25" s="60"/>
      <c r="Q25" s="61"/>
    </row>
    <row r="26" spans="1:17" ht="15" customHeight="1" x14ac:dyDescent="0.25">
      <c r="A26" s="4">
        <f t="shared" si="0"/>
        <v>15</v>
      </c>
      <c r="B26" s="5" t="s">
        <v>43</v>
      </c>
      <c r="E26" s="62">
        <v>7.5700000000000003E-2</v>
      </c>
      <c r="F26" s="62"/>
      <c r="G26" s="4">
        <f t="shared" si="1"/>
        <v>15</v>
      </c>
      <c r="H26" s="5" t="s">
        <v>43</v>
      </c>
      <c r="I26" s="63"/>
      <c r="J26" s="54"/>
      <c r="K26" s="62">
        <f>E26</f>
        <v>7.5700000000000003E-2</v>
      </c>
      <c r="L26" s="54"/>
      <c r="M26" s="54"/>
      <c r="N26" s="53" t="s">
        <v>31</v>
      </c>
      <c r="O26" s="63"/>
      <c r="P26" s="62">
        <f>'Rate Year OI (no GRC)'!$E$24</f>
        <v>7.5700000000000003E-2</v>
      </c>
      <c r="Q26" s="54"/>
    </row>
    <row r="27" spans="1:17" ht="15" customHeight="1" x14ac:dyDescent="0.25">
      <c r="A27" s="4">
        <f t="shared" si="0"/>
        <v>16</v>
      </c>
      <c r="B27" s="5" t="s">
        <v>44</v>
      </c>
      <c r="E27" s="62">
        <v>7.4800000000000005E-2</v>
      </c>
      <c r="F27" s="62"/>
      <c r="G27" s="4">
        <f t="shared" si="1"/>
        <v>16</v>
      </c>
      <c r="H27" s="5" t="s">
        <v>44</v>
      </c>
      <c r="I27" s="63"/>
      <c r="J27" s="54"/>
      <c r="K27" s="62">
        <f>E27</f>
        <v>7.4800000000000005E-2</v>
      </c>
      <c r="L27" s="54"/>
      <c r="M27" s="54"/>
      <c r="N27" s="53"/>
      <c r="O27" s="63"/>
      <c r="P27" s="62"/>
      <c r="Q27" s="54"/>
    </row>
    <row r="28" spans="1:17" ht="15" customHeight="1" x14ac:dyDescent="0.25">
      <c r="A28" s="4">
        <f t="shared" si="0"/>
        <v>17</v>
      </c>
      <c r="E28" s="58"/>
      <c r="F28" s="58"/>
      <c r="G28" s="4">
        <f t="shared" si="1"/>
        <v>17</v>
      </c>
      <c r="H28" s="53"/>
      <c r="I28" s="63"/>
      <c r="J28" s="54"/>
      <c r="K28" s="58"/>
      <c r="L28" s="54"/>
      <c r="M28" s="54"/>
      <c r="N28" s="53"/>
      <c r="O28" s="63"/>
      <c r="P28" s="58"/>
      <c r="Q28" s="54"/>
    </row>
    <row r="29" spans="1:17" ht="15" customHeight="1" x14ac:dyDescent="0.25">
      <c r="A29" s="4">
        <f t="shared" si="0"/>
        <v>18</v>
      </c>
      <c r="B29" s="5" t="s">
        <v>45</v>
      </c>
      <c r="E29" s="62">
        <f>E24-E26</f>
        <v>-1.0556664525307499E-2</v>
      </c>
      <c r="F29" s="62"/>
      <c r="G29" s="4">
        <f t="shared" si="1"/>
        <v>18</v>
      </c>
      <c r="H29" s="5" t="s">
        <v>45</v>
      </c>
      <c r="I29" s="3"/>
      <c r="K29" s="62">
        <f>K24-K26</f>
        <v>-5.9061455011434477E-3</v>
      </c>
      <c r="L29" s="54"/>
      <c r="M29" s="54"/>
      <c r="N29" s="53" t="s">
        <v>32</v>
      </c>
      <c r="O29" s="63"/>
      <c r="P29" s="62">
        <f>P24-P26</f>
        <v>-9.1367502806516121E-3</v>
      </c>
      <c r="Q29" s="54"/>
    </row>
    <row r="30" spans="1:17" ht="15" customHeight="1" x14ac:dyDescent="0.25">
      <c r="A30" s="4">
        <f t="shared" si="0"/>
        <v>19</v>
      </c>
      <c r="B30" s="5" t="s">
        <v>46</v>
      </c>
      <c r="E30" s="62">
        <f>E24-E27</f>
        <v>-9.6566645253075012E-3</v>
      </c>
      <c r="G30" s="4">
        <f t="shared" si="1"/>
        <v>19</v>
      </c>
      <c r="H30" s="5" t="s">
        <v>46</v>
      </c>
      <c r="I30" s="3"/>
      <c r="K30" s="62">
        <f>K24-K27</f>
        <v>-5.0061455011434497E-3</v>
      </c>
    </row>
    <row r="31" spans="1:17" ht="15" customHeight="1" x14ac:dyDescent="0.25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1">
    <mergeCell ref="Q2:Q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showGridLines="0" tabSelected="1" zoomScale="85" zoomScaleNormal="85" workbookViewId="0"/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2.42578125" style="3" customWidth="1"/>
    <col min="4" max="4" width="34.42578125" style="1" customWidth="1"/>
    <col min="5" max="5" width="18.7109375" style="4" customWidth="1"/>
    <col min="6" max="6" width="7.5703125" style="4" customWidth="1"/>
    <col min="7" max="7" width="4.42578125" style="1" customWidth="1"/>
    <col min="8" max="9" width="1.7109375" style="1" customWidth="1"/>
    <col min="10" max="10" width="31.42578125" style="1" customWidth="1"/>
    <col min="11" max="11" width="18.7109375" style="1" customWidth="1"/>
    <col min="12" max="13" width="9.140625" style="1"/>
    <col min="14" max="14" width="1.7109375" style="1" hidden="1" customWidth="1" outlineLevel="1"/>
    <col min="15" max="15" width="24.7109375" style="1" hidden="1" customWidth="1" outlineLevel="1"/>
    <col min="16" max="16" width="18.7109375" style="1" hidden="1" customWidth="1" outlineLevel="1"/>
    <col min="17" max="17" width="0" style="1" hidden="1" customWidth="1" outlineLevel="1"/>
    <col min="18" max="18" width="9.140625" style="1" collapsed="1"/>
    <col min="19" max="16384" width="9.140625" style="1"/>
  </cols>
  <sheetData>
    <row r="1" spans="1:17" ht="30" customHeight="1" x14ac:dyDescent="0.25">
      <c r="B1" s="2" t="s">
        <v>33</v>
      </c>
      <c r="H1" s="5"/>
      <c r="I1" s="3"/>
      <c r="K1" s="4"/>
      <c r="N1" s="6"/>
      <c r="O1" s="7" t="s">
        <v>1</v>
      </c>
      <c r="P1" s="8">
        <v>0.66190000000000004</v>
      </c>
      <c r="Q1" s="9"/>
    </row>
    <row r="2" spans="1:17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14" t="s">
        <v>4</v>
      </c>
      <c r="N2" s="16"/>
      <c r="O2" s="17" t="s">
        <v>5</v>
      </c>
      <c r="P2" s="18">
        <v>0.33810000000000001</v>
      </c>
      <c r="Q2" s="70" t="s">
        <v>6</v>
      </c>
    </row>
    <row r="3" spans="1:17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1"/>
      <c r="M3" s="22"/>
      <c r="N3" s="22"/>
      <c r="O3" s="22"/>
      <c r="P3" s="22"/>
      <c r="Q3" s="70"/>
    </row>
    <row r="4" spans="1:17" ht="15" customHeight="1" x14ac:dyDescent="0.25">
      <c r="A4" s="4">
        <f>A3+1</f>
        <v>2</v>
      </c>
      <c r="C4" s="1"/>
      <c r="D4" s="1" t="s">
        <v>34</v>
      </c>
      <c r="E4" s="23">
        <v>2414.8864035852152</v>
      </c>
      <c r="F4" s="24"/>
      <c r="G4" s="4">
        <f>G3+1</f>
        <v>2</v>
      </c>
      <c r="H4" s="5"/>
      <c r="J4" s="1" t="s">
        <v>35</v>
      </c>
      <c r="K4" s="23">
        <v>959.1860023190427</v>
      </c>
      <c r="N4" s="28"/>
      <c r="O4" s="22"/>
      <c r="P4" s="22"/>
      <c r="Q4" s="64"/>
    </row>
    <row r="5" spans="1:17" ht="15" customHeight="1" x14ac:dyDescent="0.25">
      <c r="A5" s="4">
        <f t="shared" ref="A5:A30" si="0">A4+1</f>
        <v>3</v>
      </c>
      <c r="C5" s="1"/>
      <c r="D5" s="1" t="s">
        <v>36</v>
      </c>
      <c r="E5" s="24">
        <f>'[2]COC, Def, ConvF'!$C$28/1000000</f>
        <v>49.988906999999998</v>
      </c>
      <c r="F5" s="24"/>
      <c r="G5" s="4">
        <f t="shared" ref="G5:G30" si="1">G4+1</f>
        <v>3</v>
      </c>
      <c r="H5" s="5"/>
      <c r="J5" s="1" t="s">
        <v>37</v>
      </c>
      <c r="K5" s="32">
        <f>[1]Compare!$F$4/1000000</f>
        <v>38.363274058967491</v>
      </c>
      <c r="N5" s="28"/>
      <c r="O5" s="22"/>
      <c r="P5" s="22"/>
      <c r="Q5" s="64"/>
    </row>
    <row r="6" spans="1:17" ht="15" customHeight="1" x14ac:dyDescent="0.25">
      <c r="A6" s="4">
        <f t="shared" si="0"/>
        <v>4</v>
      </c>
      <c r="C6" s="3" t="s">
        <v>38</v>
      </c>
      <c r="E6" s="65">
        <f>SUM(E4:E5)</f>
        <v>2464.8753105852152</v>
      </c>
      <c r="F6" s="42"/>
      <c r="G6" s="4">
        <f t="shared" si="1"/>
        <v>4</v>
      </c>
      <c r="H6" s="5"/>
      <c r="I6" s="3" t="s">
        <v>39</v>
      </c>
      <c r="K6" s="65">
        <f>SUM(K4:K5)</f>
        <v>997.54927637801018</v>
      </c>
      <c r="N6" s="25" t="s">
        <v>11</v>
      </c>
      <c r="O6" s="22"/>
      <c r="P6" s="26">
        <f>SUM(E6,K6)</f>
        <v>3462.4245869632255</v>
      </c>
      <c r="Q6" s="27">
        <v>3373.0432489080672</v>
      </c>
    </row>
    <row r="7" spans="1:17" ht="15" customHeight="1" x14ac:dyDescent="0.25">
      <c r="A7" s="4">
        <f t="shared" si="0"/>
        <v>5</v>
      </c>
      <c r="G7" s="4">
        <f t="shared" si="1"/>
        <v>5</v>
      </c>
      <c r="H7" s="5"/>
      <c r="I7" s="3"/>
      <c r="K7" s="4"/>
      <c r="N7" s="28"/>
      <c r="O7" s="22"/>
      <c r="P7" s="22"/>
      <c r="Q7" s="29"/>
    </row>
    <row r="8" spans="1:17" ht="15" hidden="1" customHeight="1" outlineLevel="1" x14ac:dyDescent="0.25">
      <c r="A8" s="4">
        <f t="shared" si="0"/>
        <v>6</v>
      </c>
      <c r="C8" s="3" t="s">
        <v>12</v>
      </c>
      <c r="G8" s="4">
        <f t="shared" si="1"/>
        <v>6</v>
      </c>
      <c r="H8" s="5"/>
      <c r="I8" s="3" t="s">
        <v>12</v>
      </c>
      <c r="K8" s="4"/>
      <c r="N8" s="25" t="s">
        <v>12</v>
      </c>
      <c r="O8" s="22"/>
      <c r="P8" s="30"/>
      <c r="Q8" s="31"/>
    </row>
    <row r="9" spans="1:17" ht="15" hidden="1" customHeight="1" outlineLevel="1" x14ac:dyDescent="0.25">
      <c r="A9" s="4">
        <f t="shared" si="0"/>
        <v>7</v>
      </c>
      <c r="D9" s="1" t="s">
        <v>13</v>
      </c>
      <c r="E9" s="24">
        <v>589.29887146045962</v>
      </c>
      <c r="F9" s="24"/>
      <c r="G9" s="4">
        <f t="shared" si="1"/>
        <v>7</v>
      </c>
      <c r="H9" s="5"/>
      <c r="I9" s="3"/>
      <c r="J9" s="1" t="s">
        <v>13</v>
      </c>
      <c r="K9" s="24">
        <v>0</v>
      </c>
      <c r="N9" s="25"/>
      <c r="O9" s="22" t="s">
        <v>13</v>
      </c>
      <c r="P9" s="32">
        <f>SUM(E9,K9)</f>
        <v>589.29887146045962</v>
      </c>
      <c r="Q9" s="33">
        <v>589.29887146045962</v>
      </c>
    </row>
    <row r="10" spans="1:17" ht="15" hidden="1" customHeight="1" outlineLevel="1" x14ac:dyDescent="0.25">
      <c r="A10" s="4">
        <f t="shared" si="0"/>
        <v>8</v>
      </c>
      <c r="D10" s="1" t="s">
        <v>14</v>
      </c>
      <c r="E10" s="24">
        <v>214.12830944781035</v>
      </c>
      <c r="F10" s="24"/>
      <c r="G10" s="4">
        <f t="shared" si="1"/>
        <v>8</v>
      </c>
      <c r="H10" s="5"/>
      <c r="I10" s="3"/>
      <c r="J10" s="1" t="s">
        <v>14</v>
      </c>
      <c r="K10" s="24">
        <v>0</v>
      </c>
      <c r="N10" s="25"/>
      <c r="O10" s="22" t="s">
        <v>14</v>
      </c>
      <c r="P10" s="32">
        <f t="shared" ref="P10:P16" si="2">SUM(E10,K10)</f>
        <v>214.12830944781035</v>
      </c>
      <c r="Q10" s="33">
        <v>214.12830944781035</v>
      </c>
    </row>
    <row r="11" spans="1:17" ht="15" hidden="1" customHeight="1" outlineLevel="1" x14ac:dyDescent="0.25">
      <c r="A11" s="4">
        <f t="shared" si="0"/>
        <v>9</v>
      </c>
      <c r="D11" s="1" t="s">
        <v>15</v>
      </c>
      <c r="E11" s="24">
        <v>0</v>
      </c>
      <c r="F11" s="24"/>
      <c r="G11" s="4">
        <f t="shared" si="1"/>
        <v>9</v>
      </c>
      <c r="H11" s="5"/>
      <c r="I11" s="3"/>
      <c r="J11" s="1" t="s">
        <v>15</v>
      </c>
      <c r="K11" s="24">
        <v>327.97356494905335</v>
      </c>
      <c r="N11" s="25"/>
      <c r="O11" s="22" t="s">
        <v>15</v>
      </c>
      <c r="P11" s="32">
        <f t="shared" si="2"/>
        <v>327.97356494905335</v>
      </c>
      <c r="Q11" s="33">
        <v>327.97356494905335</v>
      </c>
    </row>
    <row r="12" spans="1:17" ht="15" hidden="1" customHeight="1" outlineLevel="1" x14ac:dyDescent="0.25">
      <c r="A12" s="4">
        <f t="shared" si="0"/>
        <v>10</v>
      </c>
      <c r="D12" s="1" t="s">
        <v>16</v>
      </c>
      <c r="E12" s="24">
        <v>460.16842404427399</v>
      </c>
      <c r="F12" s="24"/>
      <c r="G12" s="4">
        <f t="shared" si="1"/>
        <v>10</v>
      </c>
      <c r="H12" s="5"/>
      <c r="I12" s="3"/>
      <c r="J12" s="1" t="s">
        <v>16</v>
      </c>
      <c r="K12" s="24">
        <v>157.03578922000003</v>
      </c>
      <c r="N12" s="25"/>
      <c r="O12" s="22" t="s">
        <v>16</v>
      </c>
      <c r="P12" s="32">
        <f t="shared" si="2"/>
        <v>617.20421326427402</v>
      </c>
      <c r="Q12" s="33">
        <v>617.20421326427402</v>
      </c>
    </row>
    <row r="13" spans="1:17" ht="15" hidden="1" customHeight="1" outlineLevel="1" x14ac:dyDescent="0.25">
      <c r="A13" s="4">
        <f t="shared" si="0"/>
        <v>11</v>
      </c>
      <c r="D13" s="1" t="s">
        <v>17</v>
      </c>
      <c r="E13" s="24">
        <v>5.9768790589758964</v>
      </c>
      <c r="F13" s="24"/>
      <c r="G13" s="4">
        <f t="shared" si="1"/>
        <v>11</v>
      </c>
      <c r="H13" s="5"/>
      <c r="I13" s="3"/>
      <c r="J13" s="1" t="s">
        <v>17</v>
      </c>
      <c r="K13" s="24">
        <v>15.559028377734059</v>
      </c>
      <c r="N13" s="25"/>
      <c r="O13" s="22" t="s">
        <v>17</v>
      </c>
      <c r="P13" s="32">
        <f t="shared" si="2"/>
        <v>21.535907436709955</v>
      </c>
      <c r="Q13" s="33">
        <v>21.535907436709905</v>
      </c>
    </row>
    <row r="14" spans="1:17" ht="15" hidden="1" customHeight="1" outlineLevel="1" x14ac:dyDescent="0.25">
      <c r="A14" s="4">
        <f t="shared" si="0"/>
        <v>12</v>
      </c>
      <c r="D14" s="1" t="s">
        <v>18</v>
      </c>
      <c r="E14" s="34">
        <v>562.35973113458886</v>
      </c>
      <c r="F14" s="34"/>
      <c r="G14" s="4">
        <f t="shared" si="1"/>
        <v>12</v>
      </c>
      <c r="H14" s="35"/>
      <c r="I14" s="36"/>
      <c r="J14" s="37" t="s">
        <v>18</v>
      </c>
      <c r="K14" s="34">
        <v>186.23848781410655</v>
      </c>
      <c r="N14" s="25"/>
      <c r="O14" s="22" t="s">
        <v>18</v>
      </c>
      <c r="P14" s="32">
        <f t="shared" si="2"/>
        <v>748.59821894869538</v>
      </c>
      <c r="Q14" s="33">
        <v>748.59821894869663</v>
      </c>
    </row>
    <row r="15" spans="1:17" ht="15" hidden="1" customHeight="1" outlineLevel="1" x14ac:dyDescent="0.25">
      <c r="A15" s="4">
        <f t="shared" si="0"/>
        <v>13</v>
      </c>
      <c r="D15" s="1" t="s">
        <v>19</v>
      </c>
      <c r="E15" s="34">
        <v>272.80566192655408</v>
      </c>
      <c r="F15" s="34"/>
      <c r="G15" s="4">
        <f t="shared" si="1"/>
        <v>13</v>
      </c>
      <c r="H15" s="35"/>
      <c r="I15" s="36"/>
      <c r="J15" s="37" t="s">
        <v>19</v>
      </c>
      <c r="K15" s="34">
        <v>114.55951462160584</v>
      </c>
      <c r="N15" s="25"/>
      <c r="O15" s="22" t="s">
        <v>19</v>
      </c>
      <c r="P15" s="32">
        <f t="shared" si="2"/>
        <v>387.36517654815992</v>
      </c>
      <c r="Q15" s="33">
        <v>387.36517654816032</v>
      </c>
    </row>
    <row r="16" spans="1:17" ht="15" hidden="1" customHeight="1" outlineLevel="1" x14ac:dyDescent="0.25">
      <c r="A16" s="4">
        <f t="shared" si="0"/>
        <v>14</v>
      </c>
      <c r="D16" s="1" t="s">
        <v>20</v>
      </c>
      <c r="E16" s="38">
        <v>59.29961536665526</v>
      </c>
      <c r="F16" s="39"/>
      <c r="G16" s="4">
        <f t="shared" si="1"/>
        <v>14</v>
      </c>
      <c r="H16" s="35"/>
      <c r="I16" s="36"/>
      <c r="J16" s="37" t="s">
        <v>20</v>
      </c>
      <c r="K16" s="38">
        <v>36.897699298008099</v>
      </c>
      <c r="N16" s="25"/>
      <c r="O16" s="22" t="s">
        <v>20</v>
      </c>
      <c r="P16" s="40">
        <f t="shared" si="2"/>
        <v>96.197314664663367</v>
      </c>
      <c r="Q16" s="41">
        <v>107.21889336672176</v>
      </c>
    </row>
    <row r="17" spans="1:17" ht="15" customHeight="1" collapsed="1" x14ac:dyDescent="0.25">
      <c r="A17" s="4">
        <f>A7+1</f>
        <v>6</v>
      </c>
      <c r="C17" s="3" t="s">
        <v>21</v>
      </c>
      <c r="E17" s="23">
        <f>SUM(E9:E16)</f>
        <v>2164.0374924393182</v>
      </c>
      <c r="F17" s="23"/>
      <c r="G17" s="4">
        <f>G7+1</f>
        <v>6</v>
      </c>
      <c r="H17" s="5"/>
      <c r="I17" s="3" t="s">
        <v>21</v>
      </c>
      <c r="K17" s="23">
        <f>SUM(K9:K16)</f>
        <v>838.26408428050786</v>
      </c>
      <c r="N17" s="25" t="s">
        <v>21</v>
      </c>
      <c r="O17" s="22"/>
      <c r="P17" s="42">
        <f>SUM(P9:P16)</f>
        <v>3002.3015767198258</v>
      </c>
      <c r="Q17" s="43">
        <f>SUM(Q9:Q16)</f>
        <v>3013.323155421886</v>
      </c>
    </row>
    <row r="18" spans="1:17" ht="15" customHeight="1" x14ac:dyDescent="0.25">
      <c r="A18" s="4">
        <f t="shared" si="0"/>
        <v>7</v>
      </c>
      <c r="G18" s="4">
        <f t="shared" si="1"/>
        <v>7</v>
      </c>
      <c r="H18" s="5"/>
      <c r="I18" s="3"/>
      <c r="K18" s="4"/>
      <c r="N18" s="28"/>
      <c r="O18" s="22"/>
      <c r="P18" s="22"/>
      <c r="Q18" s="29"/>
    </row>
    <row r="19" spans="1:17" ht="15" customHeight="1" thickBot="1" x14ac:dyDescent="0.3">
      <c r="A19" s="4">
        <f t="shared" si="0"/>
        <v>8</v>
      </c>
      <c r="B19" s="5" t="s">
        <v>22</v>
      </c>
      <c r="E19" s="44">
        <f>E6-E17</f>
        <v>300.83781814589702</v>
      </c>
      <c r="F19" s="45"/>
      <c r="G19" s="4">
        <f t="shared" si="1"/>
        <v>8</v>
      </c>
      <c r="H19" s="5" t="s">
        <v>23</v>
      </c>
      <c r="I19" s="3"/>
      <c r="K19" s="44">
        <f>K6-K17</f>
        <v>159.28519209750232</v>
      </c>
      <c r="N19" s="46" t="s">
        <v>24</v>
      </c>
      <c r="O19" s="22"/>
      <c r="P19" s="44">
        <f>P6-P17</f>
        <v>460.12301024339968</v>
      </c>
      <c r="Q19" s="47">
        <v>359.72009348618604</v>
      </c>
    </row>
    <row r="20" spans="1:17" ht="15" customHeight="1" x14ac:dyDescent="0.25">
      <c r="A20" s="4">
        <f t="shared" si="0"/>
        <v>9</v>
      </c>
      <c r="G20" s="4">
        <f t="shared" si="1"/>
        <v>9</v>
      </c>
      <c r="N20" s="28"/>
      <c r="O20" s="22"/>
      <c r="P20" s="22"/>
      <c r="Q20" s="29"/>
    </row>
    <row r="21" spans="1:17" ht="15" customHeight="1" x14ac:dyDescent="0.25">
      <c r="A21" s="4">
        <f t="shared" si="0"/>
        <v>10</v>
      </c>
      <c r="B21" s="5" t="s">
        <v>25</v>
      </c>
      <c r="G21" s="4">
        <f t="shared" si="1"/>
        <v>10</v>
      </c>
      <c r="H21" s="5" t="s">
        <v>25</v>
      </c>
      <c r="N21" s="46" t="s">
        <v>25</v>
      </c>
      <c r="O21" s="22"/>
      <c r="P21" s="22"/>
      <c r="Q21" s="29"/>
    </row>
    <row r="22" spans="1:17" s="37" customFormat="1" ht="15" customHeight="1" x14ac:dyDescent="0.25">
      <c r="A22" s="66">
        <f t="shared" si="0"/>
        <v>11</v>
      </c>
      <c r="B22" s="35"/>
      <c r="C22" s="36" t="str">
        <f>'Rate Year OI (no GRC)'!C20</f>
        <v>Electric AMA Ratebase &amp; Working Capital</v>
      </c>
      <c r="E22" s="48">
        <f>'Rate Year OI (no GRC)'!E20</f>
        <v>5443.0311589379198</v>
      </c>
      <c r="F22" s="39"/>
      <c r="G22" s="66">
        <f t="shared" si="1"/>
        <v>11</v>
      </c>
      <c r="I22" s="36" t="str">
        <f>'Rate Year OI (no GRC)'!I20</f>
        <v>Gas AMA Ratebase &amp; Working Capital</v>
      </c>
      <c r="K22" s="48">
        <f>'Rate Year OI (no GRC)'!K20</f>
        <v>2392.3190870344001</v>
      </c>
      <c r="N22" s="67"/>
      <c r="O22" s="68" t="s">
        <v>28</v>
      </c>
      <c r="P22" s="38">
        <f>SUM(E22,K22)</f>
        <v>7835.3502459723204</v>
      </c>
      <c r="Q22" s="69">
        <v>8091.8926340915004</v>
      </c>
    </row>
    <row r="23" spans="1:17" ht="15" customHeight="1" x14ac:dyDescent="0.25">
      <c r="A23" s="4">
        <f t="shared" si="0"/>
        <v>12</v>
      </c>
      <c r="E23" s="8"/>
      <c r="G23" s="4">
        <f t="shared" si="1"/>
        <v>12</v>
      </c>
      <c r="K23" s="8"/>
      <c r="N23" s="28"/>
      <c r="O23" s="22"/>
      <c r="P23" s="30"/>
      <c r="Q23" s="29"/>
    </row>
    <row r="24" spans="1:17" ht="15" customHeight="1" thickBot="1" x14ac:dyDescent="0.3">
      <c r="A24" s="4">
        <f t="shared" si="0"/>
        <v>13</v>
      </c>
      <c r="B24" s="5" t="s">
        <v>29</v>
      </c>
      <c r="E24" s="51">
        <f>E19/E22</f>
        <v>5.527027300806385E-2</v>
      </c>
      <c r="F24" s="52"/>
      <c r="G24" s="4">
        <f t="shared" si="1"/>
        <v>13</v>
      </c>
      <c r="H24" s="53" t="s">
        <v>30</v>
      </c>
      <c r="I24" s="54"/>
      <c r="J24" s="54"/>
      <c r="K24" s="51">
        <f>K19/K22</f>
        <v>6.6581917504557317E-2</v>
      </c>
      <c r="L24" s="54"/>
      <c r="M24" s="54"/>
      <c r="N24" s="55" t="s">
        <v>30</v>
      </c>
      <c r="O24" s="56"/>
      <c r="P24" s="51">
        <f>P19/P22</f>
        <v>5.8723987543495081E-2</v>
      </c>
      <c r="Q24" s="57"/>
    </row>
    <row r="25" spans="1:17" ht="15" customHeight="1" thickTop="1" x14ac:dyDescent="0.25">
      <c r="A25" s="4">
        <f t="shared" si="0"/>
        <v>14</v>
      </c>
      <c r="E25" s="58"/>
      <c r="F25" s="58"/>
      <c r="G25" s="4">
        <f t="shared" si="1"/>
        <v>14</v>
      </c>
      <c r="H25" s="54"/>
      <c r="I25" s="54"/>
      <c r="J25" s="54"/>
      <c r="K25" s="54"/>
      <c r="L25" s="54"/>
      <c r="M25" s="54"/>
      <c r="N25" s="59"/>
      <c r="O25" s="60"/>
      <c r="P25" s="60"/>
      <c r="Q25" s="61"/>
    </row>
    <row r="26" spans="1:17" ht="15" customHeight="1" x14ac:dyDescent="0.25">
      <c r="A26" s="4">
        <f t="shared" si="0"/>
        <v>15</v>
      </c>
      <c r="B26" s="5" t="s">
        <v>43</v>
      </c>
      <c r="E26" s="62">
        <v>7.5700000000000003E-2</v>
      </c>
      <c r="F26" s="62"/>
      <c r="G26" s="4">
        <f t="shared" si="1"/>
        <v>15</v>
      </c>
      <c r="H26" s="5" t="s">
        <v>43</v>
      </c>
      <c r="I26" s="63"/>
      <c r="J26" s="54"/>
      <c r="K26" s="62">
        <f>E26</f>
        <v>7.5700000000000003E-2</v>
      </c>
      <c r="L26" s="54"/>
      <c r="M26" s="54"/>
      <c r="N26" s="53" t="s">
        <v>31</v>
      </c>
      <c r="O26" s="63"/>
      <c r="P26" s="62">
        <f>'Rate Year OI (no GRC)'!$E$24</f>
        <v>7.5700000000000003E-2</v>
      </c>
      <c r="Q26" s="54"/>
    </row>
    <row r="27" spans="1:17" ht="15" customHeight="1" x14ac:dyDescent="0.25">
      <c r="A27" s="4">
        <f t="shared" si="0"/>
        <v>16</v>
      </c>
      <c r="B27" s="5" t="s">
        <v>44</v>
      </c>
      <c r="E27" s="62">
        <v>7.4800000000000005E-2</v>
      </c>
      <c r="F27" s="62"/>
      <c r="G27" s="4">
        <f t="shared" si="1"/>
        <v>16</v>
      </c>
      <c r="H27" s="5" t="s">
        <v>44</v>
      </c>
      <c r="I27" s="63"/>
      <c r="J27" s="54"/>
      <c r="K27" s="62">
        <f>E27</f>
        <v>7.4800000000000005E-2</v>
      </c>
      <c r="L27" s="54"/>
      <c r="M27" s="54"/>
      <c r="N27" s="53"/>
      <c r="O27" s="63"/>
      <c r="P27" s="62"/>
      <c r="Q27" s="54"/>
    </row>
    <row r="28" spans="1:17" ht="15" customHeight="1" x14ac:dyDescent="0.25">
      <c r="A28" s="4">
        <f t="shared" si="0"/>
        <v>17</v>
      </c>
      <c r="E28" s="58"/>
      <c r="F28" s="58"/>
      <c r="G28" s="4">
        <f t="shared" si="1"/>
        <v>17</v>
      </c>
      <c r="H28" s="53"/>
      <c r="I28" s="63"/>
      <c r="J28" s="54"/>
      <c r="K28" s="58"/>
      <c r="L28" s="54"/>
      <c r="M28" s="54"/>
      <c r="N28" s="53"/>
      <c r="O28" s="63"/>
      <c r="P28" s="58"/>
      <c r="Q28" s="54"/>
    </row>
    <row r="29" spans="1:17" ht="15" customHeight="1" x14ac:dyDescent="0.25">
      <c r="A29" s="4">
        <f t="shared" si="0"/>
        <v>18</v>
      </c>
      <c r="B29" s="5" t="s">
        <v>45</v>
      </c>
      <c r="E29" s="62">
        <f>E24-E26</f>
        <v>-2.0429726991936153E-2</v>
      </c>
      <c r="F29" s="62"/>
      <c r="G29" s="4">
        <f t="shared" si="1"/>
        <v>18</v>
      </c>
      <c r="H29" s="5" t="s">
        <v>45</v>
      </c>
      <c r="I29" s="3"/>
      <c r="K29" s="62">
        <f>K24-K26</f>
        <v>-9.1180824954426865E-3</v>
      </c>
      <c r="L29" s="54"/>
      <c r="M29" s="54"/>
      <c r="N29" s="53" t="s">
        <v>32</v>
      </c>
      <c r="O29" s="63"/>
      <c r="P29" s="62">
        <f>P24-P26</f>
        <v>-1.6976012456504923E-2</v>
      </c>
      <c r="Q29" s="54"/>
    </row>
    <row r="30" spans="1:17" ht="15" customHeight="1" x14ac:dyDescent="0.25">
      <c r="A30" s="4">
        <f t="shared" si="0"/>
        <v>19</v>
      </c>
      <c r="B30" s="5" t="s">
        <v>46</v>
      </c>
      <c r="E30" s="62">
        <f>E24-E27</f>
        <v>-1.9529726991936155E-2</v>
      </c>
      <c r="G30" s="4">
        <f t="shared" si="1"/>
        <v>19</v>
      </c>
      <c r="H30" s="5" t="s">
        <v>46</v>
      </c>
      <c r="I30" s="3"/>
      <c r="K30" s="62">
        <f>K24-K27</f>
        <v>-8.2180824954426884E-3</v>
      </c>
    </row>
    <row r="31" spans="1:17" ht="15" customHeight="1" x14ac:dyDescent="0.25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mergeCells count="1">
    <mergeCell ref="Q2:Q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showGridLines="0" zoomScale="85" zoomScaleNormal="85" workbookViewId="0"/>
  </sheetViews>
  <sheetFormatPr defaultRowHeight="15" outlineLevelRow="1" outlineLevelCol="1" x14ac:dyDescent="0.25"/>
  <cols>
    <col min="1" max="1" width="4.42578125" style="1" customWidth="1"/>
    <col min="2" max="2" width="1.7109375" style="5" customWidth="1"/>
    <col min="3" max="3" width="1.7109375" style="3" customWidth="1"/>
    <col min="4" max="4" width="31.140625" style="1" customWidth="1"/>
    <col min="5" max="5" width="18.7109375" style="4" customWidth="1"/>
    <col min="6" max="6" width="7.42578125" style="4" customWidth="1"/>
    <col min="7" max="7" width="4.42578125" style="1" customWidth="1"/>
    <col min="8" max="9" width="1.7109375" style="1" customWidth="1"/>
    <col min="10" max="10" width="28.42578125" style="1" customWidth="1"/>
    <col min="11" max="11" width="18.7109375" style="1" customWidth="1"/>
    <col min="12" max="13" width="9.140625" style="1"/>
    <col min="14" max="14" width="1.7109375" style="1" hidden="1" customWidth="1" outlineLevel="1"/>
    <col min="15" max="15" width="24.7109375" style="1" hidden="1" customWidth="1" outlineLevel="1"/>
    <col min="16" max="16" width="18.7109375" style="1" hidden="1" customWidth="1" outlineLevel="1"/>
    <col min="17" max="17" width="9.140625" style="1" hidden="1" customWidth="1" outlineLevel="1"/>
    <col min="18" max="18" width="9.140625" style="1" collapsed="1"/>
    <col min="19" max="16384" width="9.140625" style="1"/>
  </cols>
  <sheetData>
    <row r="1" spans="1:18" ht="30" customHeight="1" x14ac:dyDescent="0.25">
      <c r="B1" s="2" t="s">
        <v>0</v>
      </c>
      <c r="H1" s="5"/>
      <c r="I1" s="3"/>
      <c r="K1" s="4"/>
      <c r="N1" s="6"/>
      <c r="O1" s="7" t="s">
        <v>1</v>
      </c>
      <c r="P1" s="8">
        <v>0.66190000000000004</v>
      </c>
      <c r="Q1" s="9"/>
    </row>
    <row r="2" spans="1:18" s="13" customFormat="1" ht="30" customHeight="1" x14ac:dyDescent="0.25">
      <c r="A2" s="10" t="s">
        <v>2</v>
      </c>
      <c r="B2" s="11" t="s">
        <v>3</v>
      </c>
      <c r="C2" s="12"/>
      <c r="E2" s="14" t="s">
        <v>4</v>
      </c>
      <c r="F2" s="15"/>
      <c r="G2" s="10" t="s">
        <v>2</v>
      </c>
      <c r="H2" s="11" t="s">
        <v>3</v>
      </c>
      <c r="I2" s="12"/>
      <c r="K2" s="14" t="s">
        <v>4</v>
      </c>
      <c r="N2" s="16"/>
      <c r="O2" s="17" t="s">
        <v>5</v>
      </c>
      <c r="P2" s="18">
        <v>0.33810000000000001</v>
      </c>
      <c r="Q2" s="70" t="s">
        <v>6</v>
      </c>
    </row>
    <row r="3" spans="1:18" ht="15" customHeight="1" x14ac:dyDescent="0.25">
      <c r="A3" s="8">
        <v>1</v>
      </c>
      <c r="B3" s="19" t="s">
        <v>7</v>
      </c>
      <c r="C3" s="20"/>
      <c r="D3" s="21"/>
      <c r="E3" s="8"/>
      <c r="F3" s="8"/>
      <c r="G3" s="8">
        <v>1</v>
      </c>
      <c r="H3" s="19" t="s">
        <v>8</v>
      </c>
      <c r="I3" s="20"/>
      <c r="J3" s="21"/>
      <c r="K3" s="8"/>
      <c r="L3" s="21"/>
      <c r="M3" s="22"/>
      <c r="N3" s="22"/>
      <c r="O3" s="22"/>
      <c r="P3" s="22"/>
      <c r="Q3" s="71"/>
      <c r="R3" s="22"/>
    </row>
    <row r="4" spans="1:18" ht="15" customHeight="1" x14ac:dyDescent="0.25">
      <c r="A4" s="4">
        <f>A3+1</f>
        <v>2</v>
      </c>
      <c r="C4" s="3" t="s">
        <v>9</v>
      </c>
      <c r="E4" s="23">
        <v>2414.8864035852152</v>
      </c>
      <c r="F4" s="24"/>
      <c r="G4" s="4">
        <f>G3+1</f>
        <v>2</v>
      </c>
      <c r="H4" s="5"/>
      <c r="I4" s="3" t="s">
        <v>10</v>
      </c>
      <c r="K4" s="23">
        <v>959.1860023190427</v>
      </c>
      <c r="N4" s="25" t="s">
        <v>11</v>
      </c>
      <c r="O4" s="22"/>
      <c r="P4" s="26">
        <f>SUM(E4,K4)</f>
        <v>3374.0724059042577</v>
      </c>
      <c r="Q4" s="27">
        <v>3373.0432489080672</v>
      </c>
    </row>
    <row r="5" spans="1:18" ht="15" customHeight="1" x14ac:dyDescent="0.25">
      <c r="A5" s="4">
        <f t="shared" ref="A5:A28" si="0">A4+1</f>
        <v>3</v>
      </c>
      <c r="G5" s="4">
        <f t="shared" ref="G5:G28" si="1">G4+1</f>
        <v>3</v>
      </c>
      <c r="H5" s="5"/>
      <c r="I5" s="3"/>
      <c r="K5" s="4"/>
      <c r="N5" s="28"/>
      <c r="O5" s="22"/>
      <c r="P5" s="22"/>
      <c r="Q5" s="29"/>
    </row>
    <row r="6" spans="1:18" ht="15" hidden="1" customHeight="1" outlineLevel="1" x14ac:dyDescent="0.25">
      <c r="A6" s="4">
        <f t="shared" si="0"/>
        <v>4</v>
      </c>
      <c r="C6" s="3" t="s">
        <v>12</v>
      </c>
      <c r="G6" s="4">
        <f t="shared" si="1"/>
        <v>4</v>
      </c>
      <c r="H6" s="5"/>
      <c r="I6" s="3" t="s">
        <v>12</v>
      </c>
      <c r="K6" s="4"/>
      <c r="N6" s="25" t="s">
        <v>12</v>
      </c>
      <c r="O6" s="22"/>
      <c r="P6" s="30"/>
      <c r="Q6" s="31"/>
    </row>
    <row r="7" spans="1:18" ht="15" hidden="1" customHeight="1" outlineLevel="1" x14ac:dyDescent="0.25">
      <c r="A7" s="4">
        <f t="shared" si="0"/>
        <v>5</v>
      </c>
      <c r="D7" s="1" t="s">
        <v>13</v>
      </c>
      <c r="E7" s="24">
        <v>589.29887146045962</v>
      </c>
      <c r="F7" s="24"/>
      <c r="G7" s="4">
        <f t="shared" si="1"/>
        <v>5</v>
      </c>
      <c r="H7" s="5"/>
      <c r="I7" s="3"/>
      <c r="J7" s="1" t="s">
        <v>13</v>
      </c>
      <c r="K7" s="24">
        <v>0</v>
      </c>
      <c r="N7" s="25"/>
      <c r="O7" s="22" t="s">
        <v>13</v>
      </c>
      <c r="P7" s="32">
        <f>SUM(E7,K7)</f>
        <v>589.29887146045962</v>
      </c>
      <c r="Q7" s="33">
        <v>589.29887146045962</v>
      </c>
    </row>
    <row r="8" spans="1:18" ht="15" hidden="1" customHeight="1" outlineLevel="1" x14ac:dyDescent="0.25">
      <c r="A8" s="4">
        <f t="shared" si="0"/>
        <v>6</v>
      </c>
      <c r="D8" s="1" t="s">
        <v>14</v>
      </c>
      <c r="E8" s="24">
        <v>214.12830944781035</v>
      </c>
      <c r="F8" s="24"/>
      <c r="G8" s="4">
        <f t="shared" si="1"/>
        <v>6</v>
      </c>
      <c r="H8" s="5"/>
      <c r="I8" s="3"/>
      <c r="J8" s="1" t="s">
        <v>14</v>
      </c>
      <c r="K8" s="24">
        <v>0</v>
      </c>
      <c r="N8" s="25"/>
      <c r="O8" s="22" t="s">
        <v>14</v>
      </c>
      <c r="P8" s="32">
        <f t="shared" ref="P8:P14" si="2">SUM(E8,K8)</f>
        <v>214.12830944781035</v>
      </c>
      <c r="Q8" s="33">
        <v>214.12830944781035</v>
      </c>
    </row>
    <row r="9" spans="1:18" ht="15" hidden="1" customHeight="1" outlineLevel="1" x14ac:dyDescent="0.25">
      <c r="A9" s="4">
        <f t="shared" si="0"/>
        <v>7</v>
      </c>
      <c r="D9" s="1" t="s">
        <v>15</v>
      </c>
      <c r="E9" s="24">
        <v>0</v>
      </c>
      <c r="F9" s="24"/>
      <c r="G9" s="4">
        <f t="shared" si="1"/>
        <v>7</v>
      </c>
      <c r="H9" s="5"/>
      <c r="I9" s="3"/>
      <c r="J9" s="1" t="s">
        <v>15</v>
      </c>
      <c r="K9" s="24">
        <v>327.97356494905335</v>
      </c>
      <c r="N9" s="25"/>
      <c r="O9" s="22" t="s">
        <v>15</v>
      </c>
      <c r="P9" s="32">
        <f t="shared" si="2"/>
        <v>327.97356494905335</v>
      </c>
      <c r="Q9" s="33">
        <v>327.97356494905335</v>
      </c>
    </row>
    <row r="10" spans="1:18" ht="15" hidden="1" customHeight="1" outlineLevel="1" x14ac:dyDescent="0.25">
      <c r="A10" s="4">
        <f t="shared" si="0"/>
        <v>8</v>
      </c>
      <c r="D10" s="1" t="s">
        <v>16</v>
      </c>
      <c r="E10" s="24">
        <v>460.16842404427399</v>
      </c>
      <c r="F10" s="24"/>
      <c r="G10" s="4">
        <f t="shared" si="1"/>
        <v>8</v>
      </c>
      <c r="H10" s="5"/>
      <c r="I10" s="3"/>
      <c r="J10" s="1" t="s">
        <v>16</v>
      </c>
      <c r="K10" s="24">
        <v>157.03578922000003</v>
      </c>
      <c r="N10" s="25"/>
      <c r="O10" s="22" t="s">
        <v>16</v>
      </c>
      <c r="P10" s="32">
        <f t="shared" si="2"/>
        <v>617.20421326427402</v>
      </c>
      <c r="Q10" s="33">
        <v>617.20421326427402</v>
      </c>
    </row>
    <row r="11" spans="1:18" ht="15" hidden="1" customHeight="1" outlineLevel="1" x14ac:dyDescent="0.25">
      <c r="A11" s="4">
        <f t="shared" si="0"/>
        <v>9</v>
      </c>
      <c r="D11" s="1" t="s">
        <v>17</v>
      </c>
      <c r="E11" s="24">
        <v>5.9768790589758964</v>
      </c>
      <c r="F11" s="24"/>
      <c r="G11" s="4">
        <f t="shared" si="1"/>
        <v>9</v>
      </c>
      <c r="H11" s="5"/>
      <c r="I11" s="3"/>
      <c r="J11" s="1" t="s">
        <v>17</v>
      </c>
      <c r="K11" s="24">
        <v>15.559028377734059</v>
      </c>
      <c r="N11" s="25"/>
      <c r="O11" s="22" t="s">
        <v>17</v>
      </c>
      <c r="P11" s="32">
        <f t="shared" si="2"/>
        <v>21.535907436709955</v>
      </c>
      <c r="Q11" s="33">
        <v>21.535907436709905</v>
      </c>
    </row>
    <row r="12" spans="1:18" ht="15" hidden="1" customHeight="1" outlineLevel="1" x14ac:dyDescent="0.25">
      <c r="A12" s="4">
        <f t="shared" si="0"/>
        <v>10</v>
      </c>
      <c r="D12" s="1" t="s">
        <v>18</v>
      </c>
      <c r="E12" s="34">
        <v>562.35973113458886</v>
      </c>
      <c r="F12" s="34"/>
      <c r="G12" s="4">
        <f t="shared" si="1"/>
        <v>10</v>
      </c>
      <c r="H12" s="35"/>
      <c r="I12" s="36"/>
      <c r="J12" s="37" t="s">
        <v>18</v>
      </c>
      <c r="K12" s="34">
        <v>186.23848781410655</v>
      </c>
      <c r="N12" s="25"/>
      <c r="O12" s="22" t="s">
        <v>18</v>
      </c>
      <c r="P12" s="32">
        <f t="shared" si="2"/>
        <v>748.59821894869538</v>
      </c>
      <c r="Q12" s="33">
        <v>748.59821894869663</v>
      </c>
    </row>
    <row r="13" spans="1:18" ht="15" hidden="1" customHeight="1" outlineLevel="1" x14ac:dyDescent="0.25">
      <c r="A13" s="4">
        <f t="shared" si="0"/>
        <v>11</v>
      </c>
      <c r="D13" s="1" t="s">
        <v>19</v>
      </c>
      <c r="E13" s="34">
        <v>272.80566192655408</v>
      </c>
      <c r="F13" s="34"/>
      <c r="G13" s="4">
        <f t="shared" si="1"/>
        <v>11</v>
      </c>
      <c r="H13" s="35"/>
      <c r="I13" s="36"/>
      <c r="J13" s="37" t="s">
        <v>19</v>
      </c>
      <c r="K13" s="34">
        <v>114.55951462160584</v>
      </c>
      <c r="N13" s="25"/>
      <c r="O13" s="22" t="s">
        <v>19</v>
      </c>
      <c r="P13" s="32">
        <f t="shared" si="2"/>
        <v>387.36517654815992</v>
      </c>
      <c r="Q13" s="33">
        <v>387.36517654816032</v>
      </c>
    </row>
    <row r="14" spans="1:18" ht="15" hidden="1" customHeight="1" outlineLevel="1" x14ac:dyDescent="0.25">
      <c r="A14" s="4">
        <f t="shared" si="0"/>
        <v>12</v>
      </c>
      <c r="D14" s="1" t="s">
        <v>20</v>
      </c>
      <c r="E14" s="38">
        <v>48.801944896655257</v>
      </c>
      <c r="F14" s="39"/>
      <c r="G14" s="4">
        <f t="shared" si="1"/>
        <v>12</v>
      </c>
      <c r="H14" s="35"/>
      <c r="I14" s="36"/>
      <c r="J14" s="37" t="s">
        <v>20</v>
      </c>
      <c r="K14" s="38">
        <v>28.841411745624924</v>
      </c>
      <c r="N14" s="25"/>
      <c r="O14" s="22" t="s">
        <v>20</v>
      </c>
      <c r="P14" s="40">
        <f t="shared" si="2"/>
        <v>77.643356642280182</v>
      </c>
      <c r="Q14" s="41">
        <v>107.21889336672176</v>
      </c>
    </row>
    <row r="15" spans="1:18" ht="15" customHeight="1" collapsed="1" x14ac:dyDescent="0.25">
      <c r="A15" s="4">
        <f>A5+1</f>
        <v>4</v>
      </c>
      <c r="C15" s="3" t="s">
        <v>21</v>
      </c>
      <c r="E15" s="23">
        <f>SUM(E7:E14)</f>
        <v>2153.5398219693179</v>
      </c>
      <c r="F15" s="23"/>
      <c r="G15" s="4">
        <f>G5+1</f>
        <v>4</v>
      </c>
      <c r="H15" s="5"/>
      <c r="I15" s="3" t="s">
        <v>21</v>
      </c>
      <c r="K15" s="23">
        <f>SUM(K7:K14)</f>
        <v>830.20779672812466</v>
      </c>
      <c r="N15" s="25" t="s">
        <v>21</v>
      </c>
      <c r="O15" s="22"/>
      <c r="P15" s="42">
        <f>SUM(P7:P14)</f>
        <v>2983.7476186974427</v>
      </c>
      <c r="Q15" s="43">
        <f>SUM(Q7:Q14)</f>
        <v>3013.323155421886</v>
      </c>
    </row>
    <row r="16" spans="1:18" ht="15" customHeight="1" x14ac:dyDescent="0.25">
      <c r="A16" s="4">
        <f t="shared" si="0"/>
        <v>5</v>
      </c>
      <c r="G16" s="4">
        <f t="shared" si="1"/>
        <v>5</v>
      </c>
      <c r="H16" s="5"/>
      <c r="I16" s="3"/>
      <c r="K16" s="4"/>
      <c r="N16" s="28"/>
      <c r="O16" s="22"/>
      <c r="P16" s="22"/>
      <c r="Q16" s="29"/>
    </row>
    <row r="17" spans="1:17" ht="15" customHeight="1" thickBot="1" x14ac:dyDescent="0.3">
      <c r="A17" s="4">
        <f t="shared" si="0"/>
        <v>6</v>
      </c>
      <c r="B17" s="5" t="s">
        <v>22</v>
      </c>
      <c r="E17" s="44">
        <f>E4-E15</f>
        <v>261.34658161589732</v>
      </c>
      <c r="F17" s="45"/>
      <c r="G17" s="4">
        <f t="shared" si="1"/>
        <v>6</v>
      </c>
      <c r="H17" s="5" t="s">
        <v>23</v>
      </c>
      <c r="I17" s="3"/>
      <c r="K17" s="44">
        <f>K4-K15</f>
        <v>128.97820559091804</v>
      </c>
      <c r="N17" s="46" t="s">
        <v>24</v>
      </c>
      <c r="O17" s="22"/>
      <c r="P17" s="44">
        <f>P4-P15</f>
        <v>390.32478720681502</v>
      </c>
      <c r="Q17" s="47">
        <v>359.72009348618604</v>
      </c>
    </row>
    <row r="18" spans="1:17" ht="15" customHeight="1" x14ac:dyDescent="0.25">
      <c r="A18" s="4">
        <f t="shared" si="0"/>
        <v>7</v>
      </c>
      <c r="G18" s="4">
        <f t="shared" si="1"/>
        <v>7</v>
      </c>
      <c r="N18" s="28"/>
      <c r="O18" s="22"/>
      <c r="P18" s="22"/>
      <c r="Q18" s="29"/>
    </row>
    <row r="19" spans="1:17" ht="15" customHeight="1" x14ac:dyDescent="0.25">
      <c r="A19" s="4">
        <f t="shared" si="0"/>
        <v>8</v>
      </c>
      <c r="B19" s="5" t="s">
        <v>25</v>
      </c>
      <c r="G19" s="4">
        <f t="shared" si="1"/>
        <v>8</v>
      </c>
      <c r="H19" s="5" t="s">
        <v>25</v>
      </c>
      <c r="N19" s="46" t="s">
        <v>25</v>
      </c>
      <c r="O19" s="22"/>
      <c r="P19" s="22"/>
      <c r="Q19" s="29"/>
    </row>
    <row r="20" spans="1:17" ht="15" customHeight="1" x14ac:dyDescent="0.25">
      <c r="A20" s="4">
        <f t="shared" si="0"/>
        <v>9</v>
      </c>
      <c r="C20" s="3" t="s">
        <v>26</v>
      </c>
      <c r="E20" s="48">
        <v>5443.0311589379198</v>
      </c>
      <c r="F20" s="32"/>
      <c r="G20" s="4">
        <f t="shared" si="1"/>
        <v>9</v>
      </c>
      <c r="I20" s="3" t="s">
        <v>27</v>
      </c>
      <c r="K20" s="48">
        <v>2392.3190870344001</v>
      </c>
      <c r="N20" s="28"/>
      <c r="O20" s="49" t="s">
        <v>28</v>
      </c>
      <c r="P20" s="40">
        <f>SUM(E20,K20)</f>
        <v>7835.3502459723204</v>
      </c>
      <c r="Q20" s="50">
        <v>8091.8926340915004</v>
      </c>
    </row>
    <row r="21" spans="1:17" ht="15" customHeight="1" x14ac:dyDescent="0.25">
      <c r="A21" s="4">
        <f t="shared" si="0"/>
        <v>10</v>
      </c>
      <c r="E21" s="8"/>
      <c r="G21" s="4">
        <f t="shared" si="1"/>
        <v>10</v>
      </c>
      <c r="K21" s="8"/>
      <c r="N21" s="28"/>
      <c r="O21" s="22"/>
      <c r="P21" s="30"/>
      <c r="Q21" s="29"/>
    </row>
    <row r="22" spans="1:17" ht="15" customHeight="1" thickBot="1" x14ac:dyDescent="0.3">
      <c r="A22" s="4">
        <f t="shared" si="0"/>
        <v>11</v>
      </c>
      <c r="B22" s="5" t="s">
        <v>29</v>
      </c>
      <c r="E22" s="51">
        <f>E17/E20</f>
        <v>4.8014897211592113E-2</v>
      </c>
      <c r="F22" s="52"/>
      <c r="G22" s="4">
        <f t="shared" si="1"/>
        <v>11</v>
      </c>
      <c r="H22" s="53" t="s">
        <v>30</v>
      </c>
      <c r="I22" s="54"/>
      <c r="J22" s="54"/>
      <c r="K22" s="51">
        <f>K17/K20</f>
        <v>5.3913462585295759E-2</v>
      </c>
      <c r="L22" s="54"/>
      <c r="M22" s="54"/>
      <c r="N22" s="55" t="s">
        <v>30</v>
      </c>
      <c r="O22" s="56"/>
      <c r="P22" s="51">
        <f>P17/P20</f>
        <v>4.9815869738236318E-2</v>
      </c>
      <c r="Q22" s="57"/>
    </row>
    <row r="23" spans="1:17" ht="15" customHeight="1" thickTop="1" x14ac:dyDescent="0.25">
      <c r="A23" s="4">
        <f t="shared" si="0"/>
        <v>12</v>
      </c>
      <c r="E23" s="58"/>
      <c r="F23" s="58"/>
      <c r="G23" s="4">
        <f t="shared" si="1"/>
        <v>12</v>
      </c>
      <c r="H23" s="54"/>
      <c r="I23" s="54"/>
      <c r="J23" s="54"/>
      <c r="K23" s="54"/>
      <c r="L23" s="54"/>
      <c r="M23" s="54"/>
      <c r="N23" s="59"/>
      <c r="O23" s="60"/>
      <c r="P23" s="60"/>
      <c r="Q23" s="61"/>
    </row>
    <row r="24" spans="1:17" ht="15" customHeight="1" x14ac:dyDescent="0.25">
      <c r="A24" s="4">
        <f t="shared" si="0"/>
        <v>13</v>
      </c>
      <c r="B24" s="5" t="s">
        <v>43</v>
      </c>
      <c r="E24" s="62">
        <v>7.5700000000000003E-2</v>
      </c>
      <c r="F24" s="62"/>
      <c r="G24" s="4">
        <f t="shared" si="1"/>
        <v>13</v>
      </c>
      <c r="H24" s="5" t="s">
        <v>43</v>
      </c>
      <c r="I24" s="63"/>
      <c r="J24" s="54"/>
      <c r="K24" s="62">
        <f>E24</f>
        <v>7.5700000000000003E-2</v>
      </c>
      <c r="L24" s="54"/>
      <c r="M24" s="54"/>
      <c r="N24" s="53" t="s">
        <v>31</v>
      </c>
      <c r="O24" s="63"/>
      <c r="P24" s="62">
        <f>E24</f>
        <v>7.5700000000000003E-2</v>
      </c>
      <c r="Q24" s="54"/>
    </row>
    <row r="25" spans="1:17" ht="15" customHeight="1" x14ac:dyDescent="0.25">
      <c r="A25" s="4">
        <f t="shared" si="0"/>
        <v>14</v>
      </c>
      <c r="B25" s="5" t="s">
        <v>44</v>
      </c>
      <c r="E25" s="62">
        <v>7.4800000000000005E-2</v>
      </c>
      <c r="F25" s="62"/>
      <c r="G25" s="4">
        <f t="shared" si="1"/>
        <v>14</v>
      </c>
      <c r="H25" s="5" t="s">
        <v>44</v>
      </c>
      <c r="I25" s="63"/>
      <c r="J25" s="54"/>
      <c r="K25" s="62">
        <f>E25</f>
        <v>7.4800000000000005E-2</v>
      </c>
      <c r="L25" s="54"/>
      <c r="M25" s="54"/>
      <c r="N25" s="53"/>
      <c r="O25" s="63"/>
      <c r="P25" s="62"/>
      <c r="Q25" s="54"/>
    </row>
    <row r="26" spans="1:17" ht="15" customHeight="1" x14ac:dyDescent="0.25">
      <c r="A26" s="4">
        <f t="shared" si="0"/>
        <v>15</v>
      </c>
      <c r="E26" s="58"/>
      <c r="F26" s="58"/>
      <c r="G26" s="4">
        <f t="shared" si="1"/>
        <v>15</v>
      </c>
      <c r="H26" s="53"/>
      <c r="I26" s="63"/>
      <c r="J26" s="54"/>
      <c r="K26" s="58"/>
      <c r="L26" s="54"/>
      <c r="M26" s="54"/>
      <c r="N26" s="53"/>
      <c r="O26" s="63"/>
      <c r="P26" s="58"/>
      <c r="Q26" s="54"/>
    </row>
    <row r="27" spans="1:17" ht="15" customHeight="1" x14ac:dyDescent="0.25">
      <c r="A27" s="4">
        <f t="shared" si="0"/>
        <v>16</v>
      </c>
      <c r="B27" s="5" t="s">
        <v>45</v>
      </c>
      <c r="E27" s="62">
        <f>E22-E24</f>
        <v>-2.7685102788407891E-2</v>
      </c>
      <c r="F27" s="62"/>
      <c r="G27" s="4">
        <f t="shared" si="1"/>
        <v>16</v>
      </c>
      <c r="H27" s="5" t="s">
        <v>45</v>
      </c>
      <c r="I27" s="3"/>
      <c r="K27" s="62">
        <f>K22-K24</f>
        <v>-2.1786537414704245E-2</v>
      </c>
      <c r="L27" s="54"/>
      <c r="M27" s="54"/>
      <c r="N27" s="53" t="s">
        <v>32</v>
      </c>
      <c r="O27" s="63"/>
      <c r="P27" s="62">
        <f>P22-P24</f>
        <v>-2.5884130261763685E-2</v>
      </c>
      <c r="Q27" s="54"/>
    </row>
    <row r="28" spans="1:17" ht="15" customHeight="1" x14ac:dyDescent="0.25">
      <c r="A28" s="4">
        <f t="shared" si="0"/>
        <v>17</v>
      </c>
      <c r="B28" s="5" t="s">
        <v>46</v>
      </c>
      <c r="E28" s="62">
        <f>E22-E25</f>
        <v>-2.6785102788407893E-2</v>
      </c>
      <c r="G28" s="4">
        <f t="shared" si="1"/>
        <v>17</v>
      </c>
      <c r="H28" s="5" t="s">
        <v>46</v>
      </c>
      <c r="I28" s="3"/>
      <c r="K28" s="62">
        <f>K22-K25</f>
        <v>-2.0886537414704247E-2</v>
      </c>
    </row>
    <row r="29" spans="1:17" ht="15" customHeight="1" x14ac:dyDescent="0.25">
      <c r="A29" s="4"/>
      <c r="G29" s="4"/>
    </row>
    <row r="30" spans="1:17" ht="15" customHeight="1" x14ac:dyDescent="0.25"/>
    <row r="31" spans="1:17" ht="15" customHeight="1" x14ac:dyDescent="0.25"/>
    <row r="32" spans="1:17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</sheetData>
  <mergeCells count="1">
    <mergeCell ref="Q2:Q3"/>
  </mergeCells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2020-01-21T08:00:00+00:00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726A5C5-0406-4495-B8C0-619DFE5B059F}"/>
</file>

<file path=customXml/itemProps2.xml><?xml version="1.0" encoding="utf-8"?>
<ds:datastoreItem xmlns:ds="http://schemas.openxmlformats.org/officeDocument/2006/customXml" ds:itemID="{F78193AF-2E56-480D-B605-780859B1C5CB}"/>
</file>

<file path=customXml/itemProps3.xml><?xml version="1.0" encoding="utf-8"?>
<ds:datastoreItem xmlns:ds="http://schemas.openxmlformats.org/officeDocument/2006/customXml" ds:itemID="{A201EEFA-434D-4EE0-A08B-AF5B2C63A77F}"/>
</file>

<file path=customXml/itemProps4.xml><?xml version="1.0" encoding="utf-8"?>
<ds:datastoreItem xmlns:ds="http://schemas.openxmlformats.org/officeDocument/2006/customXml" ds:itemID="{EFBF718C-9453-4316-AE55-1EEEEE17A3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Rate Year OI (PSE no attr)</vt:lpstr>
      <vt:lpstr>Rate Year OI (Staff)</vt:lpstr>
      <vt:lpstr>Rate Year OI (no GRC)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Kensok</dc:creator>
  <cp:lastModifiedBy>Josh Kensok</cp:lastModifiedBy>
  <dcterms:created xsi:type="dcterms:W3CDTF">2020-01-11T01:11:30Z</dcterms:created>
  <dcterms:modified xsi:type="dcterms:W3CDTF">2020-01-15T00:04:51Z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