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Rebuttal Filing\Exhibits and Workpapers\Excel Exhibits\"/>
    </mc:Choice>
  </mc:AlternateContent>
  <bookViews>
    <workbookView xWindow="0" yWindow="0" windowWidth="28800" windowHeight="11700"/>
  </bookViews>
  <sheets>
    <sheet name="Exh SEF-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D" hidden="1">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1__123Graph_ABUDG6_D_ESCRPR" hidden="1">[1]Quant!$D$71:$O$71</definedName>
    <definedName name="_2__123Graph_ABUDG6_Dtons_inv" hidden="1">[3]Quant!#REF!</definedName>
    <definedName name="_3__123Graph_ABUDG6_Dtons_inv" hidden="1">[4]Quant!#REF!</definedName>
    <definedName name="_3__123Graph_BBUDG6_D_ESCRPR" hidden="1">[1]Quant!$D$72:$O$72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Parse_In" hidden="1">#REF!</definedName>
    <definedName name="_Regression_Int" hidden="1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gary" hidden="1">{#N/A,#N/A,FALSE,"Cover Sheet";"Use of Equipment",#N/A,FALSE,"Area C";"Equipment Hours",#N/A,FALSE,"All";"Summary",#N/A,FALSE,"All"}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OYT" hidden="1">{#N/A,#N/A,FALSE,"Cover Sheet";"Use of Equipment",#N/A,FALSE,"Area C";"Equipment Hours",#N/A,FALSE,"All";"Summary",#N/A,FALSE,"All"}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hidden="1">{#N/A,#N/A,FALSE,"Coversheet";#N/A,#N/A,FALSE,"QA"}</definedName>
    <definedName name="qqq" hidden="1">{#N/A,#N/A,FALSE,"schA"}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D42" i="1"/>
  <c r="D4" i="1" l="1"/>
  <c r="C19" i="1" l="1"/>
  <c r="C42" i="1" s="1"/>
  <c r="D38" i="1" l="1"/>
  <c r="E38" i="1"/>
  <c r="C38" i="1"/>
  <c r="E23" i="1"/>
  <c r="E13" i="1"/>
  <c r="E39" i="1" l="1"/>
  <c r="E41" i="1"/>
  <c r="E43" i="1" s="1"/>
  <c r="E46" i="1" s="1"/>
  <c r="C39" i="1"/>
  <c r="C41" i="1"/>
  <c r="C43" i="1" s="1"/>
  <c r="C46" i="1" s="1"/>
  <c r="D39" i="1"/>
  <c r="D41" i="1"/>
  <c r="D43" i="1" s="1"/>
  <c r="D46" i="1" s="1"/>
  <c r="D33" i="1"/>
  <c r="D23" i="1"/>
  <c r="D13" i="1"/>
  <c r="C23" i="1" l="1"/>
  <c r="C13" i="1"/>
  <c r="C33" i="1"/>
  <c r="E33" i="1" l="1"/>
</calcChain>
</file>

<file path=xl/sharedStrings.xml><?xml version="1.0" encoding="utf-8"?>
<sst xmlns="http://schemas.openxmlformats.org/spreadsheetml/2006/main" count="37" uniqueCount="24">
  <si>
    <t>Common IT Software Placed In-service</t>
  </si>
  <si>
    <t>3 Year Life</t>
  </si>
  <si>
    <t>5 Year Life</t>
  </si>
  <si>
    <t>8 Year Life</t>
  </si>
  <si>
    <t>10 Year Life</t>
  </si>
  <si>
    <t>Total</t>
  </si>
  <si>
    <t>Common IT Hardware Placed In-Service</t>
  </si>
  <si>
    <t>Electric IT Software Placed In-service</t>
  </si>
  <si>
    <t>Electric IT Hardware Placed In-Service</t>
  </si>
  <si>
    <t>Gas IT Software Placed In-service</t>
  </si>
  <si>
    <t>Gas IT Hardware Placed In-Service</t>
  </si>
  <si>
    <t>IT Budget</t>
  </si>
  <si>
    <t>7 Year Life</t>
  </si>
  <si>
    <t>4 Year Life</t>
  </si>
  <si>
    <t>5 Year Life or Less</t>
  </si>
  <si>
    <t>Percent of IT Budget</t>
  </si>
  <si>
    <t>Annual Depreciation</t>
  </si>
  <si>
    <t>Revenue Requirement</t>
  </si>
  <si>
    <t>Ratebase</t>
  </si>
  <si>
    <t>Annual Impact on Return</t>
  </si>
  <si>
    <t>Exhibit SEF-27</t>
  </si>
  <si>
    <t>Return on Investment at Staff's proposed 7.33%</t>
  </si>
  <si>
    <t>YTD June 2019</t>
  </si>
  <si>
    <t>Docket UE -190529 and UG - 190530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</si>
</sst>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0.00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sz val="11"/>
      <name val="univers (E1)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" fillId="0" borderId="0">
      <alignment horizontal="left" wrapText="1"/>
    </xf>
    <xf numFmtId="167" fontId="4" fillId="0" borderId="0">
      <alignment horizontal="left" wrapText="1"/>
    </xf>
    <xf numFmtId="9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 indent="1"/>
    </xf>
    <xf numFmtId="164" fontId="0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165" fontId="0" fillId="0" borderId="0" xfId="3" applyNumberFormat="1" applyFont="1"/>
    <xf numFmtId="166" fontId="0" fillId="0" borderId="0" xfId="2" applyNumberFormat="1" applyFont="1"/>
    <xf numFmtId="10" fontId="2" fillId="0" borderId="0" xfId="3" applyNumberFormat="1" applyFont="1"/>
    <xf numFmtId="165" fontId="2" fillId="0" borderId="0" xfId="3" applyNumberFormat="1" applyFont="1"/>
    <xf numFmtId="44" fontId="0" fillId="0" borderId="0" xfId="0" applyNumberFormat="1"/>
    <xf numFmtId="41" fontId="0" fillId="0" borderId="0" xfId="0" applyNumberFormat="1"/>
    <xf numFmtId="41" fontId="0" fillId="0" borderId="0" xfId="1" applyNumberFormat="1" applyFont="1"/>
    <xf numFmtId="41" fontId="0" fillId="0" borderId="1" xfId="1" applyNumberFormat="1" applyFont="1" applyBorder="1"/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/>
    </xf>
  </cellXfs>
  <cellStyles count="9">
    <cellStyle name="_4.06E Pass Throughs_04 07E Wild Horse Wind Expansion (C) (2)_Final Order Electric EXHIBIT A-1 3" xfId="4"/>
    <cellStyle name="Comma" xfId="2" builtinId="3"/>
    <cellStyle name="Comma 2" xfId="8"/>
    <cellStyle name="Currency" xfId="1" builtinId="4"/>
    <cellStyle name="Normal" xfId="0" builtinId="0"/>
    <cellStyle name="Normal 2" xfId="5"/>
    <cellStyle name="Normal 3" xfId="7"/>
    <cellStyle name="Percent" xfId="3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zoomScaleNormal="100" workbookViewId="0">
      <pane xSplit="2" ySplit="3" topLeftCell="C4" activePane="bottomRight" state="frozen"/>
      <selection pane="topRight" activeCell="B1" sqref="B1"/>
      <selection pane="bottomLeft" activeCell="A3" sqref="A3"/>
      <selection pane="bottomRight" activeCell="I17" sqref="I17"/>
    </sheetView>
  </sheetViews>
  <sheetFormatPr defaultRowHeight="15"/>
  <cols>
    <col min="1" max="1" width="4.140625" bestFit="1" customWidth="1"/>
    <col min="2" max="2" width="43.85546875" bestFit="1" customWidth="1"/>
    <col min="3" max="4" width="19.7109375" bestFit="1" customWidth="1"/>
    <col min="5" max="5" width="19.85546875" bestFit="1" customWidth="1"/>
    <col min="6" max="6" width="15.5703125" bestFit="1" customWidth="1"/>
    <col min="7" max="7" width="14.28515625" bestFit="1" customWidth="1"/>
  </cols>
  <sheetData>
    <row r="1" spans="1:7">
      <c r="A1" s="4" t="s">
        <v>23</v>
      </c>
    </row>
    <row r="2" spans="1:7">
      <c r="A2" s="4" t="s">
        <v>20</v>
      </c>
      <c r="E2" s="15"/>
    </row>
    <row r="3" spans="1:7">
      <c r="C3" s="3">
        <v>2017</v>
      </c>
      <c r="D3" s="3">
        <v>2018</v>
      </c>
      <c r="E3" s="16" t="s">
        <v>22</v>
      </c>
    </row>
    <row r="4" spans="1:7">
      <c r="A4" s="1">
        <v>1</v>
      </c>
      <c r="B4" t="s">
        <v>11</v>
      </c>
      <c r="C4" s="2">
        <v>220000000</v>
      </c>
      <c r="D4" s="2">
        <f>154300000+47000000</f>
        <v>201300000</v>
      </c>
      <c r="E4" s="2">
        <v>70137740.941822991</v>
      </c>
      <c r="F4" s="2"/>
    </row>
    <row r="5" spans="1:7">
      <c r="A5" s="1">
        <v>2</v>
      </c>
      <c r="C5" s="2"/>
      <c r="D5" s="2"/>
      <c r="E5" s="2"/>
      <c r="F5" s="2"/>
    </row>
    <row r="6" spans="1:7">
      <c r="A6" s="1">
        <v>3</v>
      </c>
      <c r="B6" s="4" t="s">
        <v>0</v>
      </c>
      <c r="C6" s="2"/>
      <c r="D6" s="2"/>
      <c r="E6" s="2"/>
      <c r="F6" s="2"/>
    </row>
    <row r="7" spans="1:7">
      <c r="A7" s="1">
        <v>4</v>
      </c>
      <c r="B7" s="1" t="s">
        <v>1</v>
      </c>
      <c r="C7" s="13">
        <v>56540366.359999999</v>
      </c>
      <c r="D7" s="13">
        <v>82344767.719999999</v>
      </c>
      <c r="E7" s="13">
        <v>24905041.190000001</v>
      </c>
      <c r="F7" s="2"/>
      <c r="G7" s="8"/>
    </row>
    <row r="8" spans="1:7">
      <c r="A8" s="1">
        <v>5</v>
      </c>
      <c r="B8" s="1" t="s">
        <v>13</v>
      </c>
      <c r="C8" s="13">
        <v>0</v>
      </c>
      <c r="D8" s="13">
        <v>0</v>
      </c>
      <c r="E8" s="13">
        <v>634984.31999999995</v>
      </c>
      <c r="F8" s="2"/>
      <c r="G8" s="8"/>
    </row>
    <row r="9" spans="1:7">
      <c r="A9" s="1">
        <v>6</v>
      </c>
      <c r="B9" s="1" t="s">
        <v>2</v>
      </c>
      <c r="C9" s="13">
        <v>21574393.719999999</v>
      </c>
      <c r="D9" s="13">
        <v>2008429.24</v>
      </c>
      <c r="E9" s="13">
        <v>6101206.2599999998</v>
      </c>
      <c r="F9" s="2"/>
      <c r="G9" s="8"/>
    </row>
    <row r="10" spans="1:7">
      <c r="A10" s="1">
        <v>7</v>
      </c>
      <c r="B10" s="1" t="s">
        <v>12</v>
      </c>
      <c r="C10" s="13">
        <v>0</v>
      </c>
      <c r="D10" s="13">
        <v>69384429.689999998</v>
      </c>
      <c r="E10" s="13">
        <v>-467075.03</v>
      </c>
      <c r="F10" s="2"/>
    </row>
    <row r="11" spans="1:7">
      <c r="A11" s="1">
        <v>8</v>
      </c>
      <c r="B11" s="1" t="s">
        <v>3</v>
      </c>
      <c r="C11" s="13">
        <v>1619237.63</v>
      </c>
      <c r="D11" s="13">
        <v>0</v>
      </c>
      <c r="E11" s="13">
        <v>0</v>
      </c>
      <c r="F11" s="2"/>
    </row>
    <row r="12" spans="1:7">
      <c r="A12" s="1">
        <v>9</v>
      </c>
      <c r="B12" s="1" t="s">
        <v>4</v>
      </c>
      <c r="C12" s="14">
        <v>38103162.289999999</v>
      </c>
      <c r="D12" s="14">
        <v>76344427.019999996</v>
      </c>
      <c r="E12" s="14">
        <v>24399508.579999998</v>
      </c>
      <c r="F12" s="2"/>
    </row>
    <row r="13" spans="1:7">
      <c r="A13" s="1">
        <v>10</v>
      </c>
      <c r="B13" t="s">
        <v>5</v>
      </c>
      <c r="C13" s="13">
        <f>SUM(C7:C12)</f>
        <v>117837160</v>
      </c>
      <c r="D13" s="13">
        <f>SUM(D7:D12)</f>
        <v>230082053.66999996</v>
      </c>
      <c r="E13" s="13">
        <f>SUM(E7:E12)</f>
        <v>55573665.32</v>
      </c>
      <c r="F13" s="2"/>
    </row>
    <row r="14" spans="1:7">
      <c r="A14" s="1">
        <v>11</v>
      </c>
      <c r="C14" s="13"/>
      <c r="D14" s="13"/>
      <c r="E14" s="13"/>
      <c r="F14" s="2"/>
    </row>
    <row r="15" spans="1:7">
      <c r="A15" s="1">
        <v>12</v>
      </c>
      <c r="B15" s="4" t="s">
        <v>6</v>
      </c>
      <c r="C15" s="13"/>
      <c r="D15" s="13"/>
      <c r="E15" s="13"/>
      <c r="F15" s="2"/>
    </row>
    <row r="16" spans="1:7">
      <c r="A16" s="1">
        <v>13</v>
      </c>
      <c r="B16" t="s">
        <v>2</v>
      </c>
      <c r="C16" s="13">
        <v>45724091.759999998</v>
      </c>
      <c r="D16" s="13">
        <v>27356034.09</v>
      </c>
      <c r="E16" s="13">
        <v>332686.09999999998</v>
      </c>
      <c r="F16" s="2"/>
    </row>
    <row r="17" spans="1:7">
      <c r="A17" s="1">
        <v>14</v>
      </c>
      <c r="C17" s="13"/>
      <c r="D17" s="13"/>
      <c r="E17" s="13"/>
      <c r="F17" s="2"/>
    </row>
    <row r="18" spans="1:7">
      <c r="A18" s="1">
        <v>15</v>
      </c>
      <c r="B18" s="4" t="s">
        <v>7</v>
      </c>
      <c r="C18" s="13"/>
      <c r="D18" s="13"/>
      <c r="E18" s="13"/>
      <c r="F18" s="2"/>
    </row>
    <row r="19" spans="1:7">
      <c r="A19" s="1">
        <v>16</v>
      </c>
      <c r="B19" s="1" t="s">
        <v>1</v>
      </c>
      <c r="C19" s="13">
        <f>3103265.12+392132</f>
        <v>3495397.12</v>
      </c>
      <c r="D19" s="13">
        <v>1387597.54</v>
      </c>
      <c r="E19" s="13">
        <v>9379462.5399999991</v>
      </c>
      <c r="G19" s="8"/>
    </row>
    <row r="20" spans="1:7">
      <c r="A20" s="1">
        <v>17</v>
      </c>
      <c r="B20" s="1" t="s">
        <v>2</v>
      </c>
      <c r="C20" s="13">
        <v>89994.75</v>
      </c>
      <c r="D20" s="13">
        <v>-462996.06</v>
      </c>
      <c r="E20" s="13">
        <v>0</v>
      </c>
      <c r="G20" s="8"/>
    </row>
    <row r="21" spans="1:7">
      <c r="A21" s="1">
        <v>18</v>
      </c>
      <c r="B21" s="1" t="s">
        <v>3</v>
      </c>
      <c r="C21" s="13">
        <v>0</v>
      </c>
      <c r="D21" s="13">
        <v>0</v>
      </c>
      <c r="E21" s="13">
        <v>0</v>
      </c>
      <c r="G21" s="8"/>
    </row>
    <row r="22" spans="1:7">
      <c r="A22" s="1">
        <v>19</v>
      </c>
      <c r="B22" s="1" t="s">
        <v>4</v>
      </c>
      <c r="C22" s="14">
        <v>0</v>
      </c>
      <c r="D22" s="14">
        <v>0</v>
      </c>
      <c r="E22" s="14">
        <v>0</v>
      </c>
    </row>
    <row r="23" spans="1:7">
      <c r="A23" s="1">
        <v>20</v>
      </c>
      <c r="B23" t="s">
        <v>5</v>
      </c>
      <c r="C23" s="13">
        <f>SUM(C19:C22)</f>
        <v>3585391.87</v>
      </c>
      <c r="D23" s="13">
        <f>SUM(D19:D22)</f>
        <v>924601.48</v>
      </c>
      <c r="E23" s="13">
        <f>SUM(E19:E22)</f>
        <v>9379462.5399999991</v>
      </c>
    </row>
    <row r="24" spans="1:7">
      <c r="A24" s="1">
        <v>21</v>
      </c>
      <c r="C24" s="13"/>
      <c r="D24" s="13"/>
      <c r="E24" s="13"/>
    </row>
    <row r="25" spans="1:7">
      <c r="A25" s="1">
        <v>22</v>
      </c>
      <c r="B25" s="4" t="s">
        <v>8</v>
      </c>
      <c r="C25" s="13"/>
      <c r="D25" s="13"/>
      <c r="E25" s="13"/>
    </row>
    <row r="26" spans="1:7">
      <c r="A26" s="1">
        <v>23</v>
      </c>
      <c r="B26" t="s">
        <v>2</v>
      </c>
      <c r="C26" s="13">
        <v>5558029.8200000003</v>
      </c>
      <c r="D26" s="13">
        <v>6399282.7800000003</v>
      </c>
      <c r="E26" s="13">
        <v>2025871.91</v>
      </c>
    </row>
    <row r="27" spans="1:7">
      <c r="A27" s="1">
        <v>24</v>
      </c>
      <c r="C27" s="12"/>
      <c r="D27" s="12"/>
      <c r="E27" s="12"/>
    </row>
    <row r="28" spans="1:7">
      <c r="A28" s="1">
        <v>25</v>
      </c>
      <c r="B28" s="4" t="s">
        <v>9</v>
      </c>
      <c r="C28" s="13"/>
      <c r="D28" s="13"/>
      <c r="E28" s="13"/>
    </row>
    <row r="29" spans="1:7">
      <c r="A29" s="1">
        <v>26</v>
      </c>
      <c r="B29" s="1" t="s">
        <v>1</v>
      </c>
      <c r="C29" s="13">
        <v>5912076.9299999997</v>
      </c>
      <c r="D29" s="13">
        <v>915628.12</v>
      </c>
      <c r="E29" s="13">
        <v>39240.78</v>
      </c>
    </row>
    <row r="30" spans="1:7">
      <c r="A30" s="1">
        <v>27</v>
      </c>
      <c r="B30" s="1" t="s">
        <v>2</v>
      </c>
      <c r="C30" s="13">
        <v>4972481.59</v>
      </c>
      <c r="D30" s="13">
        <v>73645.91</v>
      </c>
      <c r="E30" s="13"/>
    </row>
    <row r="31" spans="1:7">
      <c r="A31" s="1">
        <v>28</v>
      </c>
      <c r="B31" s="1" t="s">
        <v>3</v>
      </c>
      <c r="C31" s="13">
        <v>0</v>
      </c>
      <c r="D31" s="13">
        <v>0</v>
      </c>
      <c r="E31" s="13"/>
    </row>
    <row r="32" spans="1:7">
      <c r="A32" s="1">
        <v>29</v>
      </c>
      <c r="B32" s="1" t="s">
        <v>4</v>
      </c>
      <c r="C32" s="14">
        <v>6486125.46</v>
      </c>
      <c r="D32" s="14">
        <v>0</v>
      </c>
      <c r="E32" s="14"/>
    </row>
    <row r="33" spans="1:5">
      <c r="A33" s="1">
        <v>30</v>
      </c>
      <c r="B33" t="s">
        <v>5</v>
      </c>
      <c r="C33" s="13">
        <f>SUM(C29:C32)</f>
        <v>17370683.98</v>
      </c>
      <c r="D33" s="13">
        <f>SUM(D29:D32)</f>
        <v>989274.03</v>
      </c>
      <c r="E33" s="13">
        <f t="shared" ref="E33" si="0">SUM(E29:E32)</f>
        <v>39240.78</v>
      </c>
    </row>
    <row r="34" spans="1:5">
      <c r="A34" s="1">
        <v>31</v>
      </c>
      <c r="C34" s="13"/>
      <c r="D34" s="13"/>
      <c r="E34" s="13"/>
    </row>
    <row r="35" spans="1:5">
      <c r="A35" s="1">
        <v>32</v>
      </c>
      <c r="B35" s="4" t="s">
        <v>10</v>
      </c>
      <c r="C35" s="13"/>
      <c r="D35" s="13"/>
      <c r="E35" s="13"/>
    </row>
    <row r="36" spans="1:5">
      <c r="A36" s="1">
        <v>33</v>
      </c>
      <c r="B36" t="s">
        <v>2</v>
      </c>
      <c r="C36" s="13">
        <v>708229.46</v>
      </c>
      <c r="D36" s="13">
        <v>83992.351999999999</v>
      </c>
      <c r="E36" s="13">
        <v>80924.69</v>
      </c>
    </row>
    <row r="37" spans="1:5">
      <c r="A37" s="1">
        <v>34</v>
      </c>
    </row>
    <row r="38" spans="1:5">
      <c r="A38" s="1">
        <v>35</v>
      </c>
      <c r="B38" s="4" t="s">
        <v>14</v>
      </c>
      <c r="C38" s="6">
        <f>+C36+C30+C29+C26+C19+C16+C9+C8+C7</f>
        <v>144485066.75999999</v>
      </c>
      <c r="D38" s="6">
        <f>+D36+D30+D29+D26+D19+D16+D9+D8+D7</f>
        <v>120569377.752</v>
      </c>
      <c r="E38" s="6">
        <f>+E36+E30+E29+E26+E19+E16+E9+E8+E7</f>
        <v>43499417.789999999</v>
      </c>
    </row>
    <row r="39" spans="1:5">
      <c r="A39" s="1">
        <v>36</v>
      </c>
      <c r="B39" s="4" t="s">
        <v>15</v>
      </c>
      <c r="C39" s="10">
        <f>+C38/C4</f>
        <v>0.65675030345454544</v>
      </c>
      <c r="D39" s="10">
        <f>+D38/D4</f>
        <v>0.59895368977645302</v>
      </c>
      <c r="E39" s="10">
        <f>+E38/E4</f>
        <v>0.62019986965478935</v>
      </c>
    </row>
    <row r="40" spans="1:5">
      <c r="A40" s="1">
        <v>37</v>
      </c>
      <c r="C40" s="7"/>
      <c r="D40" s="7"/>
      <c r="E40" s="7"/>
    </row>
    <row r="41" spans="1:5">
      <c r="A41" s="1">
        <v>38</v>
      </c>
      <c r="B41" t="s">
        <v>21</v>
      </c>
      <c r="C41" s="2">
        <f>+C38*0.0733</f>
        <v>10590755.393508</v>
      </c>
      <c r="D41" s="2">
        <f t="shared" ref="D41:E41" si="1">+D38*0.0733</f>
        <v>8837735.3892216012</v>
      </c>
      <c r="E41" s="2">
        <f t="shared" si="1"/>
        <v>3188507.3240070003</v>
      </c>
    </row>
    <row r="42" spans="1:5">
      <c r="A42" s="1">
        <v>39</v>
      </c>
      <c r="B42" t="s">
        <v>16</v>
      </c>
      <c r="C42" s="14">
        <f>SUMIF($B$7:$B$36,"3 Year Life",$C$7:$C$36)/3+SUMIF($B$7:$B$36,"4 Year Life",$C$7:$C$36)/4+SUMIF($B$7:$B$36,"5 Year Life",$C$7:$C$36)/5</f>
        <v>37708057.689999998</v>
      </c>
      <c r="D42" s="14">
        <f>SUMIF($B$7:$B$36,"3 Year Life",$D$7:$D$36)/3+SUMIF($B$7:$B$36,"4 Year Life",$D$7:$D$36)/4+SUMIF($B$7:$B$36,"5 Year Life",$D$7:$D$36)/5</f>
        <v>35307675.455733337</v>
      </c>
      <c r="E42" s="14">
        <f>SUMIF($B$7:$B$36,"3 Year Life",$E$7:$E$36)/3+SUMIF($B$7:$B$36,"4 Year Life",$E$7:$E$36)/4+SUMIF($B$7:$B$36,"5 Year Life",$E$7:$E$36)/5</f>
        <v>13308132.042000001</v>
      </c>
    </row>
    <row r="43" spans="1:5">
      <c r="A43" s="1">
        <v>40</v>
      </c>
      <c r="B43" t="s">
        <v>17</v>
      </c>
      <c r="C43" s="2">
        <f>+C41+C42</f>
        <v>48298813.083508</v>
      </c>
      <c r="D43" s="2">
        <f t="shared" ref="D43:E43" si="2">+D41+D42</f>
        <v>44145410.844954938</v>
      </c>
      <c r="E43" s="2">
        <f t="shared" si="2"/>
        <v>16496639.366007002</v>
      </c>
    </row>
    <row r="44" spans="1:5">
      <c r="A44" s="1">
        <v>41</v>
      </c>
      <c r="C44" s="2"/>
      <c r="D44" s="2"/>
      <c r="E44" s="2"/>
    </row>
    <row r="45" spans="1:5">
      <c r="A45" s="1">
        <v>42</v>
      </c>
      <c r="B45" t="s">
        <v>18</v>
      </c>
      <c r="C45" s="5">
        <v>6941160694.4185333</v>
      </c>
      <c r="D45" s="5">
        <v>7158344111.641161</v>
      </c>
      <c r="E45" s="2">
        <v>7356988278.7037992</v>
      </c>
    </row>
    <row r="46" spans="1:5">
      <c r="A46" s="1">
        <v>43</v>
      </c>
      <c r="B46" s="4" t="s">
        <v>19</v>
      </c>
      <c r="C46" s="9">
        <f>-C43/C45</f>
        <v>-6.9583193949602157E-3</v>
      </c>
      <c r="D46" s="9">
        <f>-D43/D45</f>
        <v>-6.1669864086533726E-3</v>
      </c>
      <c r="E46" s="9">
        <f>-E43*2/E45</f>
        <v>-4.4846175475798051E-3</v>
      </c>
    </row>
    <row r="47" spans="1:5">
      <c r="A47" s="1"/>
      <c r="C47" s="7"/>
      <c r="D47" s="5"/>
      <c r="E47" s="7"/>
    </row>
    <row r="48" spans="1:5">
      <c r="A48" s="1"/>
    </row>
    <row r="49" spans="1:5">
      <c r="A49" s="1"/>
    </row>
    <row r="50" spans="1:5">
      <c r="A50" s="1"/>
    </row>
    <row r="61" spans="1:5">
      <c r="C61" s="11"/>
      <c r="D61" s="11"/>
      <c r="E61" s="11"/>
    </row>
  </sheetData>
  <printOptions horizontalCentered="1"/>
  <pageMargins left="0.7" right="0.7" top="0.75" bottom="0.75" header="0.3" footer="0.3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B63E5F7-48F0-41D8-AC52-C890A2D8D605}"/>
</file>

<file path=customXml/itemProps2.xml><?xml version="1.0" encoding="utf-8"?>
<ds:datastoreItem xmlns:ds="http://schemas.openxmlformats.org/officeDocument/2006/customXml" ds:itemID="{C8F778FF-40BB-4668-98DC-674B5392ECEB}"/>
</file>

<file path=customXml/itemProps3.xml><?xml version="1.0" encoding="utf-8"?>
<ds:datastoreItem xmlns:ds="http://schemas.openxmlformats.org/officeDocument/2006/customXml" ds:itemID="{B2047FCB-3A34-46DE-B1FE-DCF34B314AF2}"/>
</file>

<file path=customXml/itemProps4.xml><?xml version="1.0" encoding="utf-8"?>
<ds:datastoreItem xmlns:ds="http://schemas.openxmlformats.org/officeDocument/2006/customXml" ds:itemID="{DA137222-1C30-4CE2-AF7D-D0E94A5578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 SEF-27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Stranik, Michael - Perkins Coie</dc:creator>
  <cp:lastModifiedBy>Puget Sound Energy</cp:lastModifiedBy>
  <cp:lastPrinted>2020-01-10T21:51:03Z</cp:lastPrinted>
  <dcterms:created xsi:type="dcterms:W3CDTF">2019-12-19T19:42:32Z</dcterms:created>
  <dcterms:modified xsi:type="dcterms:W3CDTF">2020-01-10T21:51:39Z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